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235" windowHeight="8580" activeTab="0"/>
  </bookViews>
  <sheets>
    <sheet name="Revised FY14 budget" sheetId="1" r:id="rId1"/>
    <sheet name="Revised FY14 EE Budget" sheetId="2" r:id="rId2"/>
    <sheet name="EE Budget Detail" sheetId="3" r:id="rId3"/>
    <sheet name="Revised FY14 RE Budget" sheetId="4" r:id="rId4"/>
    <sheet name="RE Budget Detail" sheetId="5" r:id="rId5"/>
    <sheet name="Revised FY14 EDA Budget" sheetId="6" r:id="rId6"/>
    <sheet name="Revised Admin Budget" sheetId="7" r:id="rId7"/>
    <sheet name="2012-13 EE Budget" sheetId="8" r:id="rId8"/>
    <sheet name="2012-13 RE Budget" sheetId="9" r:id="rId9"/>
    <sheet name="2012-13 EDA Budget " sheetId="10" r:id="rId10"/>
    <sheet name="2012-13 OCE Oversight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ma_1_1_to_2_29">#REF!</definedName>
    <definedName name="_xlnm.Print_Area" localSheetId="9">'2012-13 EDA Budget '!$A$1:$F$11</definedName>
    <definedName name="_xlnm.Print_Area" localSheetId="7">'2012-13 EE Budget'!$A$1:$F$33</definedName>
    <definedName name="_xlnm.Print_Area" localSheetId="10">'2012-13 OCE Oversight'!$A$1:$F$28</definedName>
    <definedName name="_xlnm.Print_Area" localSheetId="8">'2012-13 RE Budget'!$A$1:$F$13</definedName>
    <definedName name="_xlnm.Print_Area" localSheetId="2">'EE Budget Detail'!$A$1:$F$34</definedName>
    <definedName name="_xlnm.Print_Area" localSheetId="4">'RE Budget Detail'!$A$1:$E$11</definedName>
    <definedName name="_xlnm.Print_Area" localSheetId="6">'Revised Admin Budget'!$A$1:$E$26</definedName>
    <definedName name="_xlnm.Print_Area" localSheetId="0">'Revised FY14 budget'!$A$2:$I$50</definedName>
    <definedName name="_xlnm.Print_Area" localSheetId="5">'Revised FY14 EDA Budget'!$A$1:$G$19</definedName>
    <definedName name="_xlnm.Print_Area" localSheetId="1">'Revised FY14 EE Budget'!$A$1:$F$39</definedName>
    <definedName name="_xlnm.Print_Area" localSheetId="3">'Revised FY14 RE Budget'!$A$1:$F$12</definedName>
  </definedNames>
  <calcPr fullCalcOnLoad="1"/>
</workbook>
</file>

<file path=xl/sharedStrings.xml><?xml version="1.0" encoding="utf-8"?>
<sst xmlns="http://schemas.openxmlformats.org/spreadsheetml/2006/main" count="410" uniqueCount="164">
  <si>
    <t>Energy Efficiency Programs</t>
  </si>
  <si>
    <t>NJBPU</t>
  </si>
  <si>
    <t>Approved</t>
  </si>
  <si>
    <t>Expenses</t>
  </si>
  <si>
    <t>Existing Programs</t>
  </si>
  <si>
    <t>Carry Over</t>
  </si>
  <si>
    <t>Residential  EE Programs</t>
  </si>
  <si>
    <t>(a)</t>
  </si>
  <si>
    <t>(b)</t>
  </si>
  <si>
    <t>(c) = (a) - (b)</t>
  </si>
  <si>
    <t>(d)</t>
  </si>
  <si>
    <t>Residential HVAC - Electric &amp; Gas</t>
  </si>
  <si>
    <t>Residential New Construction</t>
  </si>
  <si>
    <t>Home Performance with Energy Star</t>
  </si>
  <si>
    <t>Residential Low Income</t>
  </si>
  <si>
    <t xml:space="preserve">  Comfort Partners</t>
  </si>
  <si>
    <t>Sub Total Residential</t>
  </si>
  <si>
    <t>C&amp;I EE Programs</t>
  </si>
  <si>
    <t>Commercial/Industrial Construction</t>
  </si>
  <si>
    <t>Sub Total C&amp;I</t>
  </si>
  <si>
    <t>Other EE Programs</t>
  </si>
  <si>
    <t>Sub Total Other Energy Efficiency Programs</t>
  </si>
  <si>
    <t>Total Energy Efficiency</t>
  </si>
  <si>
    <t>Renewable Energy Programs</t>
  </si>
  <si>
    <t xml:space="preserve">Customer On-Site Renewable Energy </t>
  </si>
  <si>
    <t xml:space="preserve">Clean Power Choice </t>
  </si>
  <si>
    <t>SUB-TOTAL Renewables</t>
  </si>
  <si>
    <t>EDA PROGRAMS</t>
  </si>
  <si>
    <t>SUB-TOTAL EDA Programs</t>
  </si>
  <si>
    <t>Total</t>
  </si>
  <si>
    <t>Actual</t>
  </si>
  <si>
    <t>Carryover from</t>
  </si>
  <si>
    <t>Difference =</t>
  </si>
  <si>
    <t xml:space="preserve">Additional </t>
  </si>
  <si>
    <t>Carryover</t>
  </si>
  <si>
    <t>(e) = (c) - (d)</t>
  </si>
  <si>
    <t>(c)=(a)-(b)</t>
  </si>
  <si>
    <t>Energy Efficiency</t>
  </si>
  <si>
    <t>Renewable Energy</t>
  </si>
  <si>
    <t>Programs</t>
  </si>
  <si>
    <t>Energy Efficient Products</t>
  </si>
  <si>
    <t>Direct Install</t>
  </si>
  <si>
    <t>Memberships-Dues</t>
  </si>
  <si>
    <t>Sub-Total: Administration and Overhead</t>
  </si>
  <si>
    <t xml:space="preserve">  Rutgers-CEEEP</t>
  </si>
  <si>
    <t xml:space="preserve">  Funding Reconciliation</t>
  </si>
  <si>
    <t>Sub-Total: Evaluation and Related Research</t>
  </si>
  <si>
    <t>EDA Interest and Loan Repayments</t>
  </si>
  <si>
    <t>(c)</t>
  </si>
  <si>
    <t>Difference = Additional Carry Over</t>
  </si>
  <si>
    <t>Additional Carry Over</t>
  </si>
  <si>
    <t>(e)</t>
  </si>
  <si>
    <t>Administration and Overhead</t>
  </si>
  <si>
    <t>Evaluation and Related Research</t>
  </si>
  <si>
    <t xml:space="preserve">  Outreach and Education/Community Partner Grants</t>
  </si>
  <si>
    <t xml:space="preserve"> </t>
  </si>
  <si>
    <t>Pay-for-Performance</t>
  </si>
  <si>
    <t>Marketing</t>
  </si>
  <si>
    <t xml:space="preserve">Offshore Wind </t>
  </si>
  <si>
    <t>Renewable Energy Program: Grid Connected (Formerly REDI)</t>
  </si>
  <si>
    <t xml:space="preserve">  Program Evaluation </t>
  </si>
  <si>
    <t>Honeywell</t>
  </si>
  <si>
    <t>TRC</t>
  </si>
  <si>
    <t>Utilities</t>
  </si>
  <si>
    <t>Offshore Wind</t>
  </si>
  <si>
    <t xml:space="preserve">  Other Studies</t>
  </si>
  <si>
    <t>Renewable Energy Incentive Program</t>
  </si>
  <si>
    <t>Comfort Partners</t>
  </si>
  <si>
    <t>C&amp;I New Construction</t>
  </si>
  <si>
    <t>C&amp;I Retrofit</t>
  </si>
  <si>
    <t>Pay-for-Performance New Construction</t>
  </si>
  <si>
    <t>Local Government Energy Audit</t>
  </si>
  <si>
    <t>Total: RE Revenues</t>
  </si>
  <si>
    <t>Difference</t>
  </si>
  <si>
    <t>(d)=(a)+(b)+(c)</t>
  </si>
  <si>
    <t xml:space="preserve">Additional Carryover </t>
  </si>
  <si>
    <t>Residential Marketing</t>
  </si>
  <si>
    <t>Edison Innovation Clean Energy Fund (formerly CST)</t>
  </si>
  <si>
    <t>Total EDA Programs</t>
  </si>
  <si>
    <t>Edison Innovation Green Growth Fund</t>
  </si>
  <si>
    <t>EE Revolving Loan Fund</t>
  </si>
  <si>
    <t>EDA Programs</t>
  </si>
  <si>
    <t>Legislative Action</t>
  </si>
  <si>
    <t>Loans-Principal</t>
  </si>
  <si>
    <t>Funding Adjustments</t>
  </si>
  <si>
    <t>Investment Income on Investments</t>
  </si>
  <si>
    <t>TRUE Grant</t>
  </si>
  <si>
    <t>Sustainable Jersey</t>
  </si>
  <si>
    <t>OCE</t>
  </si>
  <si>
    <t>Green Jobs and Building Code Training</t>
  </si>
  <si>
    <t>True Grant</t>
  </si>
  <si>
    <t>Line Item Transfers/Funding Adjustments</t>
  </si>
  <si>
    <t xml:space="preserve">  Sustainable Jersey</t>
  </si>
  <si>
    <t>Large Energy Users Pilot</t>
  </si>
  <si>
    <t>Clean Energy Manufacturing Fund</t>
  </si>
  <si>
    <t>Revised FY14 Funding Levels</t>
  </si>
  <si>
    <t>FY14 Budget From 6/21/13 Board Order</t>
  </si>
  <si>
    <t>Revised FY14 Funding Less Commitments</t>
  </si>
  <si>
    <t>Revised FY14 Budget based on Actual 2012-2013 Expenditures</t>
  </si>
  <si>
    <t>Actual 2012-2013 Expenses</t>
  </si>
  <si>
    <t>Actual 2012-2013 Carry Over</t>
  </si>
  <si>
    <t>New FY14 Funding from 6/21/13 Order</t>
  </si>
  <si>
    <t>Revised FY14 Budget</t>
  </si>
  <si>
    <t>2012-2013 Additional Carry Over</t>
  </si>
  <si>
    <t>Estimated Carry Over from FY14 Budget Order</t>
  </si>
  <si>
    <t>Board Approved FY14 Budget</t>
  </si>
  <si>
    <t>Revised FY14 Energy Efficiency Program Budget by Program Manager</t>
  </si>
  <si>
    <t>Revised FY14 Renewable Energy Program Budget</t>
  </si>
  <si>
    <t>Revised FY14 Renewable Energy Program Budget by Program Manager</t>
  </si>
  <si>
    <t>Revised FY14 EDA Program Budget</t>
  </si>
  <si>
    <t>Estimated 2012-2013 Revenues</t>
  </si>
  <si>
    <t>Actual 2012-2013 Revenues</t>
  </si>
  <si>
    <t>EDA Actual 2012-2013 Revenues</t>
  </si>
  <si>
    <t>2012-13 Energy Efficiency Program Budget</t>
  </si>
  <si>
    <t>2012-13 Budget</t>
  </si>
  <si>
    <t>2012-13</t>
  </si>
  <si>
    <t>Estimated 2012-13</t>
  </si>
  <si>
    <t>FY14 Budget Order</t>
  </si>
  <si>
    <t>2012-13 OCE Oversight Budget</t>
  </si>
  <si>
    <t>CHP-Fuel Cells</t>
  </si>
  <si>
    <t>NJCEP Administration</t>
  </si>
  <si>
    <t>Revised FY14 Energy Efficiency and CHP-FC Program Budget</t>
  </si>
  <si>
    <t>CHP-Fuel Cell Program</t>
  </si>
  <si>
    <t>SBC Credit Program</t>
  </si>
  <si>
    <t>New Programs</t>
  </si>
  <si>
    <t>Energy Infrstructure Trust</t>
  </si>
  <si>
    <t>Large CHP Solicitation</t>
  </si>
  <si>
    <t>Revised FY14 NJCEP Administration Budget</t>
  </si>
  <si>
    <t>Sub-Total: Memberships-Dues</t>
  </si>
  <si>
    <t>Miscellaneous</t>
  </si>
  <si>
    <t xml:space="preserve">  Clean Energy Business Web Site</t>
  </si>
  <si>
    <t xml:space="preserve">  OCE Staff and Overhead</t>
  </si>
  <si>
    <t xml:space="preserve">  Program Coordinator</t>
  </si>
  <si>
    <t xml:space="preserve">  FY14 Sponsorships</t>
  </si>
  <si>
    <t xml:space="preserve">  DCA RE Firefighter Training</t>
  </si>
  <si>
    <t xml:space="preserve">  Program Transition</t>
  </si>
  <si>
    <t>Sub-Total: Miscellaneous</t>
  </si>
  <si>
    <t>TOTAL: NJCEP Administration</t>
  </si>
  <si>
    <t>2012-13 Renewable Energy Program Budget</t>
  </si>
  <si>
    <t>2012-13 EDA Program Budget</t>
  </si>
  <si>
    <t>Final 2012-13 Budget</t>
  </si>
  <si>
    <t>Transfer to General Fund</t>
  </si>
  <si>
    <t>Transfer for State Utility Costs</t>
  </si>
  <si>
    <t>Total Transfers</t>
  </si>
  <si>
    <t>Transfer from SACP</t>
  </si>
  <si>
    <t>Transfer from NJCEP Trust Fund</t>
  </si>
  <si>
    <t xml:space="preserve">  Sustainable Jersey *</t>
  </si>
  <si>
    <t>* Note: Sustainable Jersey Budget Transferred to EE Budget</t>
  </si>
  <si>
    <t>FY14 Legislative Action</t>
  </si>
  <si>
    <t>Additional Funding</t>
  </si>
  <si>
    <t>(e)=(a)+(b)+(c)+(d)</t>
  </si>
  <si>
    <t>(f)</t>
  </si>
  <si>
    <t>(g)=(e)-(f)</t>
  </si>
  <si>
    <t>Line Item Transfers from FY14 Budget Order</t>
  </si>
  <si>
    <t>(g)</t>
  </si>
  <si>
    <t>(h)=(c)+(d)+(e)+(f)+(g)</t>
  </si>
  <si>
    <t>Total CHP</t>
  </si>
  <si>
    <t>Large Energy Users Program</t>
  </si>
  <si>
    <t>Energy Efficiency Programs *</t>
  </si>
  <si>
    <t>CHP-Fuel Cells *</t>
  </si>
  <si>
    <t>Note:  EIT Budget transferred from EE to CHP budget category</t>
  </si>
  <si>
    <t>Edison Innovation Clean Energy Fund (formerly CST) *</t>
  </si>
  <si>
    <t>* Reduced to reflect unspent funds from Nordstrom. Can be rdeuced further upon confirmation of unspent grant to Amelio.</t>
  </si>
  <si>
    <t>Committed Expenses as of 10/29/2013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</si>
</sst>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[$-409]dddd\,\ mmmm\ dd\,\ yyyy"/>
    <numFmt numFmtId="167" formatCode="[$-409]mmmm\ d\,\ yyyy;@"/>
    <numFmt numFmtId="168" formatCode="#,##0.0"/>
    <numFmt numFmtId="169" formatCode="0.0"/>
    <numFmt numFmtId="170" formatCode="0_);[Red]\(0\)"/>
    <numFmt numFmtId="171" formatCode="m/d/yy;@"/>
    <numFmt numFmtId="172" formatCode="#,##0.000_);\(#,##0.000\)"/>
    <numFmt numFmtId="173" formatCode="&quot;$&quot;#,##0.00"/>
    <numFmt numFmtId="174" formatCode="&quot;$&quot;#,##0.000000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172" fontId="0" fillId="0" borderId="0" applyAlignment="0">
      <protection/>
    </xf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5" fillId="0" borderId="10" xfId="60" applyFont="1" applyFill="1" applyBorder="1">
      <alignment/>
      <protection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59" applyFont="1" applyFill="1" applyBorder="1" applyAlignment="1">
      <alignment horizontal="left"/>
      <protection/>
    </xf>
    <xf numFmtId="0" fontId="8" fillId="0" borderId="10" xfId="60" applyFont="1" applyFill="1" applyBorder="1" applyAlignment="1">
      <alignment horizontal="center"/>
      <protection/>
    </xf>
    <xf numFmtId="0" fontId="6" fillId="0" borderId="10" xfId="59" applyFont="1" applyFill="1" applyBorder="1" applyAlignment="1">
      <alignment wrapText="1"/>
      <protection/>
    </xf>
    <xf numFmtId="164" fontId="6" fillId="0" borderId="10" xfId="0" applyNumberFormat="1" applyFont="1" applyFill="1" applyBorder="1" applyAlignment="1">
      <alignment horizontal="center"/>
    </xf>
    <xf numFmtId="0" fontId="9" fillId="0" borderId="10" xfId="59" applyFont="1" applyFill="1" applyBorder="1" applyAlignment="1">
      <alignment wrapText="1"/>
      <protection/>
    </xf>
    <xf numFmtId="0" fontId="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1" xfId="59" applyFont="1" applyFill="1" applyBorder="1" applyAlignment="1">
      <alignment wrapText="1"/>
      <protection/>
    </xf>
    <xf numFmtId="0" fontId="8" fillId="0" borderId="11" xfId="59" applyFont="1" applyFill="1" applyBorder="1" applyAlignment="1">
      <alignment wrapText="1"/>
      <protection/>
    </xf>
    <xf numFmtId="164" fontId="6" fillId="0" borderId="11" xfId="0" applyNumberFormat="1" applyFont="1" applyFill="1" applyBorder="1" applyAlignment="1">
      <alignment/>
    </xf>
    <xf numFmtId="0" fontId="6" fillId="0" borderId="12" xfId="59" applyFont="1" applyFill="1" applyBorder="1" applyAlignment="1">
      <alignment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3" xfId="60" applyFont="1" applyFill="1" applyBorder="1" applyAlignment="1">
      <alignment horizontal="center"/>
      <protection/>
    </xf>
    <xf numFmtId="0" fontId="6" fillId="0" borderId="13" xfId="0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6" fontId="0" fillId="0" borderId="0" xfId="0" applyNumberForma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59" applyFont="1" applyFill="1" applyBorder="1" applyAlignment="1">
      <alignment wrapText="1"/>
      <protection/>
    </xf>
    <xf numFmtId="0" fontId="6" fillId="0" borderId="10" xfId="0" applyFont="1" applyFill="1" applyBorder="1" applyAlignment="1">
      <alignment wrapText="1"/>
    </xf>
    <xf numFmtId="0" fontId="0" fillId="0" borderId="10" xfId="59" applyFont="1" applyFill="1" applyBorder="1" applyAlignment="1">
      <alignment wrapText="1"/>
      <protection/>
    </xf>
    <xf numFmtId="0" fontId="9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8" fillId="0" borderId="10" xfId="60" applyFont="1" applyFill="1" applyBorder="1">
      <alignment/>
      <protection/>
    </xf>
    <xf numFmtId="0" fontId="7" fillId="0" borderId="10" xfId="0" applyFont="1" applyFill="1" applyBorder="1" applyAlignment="1">
      <alignment/>
    </xf>
    <xf numFmtId="0" fontId="6" fillId="0" borderId="14" xfId="60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8" fontId="0" fillId="0" borderId="10" xfId="0" applyNumberFormat="1" applyBorder="1" applyAlignment="1">
      <alignment/>
    </xf>
    <xf numFmtId="173" fontId="0" fillId="0" borderId="10" xfId="0" applyNumberFormat="1" applyFill="1" applyBorder="1" applyAlignment="1">
      <alignment/>
    </xf>
    <xf numFmtId="173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8" fontId="0" fillId="0" borderId="10" xfId="0" applyNumberFormat="1" applyFont="1" applyFill="1" applyBorder="1" applyAlignment="1">
      <alignment/>
    </xf>
    <xf numFmtId="8" fontId="0" fillId="0" borderId="10" xfId="59" applyNumberFormat="1" applyFont="1" applyFill="1" applyBorder="1" applyAlignment="1">
      <alignment horizontal="right"/>
      <protection/>
    </xf>
    <xf numFmtId="8" fontId="0" fillId="0" borderId="11" xfId="0" applyNumberFormat="1" applyFont="1" applyFill="1" applyBorder="1" applyAlignment="1">
      <alignment/>
    </xf>
    <xf numFmtId="8" fontId="0" fillId="0" borderId="10" xfId="60" applyNumberFormat="1" applyFont="1" applyFill="1" applyBorder="1" quotePrefix="1">
      <alignment/>
      <protection/>
    </xf>
    <xf numFmtId="8" fontId="0" fillId="0" borderId="11" xfId="60" applyNumberFormat="1" applyFont="1" applyFill="1" applyBorder="1" quotePrefix="1">
      <alignment/>
      <protection/>
    </xf>
    <xf numFmtId="8" fontId="6" fillId="0" borderId="11" xfId="60" applyNumberFormat="1" applyFont="1" applyFill="1" applyBorder="1" quotePrefix="1">
      <alignment/>
      <protection/>
    </xf>
    <xf numFmtId="8" fontId="6" fillId="0" borderId="11" xfId="0" applyNumberFormat="1" applyFont="1" applyFill="1" applyBorder="1" applyAlignment="1">
      <alignment/>
    </xf>
    <xf numFmtId="8" fontId="6" fillId="0" borderId="10" xfId="0" applyNumberFormat="1" applyFont="1" applyFill="1" applyBorder="1" applyAlignment="1">
      <alignment/>
    </xf>
    <xf numFmtId="8" fontId="0" fillId="0" borderId="10" xfId="60" applyNumberFormat="1" applyFont="1" applyFill="1" applyBorder="1" applyAlignment="1">
      <alignment horizontal="right"/>
      <protection/>
    </xf>
    <xf numFmtId="8" fontId="6" fillId="0" borderId="10" xfId="60" applyNumberFormat="1" applyFont="1" applyFill="1" applyBorder="1" applyAlignment="1">
      <alignment horizontal="right"/>
      <protection/>
    </xf>
    <xf numFmtId="8" fontId="6" fillId="0" borderId="0" xfId="0" applyNumberFormat="1" applyFont="1" applyFill="1" applyBorder="1" applyAlignment="1">
      <alignment/>
    </xf>
    <xf numFmtId="0" fontId="5" fillId="0" borderId="10" xfId="61" applyFont="1" applyFill="1" applyBorder="1">
      <alignment/>
      <protection/>
    </xf>
    <xf numFmtId="0" fontId="8" fillId="0" borderId="10" xfId="61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6" fillId="0" borderId="10" xfId="6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5" xfId="61" applyFont="1" applyFill="1" applyBorder="1" applyAlignment="1">
      <alignment horizontal="center"/>
      <protection/>
    </xf>
    <xf numFmtId="0" fontId="8" fillId="0" borderId="0" xfId="6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8" fontId="0" fillId="0" borderId="10" xfId="61" applyNumberFormat="1" applyFont="1" applyFill="1" applyBorder="1" applyAlignment="1">
      <alignment horizontal="right"/>
      <protection/>
    </xf>
    <xf numFmtId="8" fontId="6" fillId="0" borderId="10" xfId="0" applyNumberFormat="1" applyFont="1" applyFill="1" applyBorder="1" applyAlignment="1">
      <alignment horizontal="right"/>
    </xf>
    <xf numFmtId="8" fontId="6" fillId="0" borderId="10" xfId="61" applyNumberFormat="1" applyFont="1" applyFill="1" applyBorder="1" applyAlignment="1">
      <alignment horizontal="right"/>
      <protection/>
    </xf>
    <xf numFmtId="0" fontId="10" fillId="0" borderId="10" xfId="59" applyFont="1" applyFill="1" applyBorder="1" applyAlignment="1">
      <alignment wrapText="1"/>
      <protection/>
    </xf>
    <xf numFmtId="8" fontId="6" fillId="0" borderId="10" xfId="60" applyNumberFormat="1" applyFont="1" applyFill="1" applyBorder="1" quotePrefix="1">
      <alignment/>
      <protection/>
    </xf>
    <xf numFmtId="0" fontId="0" fillId="0" borderId="10" xfId="59" applyFont="1" applyFill="1" applyBorder="1" applyAlignment="1">
      <alignment wrapText="1"/>
      <protection/>
    </xf>
    <xf numFmtId="8" fontId="0" fillId="0" borderId="10" xfId="0" applyNumberFormat="1" applyFont="1" applyFill="1" applyBorder="1" applyAlignment="1">
      <alignment horizontal="right"/>
    </xf>
    <xf numFmtId="8" fontId="0" fillId="0" borderId="10" xfId="0" applyNumberFormat="1" applyFont="1" applyBorder="1" applyAlignment="1">
      <alignment/>
    </xf>
    <xf numFmtId="173" fontId="0" fillId="0" borderId="10" xfId="61" applyNumberFormat="1" applyFont="1" applyFill="1" applyBorder="1" applyAlignment="1">
      <alignment horizontal="right"/>
      <protection/>
    </xf>
    <xf numFmtId="0" fontId="0" fillId="0" borderId="10" xfId="0" applyBorder="1" applyAlignment="1">
      <alignment/>
    </xf>
    <xf numFmtId="0" fontId="8" fillId="0" borderId="10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59" applyFont="1" applyFill="1" applyBorder="1" applyAlignment="1">
      <alignment wrapText="1"/>
      <protection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8" fontId="0" fillId="0" borderId="10" xfId="0" applyNumberFormat="1" applyFont="1" applyFill="1" applyBorder="1" applyAlignment="1">
      <alignment vertical="center"/>
    </xf>
    <xf numFmtId="173" fontId="0" fillId="0" borderId="10" xfId="0" applyNumberFormat="1" applyFont="1" applyFill="1" applyBorder="1" applyAlignment="1">
      <alignment horizontal="right"/>
    </xf>
    <xf numFmtId="0" fontId="6" fillId="0" borderId="10" xfId="60" applyFont="1" applyFill="1" applyBorder="1" applyAlignment="1">
      <alignment horizontal="center"/>
      <protection/>
    </xf>
    <xf numFmtId="0" fontId="6" fillId="0" borderId="15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5" xfId="60" applyFont="1" applyFill="1" applyBorder="1" applyAlignment="1">
      <alignment horizontal="center"/>
      <protection/>
    </xf>
    <xf numFmtId="0" fontId="8" fillId="0" borderId="15" xfId="0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8" fontId="0" fillId="0" borderId="0" xfId="0" applyNumberFormat="1" applyFill="1" applyAlignment="1">
      <alignment/>
    </xf>
    <xf numFmtId="0" fontId="7" fillId="0" borderId="10" xfId="59" applyFont="1" applyFill="1" applyBorder="1" applyAlignment="1">
      <alignment horizontal="center"/>
      <protection/>
    </xf>
    <xf numFmtId="0" fontId="6" fillId="0" borderId="15" xfId="60" applyFont="1" applyFill="1" applyBorder="1" applyAlignment="1">
      <alignment horizontal="center"/>
      <protection/>
    </xf>
    <xf numFmtId="8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73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173" fontId="6" fillId="0" borderId="1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58" applyFont="1" applyFill="1" applyBorder="1">
      <alignment/>
      <protection/>
    </xf>
    <xf numFmtId="0" fontId="0" fillId="0" borderId="10" xfId="59" applyFont="1" applyFill="1" applyBorder="1" applyAlignment="1">
      <alignment vertical="center" wrapText="1"/>
      <protection/>
    </xf>
    <xf numFmtId="0" fontId="6" fillId="0" borderId="11" xfId="59" applyFont="1" applyFill="1" applyBorder="1" applyAlignment="1">
      <alignment wrapText="1"/>
      <protection/>
    </xf>
    <xf numFmtId="8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173" fontId="6" fillId="0" borderId="10" xfId="0" applyNumberFormat="1" applyFont="1" applyBorder="1" applyAlignment="1">
      <alignment/>
    </xf>
    <xf numFmtId="8" fontId="6" fillId="0" borderId="10" xfId="58" applyNumberFormat="1" applyFont="1" applyFill="1" applyBorder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8" fontId="0" fillId="0" borderId="11" xfId="59" applyNumberFormat="1" applyFont="1" applyFill="1" applyBorder="1" applyAlignment="1">
      <alignment horizontal="right"/>
      <protection/>
    </xf>
    <xf numFmtId="0" fontId="0" fillId="0" borderId="10" xfId="59" applyFont="1" applyFill="1" applyBorder="1" applyAlignment="1">
      <alignment horizontal="left" wrapText="1"/>
      <protection/>
    </xf>
    <xf numFmtId="0" fontId="8" fillId="0" borderId="0" xfId="59" applyFont="1" applyFill="1" applyBorder="1" applyAlignment="1">
      <alignment wrapText="1"/>
      <protection/>
    </xf>
    <xf numFmtId="8" fontId="6" fillId="0" borderId="0" xfId="60" applyNumberFormat="1" applyFont="1" applyFill="1" applyBorder="1" applyAlignment="1">
      <alignment horizontal="right"/>
      <protection/>
    </xf>
    <xf numFmtId="0" fontId="3" fillId="0" borderId="0" xfId="60" applyFont="1" applyBorder="1" applyAlignment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0" xfId="60" applyFont="1" applyBorder="1" applyAlignment="1">
      <alignment horizontal="center" wrapText="1"/>
      <protection/>
    </xf>
    <xf numFmtId="0" fontId="0" fillId="0" borderId="11" xfId="0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173" fontId="0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8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" fillId="0" borderId="23" xfId="60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5" xfId="59" applyFont="1" applyFill="1" applyBorder="1" applyAlignment="1">
      <alignment horizontal="left" vertical="center"/>
      <protection/>
    </xf>
    <xf numFmtId="0" fontId="7" fillId="0" borderId="17" xfId="59" applyFont="1" applyFill="1" applyBorder="1" applyAlignment="1">
      <alignment horizontal="left" vertical="center"/>
      <protection/>
    </xf>
    <xf numFmtId="0" fontId="7" fillId="0" borderId="13" xfId="59" applyFont="1" applyFill="1" applyBorder="1" applyAlignment="1">
      <alignment horizontal="left" vertical="center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13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0" fontId="6" fillId="0" borderId="24" xfId="60" applyFont="1" applyFill="1" applyBorder="1" applyAlignment="1">
      <alignment horizontal="center" vertical="center" wrapText="1"/>
      <protection/>
    </xf>
    <xf numFmtId="0" fontId="6" fillId="0" borderId="25" xfId="60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wrapText="1"/>
      <protection/>
    </xf>
    <xf numFmtId="0" fontId="4" fillId="0" borderId="23" xfId="0" applyFont="1" applyFill="1" applyBorder="1" applyAlignment="1">
      <alignment horizontal="center" wrapText="1"/>
    </xf>
    <xf numFmtId="0" fontId="0" fillId="0" borderId="23" xfId="0" applyFill="1" applyBorder="1" applyAlignment="1">
      <alignment/>
    </xf>
    <xf numFmtId="0" fontId="0" fillId="0" borderId="0" xfId="59" applyFont="1" applyFill="1" applyBorder="1" applyAlignment="1">
      <alignment horizontal="left" vertical="top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0" xfId="60" applyFont="1" applyFill="1" applyBorder="1" applyAlignment="1">
      <alignment horizontal="center" vertical="center" wrapText="1"/>
      <protection/>
    </xf>
    <xf numFmtId="0" fontId="3" fillId="0" borderId="23" xfId="60" applyFont="1" applyBorder="1" applyAlignment="1">
      <alignment horizontal="center" wrapText="1"/>
      <protection/>
    </xf>
    <xf numFmtId="0" fontId="4" fillId="0" borderId="23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0" xfId="59" applyFont="1" applyFill="1" applyBorder="1" applyAlignment="1">
      <alignment horizontal="left" wrapText="1"/>
      <protection/>
    </xf>
    <xf numFmtId="0" fontId="0" fillId="0" borderId="16" xfId="59" applyFont="1" applyFill="1" applyBorder="1" applyAlignment="1">
      <alignment horizontal="left" wrapText="1"/>
      <protection/>
    </xf>
    <xf numFmtId="0" fontId="0" fillId="0" borderId="22" xfId="59" applyFont="1" applyFill="1" applyBorder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3dec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NRDC Budget and Incentives 000112a" xfId="59"/>
    <cellStyle name="Normal_RepBud2001" xfId="60"/>
    <cellStyle name="Normal_RepBud2001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EG-NJFS1\NJ%20Shared\NJ%20Program%20Coordinator%20Shared\Mikes%20Clients\FY14%20budgets\FY14%20final%20Budgets%206-14-13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EG-NJFS1\NJ%20Shared\NJ%20Program%20Coordinator%20Shared\Mikes%20Clients\FY14%20budgets\2012-13%2015%20&amp;%20%203%20Report_Mar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EG-NJFS1\NJ%20Shared\NJ%20Program%20Coordinator%20Shared\Mikes%20Clients\2012-2013%20budgets\2012-2013%20draft%20budget%2011-6-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2-2013_NJCEP_Expenses_Only_DRAFT_8-14-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andardReport_1%20(1)%2010-29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ing by Budget Category"/>
      <sheetName val="Energy Efficiency Budgets"/>
      <sheetName val="EE Budget Detail"/>
      <sheetName val="Renewable Energy Budgets"/>
      <sheetName val="RE Budget Detail"/>
      <sheetName val="EDA Programs"/>
      <sheetName val="NJCEP Admin"/>
      <sheetName val="BO EE Table"/>
    </sheetNames>
    <sheetDataSet>
      <sheetData sheetId="0">
        <row r="7">
          <cell r="B7">
            <v>252565000</v>
          </cell>
          <cell r="C7">
            <v>138071260.22599998</v>
          </cell>
          <cell r="D7">
            <v>20000000</v>
          </cell>
        </row>
        <row r="8">
          <cell r="B8">
            <v>50000000</v>
          </cell>
          <cell r="C8">
            <v>11967070</v>
          </cell>
          <cell r="D8">
            <v>3665179.55</v>
          </cell>
        </row>
        <row r="9">
          <cell r="B9">
            <v>17500000</v>
          </cell>
          <cell r="C9">
            <v>12864097.559999993</v>
          </cell>
          <cell r="D9">
            <v>9.313216864370588E-12</v>
          </cell>
        </row>
        <row r="10">
          <cell r="B10">
            <v>7500000</v>
          </cell>
          <cell r="C10">
            <v>44735602.879999995</v>
          </cell>
          <cell r="D10">
            <v>-23665179.55</v>
          </cell>
          <cell r="E10">
            <v>1665179.55</v>
          </cell>
        </row>
        <row r="11">
          <cell r="B11">
            <v>17100000</v>
          </cell>
          <cell r="C11">
            <v>4193028.157499999</v>
          </cell>
          <cell r="D11">
            <v>0</v>
          </cell>
        </row>
        <row r="12">
          <cell r="C12">
            <v>9789874.29</v>
          </cell>
          <cell r="D12">
            <v>0</v>
          </cell>
          <cell r="F12">
            <v>9789874.29</v>
          </cell>
        </row>
        <row r="33">
          <cell r="C33">
            <v>1665179.55</v>
          </cell>
        </row>
      </sheetData>
      <sheetData sheetId="1">
        <row r="7">
          <cell r="B7">
            <v>26341450.41</v>
          </cell>
          <cell r="D7">
            <v>1642968.935999997</v>
          </cell>
          <cell r="G7">
            <v>16942968.935999997</v>
          </cell>
        </row>
        <row r="8">
          <cell r="B8">
            <v>27764931.1</v>
          </cell>
          <cell r="D8">
            <v>11423378.660000002</v>
          </cell>
          <cell r="G8">
            <v>23423378.660000004</v>
          </cell>
        </row>
        <row r="9">
          <cell r="B9">
            <v>26137799.259999998</v>
          </cell>
          <cell r="D9">
            <v>1420909.7499999963</v>
          </cell>
          <cell r="G9">
            <v>22420909.749999996</v>
          </cell>
        </row>
        <row r="10">
          <cell r="B10">
            <v>44008734.70999999</v>
          </cell>
          <cell r="D10">
            <v>6931882.429999992</v>
          </cell>
          <cell r="G10">
            <v>45631882.42999999</v>
          </cell>
        </row>
        <row r="11">
          <cell r="B11">
            <v>1743976.16</v>
          </cell>
          <cell r="D11">
            <v>0</v>
          </cell>
          <cell r="G11">
            <v>3000000</v>
          </cell>
        </row>
        <row r="16">
          <cell r="B16">
            <v>50000000</v>
          </cell>
          <cell r="D16">
            <v>1000000</v>
          </cell>
          <cell r="G16">
            <v>36000000</v>
          </cell>
        </row>
        <row r="20">
          <cell r="B20">
            <v>4524122.02</v>
          </cell>
          <cell r="D20">
            <v>2298325.0199999996</v>
          </cell>
          <cell r="G20">
            <v>2298325.0199999996</v>
          </cell>
        </row>
        <row r="21">
          <cell r="B21">
            <v>57257018.96999999</v>
          </cell>
          <cell r="D21">
            <v>24789615.96999999</v>
          </cell>
          <cell r="G21">
            <v>49789615.96999999</v>
          </cell>
        </row>
        <row r="22">
          <cell r="B22">
            <v>7610817.579999998</v>
          </cell>
          <cell r="D22">
            <v>6130990.579999998</v>
          </cell>
          <cell r="G22">
            <v>9130990.579999998</v>
          </cell>
        </row>
        <row r="23">
          <cell r="B23">
            <v>50055958</v>
          </cell>
          <cell r="D23">
            <v>37589060</v>
          </cell>
          <cell r="G23">
            <v>62504060</v>
          </cell>
        </row>
        <row r="24">
          <cell r="B24">
            <v>5499999.999999997</v>
          </cell>
          <cell r="D24">
            <v>2108294.999999997</v>
          </cell>
          <cell r="G24">
            <v>6108294.999999997</v>
          </cell>
        </row>
        <row r="25">
          <cell r="B25">
            <v>56632162.2</v>
          </cell>
          <cell r="D25">
            <v>23143526.200000003</v>
          </cell>
          <cell r="G25">
            <v>49493526.2</v>
          </cell>
        </row>
        <row r="26">
          <cell r="B26">
            <v>1575000</v>
          </cell>
          <cell r="D26">
            <v>0</v>
          </cell>
          <cell r="G26">
            <v>3000000</v>
          </cell>
        </row>
        <row r="27">
          <cell r="B27">
            <v>20835056.68</v>
          </cell>
          <cell r="D27">
            <v>19592307.68</v>
          </cell>
          <cell r="G27">
            <v>35592307.68</v>
          </cell>
        </row>
        <row r="28">
          <cell r="G28">
            <v>300000</v>
          </cell>
        </row>
        <row r="29">
          <cell r="G29">
            <v>15000000</v>
          </cell>
        </row>
        <row r="34">
          <cell r="B34">
            <v>386450.47</v>
          </cell>
          <cell r="D34">
            <v>0</v>
          </cell>
          <cell r="G34">
            <v>0</v>
          </cell>
        </row>
        <row r="35">
          <cell r="B35">
            <v>1439850.8900000001</v>
          </cell>
          <cell r="D35">
            <v>0</v>
          </cell>
        </row>
        <row r="36">
          <cell r="G36">
            <v>30000000</v>
          </cell>
        </row>
        <row r="44">
          <cell r="B44">
            <v>13500000</v>
          </cell>
          <cell r="D44">
            <v>11967070</v>
          </cell>
          <cell r="G44">
            <v>65632249.55</v>
          </cell>
        </row>
      </sheetData>
      <sheetData sheetId="3">
        <row r="7">
          <cell r="B7">
            <v>4149999.9999999925</v>
          </cell>
          <cell r="D7">
            <v>112794.17999999272</v>
          </cell>
          <cell r="G7">
            <v>7.275957614183426E-09</v>
          </cell>
        </row>
        <row r="8">
          <cell r="B8">
            <v>32400.000000000044</v>
          </cell>
          <cell r="D8">
            <v>4.3655745685100555E-11</v>
          </cell>
          <cell r="G8">
            <v>4.3655745685100555E-11</v>
          </cell>
        </row>
        <row r="9">
          <cell r="B9">
            <v>5518408</v>
          </cell>
          <cell r="D9">
            <v>181733.29000000004</v>
          </cell>
          <cell r="G9">
            <v>350800.70000000007</v>
          </cell>
        </row>
        <row r="10">
          <cell r="B10">
            <v>425386.40000000224</v>
          </cell>
          <cell r="D10">
            <v>425386.40000000224</v>
          </cell>
          <cell r="G10">
            <v>256320.00000000224</v>
          </cell>
        </row>
        <row r="11">
          <cell r="B11">
            <v>19074184.4</v>
          </cell>
          <cell r="D11">
            <v>11915182.959999997</v>
          </cell>
          <cell r="G11">
            <v>29527977.139999997</v>
          </cell>
        </row>
        <row r="12">
          <cell r="B12">
            <v>1831042.4</v>
          </cell>
          <cell r="D12">
            <v>229000.72999999975</v>
          </cell>
          <cell r="G12">
            <v>228999.71999999974</v>
          </cell>
        </row>
      </sheetData>
      <sheetData sheetId="5">
        <row r="7">
          <cell r="B7">
            <v>8364735.629999995</v>
          </cell>
          <cell r="D7">
            <v>7002009.609999996</v>
          </cell>
          <cell r="H7">
            <v>10302009.609999996</v>
          </cell>
        </row>
        <row r="8">
          <cell r="B8">
            <v>3440545.29</v>
          </cell>
          <cell r="D8">
            <v>1421319.27</v>
          </cell>
          <cell r="H8">
            <v>5621319.27</v>
          </cell>
        </row>
        <row r="9">
          <cell r="B9">
            <v>270000</v>
          </cell>
          <cell r="D9">
            <v>0</v>
          </cell>
          <cell r="H9">
            <v>0</v>
          </cell>
        </row>
        <row r="10">
          <cell r="B10">
            <v>36970000</v>
          </cell>
          <cell r="D10">
            <v>36312274</v>
          </cell>
          <cell r="H10">
            <v>14312273.999999996</v>
          </cell>
        </row>
      </sheetData>
      <sheetData sheetId="6">
        <row r="7">
          <cell r="B7">
            <v>8556461.639999999</v>
          </cell>
          <cell r="D7">
            <v>3274049.4799999986</v>
          </cell>
          <cell r="G7">
            <v>3335104.4799999986</v>
          </cell>
        </row>
        <row r="8">
          <cell r="B8">
            <v>2985498.6875</v>
          </cell>
          <cell r="D8">
            <v>12923.037500000093</v>
          </cell>
          <cell r="G8">
            <v>1962923.0375</v>
          </cell>
        </row>
        <row r="11">
          <cell r="B11">
            <v>200000</v>
          </cell>
          <cell r="D11">
            <v>0</v>
          </cell>
          <cell r="G11">
            <v>200000</v>
          </cell>
        </row>
        <row r="14">
          <cell r="B14">
            <v>1320613.64</v>
          </cell>
          <cell r="D14">
            <v>100000.6399999999</v>
          </cell>
          <cell r="G14">
            <v>1400000.64</v>
          </cell>
        </row>
        <row r="15">
          <cell r="B15">
            <v>71055</v>
          </cell>
          <cell r="D15">
            <v>1055</v>
          </cell>
          <cell r="G15">
            <v>0</v>
          </cell>
        </row>
        <row r="16">
          <cell r="B16">
            <v>9999.999999999978</v>
          </cell>
          <cell r="D16">
            <v>4999.999999999978</v>
          </cell>
        </row>
        <row r="17">
          <cell r="B17">
            <v>800000</v>
          </cell>
          <cell r="D17">
            <v>800000</v>
          </cell>
          <cell r="G17">
            <v>8800000</v>
          </cell>
        </row>
        <row r="20">
          <cell r="B20">
            <v>122772.31</v>
          </cell>
          <cell r="D20">
            <v>0</v>
          </cell>
          <cell r="G20">
            <v>0</v>
          </cell>
        </row>
        <row r="21">
          <cell r="B21">
            <v>120000</v>
          </cell>
          <cell r="D21">
            <v>0</v>
          </cell>
          <cell r="G21">
            <v>60000</v>
          </cell>
        </row>
        <row r="22">
          <cell r="B22">
            <v>0</v>
          </cell>
          <cell r="D22">
            <v>0</v>
          </cell>
          <cell r="G22">
            <v>500000</v>
          </cell>
        </row>
        <row r="23">
          <cell r="B23">
            <v>0</v>
          </cell>
          <cell r="D23">
            <v>0</v>
          </cell>
          <cell r="G23">
            <v>35000</v>
          </cell>
        </row>
        <row r="24">
          <cell r="B24">
            <v>0</v>
          </cell>
          <cell r="D24">
            <v>0</v>
          </cell>
          <cell r="G24">
            <v>5000000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E Summary"/>
      <sheetName val="RE Summary"/>
      <sheetName val="EDA Summary"/>
      <sheetName val="OCE Oversight Summary"/>
      <sheetName val="Actual Expenses EE "/>
      <sheetName val="Projected Expenses EE "/>
      <sheetName val="EE commitments"/>
      <sheetName val="Actual Expenses RE"/>
      <sheetName val="Projected Expenses RE"/>
      <sheetName val="RE Commitments"/>
      <sheetName val="Actual Expenses EDA"/>
      <sheetName val="Projected Expenses EDA"/>
      <sheetName val="EDA Commitments"/>
      <sheetName val="Actual OCE Expenses"/>
      <sheetName val="Projected OCE Expenses"/>
    </sheetNames>
    <sheetDataSet>
      <sheetData sheetId="0">
        <row r="13">
          <cell r="B13">
            <v>21789874.29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QRD Reduction"/>
      <sheetName val="2012-13 Funding"/>
      <sheetName val="2012-13 EE Budget"/>
      <sheetName val="EE Budget Detail"/>
      <sheetName val="2012-13 RE Budget"/>
      <sheetName val="RE Budget Detail"/>
      <sheetName val="2012-13 EDA Budget"/>
      <sheetName val="2012-13 OCE Oversight Budget"/>
      <sheetName val="2011 Energy Efficiency Budget"/>
      <sheetName val="2011 RE - EDA Energy Budgets"/>
      <sheetName val="2011 OCE Oversight"/>
      <sheetName val="Revised 2012-13 EE Budget "/>
    </sheetNames>
    <sheetDataSet>
      <sheetData sheetId="0">
        <row r="5">
          <cell r="B5">
            <v>331500000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s vs Budgets_NJCEP"/>
      <sheetName val="Expenses vs Budgets_EE"/>
      <sheetName val="Expenses vs Budgets_RE"/>
      <sheetName val="Expenses vs Budgets_EDA"/>
      <sheetName val="Expenses vs Budgets_OCE"/>
      <sheetName val="Expenses vs Budgets_TRUE"/>
      <sheetName val="Expenses by Category_NJCEP"/>
      <sheetName val="Expenses by Category_EE"/>
      <sheetName val="Expenses by Category_RE"/>
      <sheetName val="Expenses by Category_EDA"/>
      <sheetName val="Expenses by Category_OCE"/>
      <sheetName val="Expenses by Category_TRUE"/>
    </sheetNames>
    <sheetDataSet>
      <sheetData sheetId="0">
        <row r="12">
          <cell r="C12">
            <v>8996274.08</v>
          </cell>
        </row>
      </sheetData>
      <sheetData sheetId="1">
        <row r="8">
          <cell r="E8">
            <v>22360770.419999998</v>
          </cell>
        </row>
        <row r="9">
          <cell r="E9">
            <v>14982601.57</v>
          </cell>
        </row>
        <row r="10">
          <cell r="E10">
            <v>21407141.069999997</v>
          </cell>
        </row>
        <row r="11">
          <cell r="E11">
            <v>35243215.71</v>
          </cell>
        </row>
        <row r="12">
          <cell r="E12">
            <v>1705193.2</v>
          </cell>
        </row>
        <row r="16">
          <cell r="E16">
            <v>48397526.8</v>
          </cell>
        </row>
        <row r="20">
          <cell r="E20">
            <v>2211895.7199999997</v>
          </cell>
        </row>
        <row r="21">
          <cell r="E21">
            <v>33463190.76</v>
          </cell>
        </row>
        <row r="22">
          <cell r="E22">
            <v>1345542.12</v>
          </cell>
        </row>
        <row r="23">
          <cell r="E23">
            <v>12518684.25</v>
          </cell>
        </row>
        <row r="24">
          <cell r="E24">
            <v>200653.63</v>
          </cell>
        </row>
        <row r="25">
          <cell r="E25">
            <v>3654240.5</v>
          </cell>
        </row>
        <row r="26">
          <cell r="E26">
            <v>34203559.13</v>
          </cell>
        </row>
        <row r="27">
          <cell r="E27">
            <v>1573000.91</v>
          </cell>
        </row>
        <row r="28">
          <cell r="E28">
            <v>1981274.8499999999</v>
          </cell>
        </row>
        <row r="32">
          <cell r="E32">
            <v>280151.35</v>
          </cell>
        </row>
        <row r="33">
          <cell r="E33">
            <v>938492.95</v>
          </cell>
        </row>
      </sheetData>
      <sheetData sheetId="2">
        <row r="8">
          <cell r="E8">
            <v>4037205.82</v>
          </cell>
          <cell r="F8">
            <v>0</v>
          </cell>
        </row>
        <row r="9">
          <cell r="E9">
            <v>29080.59</v>
          </cell>
          <cell r="F9">
            <v>0</v>
          </cell>
        </row>
        <row r="10">
          <cell r="E10">
            <v>5336674.71</v>
          </cell>
          <cell r="F10">
            <v>100367.29</v>
          </cell>
        </row>
        <row r="11">
          <cell r="E11">
            <v>0</v>
          </cell>
          <cell r="F11">
            <v>256320</v>
          </cell>
        </row>
        <row r="12">
          <cell r="E12">
            <v>6999160.28</v>
          </cell>
        </row>
        <row r="13">
          <cell r="E13">
            <v>1602023.91</v>
          </cell>
        </row>
      </sheetData>
      <sheetData sheetId="3">
        <row r="8">
          <cell r="C8">
            <v>2396179.58</v>
          </cell>
        </row>
        <row r="9">
          <cell r="C9">
            <v>1944226</v>
          </cell>
        </row>
        <row r="10">
          <cell r="C10">
            <v>270000</v>
          </cell>
        </row>
        <row r="11">
          <cell r="C11">
            <v>657723</v>
          </cell>
        </row>
      </sheetData>
      <sheetData sheetId="4">
        <row r="8">
          <cell r="C8">
            <v>5440857.1</v>
          </cell>
        </row>
        <row r="9">
          <cell r="C9">
            <v>2854608.75</v>
          </cell>
        </row>
        <row r="13">
          <cell r="C13">
            <v>0</v>
          </cell>
        </row>
        <row r="17">
          <cell r="C17">
            <v>736376.77</v>
          </cell>
        </row>
        <row r="18">
          <cell r="C18">
            <v>17455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0</v>
          </cell>
        </row>
        <row r="25">
          <cell r="C25">
            <v>60209.53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w Jerseys Clean Energy Progra"/>
      <sheetName val="Energy Efficiency Programs"/>
      <sheetName val="C&amp;I CHP-Fuel Cell Programs"/>
      <sheetName val="Renewable Energy Programs"/>
      <sheetName val="EDA Programs"/>
      <sheetName val="Office of Clean Energy"/>
      <sheetName val="TRUE Grant"/>
    </sheetNames>
    <sheetDataSet>
      <sheetData sheetId="1">
        <row r="9">
          <cell r="D9">
            <v>9406116.5</v>
          </cell>
        </row>
        <row r="11">
          <cell r="D11">
            <v>10903444.41</v>
          </cell>
        </row>
        <row r="20">
          <cell r="D20">
            <v>721416.2</v>
          </cell>
        </row>
        <row r="21">
          <cell r="D21">
            <v>28949941.28</v>
          </cell>
        </row>
        <row r="22">
          <cell r="D22">
            <v>6085816.1</v>
          </cell>
        </row>
        <row r="23">
          <cell r="D23">
            <v>28960523.74</v>
          </cell>
        </row>
        <row r="24">
          <cell r="D24">
            <v>916660</v>
          </cell>
        </row>
        <row r="25">
          <cell r="D25">
            <v>19794274.68</v>
          </cell>
        </row>
        <row r="26">
          <cell r="D26">
            <v>0</v>
          </cell>
        </row>
        <row r="27">
          <cell r="D27">
            <v>10570899.43</v>
          </cell>
        </row>
        <row r="28">
          <cell r="D28">
            <v>0</v>
          </cell>
        </row>
        <row r="29">
          <cell r="D29">
            <v>0</v>
          </cell>
        </row>
      </sheetData>
      <sheetData sheetId="2">
        <row r="8">
          <cell r="D8">
            <v>4706956</v>
          </cell>
        </row>
      </sheetData>
      <sheetData sheetId="3">
        <row r="10">
          <cell r="D10">
            <v>11371053</v>
          </cell>
        </row>
      </sheetData>
      <sheetData sheetId="4">
        <row r="8">
          <cell r="D8">
            <v>5797079.42</v>
          </cell>
        </row>
        <row r="9">
          <cell r="D9">
            <v>2200000</v>
          </cell>
        </row>
        <row r="10">
          <cell r="D10">
            <v>11109060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tabSelected="1" view="pageLayout" zoomScaleNormal="81" workbookViewId="0" topLeftCell="A1">
      <selection activeCell="H33" sqref="H33"/>
    </sheetView>
  </sheetViews>
  <sheetFormatPr defaultColWidth="9.140625" defaultRowHeight="12.75"/>
  <cols>
    <col min="1" max="1" width="33.7109375" style="0" customWidth="1"/>
    <col min="2" max="2" width="19.00390625" style="0" customWidth="1"/>
    <col min="3" max="3" width="18.8515625" style="0" customWidth="1"/>
    <col min="4" max="4" width="19.57421875" style="0" customWidth="1"/>
    <col min="5" max="5" width="20.7109375" style="0" customWidth="1"/>
    <col min="6" max="6" width="20.421875" style="0" customWidth="1"/>
    <col min="7" max="7" width="19.8515625" style="0" customWidth="1"/>
    <col min="8" max="8" width="20.28125" style="0" customWidth="1"/>
    <col min="9" max="9" width="23.00390625" style="0" customWidth="1"/>
    <col min="10" max="10" width="18.28125" style="0" customWidth="1"/>
  </cols>
  <sheetData>
    <row r="2" spans="1:7" ht="18.75" thickBot="1">
      <c r="A2" s="138" t="s">
        <v>95</v>
      </c>
      <c r="B2" s="138"/>
      <c r="C2" s="138"/>
      <c r="D2" s="138"/>
      <c r="E2" s="138"/>
      <c r="F2" s="138"/>
      <c r="G2" s="138"/>
    </row>
    <row r="3" spans="1:8" ht="57" customHeight="1" thickBot="1">
      <c r="A3" s="29"/>
      <c r="B3" s="30" t="s">
        <v>96</v>
      </c>
      <c r="C3" s="30" t="s">
        <v>75</v>
      </c>
      <c r="D3" s="30" t="s">
        <v>149</v>
      </c>
      <c r="E3" s="30" t="s">
        <v>84</v>
      </c>
      <c r="F3" s="30" t="s">
        <v>102</v>
      </c>
      <c r="G3" s="41" t="s">
        <v>163</v>
      </c>
      <c r="H3" s="41" t="s">
        <v>97</v>
      </c>
    </row>
    <row r="4" spans="1:8" ht="12.75">
      <c r="A4" s="21"/>
      <c r="B4" s="22" t="s">
        <v>7</v>
      </c>
      <c r="C4" s="22" t="s">
        <v>8</v>
      </c>
      <c r="D4" s="22" t="s">
        <v>48</v>
      </c>
      <c r="E4" s="22" t="s">
        <v>10</v>
      </c>
      <c r="F4" s="22" t="s">
        <v>150</v>
      </c>
      <c r="G4" s="22" t="s">
        <v>151</v>
      </c>
      <c r="H4" s="22" t="s">
        <v>152</v>
      </c>
    </row>
    <row r="5" spans="1:8" ht="12.75">
      <c r="A5" s="9" t="s">
        <v>158</v>
      </c>
      <c r="B5" s="42">
        <f>'Revised FY14 EE Budget'!B34</f>
        <v>380636260.22599995</v>
      </c>
      <c r="C5" s="42">
        <f>'Revised FY14 EE Budget'!C34</f>
        <v>7475586.914000006</v>
      </c>
      <c r="D5" s="76"/>
      <c r="E5" s="42">
        <f>'Revised FY14 EE Budget'!D34</f>
        <v>-85097455.11000001</v>
      </c>
      <c r="F5" s="42">
        <f aca="true" t="shared" si="0" ref="F5:F10">SUM(B5:E5)</f>
        <v>303014392.03</v>
      </c>
      <c r="G5" s="42">
        <f>'Revised FY14 EE Budget'!F34</f>
        <v>116309092.34</v>
      </c>
      <c r="H5" s="42">
        <f aca="true" t="shared" si="1" ref="H5:H10">F5-G5</f>
        <v>186705299.68999997</v>
      </c>
    </row>
    <row r="6" spans="1:9" ht="12.75">
      <c r="A6" s="9" t="s">
        <v>159</v>
      </c>
      <c r="B6" s="42">
        <f>'Revised FY14 EE Budget'!B39</f>
        <v>95632249.55</v>
      </c>
      <c r="C6" s="42">
        <f>'Revised FY14 EE Budget'!C38</f>
        <v>1332276.3699999992</v>
      </c>
      <c r="D6" s="76"/>
      <c r="E6" s="42">
        <f>'Revised FY14 EE Budget'!D39</f>
        <v>-59000000</v>
      </c>
      <c r="F6" s="42">
        <f t="shared" si="0"/>
        <v>37964525.92</v>
      </c>
      <c r="G6" s="42">
        <f>'Revised FY14 EE Budget'!F38</f>
        <v>4706956</v>
      </c>
      <c r="H6" s="42">
        <f t="shared" si="1"/>
        <v>33257569.92</v>
      </c>
      <c r="I6" s="19"/>
    </row>
    <row r="7" spans="1:8" ht="12.75">
      <c r="A7" s="9" t="s">
        <v>23</v>
      </c>
      <c r="B7" s="42">
        <f>'Revised FY14 RE Budget'!B12</f>
        <v>30364097.560000006</v>
      </c>
      <c r="C7" s="42">
        <f>'Revised FY14 RE Budget'!C12</f>
        <v>163178.3300000004</v>
      </c>
      <c r="D7" s="76"/>
      <c r="E7" s="42">
        <f>'Revised FY14 RE Budget'!D12</f>
        <v>-10216138.47</v>
      </c>
      <c r="F7" s="42">
        <f t="shared" si="0"/>
        <v>20311137.42000001</v>
      </c>
      <c r="G7" s="42">
        <f>'Revised FY14 RE Budget'!F12</f>
        <v>11943938.709999999</v>
      </c>
      <c r="H7" s="42">
        <f t="shared" si="1"/>
        <v>8367198.71000001</v>
      </c>
    </row>
    <row r="8" spans="1:8" ht="12.75">
      <c r="A8" s="9" t="s">
        <v>81</v>
      </c>
      <c r="B8" s="42">
        <f>'Revised FY14 EDA Budget'!B11</f>
        <v>30235602.87999999</v>
      </c>
      <c r="C8" s="42">
        <f>'Revised FY14 EDA Budget'!C11</f>
        <v>-958450.5400000005</v>
      </c>
      <c r="D8" s="42">
        <f>'Revised FY14 EDA Budget'!D11</f>
        <v>90233.01000000001</v>
      </c>
      <c r="E8" s="42">
        <f>'Revised FY14 EDA Budget'!E11</f>
        <v>2000000</v>
      </c>
      <c r="F8" s="42">
        <f t="shared" si="0"/>
        <v>31367385.349999994</v>
      </c>
      <c r="G8" s="42">
        <f>'Revised FY14 EDA Budget'!G11</f>
        <v>19106139.42</v>
      </c>
      <c r="H8" s="42">
        <f t="shared" si="1"/>
        <v>12261245.929999992</v>
      </c>
    </row>
    <row r="9" spans="1:8" ht="12.75">
      <c r="A9" s="9" t="s">
        <v>120</v>
      </c>
      <c r="B9" s="42">
        <f>'Revised Admin Budget'!B26</f>
        <v>21293028.1575</v>
      </c>
      <c r="C9" s="42">
        <f>'Revised Admin Budget'!C26</f>
        <v>883865.9700000004</v>
      </c>
      <c r="D9" s="76"/>
      <c r="E9" s="42">
        <f>'Revised Admin Budget'!D26</f>
        <v>-9541661.419999998</v>
      </c>
      <c r="F9" s="42">
        <f t="shared" si="0"/>
        <v>12635232.7075</v>
      </c>
      <c r="G9" s="42">
        <v>0</v>
      </c>
      <c r="H9" s="42">
        <f t="shared" si="1"/>
        <v>12635232.7075</v>
      </c>
    </row>
    <row r="10" spans="1:8" ht="12.75">
      <c r="A10" s="9" t="s">
        <v>86</v>
      </c>
      <c r="B10" s="42">
        <f>'[1]Funding by Budget Category'!$F$12</f>
        <v>9789874.29</v>
      </c>
      <c r="C10" s="42">
        <f>'2012-13 OCE Oversight'!F28</f>
        <v>3003725.92</v>
      </c>
      <c r="D10" s="76"/>
      <c r="E10" s="42"/>
      <c r="F10" s="42">
        <f t="shared" si="0"/>
        <v>12793600.209999999</v>
      </c>
      <c r="G10" s="42">
        <f>F10</f>
        <v>12793600.209999999</v>
      </c>
      <c r="H10" s="42">
        <f t="shared" si="1"/>
        <v>0</v>
      </c>
    </row>
    <row r="11" spans="1:8" ht="12.75">
      <c r="A11" s="11" t="s">
        <v>29</v>
      </c>
      <c r="B11" s="113">
        <f aca="true" t="shared" si="2" ref="B11:H11">SUM(B5:B10)</f>
        <v>567951112.6635</v>
      </c>
      <c r="C11" s="113">
        <f t="shared" si="2"/>
        <v>11900182.964000005</v>
      </c>
      <c r="D11" s="113">
        <f t="shared" si="2"/>
        <v>90233.01000000001</v>
      </c>
      <c r="E11" s="113">
        <f t="shared" si="2"/>
        <v>-161855255</v>
      </c>
      <c r="F11" s="113">
        <f t="shared" si="2"/>
        <v>418086273.6375</v>
      </c>
      <c r="G11" s="113">
        <f t="shared" si="2"/>
        <v>164859726.68</v>
      </c>
      <c r="H11" s="113">
        <f t="shared" si="2"/>
        <v>253226546.95749995</v>
      </c>
    </row>
    <row r="12" spans="1:10" ht="12.75">
      <c r="A12" s="11" t="s">
        <v>82</v>
      </c>
      <c r="B12" s="74">
        <v>0</v>
      </c>
      <c r="C12" s="74">
        <v>0</v>
      </c>
      <c r="D12" s="76"/>
      <c r="E12" s="74">
        <f>B50</f>
        <v>161855255</v>
      </c>
      <c r="F12" s="74">
        <f>SUM(B12:E12)</f>
        <v>161855255</v>
      </c>
      <c r="G12" s="74"/>
      <c r="H12" s="74">
        <f>F12-G12</f>
        <v>161855255</v>
      </c>
      <c r="J12" s="19"/>
    </row>
    <row r="13" spans="1:8" ht="12.75">
      <c r="A13" s="11" t="s">
        <v>29</v>
      </c>
      <c r="B13" s="113">
        <f aca="true" t="shared" si="3" ref="B13:H13">B12+B11</f>
        <v>567951112.6635</v>
      </c>
      <c r="C13" s="113">
        <f t="shared" si="3"/>
        <v>11900182.964000005</v>
      </c>
      <c r="D13" s="113">
        <f t="shared" si="3"/>
        <v>90233.01000000001</v>
      </c>
      <c r="E13" s="113">
        <f t="shared" si="3"/>
        <v>0</v>
      </c>
      <c r="F13" s="113">
        <f t="shared" si="3"/>
        <v>579941528.6375</v>
      </c>
      <c r="G13" s="113">
        <f t="shared" si="3"/>
        <v>164859726.68</v>
      </c>
      <c r="H13" s="113">
        <f t="shared" si="3"/>
        <v>415081801.9575</v>
      </c>
    </row>
    <row r="14" spans="1:8" ht="12.75">
      <c r="A14" s="134" t="s">
        <v>160</v>
      </c>
      <c r="B14" s="135"/>
      <c r="C14" s="135"/>
      <c r="D14" s="135"/>
      <c r="E14" s="135"/>
      <c r="F14" s="135"/>
      <c r="G14" s="135"/>
      <c r="H14" s="135"/>
    </row>
    <row r="15" spans="1:4" ht="12.75">
      <c r="A15" s="37"/>
      <c r="D15" s="19"/>
    </row>
    <row r="16" spans="1:7" ht="16.5" thickBot="1">
      <c r="A16" s="137" t="s">
        <v>98</v>
      </c>
      <c r="B16" s="146"/>
      <c r="C16" s="146"/>
      <c r="D16" s="146"/>
      <c r="E16" s="146"/>
      <c r="F16" s="146"/>
      <c r="G16" s="146"/>
    </row>
    <row r="17" spans="1:9" ht="12.75" customHeight="1">
      <c r="A17" s="147"/>
      <c r="B17" s="142" t="s">
        <v>140</v>
      </c>
      <c r="C17" s="142" t="s">
        <v>99</v>
      </c>
      <c r="D17" s="142" t="s">
        <v>100</v>
      </c>
      <c r="E17" s="142" t="s">
        <v>101</v>
      </c>
      <c r="F17" s="139" t="s">
        <v>153</v>
      </c>
      <c r="G17" s="139" t="s">
        <v>149</v>
      </c>
      <c r="H17" s="139" t="s">
        <v>84</v>
      </c>
      <c r="I17" s="142" t="s">
        <v>102</v>
      </c>
    </row>
    <row r="18" spans="1:9" ht="12.75">
      <c r="A18" s="148"/>
      <c r="B18" s="143"/>
      <c r="C18" s="143"/>
      <c r="D18" s="143"/>
      <c r="E18" s="143"/>
      <c r="F18" s="140"/>
      <c r="G18" s="140"/>
      <c r="H18" s="140"/>
      <c r="I18" s="143"/>
    </row>
    <row r="19" spans="1:9" ht="31.5" customHeight="1" thickBot="1">
      <c r="A19" s="149"/>
      <c r="B19" s="144"/>
      <c r="C19" s="144"/>
      <c r="D19" s="144"/>
      <c r="E19" s="144"/>
      <c r="F19" s="141"/>
      <c r="G19" s="141"/>
      <c r="H19" s="141"/>
      <c r="I19" s="144"/>
    </row>
    <row r="20" spans="1:9" ht="12.75">
      <c r="A20" s="87"/>
      <c r="B20" s="88" t="s">
        <v>7</v>
      </c>
      <c r="C20" s="88" t="s">
        <v>8</v>
      </c>
      <c r="D20" s="88" t="s">
        <v>36</v>
      </c>
      <c r="E20" s="88" t="s">
        <v>10</v>
      </c>
      <c r="F20" s="88" t="s">
        <v>51</v>
      </c>
      <c r="G20" s="88" t="s">
        <v>151</v>
      </c>
      <c r="H20" s="89" t="s">
        <v>154</v>
      </c>
      <c r="I20" s="89" t="s">
        <v>155</v>
      </c>
    </row>
    <row r="21" spans="1:9" ht="12.75">
      <c r="A21" s="9" t="s">
        <v>37</v>
      </c>
      <c r="B21" s="43">
        <f>'2012-13 EE Budget'!B30</f>
        <v>381813328.45</v>
      </c>
      <c r="C21" s="43">
        <f aca="true" t="shared" si="4" ref="C21:C26">C35</f>
        <v>236266481.31</v>
      </c>
      <c r="D21" s="43">
        <f aca="true" t="shared" si="5" ref="D21:D28">B21-C21</f>
        <v>145546847.14</v>
      </c>
      <c r="E21" s="43">
        <f>'[1]Funding by Budget Category'!B7-30000000</f>
        <v>222565000</v>
      </c>
      <c r="F21" s="42">
        <f>'[1]Funding by Budget Category'!$D$7</f>
        <v>20000000</v>
      </c>
      <c r="G21" s="76"/>
      <c r="H21" s="45">
        <f aca="true" t="shared" si="6" ref="H21:H26">E5</f>
        <v>-85097455.11000001</v>
      </c>
      <c r="I21" s="74">
        <f aca="true" t="shared" si="7" ref="I21:I26">SUM(D21:H21)</f>
        <v>303014392.03</v>
      </c>
    </row>
    <row r="22" spans="1:9" ht="12.75">
      <c r="A22" s="9" t="s">
        <v>119</v>
      </c>
      <c r="B22" s="43">
        <f>'2012-13 EE Budget'!B33</f>
        <v>13500000</v>
      </c>
      <c r="C22" s="43">
        <f t="shared" si="4"/>
        <v>200653.63</v>
      </c>
      <c r="D22" s="43">
        <f t="shared" si="5"/>
        <v>13299346.37</v>
      </c>
      <c r="E22" s="43">
        <f>'[1]Funding by Budget Category'!B8+30000000</f>
        <v>80000000</v>
      </c>
      <c r="F22" s="42">
        <f>'[1]Funding by Budget Category'!$D$8</f>
        <v>3665179.55</v>
      </c>
      <c r="G22" s="76"/>
      <c r="H22" s="45">
        <f t="shared" si="6"/>
        <v>-59000000</v>
      </c>
      <c r="I22" s="74">
        <f t="shared" si="7"/>
        <v>37964525.92</v>
      </c>
    </row>
    <row r="23" spans="1:9" ht="12.75">
      <c r="A23" s="9" t="s">
        <v>38</v>
      </c>
      <c r="B23" s="43">
        <f>'2012-13 RE Budget'!B12</f>
        <v>31031421.19999999</v>
      </c>
      <c r="C23" s="43">
        <f t="shared" si="4"/>
        <v>18004145.31</v>
      </c>
      <c r="D23" s="43">
        <f t="shared" si="5"/>
        <v>13027275.889999993</v>
      </c>
      <c r="E23" s="43">
        <f>'[1]Funding by Budget Category'!B9</f>
        <v>17500000</v>
      </c>
      <c r="F23" s="42">
        <f>'[1]Funding by Budget Category'!$D$9</f>
        <v>9.313216864370588E-12</v>
      </c>
      <c r="G23" s="76"/>
      <c r="H23" s="45">
        <f t="shared" si="6"/>
        <v>-10216138.47</v>
      </c>
      <c r="I23" s="74">
        <f t="shared" si="7"/>
        <v>20311137.419999994</v>
      </c>
    </row>
    <row r="24" spans="1:10" ht="12.75">
      <c r="A24" s="9" t="s">
        <v>81</v>
      </c>
      <c r="B24" s="43">
        <f>'2012-13 EDA Budget '!B11</f>
        <v>49045280.919999994</v>
      </c>
      <c r="C24" s="43">
        <f t="shared" si="4"/>
        <v>5268128.58</v>
      </c>
      <c r="D24" s="43">
        <f t="shared" si="5"/>
        <v>43777152.339999996</v>
      </c>
      <c r="E24" s="43">
        <f>'[1]Funding by Budget Category'!B10</f>
        <v>7500000</v>
      </c>
      <c r="F24" s="42">
        <f>'[1]Funding by Budget Category'!$D$10</f>
        <v>-23665179.55</v>
      </c>
      <c r="G24" s="42">
        <f>'Revised FY14 EDA Budget'!D11+'[1]Funding by Budget Category'!$E$10</f>
        <v>1755412.56</v>
      </c>
      <c r="H24" s="45">
        <f t="shared" si="6"/>
        <v>2000000</v>
      </c>
      <c r="I24" s="74">
        <f t="shared" si="7"/>
        <v>31367385.349999994</v>
      </c>
      <c r="J24" s="19"/>
    </row>
    <row r="25" spans="1:9" ht="12.75">
      <c r="A25" s="9" t="s">
        <v>120</v>
      </c>
      <c r="B25" s="43">
        <f>'2012-13 OCE Oversight'!B26</f>
        <v>14186401.277499998</v>
      </c>
      <c r="C25" s="43">
        <f t="shared" si="4"/>
        <v>9109507.15</v>
      </c>
      <c r="D25" s="43">
        <f t="shared" si="5"/>
        <v>5076894.127499998</v>
      </c>
      <c r="E25" s="43">
        <f>'[1]Funding by Budget Category'!B11</f>
        <v>17100000</v>
      </c>
      <c r="F25" s="42">
        <f>'[1]Funding by Budget Category'!$D$11</f>
        <v>0</v>
      </c>
      <c r="G25" s="76"/>
      <c r="H25" s="45">
        <f t="shared" si="6"/>
        <v>-9541661.419999998</v>
      </c>
      <c r="I25" s="74">
        <f t="shared" si="7"/>
        <v>12635232.7075</v>
      </c>
    </row>
    <row r="26" spans="1:9" ht="12.75">
      <c r="A26" s="9" t="s">
        <v>86</v>
      </c>
      <c r="B26" s="43">
        <f>'2012-13 OCE Oversight'!B28</f>
        <v>21789874.29</v>
      </c>
      <c r="C26" s="43">
        <f t="shared" si="4"/>
        <v>8996274.08</v>
      </c>
      <c r="D26" s="43">
        <f t="shared" si="5"/>
        <v>12793600.209999999</v>
      </c>
      <c r="E26" s="43">
        <v>0</v>
      </c>
      <c r="F26" s="42">
        <f>'[1]Funding by Budget Category'!$D$12</f>
        <v>0</v>
      </c>
      <c r="G26" s="76"/>
      <c r="H26" s="45">
        <f t="shared" si="6"/>
        <v>0</v>
      </c>
      <c r="I26" s="74">
        <f t="shared" si="7"/>
        <v>12793600.209999999</v>
      </c>
    </row>
    <row r="27" spans="1:9" ht="12.75">
      <c r="A27" s="9" t="s">
        <v>29</v>
      </c>
      <c r="B27" s="108">
        <f aca="true" t="shared" si="8" ref="B27:I27">SUM(B21:B26)</f>
        <v>511366306.1375</v>
      </c>
      <c r="C27" s="108">
        <f t="shared" si="8"/>
        <v>277845190.06</v>
      </c>
      <c r="D27" s="108">
        <f t="shared" si="8"/>
        <v>233521116.0775</v>
      </c>
      <c r="E27" s="108">
        <f t="shared" si="8"/>
        <v>344665000</v>
      </c>
      <c r="F27" s="113">
        <f t="shared" si="8"/>
        <v>0</v>
      </c>
      <c r="G27" s="108">
        <f t="shared" si="8"/>
        <v>1755412.56</v>
      </c>
      <c r="H27" s="53">
        <f t="shared" si="8"/>
        <v>-161855255</v>
      </c>
      <c r="I27" s="108">
        <f t="shared" si="8"/>
        <v>418086273.6375</v>
      </c>
    </row>
    <row r="28" spans="1:9" ht="12.75">
      <c r="A28" s="11" t="s">
        <v>82</v>
      </c>
      <c r="B28" s="43">
        <f>'[3]RQRD Reduction'!$B$5</f>
        <v>331500000</v>
      </c>
      <c r="C28" s="44">
        <f>B28</f>
        <v>331500000</v>
      </c>
      <c r="D28" s="43">
        <f t="shared" si="5"/>
        <v>0</v>
      </c>
      <c r="E28" s="44">
        <v>0</v>
      </c>
      <c r="F28" s="76"/>
      <c r="G28" s="76"/>
      <c r="H28" s="42">
        <f>E12</f>
        <v>161855255</v>
      </c>
      <c r="I28" s="74">
        <f>D28+E28+H28</f>
        <v>161855255</v>
      </c>
    </row>
    <row r="29" spans="1:9" ht="12.75">
      <c r="A29" s="11" t="s">
        <v>29</v>
      </c>
      <c r="B29" s="108">
        <f>B28+B27</f>
        <v>842866306.1375</v>
      </c>
      <c r="C29" s="108">
        <f>C28+C27</f>
        <v>609345190.06</v>
      </c>
      <c r="D29" s="108">
        <f>D28+D27</f>
        <v>233521116.0775</v>
      </c>
      <c r="E29" s="108">
        <f>SUM(E27:E28)</f>
        <v>344665000</v>
      </c>
      <c r="F29" s="108">
        <f>SUM(F27:F28)</f>
        <v>0</v>
      </c>
      <c r="G29" s="108">
        <f>SUM(G27:G28)</f>
        <v>1755412.56</v>
      </c>
      <c r="H29" s="53">
        <f>SUM(H27:H28)</f>
        <v>0</v>
      </c>
      <c r="I29" s="108">
        <f>I28+I27</f>
        <v>579941528.6375</v>
      </c>
    </row>
    <row r="30" spans="1:9" ht="17.25" customHeight="1">
      <c r="A30" s="145" t="s">
        <v>160</v>
      </c>
      <c r="B30" s="145"/>
      <c r="C30" s="145"/>
      <c r="D30" s="145"/>
      <c r="E30" s="145"/>
      <c r="F30" s="145"/>
      <c r="G30" s="145"/>
      <c r="I30" s="17" t="s">
        <v>55</v>
      </c>
    </row>
    <row r="31" spans="1:9" ht="17.25" customHeight="1">
      <c r="A31" s="136"/>
      <c r="B31" s="136"/>
      <c r="C31" s="136"/>
      <c r="D31" s="136"/>
      <c r="E31" s="136"/>
      <c r="F31" s="136"/>
      <c r="G31" s="136"/>
      <c r="I31" s="17"/>
    </row>
    <row r="32" spans="1:9" ht="16.5" thickBot="1">
      <c r="A32" s="137" t="s">
        <v>103</v>
      </c>
      <c r="B32" s="137"/>
      <c r="C32" s="137"/>
      <c r="D32" s="137"/>
      <c r="E32" s="137"/>
      <c r="F32" s="137"/>
      <c r="G32" s="137"/>
      <c r="I32" s="19" t="s">
        <v>55</v>
      </c>
    </row>
    <row r="33" spans="1:9" ht="57.75" customHeight="1" thickBot="1">
      <c r="A33" s="24"/>
      <c r="B33" s="30" t="s">
        <v>140</v>
      </c>
      <c r="C33" s="40" t="s">
        <v>99</v>
      </c>
      <c r="D33" s="40" t="s">
        <v>100</v>
      </c>
      <c r="E33" s="41" t="s">
        <v>104</v>
      </c>
      <c r="F33" s="41" t="s">
        <v>49</v>
      </c>
      <c r="I33" s="132" t="s">
        <v>55</v>
      </c>
    </row>
    <row r="34" spans="1:6" ht="12.75">
      <c r="A34" s="23"/>
      <c r="B34" s="25" t="s">
        <v>7</v>
      </c>
      <c r="C34" s="26" t="s">
        <v>8</v>
      </c>
      <c r="D34" s="26" t="s">
        <v>9</v>
      </c>
      <c r="E34" s="26" t="s">
        <v>10</v>
      </c>
      <c r="F34" s="27" t="s">
        <v>35</v>
      </c>
    </row>
    <row r="35" spans="1:6" ht="12.75">
      <c r="A35" s="9" t="s">
        <v>0</v>
      </c>
      <c r="B35" s="45">
        <f>'2012-13 EE Budget'!B30</f>
        <v>381813328.45</v>
      </c>
      <c r="C35" s="45">
        <f>'2012-13 EE Budget'!C30</f>
        <v>236266481.31</v>
      </c>
      <c r="D35" s="45">
        <f aca="true" t="shared" si="9" ref="D35:D40">B35-C35</f>
        <v>145546847.14</v>
      </c>
      <c r="E35" s="45">
        <f>'[1]Funding by Budget Category'!C7</f>
        <v>138071260.22599998</v>
      </c>
      <c r="F35" s="45">
        <f aca="true" t="shared" si="10" ref="F35:F40">D35-E35</f>
        <v>7475586.9140000045</v>
      </c>
    </row>
    <row r="36" spans="1:6" ht="12.75">
      <c r="A36" s="9" t="s">
        <v>119</v>
      </c>
      <c r="B36" s="45">
        <f>'2012-13 EE Budget'!B33</f>
        <v>13500000</v>
      </c>
      <c r="C36" s="45">
        <f>'2012-13 EE Budget'!C33</f>
        <v>200653.63</v>
      </c>
      <c r="D36" s="45">
        <f>B36-C36</f>
        <v>13299346.37</v>
      </c>
      <c r="E36" s="45">
        <f>'[1]Funding by Budget Category'!$C$8</f>
        <v>11967070</v>
      </c>
      <c r="F36" s="45">
        <f t="shared" si="10"/>
        <v>1332276.3699999992</v>
      </c>
    </row>
    <row r="37" spans="1:6" ht="12.75">
      <c r="A37" s="9" t="s">
        <v>23</v>
      </c>
      <c r="B37" s="45">
        <f>'2012-13 RE Budget'!B12</f>
        <v>31031421.19999999</v>
      </c>
      <c r="C37" s="45">
        <f>'2012-13 RE Budget'!C12</f>
        <v>18004145.31</v>
      </c>
      <c r="D37" s="45">
        <f t="shared" si="9"/>
        <v>13027275.889999993</v>
      </c>
      <c r="E37" s="45">
        <f>'[1]Funding by Budget Category'!$C$9</f>
        <v>12864097.559999993</v>
      </c>
      <c r="F37" s="45">
        <f t="shared" si="10"/>
        <v>163178.33000000007</v>
      </c>
    </row>
    <row r="38" spans="1:6" ht="12.75">
      <c r="A38" s="9" t="s">
        <v>81</v>
      </c>
      <c r="B38" s="45">
        <f>'2012-13 EDA Budget '!B11</f>
        <v>49045280.919999994</v>
      </c>
      <c r="C38" s="45">
        <f>'2012-13 EDA Budget '!C11</f>
        <v>5268128.58</v>
      </c>
      <c r="D38" s="45">
        <f t="shared" si="9"/>
        <v>43777152.339999996</v>
      </c>
      <c r="E38" s="45">
        <f>'[1]Funding by Budget Category'!$C$10</f>
        <v>44735602.879999995</v>
      </c>
      <c r="F38" s="45">
        <f t="shared" si="10"/>
        <v>-958450.5399999991</v>
      </c>
    </row>
    <row r="39" spans="1:6" ht="12.75">
      <c r="A39" s="9" t="s">
        <v>120</v>
      </c>
      <c r="B39" s="45">
        <f>'2012-13 OCE Oversight'!B26</f>
        <v>14186401.277499998</v>
      </c>
      <c r="C39" s="45">
        <f>'2012-13 OCE Oversight'!C26</f>
        <v>9109507.15</v>
      </c>
      <c r="D39" s="45">
        <f t="shared" si="9"/>
        <v>5076894.127499998</v>
      </c>
      <c r="E39" s="45">
        <f>'[1]Funding by Budget Category'!C11</f>
        <v>4193028.157499999</v>
      </c>
      <c r="F39" s="45">
        <f t="shared" si="10"/>
        <v>883865.9699999988</v>
      </c>
    </row>
    <row r="40" spans="1:6" ht="12.75">
      <c r="A40" s="9" t="s">
        <v>86</v>
      </c>
      <c r="B40" s="45">
        <f>'2012-13 OCE Oversight'!B28</f>
        <v>21789874.29</v>
      </c>
      <c r="C40" s="45">
        <f>'2012-13 OCE Oversight'!C28</f>
        <v>8996274.08</v>
      </c>
      <c r="D40" s="45">
        <f t="shared" si="9"/>
        <v>12793600.209999999</v>
      </c>
      <c r="E40" s="45">
        <f>'[1]Funding by Budget Category'!C12</f>
        <v>9789874.29</v>
      </c>
      <c r="F40" s="45">
        <f t="shared" si="10"/>
        <v>3003725.92</v>
      </c>
    </row>
    <row r="41" spans="1:6" ht="12.75">
      <c r="A41" s="9" t="s">
        <v>29</v>
      </c>
      <c r="B41" s="53">
        <f>SUM(B35:B40)</f>
        <v>511366306.1375</v>
      </c>
      <c r="C41" s="53">
        <f>SUM(C35:C40)</f>
        <v>277845190.06</v>
      </c>
      <c r="D41" s="53">
        <f>SUM(D35:D40)</f>
        <v>233521116.0775</v>
      </c>
      <c r="E41" s="53">
        <f>SUM(E35:E40)</f>
        <v>221620933.11349997</v>
      </c>
      <c r="F41" s="53">
        <f>SUM(F35:F40)</f>
        <v>11900182.964000003</v>
      </c>
    </row>
    <row r="42" spans="1:6" ht="12.75">
      <c r="A42" s="11" t="s">
        <v>82</v>
      </c>
      <c r="B42" s="45">
        <f>B28</f>
        <v>331500000</v>
      </c>
      <c r="C42" s="45">
        <f>C28</f>
        <v>331500000</v>
      </c>
      <c r="D42" s="45">
        <f>B42-C42</f>
        <v>0</v>
      </c>
      <c r="E42" s="45">
        <v>0</v>
      </c>
      <c r="F42" s="45">
        <f>'2012-13 EE Budget'!F48</f>
        <v>0</v>
      </c>
    </row>
    <row r="43" spans="1:6" ht="12.75">
      <c r="A43" s="11" t="s">
        <v>29</v>
      </c>
      <c r="B43" s="53">
        <f>SUM(B41:B42)</f>
        <v>842866306.1375</v>
      </c>
      <c r="C43" s="53">
        <f>SUM(C41:C42)</f>
        <v>609345190.06</v>
      </c>
      <c r="D43" s="53">
        <f>SUM(D41:D42)</f>
        <v>233521116.0775</v>
      </c>
      <c r="E43" s="53">
        <f>SUM(E41:E42)</f>
        <v>221620933.11349997</v>
      </c>
      <c r="F43" s="53">
        <f>SUM(F41:F42)</f>
        <v>11900182.964000003</v>
      </c>
    </row>
    <row r="45" ht="12.75">
      <c r="A45" s="16" t="s">
        <v>148</v>
      </c>
    </row>
    <row r="46" spans="1:2" ht="12.75">
      <c r="A46" s="115" t="s">
        <v>141</v>
      </c>
      <c r="B46" s="44">
        <v>152185000</v>
      </c>
    </row>
    <row r="47" spans="1:2" ht="12.75">
      <c r="A47" s="104" t="s">
        <v>142</v>
      </c>
      <c r="B47" s="44">
        <v>42500000</v>
      </c>
    </row>
    <row r="48" spans="1:2" ht="12.75">
      <c r="A48" s="104" t="s">
        <v>143</v>
      </c>
      <c r="B48" s="116">
        <f>SUM(B46:B47)</f>
        <v>194685000</v>
      </c>
    </row>
    <row r="49" spans="1:2" ht="12.75">
      <c r="A49" s="104" t="s">
        <v>144</v>
      </c>
      <c r="B49" s="44">
        <v>32829745</v>
      </c>
    </row>
    <row r="50" spans="1:5" ht="12.75">
      <c r="A50" s="104" t="s">
        <v>145</v>
      </c>
      <c r="B50" s="116">
        <f>B48-B49</f>
        <v>161855255</v>
      </c>
      <c r="E50" s="17" t="s">
        <v>55</v>
      </c>
    </row>
    <row r="51" ht="12.75">
      <c r="B51" s="18"/>
    </row>
    <row r="52" ht="12.75">
      <c r="B52" s="18"/>
    </row>
  </sheetData>
  <sheetProtection/>
  <mergeCells count="13">
    <mergeCell ref="G17:G19"/>
    <mergeCell ref="H17:H19"/>
    <mergeCell ref="A17:A19"/>
    <mergeCell ref="A32:G32"/>
    <mergeCell ref="A2:G2"/>
    <mergeCell ref="F17:F19"/>
    <mergeCell ref="I17:I19"/>
    <mergeCell ref="A30:G30"/>
    <mergeCell ref="A16:G16"/>
    <mergeCell ref="B17:B19"/>
    <mergeCell ref="C17:C19"/>
    <mergeCell ref="D17:D19"/>
    <mergeCell ref="E17:E19"/>
  </mergeCells>
  <printOptions/>
  <pageMargins left="0.75" right="0.75" top="1" bottom="1" header="0.5" footer="0.5"/>
  <pageSetup fitToHeight="1" fitToWidth="1" horizontalDpi="600" verticalDpi="600" orientation="landscape" scale="63" r:id="rId1"/>
  <headerFooter alignWithMargins="0">
    <oddHeader>&amp;C&amp;"Arial,Bold"&amp;14Proposed FY14 True Up Budget</oddHeader>
    <oddFooter>&amp;C&amp;D</oddFooter>
  </headerFooter>
  <ignoredErrors>
    <ignoredError sqref="D27 E36 D41 E35 E39:E40 E37:E38 F11 H11 H2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view="pageLayout" workbookViewId="0" topLeftCell="A16">
      <selection activeCell="A32" sqref="A32"/>
    </sheetView>
  </sheetViews>
  <sheetFormatPr defaultColWidth="9.140625" defaultRowHeight="12.75"/>
  <cols>
    <col min="1" max="1" width="36.28125" style="0" customWidth="1"/>
    <col min="2" max="2" width="19.00390625" style="0" customWidth="1"/>
    <col min="3" max="3" width="16.28125" style="0" customWidth="1"/>
    <col min="4" max="4" width="17.8515625" style="0" customWidth="1"/>
    <col min="5" max="5" width="20.28125" style="0" customWidth="1"/>
    <col min="6" max="6" width="18.7109375" style="0" customWidth="1"/>
  </cols>
  <sheetData>
    <row r="1" spans="1:6" ht="18">
      <c r="A1" s="171" t="s">
        <v>139</v>
      </c>
      <c r="B1" s="172"/>
      <c r="C1" s="172"/>
      <c r="D1" s="173"/>
      <c r="E1" s="173"/>
      <c r="F1" s="173"/>
    </row>
    <row r="2" spans="1:6" ht="18">
      <c r="A2" s="124"/>
      <c r="B2" s="125"/>
      <c r="C2" s="125"/>
      <c r="D2" s="126"/>
      <c r="E2" s="126"/>
      <c r="F2" s="126"/>
    </row>
    <row r="3" spans="1:6" ht="18">
      <c r="A3" s="127"/>
      <c r="B3" s="5" t="s">
        <v>1</v>
      </c>
      <c r="C3" s="5" t="s">
        <v>30</v>
      </c>
      <c r="D3" s="5" t="s">
        <v>30</v>
      </c>
      <c r="E3" s="59" t="s">
        <v>116</v>
      </c>
      <c r="F3" s="5" t="s">
        <v>32</v>
      </c>
    </row>
    <row r="4" spans="1:6" ht="15">
      <c r="A4" s="86" t="s">
        <v>27</v>
      </c>
      <c r="B4" s="5" t="s">
        <v>2</v>
      </c>
      <c r="C4" s="59" t="s">
        <v>115</v>
      </c>
      <c r="D4" s="59" t="s">
        <v>115</v>
      </c>
      <c r="E4" s="59" t="s">
        <v>31</v>
      </c>
      <c r="F4" s="59" t="s">
        <v>33</v>
      </c>
    </row>
    <row r="5" spans="1:6" ht="18">
      <c r="A5" s="127"/>
      <c r="B5" s="5" t="s">
        <v>114</v>
      </c>
      <c r="C5" s="5" t="s">
        <v>3</v>
      </c>
      <c r="D5" s="5" t="s">
        <v>5</v>
      </c>
      <c r="E5" s="59" t="s">
        <v>117</v>
      </c>
      <c r="F5" s="59" t="s">
        <v>34</v>
      </c>
    </row>
    <row r="6" spans="1:6" ht="15">
      <c r="A6" s="86"/>
      <c r="B6" s="97" t="s">
        <v>7</v>
      </c>
      <c r="C6" s="98" t="s">
        <v>8</v>
      </c>
      <c r="D6" s="98" t="s">
        <v>9</v>
      </c>
      <c r="E6" s="98" t="s">
        <v>10</v>
      </c>
      <c r="F6" s="99" t="s">
        <v>35</v>
      </c>
    </row>
    <row r="7" spans="1:6" ht="12.75">
      <c r="A7" s="121" t="s">
        <v>94</v>
      </c>
      <c r="B7" s="54">
        <f>'[1]EDA Programs'!B7</f>
        <v>8364735.629999995</v>
      </c>
      <c r="C7" s="54">
        <f>'[4]Expenses vs Budgets_EDA'!C8</f>
        <v>2396179.58</v>
      </c>
      <c r="D7" s="54">
        <f>B7-C7</f>
        <v>5968556.049999995</v>
      </c>
      <c r="E7" s="54">
        <f>'[1]EDA Programs'!D7</f>
        <v>7002009.609999996</v>
      </c>
      <c r="F7" s="46">
        <f>D7-E7</f>
        <v>-1033453.5600000005</v>
      </c>
    </row>
    <row r="8" spans="1:6" ht="12.75">
      <c r="A8" s="111" t="s">
        <v>79</v>
      </c>
      <c r="B8" s="54">
        <f>'[1]EDA Programs'!B8</f>
        <v>3440545.29</v>
      </c>
      <c r="C8" s="54">
        <f>'[4]Expenses vs Budgets_EDA'!C9</f>
        <v>1944226</v>
      </c>
      <c r="D8" s="54">
        <f>B8-C8</f>
        <v>1496319.29</v>
      </c>
      <c r="E8" s="54">
        <f>'[1]EDA Programs'!D8</f>
        <v>1421319.27</v>
      </c>
      <c r="F8" s="46">
        <f>D8-E8</f>
        <v>75000.02000000002</v>
      </c>
    </row>
    <row r="9" spans="1:6" ht="12.75">
      <c r="A9" s="35" t="s">
        <v>80</v>
      </c>
      <c r="B9" s="54">
        <f>'[1]EDA Programs'!B9</f>
        <v>270000</v>
      </c>
      <c r="C9" s="54">
        <f>'[4]Expenses vs Budgets_EDA'!C10</f>
        <v>270000</v>
      </c>
      <c r="D9" s="54">
        <f>B9-C9</f>
        <v>0</v>
      </c>
      <c r="E9" s="54">
        <f>'[1]EDA Programs'!D9</f>
        <v>0</v>
      </c>
      <c r="F9" s="46">
        <f>D9-E9</f>
        <v>0</v>
      </c>
    </row>
    <row r="10" spans="1:6" ht="12.75">
      <c r="A10" s="35" t="s">
        <v>126</v>
      </c>
      <c r="B10" s="54">
        <f>'[1]EDA Programs'!B10</f>
        <v>36970000</v>
      </c>
      <c r="C10" s="54">
        <f>'[4]Expenses vs Budgets_EDA'!C11</f>
        <v>657723</v>
      </c>
      <c r="D10" s="54">
        <f>B10-C10</f>
        <v>36312277</v>
      </c>
      <c r="E10" s="54">
        <f>'[1]EDA Programs'!D10</f>
        <v>36312274</v>
      </c>
      <c r="F10" s="46">
        <f>D10-E10</f>
        <v>3</v>
      </c>
    </row>
    <row r="11" spans="1:6" ht="15">
      <c r="A11" s="86" t="s">
        <v>28</v>
      </c>
      <c r="B11" s="55">
        <f>SUM(B7:B10)</f>
        <v>49045280.919999994</v>
      </c>
      <c r="C11" s="55">
        <f>SUM(C7:C10)</f>
        <v>5268128.58</v>
      </c>
      <c r="D11" s="55">
        <f>SUM(D7:D10)</f>
        <v>43777152.339999996</v>
      </c>
      <c r="E11" s="55">
        <f>SUM(E7:E10)</f>
        <v>44735602.879999995</v>
      </c>
      <c r="F11" s="55">
        <f>SUM(F7:F10)</f>
        <v>-958450.5400000005</v>
      </c>
    </row>
    <row r="12" spans="1:6" ht="12.75">
      <c r="A12" s="175"/>
      <c r="B12" s="176"/>
      <c r="C12" s="176"/>
      <c r="D12" s="176"/>
      <c r="E12" s="176"/>
      <c r="F12" s="176"/>
    </row>
    <row r="13" ht="12.75">
      <c r="A13" s="17"/>
    </row>
  </sheetData>
  <sheetProtection/>
  <mergeCells count="2">
    <mergeCell ref="A1:F1"/>
    <mergeCell ref="A12:F12"/>
  </mergeCells>
  <printOptions/>
  <pageMargins left="0.75" right="0.75" top="1" bottom="1" header="0.5" footer="0.5"/>
  <pageSetup fitToHeight="1" fitToWidth="1" horizontalDpi="600" verticalDpi="600" orientation="landscape" scale="96" r:id="rId1"/>
  <headerFooter alignWithMargins="0">
    <oddHeader>&amp;C&amp;"Arial,Bold"&amp;14FY14 True Up Budget</oddHeader>
    <oddFooter>&amp;C&amp;D</oddFooter>
  </headerFooter>
  <ignoredErrors>
    <ignoredError sqref="E7:E1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Layout" workbookViewId="0" topLeftCell="A1">
      <selection activeCell="A32" sqref="A32"/>
    </sheetView>
  </sheetViews>
  <sheetFormatPr defaultColWidth="9.140625" defaultRowHeight="12.75"/>
  <cols>
    <col min="1" max="1" width="46.140625" style="0" customWidth="1"/>
    <col min="2" max="2" width="15.28125" style="0" customWidth="1"/>
    <col min="3" max="4" width="14.8515625" style="0" customWidth="1"/>
    <col min="5" max="5" width="17.57421875" style="0" customWidth="1"/>
    <col min="6" max="6" width="15.421875" style="0" customWidth="1"/>
  </cols>
  <sheetData>
    <row r="1" spans="1:6" ht="18">
      <c r="A1" s="171" t="s">
        <v>118</v>
      </c>
      <c r="B1" s="172"/>
      <c r="C1" s="172"/>
      <c r="D1" s="173"/>
      <c r="E1" s="173"/>
      <c r="F1" s="173"/>
    </row>
    <row r="2" spans="1:6" ht="14.25">
      <c r="A2" s="101"/>
      <c r="B2" s="92" t="s">
        <v>1</v>
      </c>
      <c r="C2" s="92" t="s">
        <v>30</v>
      </c>
      <c r="D2" s="92" t="s">
        <v>30</v>
      </c>
      <c r="E2" s="3" t="s">
        <v>116</v>
      </c>
      <c r="F2" s="92" t="s">
        <v>32</v>
      </c>
    </row>
    <row r="3" spans="1:6" ht="12.75">
      <c r="A3" s="2"/>
      <c r="B3" s="92" t="s">
        <v>2</v>
      </c>
      <c r="C3" s="3" t="s">
        <v>115</v>
      </c>
      <c r="D3" s="3" t="s">
        <v>115</v>
      </c>
      <c r="E3" s="3" t="s">
        <v>31</v>
      </c>
      <c r="F3" s="3" t="s">
        <v>33</v>
      </c>
    </row>
    <row r="4" spans="1:6" ht="15">
      <c r="A4" s="5"/>
      <c r="B4" s="92" t="s">
        <v>114</v>
      </c>
      <c r="C4" s="92" t="s">
        <v>3</v>
      </c>
      <c r="D4" s="92" t="s">
        <v>5</v>
      </c>
      <c r="E4" s="3" t="s">
        <v>117</v>
      </c>
      <c r="F4" s="3" t="s">
        <v>34</v>
      </c>
    </row>
    <row r="5" spans="1:6" ht="15">
      <c r="A5" s="5"/>
      <c r="B5" s="102" t="s">
        <v>7</v>
      </c>
      <c r="C5" s="93" t="s">
        <v>8</v>
      </c>
      <c r="D5" s="93" t="s">
        <v>9</v>
      </c>
      <c r="E5" s="93" t="s">
        <v>10</v>
      </c>
      <c r="F5" s="94" t="s">
        <v>35</v>
      </c>
    </row>
    <row r="6" spans="1:6" ht="12.75">
      <c r="A6" s="15" t="s">
        <v>52</v>
      </c>
      <c r="B6" s="2"/>
      <c r="C6" s="2"/>
      <c r="D6" s="2"/>
      <c r="E6" s="2"/>
      <c r="F6" s="2"/>
    </row>
    <row r="7" spans="1:6" ht="12.75">
      <c r="A7" s="128" t="s">
        <v>131</v>
      </c>
      <c r="B7" s="49">
        <f>'[1]NJCEP Admin'!B7</f>
        <v>8556461.639999999</v>
      </c>
      <c r="C7" s="49">
        <f>'[4]Expenses vs Budgets_OCE'!C8</f>
        <v>5440857.1</v>
      </c>
      <c r="D7" s="49">
        <f>B7-C7</f>
        <v>3115604.539999999</v>
      </c>
      <c r="E7" s="49">
        <f>'[1]NJCEP Admin'!D7</f>
        <v>3274049.4799999986</v>
      </c>
      <c r="F7" s="49">
        <f>D7-E7</f>
        <v>-158444.93999999948</v>
      </c>
    </row>
    <row r="8" spans="1:6" ht="12.75">
      <c r="A8" s="128" t="s">
        <v>132</v>
      </c>
      <c r="B8" s="49">
        <f>'[1]NJCEP Admin'!B8</f>
        <v>2985498.6875</v>
      </c>
      <c r="C8" s="49">
        <f>'[4]Expenses vs Budgets_OCE'!C9</f>
        <v>2854608.75</v>
      </c>
      <c r="D8" s="49">
        <f>B8-C8</f>
        <v>130889.9375</v>
      </c>
      <c r="E8" s="49">
        <f>'[1]NJCEP Admin'!D8</f>
        <v>12923.037500000093</v>
      </c>
      <c r="F8" s="49">
        <f>D8-E8</f>
        <v>117966.8999999999</v>
      </c>
    </row>
    <row r="9" spans="1:6" ht="12.75">
      <c r="A9" s="112" t="s">
        <v>43</v>
      </c>
      <c r="B9" s="71">
        <f>SUM(B7:B8)</f>
        <v>11541960.327499999</v>
      </c>
      <c r="C9" s="71">
        <f>SUM(C7:C8)</f>
        <v>8295465.85</v>
      </c>
      <c r="D9" s="71">
        <f>SUM(D7:D8)</f>
        <v>3246494.477499999</v>
      </c>
      <c r="E9" s="71">
        <f>SUM(E7:E8)</f>
        <v>3286972.5174999987</v>
      </c>
      <c r="F9" s="71">
        <f>SUM(F7:F8)</f>
        <v>-40478.03999999957</v>
      </c>
    </row>
    <row r="10" spans="1:6" ht="12.75">
      <c r="A10" s="32" t="s">
        <v>42</v>
      </c>
      <c r="B10" s="46"/>
      <c r="C10" s="46"/>
      <c r="D10" s="49"/>
      <c r="E10" s="46"/>
      <c r="F10" s="49"/>
    </row>
    <row r="11" spans="1:6" ht="12.75">
      <c r="A11" s="36" t="s">
        <v>133</v>
      </c>
      <c r="B11" s="49">
        <f>'[1]NJCEP Admin'!B11</f>
        <v>200000</v>
      </c>
      <c r="C11" s="46">
        <f>'[4]Expenses vs Budgets_OCE'!C13</f>
        <v>0</v>
      </c>
      <c r="D11" s="49">
        <f>B11-C11</f>
        <v>200000</v>
      </c>
      <c r="E11" s="49">
        <f>'[1]NJCEP Admin'!D11</f>
        <v>0</v>
      </c>
      <c r="F11" s="49">
        <f>D11-E11</f>
        <v>200000</v>
      </c>
    </row>
    <row r="12" spans="1:6" ht="15" customHeight="1">
      <c r="A12" s="6" t="s">
        <v>128</v>
      </c>
      <c r="B12" s="53">
        <f>SUM(B11)</f>
        <v>200000</v>
      </c>
      <c r="C12" s="53">
        <f>SUM(C11)</f>
        <v>0</v>
      </c>
      <c r="D12" s="53">
        <f>SUM(D11)</f>
        <v>200000</v>
      </c>
      <c r="E12" s="53">
        <f>SUM(E11)</f>
        <v>0</v>
      </c>
      <c r="F12" s="53">
        <f>SUM(F11)</f>
        <v>200000</v>
      </c>
    </row>
    <row r="13" spans="1:6" ht="12.75">
      <c r="A13" s="112" t="s">
        <v>53</v>
      </c>
      <c r="B13" s="46"/>
      <c r="C13" s="103"/>
      <c r="D13" s="49"/>
      <c r="E13" s="46"/>
      <c r="F13" s="49"/>
    </row>
    <row r="14" spans="1:6" ht="12.75">
      <c r="A14" s="31" t="s">
        <v>44</v>
      </c>
      <c r="B14" s="49">
        <f>'[1]NJCEP Admin'!B14</f>
        <v>1320613.64</v>
      </c>
      <c r="C14" s="46">
        <f>'[4]Expenses vs Budgets_OCE'!C17</f>
        <v>736376.77</v>
      </c>
      <c r="D14" s="49">
        <f>B14-C14</f>
        <v>584236.8699999999</v>
      </c>
      <c r="E14" s="49">
        <f>'[1]NJCEP Admin'!D14</f>
        <v>100000.6399999999</v>
      </c>
      <c r="F14" s="49">
        <f>D14-E14</f>
        <v>484236.23</v>
      </c>
    </row>
    <row r="15" spans="1:6" ht="12.75">
      <c r="A15" s="31" t="s">
        <v>45</v>
      </c>
      <c r="B15" s="49">
        <f>'[1]NJCEP Admin'!B15</f>
        <v>71055</v>
      </c>
      <c r="C15" s="46">
        <f>'[4]Expenses vs Budgets_OCE'!C18</f>
        <v>17455</v>
      </c>
      <c r="D15" s="49">
        <f>B15-C15</f>
        <v>53600</v>
      </c>
      <c r="E15" s="49">
        <f>'[1]NJCEP Admin'!D15</f>
        <v>1055</v>
      </c>
      <c r="F15" s="49">
        <f>D15-E15</f>
        <v>52545</v>
      </c>
    </row>
    <row r="16" spans="1:6" ht="12.75">
      <c r="A16" s="31" t="s">
        <v>65</v>
      </c>
      <c r="B16" s="49">
        <f>'[1]NJCEP Admin'!B16</f>
        <v>9999.999999999978</v>
      </c>
      <c r="C16" s="46">
        <f>'[4]Expenses vs Budgets_OCE'!C19</f>
        <v>0</v>
      </c>
      <c r="D16" s="49">
        <f>B16-C16</f>
        <v>9999.999999999978</v>
      </c>
      <c r="E16" s="49">
        <f>'[1]NJCEP Admin'!D16</f>
        <v>4999.999999999978</v>
      </c>
      <c r="F16" s="49">
        <f>D16-E16</f>
        <v>5000</v>
      </c>
    </row>
    <row r="17" spans="1:6" ht="12.75">
      <c r="A17" s="36" t="s">
        <v>60</v>
      </c>
      <c r="B17" s="49">
        <f>'[1]NJCEP Admin'!B17</f>
        <v>800000</v>
      </c>
      <c r="C17" s="46">
        <f>'[4]Expenses vs Budgets_OCE'!C20</f>
        <v>0</v>
      </c>
      <c r="D17" s="49">
        <f>B17-C17</f>
        <v>800000</v>
      </c>
      <c r="E17" s="49">
        <f>'[1]NJCEP Admin'!D17</f>
        <v>800000</v>
      </c>
      <c r="F17" s="49">
        <f>D17-E17</f>
        <v>0</v>
      </c>
    </row>
    <row r="18" spans="1:6" ht="14.25" customHeight="1">
      <c r="A18" s="112" t="s">
        <v>46</v>
      </c>
      <c r="B18" s="53">
        <f>SUM(B14:B17)</f>
        <v>2201668.6399999997</v>
      </c>
      <c r="C18" s="53">
        <f>SUM(C14:C17)</f>
        <v>753831.77</v>
      </c>
      <c r="D18" s="53">
        <f>SUM(D14:D17)</f>
        <v>1447836.8699999999</v>
      </c>
      <c r="E18" s="53">
        <f>SUM(E14:E17)</f>
        <v>906055.6399999999</v>
      </c>
      <c r="F18" s="53">
        <f>SUM(F14:F17)</f>
        <v>541781.23</v>
      </c>
    </row>
    <row r="19" spans="1:6" ht="12.75">
      <c r="A19" s="6" t="s">
        <v>129</v>
      </c>
      <c r="B19" s="46"/>
      <c r="C19" s="46"/>
      <c r="D19" s="49"/>
      <c r="E19" s="46"/>
      <c r="F19" s="49"/>
    </row>
    <row r="20" spans="1:6" ht="12.75">
      <c r="A20" s="36" t="s">
        <v>54</v>
      </c>
      <c r="B20" s="46">
        <f>'[1]NJCEP Admin'!B20</f>
        <v>122772.31</v>
      </c>
      <c r="C20" s="46">
        <f>'[4]Expenses vs Budgets_OCE'!$C$25</f>
        <v>60209.53</v>
      </c>
      <c r="D20" s="49">
        <f>B20-C20</f>
        <v>62562.78</v>
      </c>
      <c r="E20" s="49">
        <f>'[1]NJCEP Admin'!D20</f>
        <v>0</v>
      </c>
      <c r="F20" s="49">
        <f>D20-E20</f>
        <v>62562.78</v>
      </c>
    </row>
    <row r="21" spans="1:6" ht="12.75">
      <c r="A21" s="36" t="s">
        <v>130</v>
      </c>
      <c r="B21" s="46">
        <f>'[1]NJCEP Admin'!B21</f>
        <v>120000</v>
      </c>
      <c r="C21" s="46">
        <f>'[4]Expenses vs Budgets_OCE'!$C$24</f>
        <v>0</v>
      </c>
      <c r="D21" s="49">
        <f>B21-C21</f>
        <v>120000</v>
      </c>
      <c r="E21" s="49">
        <f>'[1]NJCEP Admin'!D21</f>
        <v>0</v>
      </c>
      <c r="F21" s="49">
        <f>D21-E21</f>
        <v>120000</v>
      </c>
    </row>
    <row r="22" spans="1:6" ht="12.75">
      <c r="A22" s="36" t="s">
        <v>146</v>
      </c>
      <c r="B22" s="46">
        <f>'[1]NJCEP Admin'!B22</f>
        <v>0</v>
      </c>
      <c r="C22" s="46">
        <v>0</v>
      </c>
      <c r="D22" s="49">
        <f>B22-C22</f>
        <v>0</v>
      </c>
      <c r="E22" s="49">
        <f>'[1]NJCEP Admin'!D22</f>
        <v>0</v>
      </c>
      <c r="F22" s="49">
        <f>D22-E22</f>
        <v>0</v>
      </c>
    </row>
    <row r="23" spans="1:6" ht="12.75">
      <c r="A23" s="36" t="s">
        <v>134</v>
      </c>
      <c r="B23" s="46">
        <f>'[1]NJCEP Admin'!B23</f>
        <v>0</v>
      </c>
      <c r="C23" s="46">
        <v>0</v>
      </c>
      <c r="D23" s="49">
        <f>B23-C23</f>
        <v>0</v>
      </c>
      <c r="E23" s="49">
        <f>'[1]NJCEP Admin'!D23</f>
        <v>0</v>
      </c>
      <c r="F23" s="49">
        <f>D23-E23</f>
        <v>0</v>
      </c>
    </row>
    <row r="24" spans="1:6" ht="14.25" customHeight="1">
      <c r="A24" s="36" t="s">
        <v>135</v>
      </c>
      <c r="B24" s="46">
        <f>'[1]NJCEP Admin'!B24</f>
        <v>0</v>
      </c>
      <c r="C24" s="46">
        <v>0</v>
      </c>
      <c r="D24" s="49">
        <f>B24-C24</f>
        <v>0</v>
      </c>
      <c r="E24" s="49">
        <f>'[1]NJCEP Admin'!D24</f>
        <v>0</v>
      </c>
      <c r="F24" s="49">
        <f>D24-E24</f>
        <v>0</v>
      </c>
    </row>
    <row r="25" spans="1:6" ht="15" customHeight="1">
      <c r="A25" s="6" t="s">
        <v>136</v>
      </c>
      <c r="B25" s="53">
        <f>SUM(B20:B24)</f>
        <v>242772.31</v>
      </c>
      <c r="C25" s="53">
        <f>SUM(C20:C24)</f>
        <v>60209.53</v>
      </c>
      <c r="D25" s="53">
        <f>SUM(D20:D24)</f>
        <v>182562.78</v>
      </c>
      <c r="E25" s="53">
        <f>SUM(E20:E24)</f>
        <v>0</v>
      </c>
      <c r="F25" s="53">
        <f>SUM(F20:F24)</f>
        <v>182562.78</v>
      </c>
    </row>
    <row r="26" spans="1:6" ht="12.75">
      <c r="A26" s="112" t="s">
        <v>137</v>
      </c>
      <c r="B26" s="108">
        <f>B12+B18+B25+B9</f>
        <v>14186401.277499998</v>
      </c>
      <c r="C26" s="108">
        <f>C12+C18+C25+C9</f>
        <v>9109507.15</v>
      </c>
      <c r="D26" s="108">
        <f>D12+D18+D25+D9</f>
        <v>5076894.1274999995</v>
      </c>
      <c r="E26" s="108">
        <f>E12+E18+E25+E9</f>
        <v>4193028.157499999</v>
      </c>
      <c r="F26" s="108">
        <f>F12+F18+F25+F9</f>
        <v>883865.9700000004</v>
      </c>
    </row>
    <row r="28" spans="1:6" ht="12.75">
      <c r="A28" s="11" t="s">
        <v>90</v>
      </c>
      <c r="B28" s="113">
        <f>'[2]Summary'!$B$13</f>
        <v>21789874.29</v>
      </c>
      <c r="C28" s="42">
        <f>'[4]Expenses vs Budgets_NJCEP'!$C$12</f>
        <v>8996274.08</v>
      </c>
      <c r="D28" s="49">
        <f>B28-C28</f>
        <v>12793600.209999999</v>
      </c>
      <c r="E28" s="42">
        <f>'[1]Funding by Budget Category'!$C$12</f>
        <v>9789874.29</v>
      </c>
      <c r="F28" s="71">
        <f>D28-E28</f>
        <v>3003725.92</v>
      </c>
    </row>
    <row r="30" ht="12.75">
      <c r="A30" s="17" t="s">
        <v>147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landscape" scale="99" r:id="rId1"/>
  <headerFooter alignWithMargins="0">
    <oddHeader>&amp;C&amp;"Arial,Bold"&amp;14FY14 True Up Budget</oddHeader>
    <oddFooter>&amp;C&amp;D</oddFooter>
  </headerFooter>
  <ignoredErrors>
    <ignoredError sqref="E7:E8 E11 E14:E17 E20:E24 E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">
      <selection activeCell="F39" sqref="F39"/>
    </sheetView>
  </sheetViews>
  <sheetFormatPr defaultColWidth="9.140625" defaultRowHeight="12.75"/>
  <cols>
    <col min="1" max="1" width="39.8515625" style="0" customWidth="1"/>
    <col min="2" max="2" width="15.57421875" style="0" customWidth="1"/>
    <col min="3" max="3" width="16.140625" style="0" customWidth="1"/>
    <col min="4" max="4" width="18.421875" style="0" customWidth="1"/>
    <col min="5" max="5" width="17.7109375" style="0" customWidth="1"/>
    <col min="6" max="6" width="15.421875" style="0" customWidth="1"/>
    <col min="7" max="7" width="14.8515625" style="118" customWidth="1"/>
    <col min="8" max="8" width="17.57421875" style="0" customWidth="1"/>
  </cols>
  <sheetData>
    <row r="1" spans="1:6" ht="18" customHeight="1">
      <c r="A1" s="150" t="s">
        <v>121</v>
      </c>
      <c r="B1" s="150"/>
      <c r="C1" s="150"/>
      <c r="D1" s="150"/>
      <c r="E1" s="150"/>
      <c r="F1" s="150"/>
    </row>
    <row r="2" spans="1:6" ht="12.75" customHeight="1">
      <c r="A2" s="152"/>
      <c r="B2" s="155" t="s">
        <v>105</v>
      </c>
      <c r="C2" s="155" t="s">
        <v>50</v>
      </c>
      <c r="D2" s="155" t="s">
        <v>91</v>
      </c>
      <c r="E2" s="158" t="s">
        <v>102</v>
      </c>
      <c r="F2" s="151" t="s">
        <v>163</v>
      </c>
    </row>
    <row r="3" spans="1:6" ht="12.75">
      <c r="A3" s="153"/>
      <c r="B3" s="156"/>
      <c r="C3" s="156"/>
      <c r="D3" s="156"/>
      <c r="E3" s="159"/>
      <c r="F3" s="151"/>
    </row>
    <row r="4" spans="1:6" ht="12.75">
      <c r="A4" s="154"/>
      <c r="B4" s="157"/>
      <c r="C4" s="157"/>
      <c r="D4" s="157"/>
      <c r="E4" s="160"/>
      <c r="F4" s="151"/>
    </row>
    <row r="5" spans="1:6" ht="15">
      <c r="A5" s="77" t="s">
        <v>39</v>
      </c>
      <c r="B5" s="78" t="s">
        <v>7</v>
      </c>
      <c r="C5" s="79" t="s">
        <v>8</v>
      </c>
      <c r="D5" s="79" t="s">
        <v>48</v>
      </c>
      <c r="E5" s="81" t="s">
        <v>74</v>
      </c>
      <c r="F5" s="85" t="s">
        <v>51</v>
      </c>
    </row>
    <row r="6" spans="1:6" ht="12.75">
      <c r="A6" s="35" t="s">
        <v>6</v>
      </c>
      <c r="B6" s="14"/>
      <c r="C6" s="3"/>
      <c r="D6" s="3"/>
      <c r="E6" s="82"/>
      <c r="F6" s="76"/>
    </row>
    <row r="7" spans="1:8" ht="12.75">
      <c r="A7" s="35" t="s">
        <v>11</v>
      </c>
      <c r="B7" s="46">
        <f>'[1]Energy Efficiency Budgets'!G7</f>
        <v>16942968.935999997</v>
      </c>
      <c r="C7" s="47">
        <f>'2012-13 EE Budget'!F7</f>
        <v>2337711.054000005</v>
      </c>
      <c r="D7" s="47">
        <v>-5549911.01</v>
      </c>
      <c r="E7" s="48">
        <f>SUM(B7:D7)</f>
        <v>13730768.980000002</v>
      </c>
      <c r="F7" s="44">
        <f>'[4]Expenses vs Budgets_EE'!F8</f>
        <v>0</v>
      </c>
      <c r="G7" s="119"/>
      <c r="H7" s="18"/>
    </row>
    <row r="8" spans="1:8" ht="12.75">
      <c r="A8" s="35" t="s">
        <v>12</v>
      </c>
      <c r="B8" s="46">
        <f>'[1]Energy Efficiency Budgets'!G8</f>
        <v>23423378.660000004</v>
      </c>
      <c r="C8" s="47">
        <f>'2012-13 EE Budget'!F8</f>
        <v>1358950.8699999992</v>
      </c>
      <c r="D8" s="47">
        <v>-5872236.63</v>
      </c>
      <c r="E8" s="48">
        <f>SUM(B8:D8)</f>
        <v>18910092.900000002</v>
      </c>
      <c r="F8" s="44">
        <f>'[5]Energy Efficiency Programs'!$D$9</f>
        <v>9406116.5</v>
      </c>
      <c r="H8" s="18"/>
    </row>
    <row r="9" spans="1:8" ht="12.75">
      <c r="A9" s="35" t="s">
        <v>40</v>
      </c>
      <c r="B9" s="46">
        <f>'[1]Energy Efficiency Budgets'!G9</f>
        <v>22420909.749999996</v>
      </c>
      <c r="C9" s="47">
        <f>'2012-13 EE Budget'!F9</f>
        <v>3309748.440000005</v>
      </c>
      <c r="D9" s="47">
        <v>-7474425.35</v>
      </c>
      <c r="E9" s="48">
        <f>SUM(B9:D9)</f>
        <v>18256232.840000004</v>
      </c>
      <c r="F9" s="44">
        <f>'[4]Expenses vs Budgets_EE'!F10</f>
        <v>0</v>
      </c>
      <c r="H9" s="18"/>
    </row>
    <row r="10" spans="1:8" ht="12.75">
      <c r="A10" s="35" t="s">
        <v>13</v>
      </c>
      <c r="B10" s="46">
        <f>'[1]Energy Efficiency Budgets'!G10</f>
        <v>45631882.42999999</v>
      </c>
      <c r="C10" s="47">
        <f>'2012-13 EE Budget'!F10</f>
        <v>1833636.5700000003</v>
      </c>
      <c r="D10" s="47">
        <v>-10603427.01</v>
      </c>
      <c r="E10" s="48">
        <f>SUM(B10:D10)</f>
        <v>36862091.989999995</v>
      </c>
      <c r="F10" s="44">
        <f>'[5]Energy Efficiency Programs'!$D$11</f>
        <v>10903444.41</v>
      </c>
      <c r="H10" s="18"/>
    </row>
    <row r="11" spans="1:8" ht="12.75">
      <c r="A11" s="35" t="s">
        <v>76</v>
      </c>
      <c r="B11" s="46">
        <f>'[1]Energy Efficiency Budgets'!G11</f>
        <v>3000000</v>
      </c>
      <c r="C11" s="47">
        <f>'2012-13 EE Budget'!F11</f>
        <v>38782.95999999996</v>
      </c>
      <c r="D11" s="46">
        <v>-1728798.96</v>
      </c>
      <c r="E11" s="48">
        <f>SUM(B11:D11)</f>
        <v>1309984</v>
      </c>
      <c r="F11" s="44">
        <f>'[4]Expenses vs Budgets_EE'!F12</f>
        <v>0</v>
      </c>
      <c r="G11" s="118" t="s">
        <v>55</v>
      </c>
      <c r="H11" s="18"/>
    </row>
    <row r="12" spans="1:8" ht="12.75">
      <c r="A12" s="70" t="s">
        <v>16</v>
      </c>
      <c r="B12" s="53">
        <f>SUM(B7:B11)</f>
        <v>111419139.776</v>
      </c>
      <c r="C12" s="53">
        <f>SUM(C7:C11)</f>
        <v>8878829.894000009</v>
      </c>
      <c r="D12" s="53">
        <f>SUM(D7:D11)</f>
        <v>-31228798.96</v>
      </c>
      <c r="E12" s="52">
        <f>SUM(E7:E11)</f>
        <v>89069170.71000001</v>
      </c>
      <c r="F12" s="53">
        <f>SUM(F7:F11)</f>
        <v>20309560.91</v>
      </c>
      <c r="H12" s="18" t="s">
        <v>55</v>
      </c>
    </row>
    <row r="13" spans="1:8" ht="12.75">
      <c r="A13" s="6"/>
      <c r="B13" s="48"/>
      <c r="C13" s="47"/>
      <c r="D13" s="46"/>
      <c r="E13" s="48"/>
      <c r="F13" s="2"/>
      <c r="H13" s="18"/>
    </row>
    <row r="14" spans="1:8" ht="12.75">
      <c r="A14" s="6" t="s">
        <v>14</v>
      </c>
      <c r="B14" s="45"/>
      <c r="C14" s="45"/>
      <c r="D14" s="45"/>
      <c r="E14" s="48"/>
      <c r="F14" s="2"/>
      <c r="H14" s="18"/>
    </row>
    <row r="15" spans="1:8" ht="12.75">
      <c r="A15" s="35" t="s">
        <v>67</v>
      </c>
      <c r="B15" s="50">
        <f>'[1]Energy Efficiency Budgets'!$G$16</f>
        <v>36000000</v>
      </c>
      <c r="C15" s="50">
        <f>'2012-13 EE Budget'!F14</f>
        <v>602473.200000003</v>
      </c>
      <c r="D15" s="50">
        <v>-1500000</v>
      </c>
      <c r="E15" s="48">
        <f>SUM(B15:D15)</f>
        <v>35102473.2</v>
      </c>
      <c r="F15" s="2"/>
      <c r="G15" s="118" t="s">
        <v>55</v>
      </c>
      <c r="H15" s="18"/>
    </row>
    <row r="16" spans="1:8" ht="12.75">
      <c r="A16" s="104"/>
      <c r="B16" s="48"/>
      <c r="C16" s="47"/>
      <c r="D16" s="46"/>
      <c r="E16" s="48"/>
      <c r="F16" s="2"/>
      <c r="H16" s="18"/>
    </row>
    <row r="17" spans="1:8" ht="12.75">
      <c r="A17" s="6" t="s">
        <v>17</v>
      </c>
      <c r="B17" s="48"/>
      <c r="C17" s="47"/>
      <c r="D17" s="46"/>
      <c r="E17" s="48"/>
      <c r="F17" s="2"/>
      <c r="H17" s="18"/>
    </row>
    <row r="18" spans="1:8" ht="12.75">
      <c r="A18" s="35" t="s">
        <v>68</v>
      </c>
      <c r="B18" s="48">
        <f>'[1]Energy Efficiency Budgets'!G20</f>
        <v>2298325.0199999996</v>
      </c>
      <c r="C18" s="47">
        <f>'2012-13 EE Budget'!F17</f>
        <v>13901.28000000026</v>
      </c>
      <c r="D18" s="46">
        <v>-500000</v>
      </c>
      <c r="E18" s="48">
        <f aca="true" t="shared" si="0" ref="E18:E27">SUM(B18:D18)</f>
        <v>1812226.2999999998</v>
      </c>
      <c r="F18" s="90">
        <f>'[5]Energy Efficiency Programs'!D20</f>
        <v>721416.2</v>
      </c>
      <c r="H18" s="18"/>
    </row>
    <row r="19" spans="1:8" ht="12.75">
      <c r="A19" s="35" t="s">
        <v>69</v>
      </c>
      <c r="B19" s="48">
        <f>'[1]Energy Efficiency Budgets'!G21</f>
        <v>49789615.96999999</v>
      </c>
      <c r="C19" s="47">
        <f>'2012-13 EE Budget'!F18</f>
        <v>-995787.7600000016</v>
      </c>
      <c r="D19" s="46">
        <v>-2500000</v>
      </c>
      <c r="E19" s="48">
        <f t="shared" si="0"/>
        <v>46293828.20999999</v>
      </c>
      <c r="F19" s="90">
        <f>'[5]Energy Efficiency Programs'!D21</f>
        <v>28949941.28</v>
      </c>
      <c r="H19" s="18"/>
    </row>
    <row r="20" spans="1:8" ht="12.75">
      <c r="A20" s="35" t="s">
        <v>70</v>
      </c>
      <c r="B20" s="48">
        <f>'[1]Energy Efficiency Budgets'!G22</f>
        <v>9130990.579999998</v>
      </c>
      <c r="C20" s="47">
        <f>'2012-13 EE Budget'!F19</f>
        <v>134284.8799999999</v>
      </c>
      <c r="D20" s="19">
        <v>-2000000</v>
      </c>
      <c r="E20" s="48">
        <f t="shared" si="0"/>
        <v>7265275.459999997</v>
      </c>
      <c r="F20" s="90">
        <f>'[5]Energy Efficiency Programs'!D22</f>
        <v>6085816.1</v>
      </c>
      <c r="H20" s="18"/>
    </row>
    <row r="21" spans="1:8" ht="12.75">
      <c r="A21" s="35" t="s">
        <v>56</v>
      </c>
      <c r="B21" s="48">
        <f>'[1]Energy Efficiency Budgets'!G23</f>
        <v>62504060</v>
      </c>
      <c r="C21" s="47">
        <f>'2012-13 EE Budget'!F20</f>
        <v>-51786.25</v>
      </c>
      <c r="D21" s="49">
        <v>-10500000</v>
      </c>
      <c r="E21" s="48">
        <f t="shared" si="0"/>
        <v>51952273.75</v>
      </c>
      <c r="F21" s="90">
        <f>'[5]Energy Efficiency Programs'!D23</f>
        <v>28960523.74</v>
      </c>
      <c r="H21" s="18"/>
    </row>
    <row r="22" spans="1:8" ht="12.75">
      <c r="A22" s="35" t="s">
        <v>71</v>
      </c>
      <c r="B22" s="48">
        <f>'[1]Energy Efficiency Budgets'!G24</f>
        <v>6108294.999999997</v>
      </c>
      <c r="C22" s="47">
        <f>'2012-13 EE Budget'!F21</f>
        <v>-262535.5</v>
      </c>
      <c r="D22" s="49">
        <v>-2500000</v>
      </c>
      <c r="E22" s="48">
        <f t="shared" si="0"/>
        <v>3345759.499999997</v>
      </c>
      <c r="F22" s="90">
        <f>'[5]Energy Efficiency Programs'!D24</f>
        <v>916660</v>
      </c>
      <c r="H22" s="18"/>
    </row>
    <row r="23" spans="1:8" ht="12.75">
      <c r="A23" s="35" t="s">
        <v>41</v>
      </c>
      <c r="B23" s="48">
        <f>'[1]Energy Efficiency Budgets'!G25</f>
        <v>49493526.2</v>
      </c>
      <c r="C23" s="47">
        <f>'2012-13 EE Budget'!F22</f>
        <v>-714923.1300000027</v>
      </c>
      <c r="D23" s="46">
        <v>-12534000</v>
      </c>
      <c r="E23" s="48">
        <f t="shared" si="0"/>
        <v>36244603.07</v>
      </c>
      <c r="F23" s="90">
        <f>'[5]Energy Efficiency Programs'!D25</f>
        <v>19794274.68</v>
      </c>
      <c r="H23" s="18"/>
    </row>
    <row r="24" spans="1:8" ht="12.75">
      <c r="A24" s="35" t="s">
        <v>57</v>
      </c>
      <c r="B24" s="48">
        <f>'[1]Energy Efficiency Budgets'!G26</f>
        <v>3000000</v>
      </c>
      <c r="C24" s="47">
        <f>'2012-13 EE Budget'!F23</f>
        <v>1999.0900000000838</v>
      </c>
      <c r="D24" s="46">
        <f>-1800000-126999.09</f>
        <v>-1926999.09</v>
      </c>
      <c r="E24" s="48">
        <f t="shared" si="0"/>
        <v>1074999.9999999998</v>
      </c>
      <c r="F24" s="90">
        <f>'[5]Energy Efficiency Programs'!D26</f>
        <v>0</v>
      </c>
      <c r="H24" s="18"/>
    </row>
    <row r="25" spans="1:8" ht="12.75">
      <c r="A25" s="105" t="s">
        <v>157</v>
      </c>
      <c r="B25" s="48">
        <f>'[1]Energy Efficiency Budgets'!G27</f>
        <v>35592307.68</v>
      </c>
      <c r="C25" s="47">
        <f>'2012-13 EE Budget'!F24</f>
        <v>-738525.8500000015</v>
      </c>
      <c r="D25" s="120">
        <v>-4000000</v>
      </c>
      <c r="E25" s="48">
        <f t="shared" si="0"/>
        <v>30853781.83</v>
      </c>
      <c r="F25" s="90">
        <f>'[5]Energy Efficiency Programs'!D27</f>
        <v>10570899.43</v>
      </c>
      <c r="H25" s="18"/>
    </row>
    <row r="26" spans="1:8" ht="12.75">
      <c r="A26" s="105" t="s">
        <v>123</v>
      </c>
      <c r="B26" s="48">
        <f>'[1]Energy Efficiency Budgets'!G28</f>
        <v>300000</v>
      </c>
      <c r="C26" s="47">
        <v>0</v>
      </c>
      <c r="D26" s="120">
        <v>-300000</v>
      </c>
      <c r="E26" s="48">
        <f t="shared" si="0"/>
        <v>0</v>
      </c>
      <c r="F26" s="90">
        <f>'[5]Energy Efficiency Programs'!D28</f>
        <v>0</v>
      </c>
      <c r="H26" s="18"/>
    </row>
    <row r="27" spans="1:8" ht="12.75">
      <c r="A27" s="105" t="s">
        <v>124</v>
      </c>
      <c r="B27" s="48">
        <f>'[1]Energy Efficiency Budgets'!G29</f>
        <v>15000000</v>
      </c>
      <c r="C27" s="47">
        <v>0</v>
      </c>
      <c r="D27" s="120">
        <v>-15000000</v>
      </c>
      <c r="E27" s="48">
        <f t="shared" si="0"/>
        <v>0</v>
      </c>
      <c r="F27" s="90">
        <f>'[5]Energy Efficiency Programs'!D29</f>
        <v>0</v>
      </c>
      <c r="H27" s="18"/>
    </row>
    <row r="28" spans="1:8" ht="12.75">
      <c r="A28" s="70" t="s">
        <v>19</v>
      </c>
      <c r="B28" s="53">
        <f>SUM(B18:B27)</f>
        <v>233217120.45</v>
      </c>
      <c r="C28" s="53">
        <f>SUM(C18:C27)</f>
        <v>-2613373.240000006</v>
      </c>
      <c r="D28" s="53">
        <f>SUM(D18:D27)</f>
        <v>-51760999.09</v>
      </c>
      <c r="E28" s="53">
        <f>SUM(E18:E27)</f>
        <v>178842748.12</v>
      </c>
      <c r="F28" s="53">
        <f>SUM(F18:F27)</f>
        <v>95999531.43</v>
      </c>
      <c r="H28" s="18"/>
    </row>
    <row r="29" spans="1:8" ht="12.75">
      <c r="A29" s="70"/>
      <c r="B29" s="46"/>
      <c r="C29" s="47"/>
      <c r="D29" s="46"/>
      <c r="E29" s="46"/>
      <c r="F29" s="2"/>
      <c r="H29" s="18"/>
    </row>
    <row r="30" spans="1:8" ht="12.75">
      <c r="A30" s="6" t="s">
        <v>20</v>
      </c>
      <c r="B30" s="48"/>
      <c r="C30" s="48"/>
      <c r="D30" s="52"/>
      <c r="E30" s="48">
        <f>SUM(B30:D30)</f>
        <v>0</v>
      </c>
      <c r="F30" s="43">
        <f>'[4]Expenses vs Budgets_EE'!$F$32</f>
        <v>0</v>
      </c>
      <c r="H30" s="18"/>
    </row>
    <row r="31" spans="1:8" ht="12.75">
      <c r="A31" s="35" t="s">
        <v>89</v>
      </c>
      <c r="B31" s="48">
        <f>'[1]Energy Efficiency Budgets'!G34</f>
        <v>0</v>
      </c>
      <c r="C31" s="47">
        <f>'2012-13 EE Budget'!F27</f>
        <v>106299.12</v>
      </c>
      <c r="D31" s="48">
        <f>-C31</f>
        <v>-106299.12</v>
      </c>
      <c r="E31" s="48">
        <f>SUM(B31:D31)</f>
        <v>0</v>
      </c>
      <c r="F31" s="49">
        <f>'[4]Expenses vs Budgets_EE'!$F$33</f>
        <v>0</v>
      </c>
      <c r="H31" s="18"/>
    </row>
    <row r="32" spans="1:8" ht="12.75">
      <c r="A32" s="105" t="s">
        <v>87</v>
      </c>
      <c r="B32" s="48">
        <v>0</v>
      </c>
      <c r="C32" s="47">
        <f>'2012-13 EE Budget'!D28</f>
        <v>501357.9400000002</v>
      </c>
      <c r="D32" s="46">
        <f>-C32</f>
        <v>-501357.9400000002</v>
      </c>
      <c r="E32" s="48">
        <f>SUM(B32:D32)</f>
        <v>0</v>
      </c>
      <c r="F32" s="43">
        <v>0</v>
      </c>
      <c r="H32" s="18"/>
    </row>
    <row r="33" spans="1:6" ht="12.75">
      <c r="A33" s="95" t="s">
        <v>21</v>
      </c>
      <c r="B33" s="53">
        <f>SUM(B31:B32)</f>
        <v>0</v>
      </c>
      <c r="C33" s="53">
        <f>SUM(C31:C32)</f>
        <v>607657.0600000002</v>
      </c>
      <c r="D33" s="53">
        <f>SUM(D31:D32)</f>
        <v>-607657.0600000002</v>
      </c>
      <c r="E33" s="53">
        <f>SUM(E31:E32)</f>
        <v>0</v>
      </c>
      <c r="F33" s="53">
        <f>SUM(F31:F32)</f>
        <v>0</v>
      </c>
    </row>
    <row r="34" spans="1:6" ht="12.75">
      <c r="A34" s="9" t="s">
        <v>22</v>
      </c>
      <c r="B34" s="53">
        <f>B12+B15+B28+B33</f>
        <v>380636260.22599995</v>
      </c>
      <c r="C34" s="53">
        <f>C12+C15+C28+C33</f>
        <v>7475586.914000006</v>
      </c>
      <c r="D34" s="53">
        <f>D12+D15+D28+D33</f>
        <v>-85097455.11000001</v>
      </c>
      <c r="E34" s="53">
        <f>E12+E15+E28+E33</f>
        <v>303014392.03000003</v>
      </c>
      <c r="F34" s="53">
        <f>F12+F15+F28+F33</f>
        <v>116309092.34</v>
      </c>
    </row>
    <row r="36" ht="12.75">
      <c r="A36" s="16" t="s">
        <v>122</v>
      </c>
    </row>
    <row r="37" spans="1:6" ht="12.75">
      <c r="A37" s="105" t="s">
        <v>125</v>
      </c>
      <c r="B37" s="48">
        <f>'[1]Energy Efficiency Budgets'!G36</f>
        <v>30000000</v>
      </c>
      <c r="C37" s="47">
        <v>0</v>
      </c>
      <c r="D37" s="46">
        <v>-30000000</v>
      </c>
      <c r="E37" s="48">
        <f>SUM(B37:D37)</f>
        <v>0</v>
      </c>
      <c r="F37" s="43">
        <v>0</v>
      </c>
    </row>
    <row r="38" spans="1:6" ht="12.75">
      <c r="A38" s="35" t="s">
        <v>122</v>
      </c>
      <c r="B38" s="48">
        <f>'[1]Energy Efficiency Budgets'!$G$44</f>
        <v>65632249.55</v>
      </c>
      <c r="C38" s="47">
        <f>'2012-13 EE Budget'!F33</f>
        <v>1332276.3699999992</v>
      </c>
      <c r="D38" s="46">
        <v>-29000000</v>
      </c>
      <c r="E38" s="48">
        <f>SUM(B38:D38)</f>
        <v>37964525.919999994</v>
      </c>
      <c r="F38" s="90">
        <f>'[5]C&amp;I CHP-Fuel Cell Programs'!$D$8</f>
        <v>4706956</v>
      </c>
    </row>
    <row r="39" spans="1:6" ht="12.75">
      <c r="A39" s="76" t="s">
        <v>156</v>
      </c>
      <c r="B39" s="113">
        <f>SUM(B37:B38)</f>
        <v>95632249.55</v>
      </c>
      <c r="C39" s="113">
        <f>SUM(C37:C38)</f>
        <v>1332276.3699999992</v>
      </c>
      <c r="D39" s="113">
        <f>SUM(D37:D38)</f>
        <v>-59000000</v>
      </c>
      <c r="E39" s="113">
        <f>SUM(E37:E38)</f>
        <v>37964525.919999994</v>
      </c>
      <c r="F39" s="113">
        <f>SUM(F37:F38)</f>
        <v>4706956</v>
      </c>
    </row>
  </sheetData>
  <sheetProtection/>
  <mergeCells count="7">
    <mergeCell ref="A1:F1"/>
    <mergeCell ref="F2:F4"/>
    <mergeCell ref="A2:A4"/>
    <mergeCell ref="B2:B4"/>
    <mergeCell ref="C2:C4"/>
    <mergeCell ref="E2:E4"/>
    <mergeCell ref="D2:D4"/>
  </mergeCells>
  <printOptions/>
  <pageMargins left="0.75" right="0.75" top="1" bottom="1" header="0.5" footer="0.5"/>
  <pageSetup fitToHeight="1" fitToWidth="1" horizontalDpi="600" verticalDpi="600" orientation="landscape" scale="95" r:id="rId1"/>
  <headerFooter alignWithMargins="0">
    <oddHeader>&amp;C&amp;"Arial,Bold"&amp;14FY14 True Up Budget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A36" sqref="A36"/>
    </sheetView>
  </sheetViews>
  <sheetFormatPr defaultColWidth="9.140625" defaultRowHeight="12.75"/>
  <cols>
    <col min="1" max="1" width="39.8515625" style="0" customWidth="1"/>
    <col min="2" max="2" width="16.421875" style="0" customWidth="1"/>
    <col min="3" max="3" width="16.8515625" style="0" customWidth="1"/>
    <col min="4" max="4" width="14.7109375" style="0" customWidth="1"/>
    <col min="5" max="5" width="15.28125" style="0" customWidth="1"/>
    <col min="6" max="6" width="16.421875" style="0" customWidth="1"/>
    <col min="7" max="7" width="13.8515625" style="0" customWidth="1"/>
  </cols>
  <sheetData>
    <row r="1" spans="1:6" ht="18">
      <c r="A1" s="161" t="s">
        <v>106</v>
      </c>
      <c r="B1" s="162"/>
      <c r="C1" s="162"/>
      <c r="D1" s="163"/>
      <c r="E1" s="163"/>
      <c r="F1" s="163"/>
    </row>
    <row r="2" spans="1:6" ht="15.75">
      <c r="A2" s="57" t="s">
        <v>0</v>
      </c>
      <c r="B2" s="2"/>
      <c r="C2" s="2"/>
      <c r="D2" s="3"/>
      <c r="E2" s="2"/>
      <c r="F2" s="39"/>
    </row>
    <row r="3" spans="1:6" ht="15">
      <c r="A3" s="2" t="s">
        <v>55</v>
      </c>
      <c r="B3" s="58" t="s">
        <v>61</v>
      </c>
      <c r="C3" s="59" t="s">
        <v>62</v>
      </c>
      <c r="D3" s="59" t="s">
        <v>63</v>
      </c>
      <c r="E3" s="60" t="s">
        <v>88</v>
      </c>
      <c r="F3" s="58" t="s">
        <v>29</v>
      </c>
    </row>
    <row r="4" spans="1:6" ht="15">
      <c r="A4" s="58" t="s">
        <v>39</v>
      </c>
      <c r="B4" s="58"/>
      <c r="C4" s="58"/>
      <c r="D4" s="59"/>
      <c r="E4" s="59"/>
      <c r="F4" s="58"/>
    </row>
    <row r="5" spans="1:6" ht="12.75">
      <c r="A5" s="6" t="s">
        <v>6</v>
      </c>
      <c r="B5" s="61"/>
      <c r="C5" s="3"/>
      <c r="D5" s="3"/>
      <c r="E5" s="7"/>
      <c r="F5" s="7"/>
    </row>
    <row r="6" spans="1:7" ht="12.75">
      <c r="A6" s="35" t="s">
        <v>11</v>
      </c>
      <c r="B6" s="46">
        <f>'Revised FY14 EE Budget'!E7</f>
        <v>13730768.980000002</v>
      </c>
      <c r="C6" s="53"/>
      <c r="D6" s="53"/>
      <c r="E6" s="53"/>
      <c r="F6" s="73">
        <f>SUM(B6:E6)</f>
        <v>13730768.980000002</v>
      </c>
      <c r="G6" s="18"/>
    </row>
    <row r="7" spans="1:7" ht="12.75">
      <c r="A7" s="35" t="s">
        <v>12</v>
      </c>
      <c r="B7" s="46">
        <f>'Revised FY14 EE Budget'!E8</f>
        <v>18910092.900000002</v>
      </c>
      <c r="C7" s="74"/>
      <c r="D7" s="74"/>
      <c r="E7" s="74"/>
      <c r="F7" s="73">
        <f>SUM(B7:E7)</f>
        <v>18910092.900000002</v>
      </c>
      <c r="G7" s="18"/>
    </row>
    <row r="8" spans="1:7" ht="12.75">
      <c r="A8" s="35" t="s">
        <v>40</v>
      </c>
      <c r="B8" s="46">
        <f>'Revised FY14 EE Budget'!E9</f>
        <v>18256232.840000004</v>
      </c>
      <c r="C8" s="74"/>
      <c r="D8" s="74"/>
      <c r="E8" s="74"/>
      <c r="F8" s="73">
        <f>SUM(B8:E8)</f>
        <v>18256232.840000004</v>
      </c>
      <c r="G8" s="18"/>
    </row>
    <row r="9" spans="1:7" ht="12.75">
      <c r="A9" s="35" t="s">
        <v>13</v>
      </c>
      <c r="B9" s="46">
        <f>'Revised FY14 EE Budget'!E10</f>
        <v>36862091.989999995</v>
      </c>
      <c r="C9" s="74"/>
      <c r="D9" s="74"/>
      <c r="E9" s="74"/>
      <c r="F9" s="73">
        <f>SUM(B9:E9)</f>
        <v>36862091.989999995</v>
      </c>
      <c r="G9" s="18"/>
    </row>
    <row r="10" spans="1:7" ht="12.75">
      <c r="A10" s="35" t="s">
        <v>76</v>
      </c>
      <c r="B10" s="46">
        <f>'Revised FY14 EE Budget'!E11</f>
        <v>1309984</v>
      </c>
      <c r="C10" s="46"/>
      <c r="D10" s="46"/>
      <c r="E10" s="46"/>
      <c r="F10" s="73">
        <f>SUM(B10:E10)</f>
        <v>1309984</v>
      </c>
      <c r="G10" s="106"/>
    </row>
    <row r="11" spans="1:7" ht="12.75">
      <c r="A11" s="70" t="s">
        <v>16</v>
      </c>
      <c r="B11" s="53">
        <f>SUM(B6:B10)</f>
        <v>89069170.71000001</v>
      </c>
      <c r="C11" s="53">
        <f>SUM(C6:C10)</f>
        <v>0</v>
      </c>
      <c r="D11" s="53">
        <f>SUM(D6:D10)</f>
        <v>0</v>
      </c>
      <c r="E11" s="53">
        <f>SUM(E6:E10)</f>
        <v>0</v>
      </c>
      <c r="F11" s="53">
        <f>SUM(F6:F10)</f>
        <v>89069170.71000001</v>
      </c>
      <c r="G11" s="20"/>
    </row>
    <row r="12" spans="1:7" ht="12.75">
      <c r="A12" s="6"/>
      <c r="B12" s="46"/>
      <c r="C12" s="46"/>
      <c r="D12" s="46"/>
      <c r="E12" s="46"/>
      <c r="F12" s="46"/>
      <c r="G12" s="20"/>
    </row>
    <row r="13" spans="1:7" ht="12.75">
      <c r="A13" s="6" t="s">
        <v>14</v>
      </c>
      <c r="B13" s="46"/>
      <c r="C13" s="46"/>
      <c r="D13" s="46"/>
      <c r="E13" s="46"/>
      <c r="F13" s="46"/>
      <c r="G13" s="20"/>
    </row>
    <row r="14" spans="1:7" ht="12.75">
      <c r="A14" s="35" t="s">
        <v>67</v>
      </c>
      <c r="B14" s="46"/>
      <c r="C14" s="46"/>
      <c r="D14" s="53">
        <f>'Revised FY14 EE Budget'!E15</f>
        <v>35102473.2</v>
      </c>
      <c r="E14" s="46"/>
      <c r="F14" s="68">
        <f>SUM(B14:E14)</f>
        <v>35102473.2</v>
      </c>
      <c r="G14" s="20"/>
    </row>
    <row r="15" spans="1:7" ht="12.75">
      <c r="A15" s="104"/>
      <c r="B15" s="46"/>
      <c r="C15" s="46"/>
      <c r="D15" s="46"/>
      <c r="E15" s="46"/>
      <c r="F15" s="46"/>
      <c r="G15" s="20"/>
    </row>
    <row r="16" spans="1:7" ht="12.75">
      <c r="A16" s="6" t="s">
        <v>17</v>
      </c>
      <c r="B16" s="46"/>
      <c r="C16" s="46"/>
      <c r="D16" s="46"/>
      <c r="E16" s="46"/>
      <c r="F16" s="46"/>
      <c r="G16" s="20"/>
    </row>
    <row r="17" spans="1:7" ht="12.75">
      <c r="A17" s="35" t="s">
        <v>68</v>
      </c>
      <c r="B17" s="46"/>
      <c r="C17" s="46">
        <f>'Revised FY14 EE Budget'!E18</f>
        <v>1812226.2999999998</v>
      </c>
      <c r="D17" s="46"/>
      <c r="E17" s="46"/>
      <c r="F17" s="73">
        <f aca="true" t="shared" si="0" ref="F17:F26">SUM(B17:E17)</f>
        <v>1812226.2999999998</v>
      </c>
      <c r="G17" s="106"/>
    </row>
    <row r="18" spans="1:7" ht="12.75">
      <c r="A18" s="35" t="s">
        <v>69</v>
      </c>
      <c r="B18" s="46"/>
      <c r="C18" s="46">
        <f>'Revised FY14 EE Budget'!E19</f>
        <v>46293828.20999999</v>
      </c>
      <c r="D18" s="46"/>
      <c r="E18" s="46"/>
      <c r="F18" s="73">
        <f t="shared" si="0"/>
        <v>46293828.20999999</v>
      </c>
      <c r="G18" s="106"/>
    </row>
    <row r="19" spans="1:7" ht="12.75">
      <c r="A19" s="35" t="s">
        <v>70</v>
      </c>
      <c r="B19" s="46"/>
      <c r="C19" s="46">
        <f>'Revised FY14 EE Budget'!E20</f>
        <v>7265275.459999997</v>
      </c>
      <c r="D19" s="46"/>
      <c r="E19" s="46"/>
      <c r="F19" s="73">
        <f t="shared" si="0"/>
        <v>7265275.459999997</v>
      </c>
      <c r="G19" s="106"/>
    </row>
    <row r="20" spans="1:7" ht="12.75">
      <c r="A20" s="35" t="s">
        <v>56</v>
      </c>
      <c r="B20" s="46"/>
      <c r="C20" s="46">
        <f>'Revised FY14 EE Budget'!E21</f>
        <v>51952273.75</v>
      </c>
      <c r="D20" s="46"/>
      <c r="E20" s="46"/>
      <c r="F20" s="73">
        <f t="shared" si="0"/>
        <v>51952273.75</v>
      </c>
      <c r="G20" s="106"/>
    </row>
    <row r="21" spans="1:7" ht="12.75">
      <c r="A21" s="35" t="s">
        <v>71</v>
      </c>
      <c r="B21" s="46"/>
      <c r="C21" s="46">
        <f>'Revised FY14 EE Budget'!E22</f>
        <v>3345759.499999997</v>
      </c>
      <c r="D21" s="46"/>
      <c r="E21" s="46"/>
      <c r="F21" s="73">
        <f t="shared" si="0"/>
        <v>3345759.499999997</v>
      </c>
      <c r="G21" s="106"/>
    </row>
    <row r="22" spans="1:7" ht="12.75">
      <c r="A22" s="35" t="s">
        <v>41</v>
      </c>
      <c r="B22" s="46"/>
      <c r="C22" s="46">
        <f>'Revised FY14 EE Budget'!E23</f>
        <v>36244603.07</v>
      </c>
      <c r="D22" s="46"/>
      <c r="E22" s="46"/>
      <c r="F22" s="73">
        <f t="shared" si="0"/>
        <v>36244603.07</v>
      </c>
      <c r="G22" s="106"/>
    </row>
    <row r="23" spans="1:7" ht="12.75">
      <c r="A23" s="35" t="s">
        <v>57</v>
      </c>
      <c r="B23" s="46"/>
      <c r="C23" s="46">
        <f>'Revised FY14 EE Budget'!E24</f>
        <v>1074999.9999999998</v>
      </c>
      <c r="D23" s="46"/>
      <c r="E23" s="46"/>
      <c r="F23" s="73">
        <f t="shared" si="0"/>
        <v>1074999.9999999998</v>
      </c>
      <c r="G23" s="106"/>
    </row>
    <row r="24" spans="1:7" ht="12.75">
      <c r="A24" s="105" t="s">
        <v>93</v>
      </c>
      <c r="B24" s="46"/>
      <c r="C24" s="46">
        <f>'Revised FY14 EE Budget'!E25</f>
        <v>30853781.83</v>
      </c>
      <c r="D24" s="46"/>
      <c r="E24" s="46"/>
      <c r="F24" s="73">
        <f t="shared" si="0"/>
        <v>30853781.83</v>
      </c>
      <c r="G24" s="106"/>
    </row>
    <row r="25" spans="1:7" ht="12.75">
      <c r="A25" s="105" t="s">
        <v>123</v>
      </c>
      <c r="B25" s="46"/>
      <c r="C25" s="46">
        <f>'Revised FY14 EE Budget'!E26</f>
        <v>0</v>
      </c>
      <c r="D25" s="46"/>
      <c r="E25" s="46"/>
      <c r="F25" s="73">
        <f t="shared" si="0"/>
        <v>0</v>
      </c>
      <c r="G25" s="133" t="s">
        <v>55</v>
      </c>
    </row>
    <row r="26" spans="1:7" ht="12.75">
      <c r="A26" s="105" t="s">
        <v>124</v>
      </c>
      <c r="B26" s="46"/>
      <c r="C26" s="46">
        <f>'Revised FY14 EE Budget'!E27</f>
        <v>0</v>
      </c>
      <c r="D26" s="46"/>
      <c r="E26" s="46"/>
      <c r="F26" s="73">
        <f t="shared" si="0"/>
        <v>0</v>
      </c>
      <c r="G26" s="106"/>
    </row>
    <row r="27" spans="1:7" ht="12.75">
      <c r="A27" s="70" t="s">
        <v>19</v>
      </c>
      <c r="B27" s="53">
        <f>SUM(B17:B26)</f>
        <v>0</v>
      </c>
      <c r="C27" s="53">
        <f>SUM(C17:C26)</f>
        <v>178842748.12</v>
      </c>
      <c r="D27" s="53">
        <f>SUM(D17:D26)</f>
        <v>0</v>
      </c>
      <c r="E27" s="53">
        <f>SUM(E17:E26)</f>
        <v>0</v>
      </c>
      <c r="F27" s="53">
        <f>SUM(F17:F26)</f>
        <v>178842748.12</v>
      </c>
      <c r="G27" s="20"/>
    </row>
    <row r="28" spans="1:7" ht="12.75">
      <c r="A28" s="70"/>
      <c r="B28" s="46"/>
      <c r="C28" s="46"/>
      <c r="D28" s="46"/>
      <c r="E28" s="46"/>
      <c r="F28" s="46"/>
      <c r="G28" s="20"/>
    </row>
    <row r="29" spans="1:7" ht="12.75">
      <c r="A29" s="9" t="s">
        <v>22</v>
      </c>
      <c r="B29" s="53">
        <f>B11+B14+B27</f>
        <v>89069170.71000001</v>
      </c>
      <c r="C29" s="53">
        <f>C11+C14+C27</f>
        <v>178842748.12</v>
      </c>
      <c r="D29" s="53">
        <f>D11+D14+D27</f>
        <v>35102473.2</v>
      </c>
      <c r="E29" s="53">
        <f>E11+E14+E27</f>
        <v>0</v>
      </c>
      <c r="F29" s="53">
        <f>F11+F14+F27</f>
        <v>303014392.03000003</v>
      </c>
      <c r="G29" s="20"/>
    </row>
    <row r="30" spans="1:7" ht="12.75">
      <c r="A30" s="10"/>
      <c r="B30" s="20"/>
      <c r="C30" s="20"/>
      <c r="D30" s="20"/>
      <c r="E30" s="20"/>
      <c r="F30" s="100"/>
      <c r="G30" s="20"/>
    </row>
    <row r="31" spans="1:7" ht="12.75">
      <c r="A31" s="16" t="s">
        <v>122</v>
      </c>
      <c r="B31" s="20"/>
      <c r="C31" s="20"/>
      <c r="D31" s="20"/>
      <c r="E31" s="20"/>
      <c r="F31" s="20"/>
      <c r="G31" s="20"/>
    </row>
    <row r="32" spans="1:6" ht="12.75">
      <c r="A32" s="105" t="s">
        <v>125</v>
      </c>
      <c r="B32" s="46"/>
      <c r="C32" s="53"/>
      <c r="D32" s="46"/>
      <c r="E32" s="46">
        <f>'Revised FY14 EE Budget'!E37</f>
        <v>0</v>
      </c>
      <c r="F32" s="68">
        <f>SUM(B32:E32)</f>
        <v>0</v>
      </c>
    </row>
    <row r="33" spans="1:6" ht="12.75">
      <c r="A33" s="35" t="s">
        <v>122</v>
      </c>
      <c r="B33" s="76"/>
      <c r="C33" s="42">
        <f>'Revised FY14 EE Budget'!E38</f>
        <v>37964525.919999994</v>
      </c>
      <c r="D33" s="76"/>
      <c r="E33" s="76"/>
      <c r="F33" s="68">
        <f>SUM(B33:E33)</f>
        <v>37964525.919999994</v>
      </c>
    </row>
    <row r="34" spans="1:6" s="16" customFormat="1" ht="12.75">
      <c r="A34" s="11" t="s">
        <v>156</v>
      </c>
      <c r="B34" s="113">
        <f>SUM(B32:B33)</f>
        <v>0</v>
      </c>
      <c r="C34" s="113">
        <f>SUM(C32:C33)</f>
        <v>37964525.919999994</v>
      </c>
      <c r="D34" s="113">
        <f>SUM(D32:D33)</f>
        <v>0</v>
      </c>
      <c r="E34" s="113">
        <f>SUM(E32:E33)</f>
        <v>0</v>
      </c>
      <c r="F34" s="113">
        <f>SUM(F32:F33)</f>
        <v>37964525.919999994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&amp;C&amp;"Arial,Bold"&amp;14FY14 True Up Budget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F8" sqref="F8"/>
    </sheetView>
  </sheetViews>
  <sheetFormatPr defaultColWidth="9.140625" defaultRowHeight="12.75"/>
  <cols>
    <col min="1" max="1" width="32.28125" style="0" customWidth="1"/>
    <col min="2" max="2" width="16.140625" style="0" customWidth="1"/>
    <col min="3" max="3" width="15.8515625" style="0" customWidth="1"/>
    <col min="4" max="5" width="17.57421875" style="0" customWidth="1"/>
    <col min="6" max="6" width="16.8515625" style="0" customWidth="1"/>
    <col min="7" max="7" width="13.8515625" style="0" customWidth="1"/>
  </cols>
  <sheetData>
    <row r="1" spans="1:6" ht="18" customHeight="1">
      <c r="A1" s="150" t="s">
        <v>107</v>
      </c>
      <c r="B1" s="150"/>
      <c r="C1" s="150"/>
      <c r="D1" s="150"/>
      <c r="E1" s="150"/>
      <c r="F1" s="150"/>
    </row>
    <row r="2" spans="1:6" ht="12.75" customHeight="1">
      <c r="A2" s="152"/>
      <c r="B2" s="155" t="s">
        <v>105</v>
      </c>
      <c r="C2" s="155" t="s">
        <v>50</v>
      </c>
      <c r="D2" s="155" t="s">
        <v>91</v>
      </c>
      <c r="E2" s="158" t="s">
        <v>102</v>
      </c>
      <c r="F2" s="151" t="s">
        <v>163</v>
      </c>
    </row>
    <row r="3" spans="1:6" ht="12.75">
      <c r="A3" s="153"/>
      <c r="B3" s="156"/>
      <c r="C3" s="156"/>
      <c r="D3" s="156"/>
      <c r="E3" s="159"/>
      <c r="F3" s="151"/>
    </row>
    <row r="4" spans="1:6" ht="12.75" customHeight="1">
      <c r="A4" s="154"/>
      <c r="B4" s="157"/>
      <c r="C4" s="157"/>
      <c r="D4" s="157"/>
      <c r="E4" s="160"/>
      <c r="F4" s="151"/>
    </row>
    <row r="5" spans="1:6" ht="15">
      <c r="A5" s="77" t="s">
        <v>39</v>
      </c>
      <c r="B5" s="78" t="s">
        <v>7</v>
      </c>
      <c r="C5" s="79" t="s">
        <v>8</v>
      </c>
      <c r="D5" s="79" t="s">
        <v>48</v>
      </c>
      <c r="E5" s="80" t="s">
        <v>74</v>
      </c>
      <c r="F5" s="84" t="s">
        <v>51</v>
      </c>
    </row>
    <row r="6" spans="1:9" ht="18" customHeight="1">
      <c r="A6" s="35" t="s">
        <v>24</v>
      </c>
      <c r="B6" s="54">
        <f>'[1]Renewable Energy Budgets'!G7</f>
        <v>7.275957614183426E-09</v>
      </c>
      <c r="C6" s="54">
        <f>'2012-13 RE Budget'!F6</f>
        <v>0</v>
      </c>
      <c r="D6" s="54"/>
      <c r="E6" s="54">
        <f aca="true" t="shared" si="0" ref="E6:E11">SUM(B6:D6)</f>
        <v>7.275957614183426E-09</v>
      </c>
      <c r="F6" s="91">
        <f>'[4]Expenses vs Budgets_RE'!F8</f>
        <v>0</v>
      </c>
      <c r="G6" s="18"/>
      <c r="H6" s="18"/>
      <c r="I6" s="18"/>
    </row>
    <row r="7" spans="1:9" ht="17.25" customHeight="1">
      <c r="A7" s="35" t="s">
        <v>25</v>
      </c>
      <c r="B7" s="54">
        <f>'[1]Renewable Energy Budgets'!G8</f>
        <v>4.3655745685100555E-11</v>
      </c>
      <c r="C7" s="54">
        <f>'2012-13 RE Budget'!F7</f>
        <v>3319.41</v>
      </c>
      <c r="D7" s="54">
        <f>-C7</f>
        <v>-3319.41</v>
      </c>
      <c r="E7" s="54">
        <f t="shared" si="0"/>
        <v>4.3655745685100555E-11</v>
      </c>
      <c r="F7" s="91">
        <f>'[4]Expenses vs Budgets_RE'!F9</f>
        <v>0</v>
      </c>
      <c r="G7" s="18"/>
      <c r="H7" s="18"/>
      <c r="I7" s="18"/>
    </row>
    <row r="8" spans="1:9" ht="16.5" customHeight="1">
      <c r="A8" s="35" t="s">
        <v>58</v>
      </c>
      <c r="B8" s="54">
        <f>'[1]Renewable Energy Budgets'!G9</f>
        <v>350800.70000000007</v>
      </c>
      <c r="C8" s="54">
        <f>'2012-13 RE Budget'!F8</f>
        <v>0</v>
      </c>
      <c r="D8" s="54"/>
      <c r="E8" s="54">
        <f t="shared" si="0"/>
        <v>350800.70000000007</v>
      </c>
      <c r="F8" s="91">
        <f>'[4]Expenses vs Budgets_RE'!F10</f>
        <v>100367.29</v>
      </c>
      <c r="G8" s="18"/>
      <c r="H8" s="18"/>
      <c r="I8" s="18"/>
    </row>
    <row r="9" spans="1:9" ht="25.5">
      <c r="A9" s="35" t="s">
        <v>59</v>
      </c>
      <c r="B9" s="54">
        <f>'[1]Renewable Energy Budgets'!G10</f>
        <v>256320.00000000224</v>
      </c>
      <c r="C9" s="54">
        <f>'2012-13 RE Budget'!F9</f>
        <v>0</v>
      </c>
      <c r="D9" s="54"/>
      <c r="E9" s="54">
        <f t="shared" si="0"/>
        <v>256320.00000000224</v>
      </c>
      <c r="F9" s="91">
        <f>'[4]Expenses vs Budgets_RE'!F11</f>
        <v>256320</v>
      </c>
      <c r="G9" s="18"/>
      <c r="H9" s="18"/>
      <c r="I9" s="18"/>
    </row>
    <row r="10" spans="1:9" ht="18.75" customHeight="1">
      <c r="A10" s="72" t="s">
        <v>66</v>
      </c>
      <c r="B10" s="54">
        <f>'[1]Renewable Energy Budgets'!G11</f>
        <v>29527977.139999997</v>
      </c>
      <c r="C10" s="54">
        <f>'2012-13 RE Budget'!F10</f>
        <v>159841.16000000015</v>
      </c>
      <c r="D10" s="45">
        <v>-10200000</v>
      </c>
      <c r="E10" s="54">
        <f t="shared" si="0"/>
        <v>19487818.299999997</v>
      </c>
      <c r="F10" s="91">
        <f>'[5]Renewable Energy Programs'!$D$10</f>
        <v>11371053</v>
      </c>
      <c r="G10" s="18"/>
      <c r="H10" s="18"/>
      <c r="I10" s="18"/>
    </row>
    <row r="11" spans="1:9" ht="25.5">
      <c r="A11" s="35" t="s">
        <v>161</v>
      </c>
      <c r="B11" s="54">
        <f>'[1]Renewable Energy Budgets'!G12</f>
        <v>228999.71999999974</v>
      </c>
      <c r="C11" s="54">
        <f>'2012-13 RE Budget'!F11</f>
        <v>17.760000000242144</v>
      </c>
      <c r="D11" s="45">
        <f>-17.76-12801.3</f>
        <v>-12819.06</v>
      </c>
      <c r="E11" s="54">
        <f t="shared" si="0"/>
        <v>216198.41999999998</v>
      </c>
      <c r="F11" s="91">
        <f>E11</f>
        <v>216198.41999999998</v>
      </c>
      <c r="G11" s="18"/>
      <c r="H11" s="18"/>
      <c r="I11" s="18"/>
    </row>
    <row r="12" spans="1:9" ht="12.75">
      <c r="A12" s="6" t="s">
        <v>26</v>
      </c>
      <c r="B12" s="55">
        <f>SUM(B6:B11)</f>
        <v>30364097.560000006</v>
      </c>
      <c r="C12" s="55">
        <f>SUM(C6:C11)</f>
        <v>163178.3300000004</v>
      </c>
      <c r="D12" s="55">
        <f>SUM(D6:D11)</f>
        <v>-10216138.47</v>
      </c>
      <c r="E12" s="55">
        <f>SUM(E6:E11)</f>
        <v>20311137.42000001</v>
      </c>
      <c r="F12" s="55">
        <f>SUM(F6:F11)</f>
        <v>11943938.709999999</v>
      </c>
      <c r="G12" s="18"/>
      <c r="H12" s="18"/>
      <c r="I12" s="18"/>
    </row>
    <row r="13" spans="7:9" ht="12.75">
      <c r="G13" s="18"/>
      <c r="H13" s="18"/>
      <c r="I13" s="18"/>
    </row>
    <row r="14" spans="1:9" ht="12.75">
      <c r="A14" s="164" t="s">
        <v>162</v>
      </c>
      <c r="B14" s="164"/>
      <c r="C14" s="164"/>
      <c r="D14" s="164"/>
      <c r="E14" s="164"/>
      <c r="F14" s="164"/>
      <c r="G14" s="18"/>
      <c r="H14" s="18"/>
      <c r="I14" s="18"/>
    </row>
    <row r="19" ht="16.5" customHeight="1"/>
    <row r="20" spans="1:6" ht="12.75">
      <c r="A20" s="33"/>
      <c r="B20" s="10"/>
      <c r="C20" s="10"/>
      <c r="D20" s="10"/>
      <c r="E20" s="28"/>
      <c r="F20" s="20"/>
    </row>
    <row r="21" spans="1:6" ht="12.75">
      <c r="A21" s="20"/>
      <c r="B21" s="100"/>
      <c r="C21" s="20"/>
      <c r="D21" s="20"/>
      <c r="E21" s="100"/>
      <c r="F21" s="20"/>
    </row>
    <row r="22" spans="1:6" ht="12.75">
      <c r="A22" s="20"/>
      <c r="B22" s="107"/>
      <c r="C22" s="20"/>
      <c r="D22" s="20"/>
      <c r="E22" s="20"/>
      <c r="F22" s="20"/>
    </row>
    <row r="23" ht="12.75">
      <c r="B23" s="19"/>
    </row>
    <row r="24" ht="12.75">
      <c r="B24" s="19"/>
    </row>
  </sheetData>
  <sheetProtection/>
  <mergeCells count="8">
    <mergeCell ref="A14:F14"/>
    <mergeCell ref="A1:F1"/>
    <mergeCell ref="F2:F4"/>
    <mergeCell ref="A2:A4"/>
    <mergeCell ref="B2:B4"/>
    <mergeCell ref="C2:C4"/>
    <mergeCell ref="E2:E4"/>
    <mergeCell ref="D2:D4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&amp;C&amp;"Arial,Bold"&amp;14FY14 True Up Budget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4" sqref="A14"/>
    </sheetView>
  </sheetViews>
  <sheetFormatPr defaultColWidth="9.140625" defaultRowHeight="12.75"/>
  <cols>
    <col min="1" max="1" width="35.421875" style="0" customWidth="1"/>
    <col min="2" max="2" width="16.7109375" style="0" customWidth="1"/>
    <col min="3" max="3" width="14.421875" style="0" customWidth="1"/>
    <col min="4" max="4" width="14.8515625" style="0" customWidth="1"/>
    <col min="5" max="5" width="16.28125" style="0" customWidth="1"/>
    <col min="6" max="6" width="13.7109375" style="0" customWidth="1"/>
    <col min="7" max="7" width="13.8515625" style="0" customWidth="1"/>
    <col min="8" max="8" width="11.00390625" style="0" customWidth="1"/>
  </cols>
  <sheetData>
    <row r="1" spans="1:7" ht="37.5" customHeight="1">
      <c r="A1" s="165" t="s">
        <v>108</v>
      </c>
      <c r="B1" s="166"/>
      <c r="C1" s="166"/>
      <c r="D1" s="167"/>
      <c r="E1" s="167"/>
      <c r="F1" s="10"/>
      <c r="G1" s="10"/>
    </row>
    <row r="2" spans="1:7" ht="15.75">
      <c r="A2" s="57" t="s">
        <v>23</v>
      </c>
      <c r="B2" s="2"/>
      <c r="C2" s="2"/>
      <c r="D2" s="2"/>
      <c r="E2" s="3"/>
      <c r="F2" s="10"/>
      <c r="G2" s="10"/>
    </row>
    <row r="3" spans="1:7" ht="15">
      <c r="A3" s="2"/>
      <c r="B3" s="58" t="s">
        <v>61</v>
      </c>
      <c r="C3" s="59" t="s">
        <v>88</v>
      </c>
      <c r="D3" s="59" t="s">
        <v>63</v>
      </c>
      <c r="E3" s="59" t="s">
        <v>29</v>
      </c>
      <c r="F3" s="10"/>
      <c r="G3" s="10"/>
    </row>
    <row r="4" spans="1:7" ht="15">
      <c r="A4" s="64" t="s">
        <v>39</v>
      </c>
      <c r="B4" s="58"/>
      <c r="C4" s="59"/>
      <c r="D4" s="59"/>
      <c r="E4" s="59"/>
      <c r="F4" s="10"/>
      <c r="G4" s="10"/>
    </row>
    <row r="5" spans="1:7" ht="12.75">
      <c r="A5" s="35" t="s">
        <v>24</v>
      </c>
      <c r="B5" s="67">
        <f>'Revised FY14 RE Budget'!E6</f>
        <v>7.275957614183426E-09</v>
      </c>
      <c r="C5" s="67"/>
      <c r="D5" s="67"/>
      <c r="E5" s="73">
        <f aca="true" t="shared" si="0" ref="E5:E10">SUM(B5:D5)</f>
        <v>7.275957614183426E-09</v>
      </c>
      <c r="F5" s="109"/>
      <c r="G5" s="10"/>
    </row>
    <row r="6" spans="1:7" ht="12.75">
      <c r="A6" s="35" t="s">
        <v>25</v>
      </c>
      <c r="B6" s="67"/>
      <c r="C6" s="67"/>
      <c r="D6" s="67">
        <f>'Revised FY14 RE Budget'!E7</f>
        <v>4.3655745685100555E-11</v>
      </c>
      <c r="E6" s="73">
        <f t="shared" si="0"/>
        <v>4.3655745685100555E-11</v>
      </c>
      <c r="F6" s="109"/>
      <c r="G6" s="10"/>
    </row>
    <row r="7" spans="1:7" ht="12.75">
      <c r="A7" s="35" t="s">
        <v>58</v>
      </c>
      <c r="B7" s="67"/>
      <c r="C7" s="67">
        <f>'Revised FY14 RE Budget'!E8</f>
        <v>350800.70000000007</v>
      </c>
      <c r="D7" s="67"/>
      <c r="E7" s="73">
        <f t="shared" si="0"/>
        <v>350800.70000000007</v>
      </c>
      <c r="F7" s="109"/>
      <c r="G7" s="10"/>
    </row>
    <row r="8" spans="1:7" ht="25.5">
      <c r="A8" s="35" t="s">
        <v>59</v>
      </c>
      <c r="B8" s="67"/>
      <c r="C8" s="67">
        <f>'Revised FY14 RE Budget'!E9</f>
        <v>256320.00000000224</v>
      </c>
      <c r="D8" s="67"/>
      <c r="E8" s="73">
        <f t="shared" si="0"/>
        <v>256320.00000000224</v>
      </c>
      <c r="F8" s="109"/>
      <c r="G8" s="10"/>
    </row>
    <row r="9" spans="1:7" ht="12.75">
      <c r="A9" s="72" t="s">
        <v>66</v>
      </c>
      <c r="B9" s="67">
        <f>'Revised FY14 RE Budget'!E10</f>
        <v>19487818.299999997</v>
      </c>
      <c r="C9" s="67"/>
      <c r="D9" s="67"/>
      <c r="E9" s="73">
        <f t="shared" si="0"/>
        <v>19487818.299999997</v>
      </c>
      <c r="F9" s="109"/>
      <c r="G9" s="10"/>
    </row>
    <row r="10" spans="1:7" ht="25.5">
      <c r="A10" s="35" t="s">
        <v>77</v>
      </c>
      <c r="B10" s="67"/>
      <c r="C10" s="67">
        <f>'Revised FY14 RE Budget'!E11</f>
        <v>216198.41999999998</v>
      </c>
      <c r="D10" s="67"/>
      <c r="E10" s="73">
        <f t="shared" si="0"/>
        <v>216198.41999999998</v>
      </c>
      <c r="F10" s="109"/>
      <c r="G10" s="10"/>
    </row>
    <row r="11" spans="1:7" ht="12.75">
      <c r="A11" s="6" t="s">
        <v>26</v>
      </c>
      <c r="B11" s="69">
        <f>SUM(B5:B10)</f>
        <v>19487818.300000004</v>
      </c>
      <c r="C11" s="69">
        <f>SUM(C5:C10)</f>
        <v>823319.1200000022</v>
      </c>
      <c r="D11" s="69">
        <f>SUM(D5:D10)</f>
        <v>4.3655745685100555E-11</v>
      </c>
      <c r="E11" s="69">
        <f>SUM(E5:E10)</f>
        <v>20311137.42000001</v>
      </c>
      <c r="F11" s="109"/>
      <c r="G11" s="10"/>
    </row>
    <row r="12" spans="1:7" ht="15">
      <c r="A12" s="168"/>
      <c r="B12" s="169"/>
      <c r="C12" s="169"/>
      <c r="D12" s="65"/>
      <c r="E12" s="56"/>
      <c r="F12" s="10"/>
      <c r="G12" s="10"/>
    </row>
    <row r="13" spans="1:7" ht="15">
      <c r="A13" s="62"/>
      <c r="B13" s="63"/>
      <c r="C13" s="63"/>
      <c r="D13" s="65"/>
      <c r="E13" s="66"/>
      <c r="F13" s="10"/>
      <c r="G13" s="10"/>
    </row>
    <row r="14" spans="1:7" ht="12.75">
      <c r="A14" s="20"/>
      <c r="B14" s="20"/>
      <c r="C14" s="20"/>
      <c r="D14" s="20"/>
      <c r="E14" s="20"/>
      <c r="F14" s="20"/>
      <c r="G14" s="20"/>
    </row>
    <row r="15" spans="1:7" ht="12.75">
      <c r="A15" s="20"/>
      <c r="B15" s="20"/>
      <c r="C15" s="20"/>
      <c r="D15" s="20"/>
      <c r="E15" s="20"/>
      <c r="F15" s="20"/>
      <c r="G15" s="20"/>
    </row>
  </sheetData>
  <sheetProtection/>
  <mergeCells count="2">
    <mergeCell ref="A1:E1"/>
    <mergeCell ref="A12:C12"/>
  </mergeCells>
  <printOptions/>
  <pageMargins left="0.75" right="0.75" top="1" bottom="1" header="0.5" footer="0.5"/>
  <pageSetup horizontalDpi="600" verticalDpi="600" orientation="landscape" r:id="rId1"/>
  <headerFooter alignWithMargins="0">
    <oddHeader>&amp;C&amp;"Arial,Bold"&amp;14FY14 True Up Budget</oddHead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9.140625" defaultRowHeight="12.75"/>
  <cols>
    <col min="1" max="1" width="33.28125" style="0" customWidth="1"/>
    <col min="2" max="2" width="17.00390625" style="0" customWidth="1"/>
    <col min="3" max="4" width="16.00390625" style="0" customWidth="1"/>
    <col min="5" max="6" width="17.421875" style="0" customWidth="1"/>
    <col min="7" max="7" width="16.421875" style="0" customWidth="1"/>
  </cols>
  <sheetData>
    <row r="1" spans="1:7" ht="18">
      <c r="A1" s="150" t="s">
        <v>109</v>
      </c>
      <c r="B1" s="150"/>
      <c r="C1" s="150"/>
      <c r="D1" s="150"/>
      <c r="E1" s="150"/>
      <c r="F1" s="150"/>
      <c r="G1" s="150"/>
    </row>
    <row r="2" spans="1:7" ht="12.75" customHeight="1">
      <c r="A2" s="152"/>
      <c r="B2" s="155" t="s">
        <v>105</v>
      </c>
      <c r="C2" s="155" t="s">
        <v>50</v>
      </c>
      <c r="D2" s="155" t="s">
        <v>149</v>
      </c>
      <c r="E2" s="155" t="s">
        <v>91</v>
      </c>
      <c r="F2" s="158" t="s">
        <v>102</v>
      </c>
      <c r="G2" s="151" t="s">
        <v>163</v>
      </c>
    </row>
    <row r="3" spans="1:7" ht="12.75">
      <c r="A3" s="153"/>
      <c r="B3" s="156"/>
      <c r="C3" s="156"/>
      <c r="D3" s="156"/>
      <c r="E3" s="156"/>
      <c r="F3" s="159"/>
      <c r="G3" s="151"/>
    </row>
    <row r="4" spans="1:7" ht="12.75">
      <c r="A4" s="154"/>
      <c r="B4" s="157"/>
      <c r="C4" s="157"/>
      <c r="D4" s="157"/>
      <c r="E4" s="157"/>
      <c r="F4" s="160"/>
      <c r="G4" s="151"/>
    </row>
    <row r="5" spans="1:7" ht="15">
      <c r="A5" s="77" t="s">
        <v>39</v>
      </c>
      <c r="B5" s="78" t="s">
        <v>7</v>
      </c>
      <c r="C5" s="79" t="s">
        <v>8</v>
      </c>
      <c r="D5" s="79" t="s">
        <v>48</v>
      </c>
      <c r="E5" s="79" t="s">
        <v>10</v>
      </c>
      <c r="F5" s="80" t="s">
        <v>150</v>
      </c>
      <c r="G5" s="84" t="s">
        <v>151</v>
      </c>
    </row>
    <row r="6" spans="1:7" ht="12.75">
      <c r="A6" s="6" t="s">
        <v>27</v>
      </c>
      <c r="B6" s="54"/>
      <c r="C6" s="54"/>
      <c r="D6" s="54"/>
      <c r="E6" s="54"/>
      <c r="F6" s="54"/>
      <c r="G6" s="2"/>
    </row>
    <row r="7" spans="1:7" ht="12.75">
      <c r="A7" s="121" t="s">
        <v>94</v>
      </c>
      <c r="B7" s="54">
        <f>'[1]EDA Programs'!H7</f>
        <v>10302009.609999996</v>
      </c>
      <c r="C7" s="54">
        <f>'2012-13 EDA Budget '!F7</f>
        <v>-1033453.5600000005</v>
      </c>
      <c r="E7" s="46"/>
      <c r="F7" s="54">
        <f>SUM(B7:E7)</f>
        <v>9268556.049999995</v>
      </c>
      <c r="G7" s="91">
        <f>'[5]EDA Programs'!D8</f>
        <v>5797079.42</v>
      </c>
    </row>
    <row r="8" spans="1:7" ht="12.75">
      <c r="A8" s="111" t="s">
        <v>79</v>
      </c>
      <c r="B8" s="54">
        <f>'[1]EDA Programs'!H8</f>
        <v>5621319.27</v>
      </c>
      <c r="C8" s="54">
        <f>'2012-13 EDA Budget '!F8</f>
        <v>75000.02000000002</v>
      </c>
      <c r="D8" s="54"/>
      <c r="E8" s="46"/>
      <c r="F8" s="54">
        <f>SUM(B8:E8)</f>
        <v>5696319.289999999</v>
      </c>
      <c r="G8" s="91">
        <f>'[5]EDA Programs'!D9</f>
        <v>2200000</v>
      </c>
    </row>
    <row r="9" spans="1:7" ht="12.75">
      <c r="A9" s="35" t="s">
        <v>80</v>
      </c>
      <c r="B9" s="54">
        <f>'[1]EDA Programs'!H9</f>
        <v>0</v>
      </c>
      <c r="C9" s="54">
        <f>'2012-13 EDA Budget '!F9</f>
        <v>0</v>
      </c>
      <c r="D9" s="54"/>
      <c r="E9" s="46"/>
      <c r="F9" s="54">
        <f>SUM(B9:E9)</f>
        <v>0</v>
      </c>
      <c r="G9" s="42">
        <v>0</v>
      </c>
    </row>
    <row r="10" spans="1:7" ht="12.75">
      <c r="A10" s="35" t="s">
        <v>126</v>
      </c>
      <c r="B10" s="54">
        <f>'[1]EDA Programs'!H10</f>
        <v>14312273.999999996</v>
      </c>
      <c r="C10" s="54">
        <f>'2012-13 EDA Budget '!F10</f>
        <v>3</v>
      </c>
      <c r="D10" s="54">
        <f>D14</f>
        <v>90233.01000000001</v>
      </c>
      <c r="E10" s="46">
        <v>2000000</v>
      </c>
      <c r="F10" s="54">
        <f>SUM(B10:E10)</f>
        <v>16402510.009999996</v>
      </c>
      <c r="G10" s="91">
        <f>'[5]EDA Programs'!D10</f>
        <v>11109060</v>
      </c>
    </row>
    <row r="11" spans="1:7" ht="12.75">
      <c r="A11" s="6" t="s">
        <v>78</v>
      </c>
      <c r="B11" s="53">
        <f>SUM(B7:B10)</f>
        <v>30235602.87999999</v>
      </c>
      <c r="C11" s="53">
        <f>SUM(C7:C10)</f>
        <v>-958450.5400000005</v>
      </c>
      <c r="D11" s="53">
        <f>SUM(D7:D10)</f>
        <v>90233.01000000001</v>
      </c>
      <c r="E11" s="53">
        <f>SUM(E7:E10)</f>
        <v>2000000</v>
      </c>
      <c r="F11" s="53">
        <f>SUM(F7:F10)</f>
        <v>31367385.34999999</v>
      </c>
      <c r="G11" s="53">
        <f>SUM(G7:G10)</f>
        <v>19106139.42</v>
      </c>
    </row>
    <row r="13" spans="1:5" ht="25.5">
      <c r="A13" s="11" t="s">
        <v>47</v>
      </c>
      <c r="B13" s="131" t="s">
        <v>110</v>
      </c>
      <c r="C13" s="83" t="s">
        <v>111</v>
      </c>
      <c r="D13" s="85" t="s">
        <v>73</v>
      </c>
      <c r="E13" s="130"/>
    </row>
    <row r="14" spans="1:4" ht="12.75">
      <c r="A14" s="110" t="s">
        <v>72</v>
      </c>
      <c r="B14" s="117">
        <f>'[1]Funding by Budget Category'!$C$33</f>
        <v>1665179.55</v>
      </c>
      <c r="C14" s="117">
        <f>B19</f>
        <v>1755412.56</v>
      </c>
      <c r="D14" s="117">
        <f>-(B14-C14)</f>
        <v>90233.01000000001</v>
      </c>
    </row>
    <row r="16" ht="15.75">
      <c r="A16" s="114" t="s">
        <v>112</v>
      </c>
    </row>
    <row r="17" spans="1:2" ht="12.75">
      <c r="A17" s="115" t="s">
        <v>83</v>
      </c>
      <c r="B17" s="44">
        <v>1702017.46</v>
      </c>
    </row>
    <row r="18" spans="1:2" ht="12.75">
      <c r="A18" s="115" t="s">
        <v>85</v>
      </c>
      <c r="B18" s="44">
        <v>53395.1</v>
      </c>
    </row>
    <row r="19" spans="1:2" ht="12.75">
      <c r="A19" s="104" t="s">
        <v>29</v>
      </c>
      <c r="B19" s="116">
        <f>SUM(B17:B18)</f>
        <v>1755412.56</v>
      </c>
    </row>
    <row r="26" ht="12.75">
      <c r="C26" s="17" t="s">
        <v>55</v>
      </c>
    </row>
  </sheetData>
  <sheetProtection/>
  <mergeCells count="8">
    <mergeCell ref="A1:G1"/>
    <mergeCell ref="A2:A4"/>
    <mergeCell ref="B2:B4"/>
    <mergeCell ref="C2:C4"/>
    <mergeCell ref="E2:E4"/>
    <mergeCell ref="F2:F4"/>
    <mergeCell ref="G2:G4"/>
    <mergeCell ref="D2:D4"/>
  </mergeCells>
  <printOptions/>
  <pageMargins left="0.7" right="0.7" top="0.75" bottom="0.75" header="0.3" footer="0.3"/>
  <pageSetup horizontalDpi="600" verticalDpi="600" orientation="landscape" scale="93" r:id="rId1"/>
  <headerFooter>
    <oddHeader>&amp;C&amp;"Arial,Bold"&amp;14FY14 True Up Budget</oddHeader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D9" sqref="D9"/>
    </sheetView>
  </sheetViews>
  <sheetFormatPr defaultColWidth="9.140625" defaultRowHeight="12.75"/>
  <cols>
    <col min="1" max="1" width="44.7109375" style="0" customWidth="1"/>
    <col min="2" max="3" width="14.57421875" style="0" customWidth="1"/>
    <col min="4" max="4" width="18.140625" style="0" customWidth="1"/>
    <col min="5" max="5" width="17.00390625" style="0" customWidth="1"/>
  </cols>
  <sheetData>
    <row r="1" spans="1:5" ht="18" customHeight="1">
      <c r="A1" s="150" t="s">
        <v>127</v>
      </c>
      <c r="B1" s="150"/>
      <c r="C1" s="150"/>
      <c r="D1" s="150"/>
      <c r="E1" s="150"/>
    </row>
    <row r="2" spans="1:5" ht="12.75" customHeight="1">
      <c r="A2" s="152"/>
      <c r="B2" s="155" t="s">
        <v>105</v>
      </c>
      <c r="C2" s="155" t="s">
        <v>50</v>
      </c>
      <c r="D2" s="155" t="s">
        <v>91</v>
      </c>
      <c r="E2" s="170" t="s">
        <v>102</v>
      </c>
    </row>
    <row r="3" spans="1:5" ht="12.75">
      <c r="A3" s="153"/>
      <c r="B3" s="156"/>
      <c r="C3" s="156"/>
      <c r="D3" s="156"/>
      <c r="E3" s="170"/>
    </row>
    <row r="4" spans="1:5" ht="15.75" customHeight="1">
      <c r="A4" s="154"/>
      <c r="B4" s="157"/>
      <c r="C4" s="157"/>
      <c r="D4" s="157"/>
      <c r="E4" s="170"/>
    </row>
    <row r="5" spans="1:5" ht="15">
      <c r="A5" s="77"/>
      <c r="B5" s="78" t="s">
        <v>7</v>
      </c>
      <c r="C5" s="79" t="s">
        <v>8</v>
      </c>
      <c r="D5" s="79" t="s">
        <v>48</v>
      </c>
      <c r="E5" s="80" t="s">
        <v>74</v>
      </c>
    </row>
    <row r="6" spans="1:5" ht="15">
      <c r="A6" s="13" t="s">
        <v>52</v>
      </c>
      <c r="B6" s="2"/>
      <c r="C6" s="2"/>
      <c r="D6" s="2"/>
      <c r="E6" s="2"/>
    </row>
    <row r="7" spans="1:5" ht="12.75">
      <c r="A7" s="104" t="s">
        <v>131</v>
      </c>
      <c r="B7" s="49">
        <f>'[1]NJCEP Admin'!G7</f>
        <v>3335104.4799999986</v>
      </c>
      <c r="C7" s="49">
        <f>'2012-13 OCE Oversight'!F7</f>
        <v>-158444.93999999948</v>
      </c>
      <c r="D7" s="49">
        <v>-100000</v>
      </c>
      <c r="E7" s="49">
        <f>B7+C7+D7</f>
        <v>3076659.539999999</v>
      </c>
    </row>
    <row r="8" spans="1:5" ht="12.75">
      <c r="A8" s="104" t="s">
        <v>132</v>
      </c>
      <c r="B8" s="49">
        <f>'[1]NJCEP Admin'!G8</f>
        <v>1962923.0375</v>
      </c>
      <c r="C8" s="49">
        <f>'2012-13 OCE Oversight'!F8</f>
        <v>117966.8999999999</v>
      </c>
      <c r="D8" s="49">
        <f>-C8-100000-52.46</f>
        <v>-218019.3599999999</v>
      </c>
      <c r="E8" s="49">
        <f>B8+C8+D8</f>
        <v>1862870.5775000001</v>
      </c>
    </row>
    <row r="9" spans="1:5" ht="12.75">
      <c r="A9" s="6" t="s">
        <v>43</v>
      </c>
      <c r="B9" s="71">
        <f>SUM(B7:B8)</f>
        <v>5298027.517499998</v>
      </c>
      <c r="C9" s="71">
        <f>SUM(C7:C8)</f>
        <v>-40478.03999999957</v>
      </c>
      <c r="D9" s="71">
        <f>SUM(D7:D8)</f>
        <v>-318019.35999999987</v>
      </c>
      <c r="E9" s="71">
        <f>SUM(E7:E8)</f>
        <v>4939530.1175</v>
      </c>
    </row>
    <row r="10" spans="1:5" ht="12.75">
      <c r="A10" s="34" t="s">
        <v>42</v>
      </c>
      <c r="B10" s="49"/>
      <c r="C10" s="49"/>
      <c r="D10" s="46"/>
      <c r="E10" s="49"/>
    </row>
    <row r="11" spans="1:5" ht="12.75">
      <c r="A11" s="36" t="s">
        <v>133</v>
      </c>
      <c r="B11" s="49">
        <f>'[1]NJCEP Admin'!G11</f>
        <v>200000</v>
      </c>
      <c r="C11" s="49">
        <f>'2012-13 OCE Oversight'!F11</f>
        <v>200000</v>
      </c>
      <c r="D11" s="49">
        <v>-300000</v>
      </c>
      <c r="E11" s="49">
        <f>B11+C11+D11</f>
        <v>100000</v>
      </c>
    </row>
    <row r="12" spans="1:7" ht="12.75">
      <c r="A12" s="6" t="s">
        <v>128</v>
      </c>
      <c r="B12" s="53">
        <f>SUM(B11)</f>
        <v>200000</v>
      </c>
      <c r="C12" s="53">
        <f>SUM(C11)</f>
        <v>200000</v>
      </c>
      <c r="D12" s="53">
        <f>SUM(D11)</f>
        <v>-300000</v>
      </c>
      <c r="E12" s="53">
        <f>SUM(E11)</f>
        <v>100000</v>
      </c>
      <c r="F12" s="20"/>
      <c r="G12" s="20"/>
    </row>
    <row r="13" spans="1:7" ht="12.75">
      <c r="A13" s="6" t="s">
        <v>53</v>
      </c>
      <c r="B13" s="46"/>
      <c r="C13" s="46"/>
      <c r="D13" s="46"/>
      <c r="E13" s="46"/>
      <c r="F13" s="20"/>
      <c r="G13" s="20"/>
    </row>
    <row r="14" spans="1:7" ht="12.75">
      <c r="A14" s="36" t="s">
        <v>44</v>
      </c>
      <c r="B14" s="49">
        <f>'[1]NJCEP Admin'!G14</f>
        <v>1400000.64</v>
      </c>
      <c r="C14" s="49">
        <f>'2012-13 OCE Oversight'!F14</f>
        <v>484236.23</v>
      </c>
      <c r="D14" s="46"/>
      <c r="E14" s="49">
        <f>B14+C14+D14</f>
        <v>1884236.8699999999</v>
      </c>
      <c r="F14" s="20"/>
      <c r="G14" s="20"/>
    </row>
    <row r="15" spans="1:7" ht="12.75">
      <c r="A15" s="36" t="s">
        <v>45</v>
      </c>
      <c r="B15" s="49">
        <f>'[1]NJCEP Admin'!G15</f>
        <v>0</v>
      </c>
      <c r="C15" s="49">
        <f>'2012-13 OCE Oversight'!F15</f>
        <v>52545</v>
      </c>
      <c r="D15" s="49"/>
      <c r="E15" s="49">
        <f>B15+C15+D15</f>
        <v>52545</v>
      </c>
      <c r="F15" s="20"/>
      <c r="G15" s="20"/>
    </row>
    <row r="16" spans="1:7" ht="12.75">
      <c r="A16" s="36" t="s">
        <v>65</v>
      </c>
      <c r="B16" s="49">
        <v>0</v>
      </c>
      <c r="C16" s="49">
        <f>'2012-13 OCE Oversight'!F16</f>
        <v>5000</v>
      </c>
      <c r="D16" s="49">
        <f>-C16</f>
        <v>-5000</v>
      </c>
      <c r="E16" s="49">
        <f>B16+C16+D16</f>
        <v>0</v>
      </c>
      <c r="F16" s="20"/>
      <c r="G16" s="20"/>
    </row>
    <row r="17" spans="1:7" ht="12.75">
      <c r="A17" s="36" t="s">
        <v>60</v>
      </c>
      <c r="B17" s="49">
        <f>'[1]NJCEP Admin'!G17</f>
        <v>8800000</v>
      </c>
      <c r="C17" s="49">
        <f>'2012-13 OCE Oversight'!F17</f>
        <v>0</v>
      </c>
      <c r="D17" s="49">
        <v>-6800000</v>
      </c>
      <c r="E17" s="49">
        <f>B17+C17+D17</f>
        <v>2000000</v>
      </c>
      <c r="F17" s="20"/>
      <c r="G17" s="20"/>
    </row>
    <row r="18" spans="1:7" ht="12.75">
      <c r="A18" s="6" t="s">
        <v>46</v>
      </c>
      <c r="B18" s="53">
        <f>SUM(B14:B17)</f>
        <v>10200000.64</v>
      </c>
      <c r="C18" s="53">
        <f>SUM(C14:C17)</f>
        <v>541781.23</v>
      </c>
      <c r="D18" s="53">
        <f>SUM(D14:D17)</f>
        <v>-6805000</v>
      </c>
      <c r="E18" s="53">
        <f>SUM(E14:E17)</f>
        <v>3936781.87</v>
      </c>
      <c r="F18" s="20"/>
      <c r="G18" s="20"/>
    </row>
    <row r="19" spans="1:7" ht="12.75">
      <c r="A19" s="6" t="s">
        <v>129</v>
      </c>
      <c r="B19" s="46"/>
      <c r="C19" s="46"/>
      <c r="D19" s="49"/>
      <c r="E19" s="49"/>
      <c r="F19" s="20"/>
      <c r="G19" s="20"/>
    </row>
    <row r="20" spans="1:7" ht="25.5">
      <c r="A20" s="36" t="s">
        <v>54</v>
      </c>
      <c r="B20" s="49">
        <f>'[1]NJCEP Admin'!G20</f>
        <v>0</v>
      </c>
      <c r="C20" s="49">
        <f>'2012-13 OCE Oversight'!F20</f>
        <v>62562.78</v>
      </c>
      <c r="D20" s="46"/>
      <c r="E20" s="49">
        <f>B20+C20+D20</f>
        <v>62562.78</v>
      </c>
      <c r="F20" s="20"/>
      <c r="G20" s="20"/>
    </row>
    <row r="21" spans="1:7" ht="12.75">
      <c r="A21" s="36" t="s">
        <v>130</v>
      </c>
      <c r="B21" s="49">
        <f>'[1]NJCEP Admin'!G21</f>
        <v>60000</v>
      </c>
      <c r="C21" s="49">
        <f>'2012-13 OCE Oversight'!F21</f>
        <v>120000</v>
      </c>
      <c r="D21" s="46">
        <v>-120000</v>
      </c>
      <c r="E21" s="49">
        <f>B21+C21+D21</f>
        <v>60000</v>
      </c>
      <c r="F21" s="20"/>
      <c r="G21" s="20"/>
    </row>
    <row r="22" spans="1:7" ht="12.75">
      <c r="A22" s="36" t="s">
        <v>92</v>
      </c>
      <c r="B22" s="49">
        <f>'[1]NJCEP Admin'!G22</f>
        <v>500000</v>
      </c>
      <c r="C22" s="49">
        <v>0</v>
      </c>
      <c r="D22" s="46">
        <f>'Revised FY14 EE Budget'!C32</f>
        <v>501357.9400000002</v>
      </c>
      <c r="E22" s="49">
        <f>B22+C22+D22</f>
        <v>1001357.9400000002</v>
      </c>
      <c r="F22" s="20"/>
      <c r="G22" s="20"/>
    </row>
    <row r="23" spans="1:7" ht="12.75">
      <c r="A23" s="36" t="s">
        <v>134</v>
      </c>
      <c r="B23" s="49">
        <f>'[1]NJCEP Admin'!G23</f>
        <v>35000</v>
      </c>
      <c r="C23" s="49">
        <f>'2012-13 OCE Oversight'!F23</f>
        <v>0</v>
      </c>
      <c r="D23" s="46"/>
      <c r="E23" s="49">
        <f>B23+C23+D23</f>
        <v>35000</v>
      </c>
      <c r="F23" s="20"/>
      <c r="G23" s="20"/>
    </row>
    <row r="24" spans="1:7" ht="12.75">
      <c r="A24" s="36" t="s">
        <v>135</v>
      </c>
      <c r="B24" s="49">
        <f>'[1]NJCEP Admin'!G24</f>
        <v>5000000</v>
      </c>
      <c r="C24" s="49">
        <f>'2012-13 OCE Oversight'!F24</f>
        <v>0</v>
      </c>
      <c r="D24" s="46">
        <v>-2500000</v>
      </c>
      <c r="E24" s="49">
        <f>B24+C24+D24</f>
        <v>2500000</v>
      </c>
      <c r="F24" s="20"/>
      <c r="G24" s="20"/>
    </row>
    <row r="25" spans="1:7" ht="12.75">
      <c r="A25" s="6" t="s">
        <v>136</v>
      </c>
      <c r="B25" s="53">
        <f>SUM(B20:B24)</f>
        <v>5595000</v>
      </c>
      <c r="C25" s="53">
        <f>SUM(C20:C24)</f>
        <v>182562.78</v>
      </c>
      <c r="D25" s="53">
        <f>SUM(D20:D24)</f>
        <v>-2118642.0599999996</v>
      </c>
      <c r="E25" s="53">
        <f>SUM(E20:E24)</f>
        <v>3658920.72</v>
      </c>
      <c r="F25" s="20"/>
      <c r="G25" s="20"/>
    </row>
    <row r="26" spans="1:7" ht="12.75">
      <c r="A26" s="6" t="s">
        <v>137</v>
      </c>
      <c r="B26" s="53">
        <f>B9+B12+B18+B25</f>
        <v>21293028.1575</v>
      </c>
      <c r="C26" s="53">
        <f>C9+C12+C18+C25</f>
        <v>883865.9700000004</v>
      </c>
      <c r="D26" s="53">
        <f>D9+D12+D18+D25</f>
        <v>-9541661.419999998</v>
      </c>
      <c r="E26" s="53">
        <f>E9+E12+E18+E25</f>
        <v>12635232.707500001</v>
      </c>
      <c r="F26" s="20"/>
      <c r="G26" s="20"/>
    </row>
    <row r="27" spans="1:7" ht="12.75">
      <c r="A27" s="20"/>
      <c r="B27" s="20"/>
      <c r="C27" s="20"/>
      <c r="D27" s="100"/>
      <c r="E27" s="20"/>
      <c r="F27" s="20"/>
      <c r="G27" s="20"/>
    </row>
    <row r="28" spans="1:7" ht="12.75">
      <c r="A28" s="9" t="s">
        <v>90</v>
      </c>
      <c r="B28" s="53">
        <f>'[1]Funding by Budget Category'!$F$12</f>
        <v>9789874.29</v>
      </c>
      <c r="C28" s="53">
        <f>'2012-13 OCE Oversight'!F28</f>
        <v>3003725.92</v>
      </c>
      <c r="D28" s="53">
        <v>0</v>
      </c>
      <c r="E28" s="53">
        <f>SUM(B28:D28)</f>
        <v>12793600.209999999</v>
      </c>
      <c r="F28" s="20"/>
      <c r="G28" s="20"/>
    </row>
    <row r="31" ht="12.75">
      <c r="A31" s="17" t="s">
        <v>55</v>
      </c>
    </row>
  </sheetData>
  <sheetProtection/>
  <mergeCells count="6">
    <mergeCell ref="A1:E1"/>
    <mergeCell ref="A2:A4"/>
    <mergeCell ref="B2:B4"/>
    <mergeCell ref="C2:C4"/>
    <mergeCell ref="E2:E4"/>
    <mergeCell ref="D2:D4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&amp;C&amp;"Arial,Bold"&amp;14FY14 True Up Budget</oddHeader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Layout" zoomScaleNormal="86" workbookViewId="0" topLeftCell="A13">
      <selection activeCell="A36" sqref="A36"/>
    </sheetView>
  </sheetViews>
  <sheetFormatPr defaultColWidth="9.140625" defaultRowHeight="12.75"/>
  <cols>
    <col min="1" max="1" width="40.140625" style="0" customWidth="1"/>
    <col min="2" max="2" width="17.8515625" style="0" customWidth="1"/>
    <col min="3" max="3" width="16.140625" style="0" customWidth="1"/>
    <col min="4" max="4" width="16.00390625" style="0" customWidth="1"/>
    <col min="5" max="5" width="18.28125" style="0" customWidth="1"/>
    <col min="6" max="6" width="17.8515625" style="0" customWidth="1"/>
  </cols>
  <sheetData>
    <row r="1" spans="1:6" ht="18">
      <c r="A1" s="171" t="s">
        <v>113</v>
      </c>
      <c r="B1" s="172"/>
      <c r="C1" s="172"/>
      <c r="D1" s="173"/>
      <c r="E1" s="173"/>
      <c r="F1" s="173"/>
    </row>
    <row r="2" spans="1:6" ht="15.75">
      <c r="A2" s="1"/>
      <c r="B2" s="92" t="s">
        <v>1</v>
      </c>
      <c r="C2" s="92" t="s">
        <v>30</v>
      </c>
      <c r="D2" s="92" t="s">
        <v>30</v>
      </c>
      <c r="E2" s="3" t="s">
        <v>116</v>
      </c>
      <c r="F2" s="92" t="s">
        <v>32</v>
      </c>
    </row>
    <row r="3" spans="1:6" ht="14.25">
      <c r="A3" s="4"/>
      <c r="B3" s="92" t="s">
        <v>2</v>
      </c>
      <c r="C3" s="3" t="s">
        <v>115</v>
      </c>
      <c r="D3" s="3" t="s">
        <v>115</v>
      </c>
      <c r="E3" s="3" t="s">
        <v>31</v>
      </c>
      <c r="F3" s="3" t="s">
        <v>33</v>
      </c>
    </row>
    <row r="4" spans="1:6" ht="12.75">
      <c r="A4" s="2"/>
      <c r="B4" s="92" t="s">
        <v>114</v>
      </c>
      <c r="C4" s="92" t="s">
        <v>3</v>
      </c>
      <c r="D4" s="92" t="s">
        <v>5</v>
      </c>
      <c r="E4" s="3" t="s">
        <v>117</v>
      </c>
      <c r="F4" s="3" t="s">
        <v>34</v>
      </c>
    </row>
    <row r="5" spans="1:6" ht="15">
      <c r="A5" s="5" t="s">
        <v>39</v>
      </c>
      <c r="B5" s="92" t="s">
        <v>7</v>
      </c>
      <c r="C5" s="93" t="s">
        <v>8</v>
      </c>
      <c r="D5" s="93" t="s">
        <v>9</v>
      </c>
      <c r="E5" s="93" t="s">
        <v>10</v>
      </c>
      <c r="F5" s="94" t="s">
        <v>35</v>
      </c>
    </row>
    <row r="6" spans="1:6" ht="12.75">
      <c r="A6" s="6" t="s">
        <v>6</v>
      </c>
      <c r="B6" s="14"/>
      <c r="C6" s="3"/>
      <c r="D6" s="3"/>
      <c r="E6" s="3"/>
      <c r="F6" s="7"/>
    </row>
    <row r="7" spans="1:7" ht="12.75">
      <c r="A7" s="6" t="s">
        <v>11</v>
      </c>
      <c r="B7" s="46">
        <f>'[1]Energy Efficiency Budgets'!B7</f>
        <v>26341450.41</v>
      </c>
      <c r="C7" s="46">
        <f>'[4]Expenses vs Budgets_EE'!E8</f>
        <v>22360770.419999998</v>
      </c>
      <c r="D7" s="46">
        <f>B7-C7</f>
        <v>3980679.990000002</v>
      </c>
      <c r="E7" s="46">
        <f>'[1]Energy Efficiency Budgets'!D7</f>
        <v>1642968.935999997</v>
      </c>
      <c r="F7" s="46">
        <f>D7-E7</f>
        <v>2337711.054000005</v>
      </c>
      <c r="G7" s="17" t="s">
        <v>55</v>
      </c>
    </row>
    <row r="8" spans="1:6" ht="12.75">
      <c r="A8" s="6" t="s">
        <v>12</v>
      </c>
      <c r="B8" s="46">
        <f>'[1]Energy Efficiency Budgets'!B8</f>
        <v>27764931.1</v>
      </c>
      <c r="C8" s="46">
        <f>'[4]Expenses vs Budgets_EE'!E9</f>
        <v>14982601.57</v>
      </c>
      <c r="D8" s="46">
        <f>B8-C8</f>
        <v>12782329.530000001</v>
      </c>
      <c r="E8" s="46">
        <f>'[1]Energy Efficiency Budgets'!D8</f>
        <v>11423378.660000002</v>
      </c>
      <c r="F8" s="46">
        <f>D8-E8</f>
        <v>1358950.8699999992</v>
      </c>
    </row>
    <row r="9" spans="1:6" ht="12.75">
      <c r="A9" s="6" t="s">
        <v>40</v>
      </c>
      <c r="B9" s="46">
        <f>'[1]Energy Efficiency Budgets'!B9</f>
        <v>26137799.259999998</v>
      </c>
      <c r="C9" s="46">
        <f>'[4]Expenses vs Budgets_EE'!E10</f>
        <v>21407141.069999997</v>
      </c>
      <c r="D9" s="46">
        <f>B9-C9</f>
        <v>4730658.190000001</v>
      </c>
      <c r="E9" s="46">
        <f>'[1]Energy Efficiency Budgets'!D9</f>
        <v>1420909.7499999963</v>
      </c>
      <c r="F9" s="46">
        <f>D9-E9</f>
        <v>3309748.440000005</v>
      </c>
    </row>
    <row r="10" spans="1:6" ht="12.75">
      <c r="A10" s="6" t="s">
        <v>13</v>
      </c>
      <c r="B10" s="46">
        <f>'[1]Energy Efficiency Budgets'!B10</f>
        <v>44008734.70999999</v>
      </c>
      <c r="C10" s="46">
        <f>'[4]Expenses vs Budgets_EE'!E11</f>
        <v>35243215.71</v>
      </c>
      <c r="D10" s="46">
        <f>B10-C10</f>
        <v>8765518.999999993</v>
      </c>
      <c r="E10" s="46">
        <f>'[1]Energy Efficiency Budgets'!D10</f>
        <v>6931882.429999992</v>
      </c>
      <c r="F10" s="46">
        <f>D10-E10</f>
        <v>1833636.5700000003</v>
      </c>
    </row>
    <row r="11" spans="1:6" ht="12.75">
      <c r="A11" s="6" t="s">
        <v>76</v>
      </c>
      <c r="B11" s="46">
        <f>'[1]Energy Efficiency Budgets'!B11</f>
        <v>1743976.16</v>
      </c>
      <c r="C11" s="46">
        <f>'[4]Expenses vs Budgets_EE'!E12</f>
        <v>1705193.2</v>
      </c>
      <c r="D11" s="46">
        <f>B11-C11</f>
        <v>38782.95999999996</v>
      </c>
      <c r="E11" s="46">
        <f>'[1]Energy Efficiency Budgets'!D11</f>
        <v>0</v>
      </c>
      <c r="F11" s="46">
        <f>D11-E11</f>
        <v>38782.95999999996</v>
      </c>
    </row>
    <row r="12" spans="1:6" ht="12.75">
      <c r="A12" s="70" t="s">
        <v>16</v>
      </c>
      <c r="B12" s="71">
        <f>SUM(B7:B11)</f>
        <v>125996891.64</v>
      </c>
      <c r="C12" s="71">
        <f>SUM(C7:C11)</f>
        <v>95698921.96999998</v>
      </c>
      <c r="D12" s="71">
        <f>SUM(D7:D11)</f>
        <v>30297969.669999998</v>
      </c>
      <c r="E12" s="71">
        <f>SUM(E7:E11)</f>
        <v>21419139.775999986</v>
      </c>
      <c r="F12" s="71">
        <f>SUM(F7:F11)</f>
        <v>8878829.894000009</v>
      </c>
    </row>
    <row r="13" spans="1:6" ht="12.75">
      <c r="A13" s="6" t="s">
        <v>14</v>
      </c>
      <c r="B13" s="48"/>
      <c r="C13" s="48"/>
      <c r="D13" s="46"/>
      <c r="E13" s="46"/>
      <c r="F13" s="46"/>
    </row>
    <row r="14" spans="1:6" ht="12.75">
      <c r="A14" s="8" t="s">
        <v>15</v>
      </c>
      <c r="B14" s="53">
        <f>'[1]Energy Efficiency Budgets'!B16</f>
        <v>50000000</v>
      </c>
      <c r="C14" s="71">
        <f>'[4]Expenses vs Budgets_EE'!$E$16</f>
        <v>48397526.8</v>
      </c>
      <c r="D14" s="53">
        <f>B14-C14</f>
        <v>1602473.200000003</v>
      </c>
      <c r="E14" s="53">
        <f>'[1]Energy Efficiency Budgets'!$D$16</f>
        <v>1000000</v>
      </c>
      <c r="F14" s="53">
        <f>D14-E14</f>
        <v>602473.200000003</v>
      </c>
    </row>
    <row r="15" spans="1:6" ht="12.75">
      <c r="A15" s="6" t="s">
        <v>17</v>
      </c>
      <c r="B15" s="50"/>
      <c r="C15" s="71"/>
      <c r="D15" s="71"/>
      <c r="E15" s="71"/>
      <c r="F15" s="71"/>
    </row>
    <row r="16" spans="1:6" ht="12.75">
      <c r="A16" s="6" t="s">
        <v>18</v>
      </c>
      <c r="B16" s="51"/>
      <c r="C16" s="51"/>
      <c r="D16" s="49"/>
      <c r="E16" s="46"/>
      <c r="F16" s="49"/>
    </row>
    <row r="17" spans="1:6" ht="12.75">
      <c r="A17" s="6" t="s">
        <v>68</v>
      </c>
      <c r="B17" s="48">
        <f>'[1]Energy Efficiency Budgets'!B20</f>
        <v>4524122.02</v>
      </c>
      <c r="C17" s="43">
        <f>'[4]Expenses vs Budgets_EE'!E20</f>
        <v>2211895.7199999997</v>
      </c>
      <c r="D17" s="46">
        <f aca="true" t="shared" si="0" ref="D17:D24">B17-C17</f>
        <v>2312226.3</v>
      </c>
      <c r="E17" s="45">
        <f>'[1]Energy Efficiency Budgets'!D20</f>
        <v>2298325.0199999996</v>
      </c>
      <c r="F17" s="46">
        <f aca="true" t="shared" si="1" ref="F17:F24">D17-E17</f>
        <v>13901.28000000026</v>
      </c>
    </row>
    <row r="18" spans="1:6" ht="12.75">
      <c r="A18" s="6" t="s">
        <v>69</v>
      </c>
      <c r="B18" s="48">
        <f>'[1]Energy Efficiency Budgets'!B21</f>
        <v>57257018.96999999</v>
      </c>
      <c r="C18" s="43">
        <f>'[4]Expenses vs Budgets_EE'!E21</f>
        <v>33463190.76</v>
      </c>
      <c r="D18" s="46">
        <f t="shared" si="0"/>
        <v>23793828.20999999</v>
      </c>
      <c r="E18" s="45">
        <f>'[1]Energy Efficiency Budgets'!D21</f>
        <v>24789615.96999999</v>
      </c>
      <c r="F18" s="46">
        <f t="shared" si="1"/>
        <v>-995787.7600000016</v>
      </c>
    </row>
    <row r="19" spans="1:6" ht="12.75">
      <c r="A19" s="6" t="s">
        <v>70</v>
      </c>
      <c r="B19" s="48">
        <f>'[1]Energy Efficiency Budgets'!B22</f>
        <v>7610817.579999998</v>
      </c>
      <c r="C19" s="43">
        <f>'[4]Expenses vs Budgets_EE'!E22</f>
        <v>1345542.12</v>
      </c>
      <c r="D19" s="90">
        <f t="shared" si="0"/>
        <v>6265275.459999998</v>
      </c>
      <c r="E19" s="45">
        <f>'[1]Energy Efficiency Budgets'!D22</f>
        <v>6130990.579999998</v>
      </c>
      <c r="F19" s="90">
        <f t="shared" si="1"/>
        <v>134284.8799999999</v>
      </c>
    </row>
    <row r="20" spans="1:6" ht="12.75">
      <c r="A20" s="6" t="s">
        <v>56</v>
      </c>
      <c r="B20" s="48">
        <f>'[1]Energy Efficiency Budgets'!B23</f>
        <v>50055958</v>
      </c>
      <c r="C20" s="43">
        <f>'[4]Expenses vs Budgets_EE'!E23</f>
        <v>12518684.25</v>
      </c>
      <c r="D20" s="46">
        <f t="shared" si="0"/>
        <v>37537273.75</v>
      </c>
      <c r="E20" s="45">
        <f>'[1]Energy Efficiency Budgets'!D23</f>
        <v>37589060</v>
      </c>
      <c r="F20" s="46">
        <f t="shared" si="1"/>
        <v>-51786.25</v>
      </c>
    </row>
    <row r="21" spans="1:6" ht="12.75">
      <c r="A21" s="6" t="s">
        <v>71</v>
      </c>
      <c r="B21" s="48">
        <f>'[1]Energy Efficiency Budgets'!B24</f>
        <v>5499999.999999997</v>
      </c>
      <c r="C21" s="43">
        <f>'[4]Expenses vs Budgets_EE'!E25</f>
        <v>3654240.5</v>
      </c>
      <c r="D21" s="46">
        <f t="shared" si="0"/>
        <v>1845759.4999999972</v>
      </c>
      <c r="E21" s="45">
        <f>'[1]Energy Efficiency Budgets'!D24</f>
        <v>2108294.999999997</v>
      </c>
      <c r="F21" s="46">
        <f t="shared" si="1"/>
        <v>-262535.5</v>
      </c>
    </row>
    <row r="22" spans="1:6" ht="12.75">
      <c r="A22" s="6" t="s">
        <v>41</v>
      </c>
      <c r="B22" s="48">
        <f>'[1]Energy Efficiency Budgets'!B25</f>
        <v>56632162.2</v>
      </c>
      <c r="C22" s="43">
        <f>'[4]Expenses vs Budgets_EE'!E26</f>
        <v>34203559.13</v>
      </c>
      <c r="D22" s="46">
        <f t="shared" si="0"/>
        <v>22428603.07</v>
      </c>
      <c r="E22" s="45">
        <f>'[1]Energy Efficiency Budgets'!D25</f>
        <v>23143526.200000003</v>
      </c>
      <c r="F22" s="46">
        <f t="shared" si="1"/>
        <v>-714923.1300000027</v>
      </c>
    </row>
    <row r="23" spans="1:6" ht="12.75">
      <c r="A23" s="6" t="s">
        <v>57</v>
      </c>
      <c r="B23" s="48">
        <f>'[1]Energy Efficiency Budgets'!B26</f>
        <v>1575000</v>
      </c>
      <c r="C23" s="43">
        <f>'[4]Expenses vs Budgets_EE'!E27</f>
        <v>1573000.91</v>
      </c>
      <c r="D23" s="46">
        <f t="shared" si="0"/>
        <v>1999.0900000000838</v>
      </c>
      <c r="E23" s="45">
        <f>'[1]Energy Efficiency Budgets'!D26</f>
        <v>0</v>
      </c>
      <c r="F23" s="46">
        <f t="shared" si="1"/>
        <v>1999.0900000000838</v>
      </c>
    </row>
    <row r="24" spans="1:6" ht="12.75">
      <c r="A24" s="34" t="s">
        <v>93</v>
      </c>
      <c r="B24" s="48">
        <f>'[1]Energy Efficiency Budgets'!B27</f>
        <v>20835056.68</v>
      </c>
      <c r="C24" s="43">
        <f>'[4]Expenses vs Budgets_EE'!E28</f>
        <v>1981274.8499999999</v>
      </c>
      <c r="D24" s="46">
        <f t="shared" si="0"/>
        <v>18853781.83</v>
      </c>
      <c r="E24" s="45">
        <f>'[1]Energy Efficiency Budgets'!D27</f>
        <v>19592307.68</v>
      </c>
      <c r="F24" s="46">
        <f t="shared" si="1"/>
        <v>-738525.8500000015</v>
      </c>
    </row>
    <row r="25" spans="1:6" ht="12.75">
      <c r="A25" s="70" t="s">
        <v>19</v>
      </c>
      <c r="B25" s="51">
        <f>SUM(B17:B24)</f>
        <v>203990135.45</v>
      </c>
      <c r="C25" s="51">
        <f>SUM(C17:C24)</f>
        <v>90951388.24</v>
      </c>
      <c r="D25" s="51">
        <f>SUM(D17:D24)</f>
        <v>113038747.21</v>
      </c>
      <c r="E25" s="51">
        <f>SUM(E17:E24)</f>
        <v>115652120.44999999</v>
      </c>
      <c r="F25" s="71">
        <f>SUM(F17:F24)</f>
        <v>-2613373.240000006</v>
      </c>
    </row>
    <row r="26" spans="1:6" ht="12.75">
      <c r="A26" s="6" t="s">
        <v>20</v>
      </c>
      <c r="B26" s="50"/>
      <c r="C26" s="53"/>
      <c r="D26" s="53"/>
      <c r="E26" s="53"/>
      <c r="F26" s="53"/>
    </row>
    <row r="27" spans="1:6" ht="12.75">
      <c r="A27" s="35" t="s">
        <v>89</v>
      </c>
      <c r="B27" s="50">
        <f>'[1]Energy Efficiency Budgets'!B34</f>
        <v>386450.47</v>
      </c>
      <c r="C27" s="46">
        <f>'[4]Expenses vs Budgets_EE'!E32</f>
        <v>280151.35</v>
      </c>
      <c r="D27" s="46">
        <f>B27-C27</f>
        <v>106299.12</v>
      </c>
      <c r="E27" s="46">
        <f>'[1]Energy Efficiency Budgets'!D34</f>
        <v>0</v>
      </c>
      <c r="F27" s="46">
        <f>D27-E27</f>
        <v>106299.12</v>
      </c>
    </row>
    <row r="28" spans="1:6" ht="12.75">
      <c r="A28" s="105" t="s">
        <v>87</v>
      </c>
      <c r="B28" s="50">
        <f>'[1]Energy Efficiency Budgets'!B35</f>
        <v>1439850.8900000001</v>
      </c>
      <c r="C28" s="46">
        <f>'[4]Expenses vs Budgets_EE'!E33</f>
        <v>938492.95</v>
      </c>
      <c r="D28" s="46">
        <f>B28-C28</f>
        <v>501357.9400000002</v>
      </c>
      <c r="E28" s="46">
        <f>'[1]Energy Efficiency Budgets'!D35</f>
        <v>0</v>
      </c>
      <c r="F28" s="46">
        <f>D28-E28</f>
        <v>501357.9400000002</v>
      </c>
    </row>
    <row r="29" spans="1:6" ht="12.75">
      <c r="A29" s="95" t="s">
        <v>21</v>
      </c>
      <c r="B29" s="53">
        <f>SUM(B27:B28)</f>
        <v>1826301.36</v>
      </c>
      <c r="C29" s="53">
        <f>SUM(C27:C28)</f>
        <v>1218644.2999999998</v>
      </c>
      <c r="D29" s="53">
        <f>SUM(D27:D28)</f>
        <v>607657.0600000002</v>
      </c>
      <c r="E29" s="53">
        <f>SUM(E27:E28)</f>
        <v>0</v>
      </c>
      <c r="F29" s="53">
        <f>SUM(F27:F28)</f>
        <v>607657.0600000002</v>
      </c>
    </row>
    <row r="30" spans="1:6" ht="15">
      <c r="A30" s="96" t="s">
        <v>22</v>
      </c>
      <c r="B30" s="53">
        <f>B12+B14+B25+B29</f>
        <v>381813328.45</v>
      </c>
      <c r="C30" s="53">
        <f>C12+C14+C25+C29</f>
        <v>236266481.31</v>
      </c>
      <c r="D30" s="53">
        <f>D12+D14+D25+D29</f>
        <v>145546847.14</v>
      </c>
      <c r="E30" s="53">
        <f>E12+E14+E25+E29</f>
        <v>138071260.22599998</v>
      </c>
      <c r="F30" s="53">
        <f>F12+F14+F25+F29</f>
        <v>7475586.914000006</v>
      </c>
    </row>
    <row r="31" spans="1:6" ht="16.5" customHeight="1">
      <c r="A31" s="174"/>
      <c r="B31" s="174"/>
      <c r="C31" s="174"/>
      <c r="D31" s="174"/>
      <c r="E31" s="174"/>
      <c r="F31" s="174"/>
    </row>
    <row r="32" ht="12.75">
      <c r="A32" s="16" t="s">
        <v>122</v>
      </c>
    </row>
    <row r="33" spans="1:6" ht="12.75">
      <c r="A33" s="35" t="s">
        <v>122</v>
      </c>
      <c r="B33" s="52">
        <f>'[1]Energy Efficiency Budgets'!$B$44</f>
        <v>13500000</v>
      </c>
      <c r="C33" s="129">
        <f>'[4]Expenses vs Budgets_EE'!$E$24</f>
        <v>200653.63</v>
      </c>
      <c r="D33" s="46">
        <f>B33-C33</f>
        <v>13299346.37</v>
      </c>
      <c r="E33" s="46">
        <f>'[1]Energy Efficiency Budgets'!$D$44</f>
        <v>11967070</v>
      </c>
      <c r="F33" s="53">
        <f>D33-E33</f>
        <v>1332276.3699999992</v>
      </c>
    </row>
  </sheetData>
  <sheetProtection/>
  <mergeCells count="2">
    <mergeCell ref="A1:F1"/>
    <mergeCell ref="A31:F31"/>
  </mergeCells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Header>&amp;C&amp;"Arial,Bold"&amp;14FY14 True Up Budget</oddHeader>
    <oddFooter>&amp;C&amp;D</oddFooter>
  </headerFooter>
  <ignoredErrors>
    <ignoredError sqref="E7:E11 E14 E17:E24 E33 E27:E2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Layout" workbookViewId="0" topLeftCell="A19">
      <selection activeCell="A28" sqref="A28"/>
    </sheetView>
  </sheetViews>
  <sheetFormatPr defaultColWidth="9.140625" defaultRowHeight="12.75"/>
  <cols>
    <col min="1" max="1" width="36.28125" style="0" customWidth="1"/>
    <col min="2" max="2" width="19.00390625" style="0" customWidth="1"/>
    <col min="3" max="3" width="16.28125" style="0" customWidth="1"/>
    <col min="4" max="4" width="17.8515625" style="0" customWidth="1"/>
    <col min="5" max="5" width="20.28125" style="0" customWidth="1"/>
    <col min="6" max="6" width="18.7109375" style="0" customWidth="1"/>
  </cols>
  <sheetData>
    <row r="1" spans="1:6" ht="18">
      <c r="A1" s="171" t="s">
        <v>138</v>
      </c>
      <c r="B1" s="172"/>
      <c r="C1" s="172"/>
      <c r="D1" s="173"/>
      <c r="E1" s="173"/>
      <c r="F1" s="173"/>
    </row>
    <row r="2" spans="1:6" ht="15">
      <c r="A2" s="38" t="s">
        <v>23</v>
      </c>
      <c r="B2" s="5" t="s">
        <v>1</v>
      </c>
      <c r="C2" s="5" t="s">
        <v>30</v>
      </c>
      <c r="D2" s="5" t="s">
        <v>30</v>
      </c>
      <c r="E2" s="59" t="s">
        <v>116</v>
      </c>
      <c r="F2" s="5" t="s">
        <v>32</v>
      </c>
    </row>
    <row r="3" spans="1:6" ht="15">
      <c r="A3" s="4"/>
      <c r="B3" s="5" t="s">
        <v>2</v>
      </c>
      <c r="C3" s="59" t="s">
        <v>115</v>
      </c>
      <c r="D3" s="59" t="s">
        <v>115</v>
      </c>
      <c r="E3" s="59" t="s">
        <v>31</v>
      </c>
      <c r="F3" s="59" t="s">
        <v>33</v>
      </c>
    </row>
    <row r="4" spans="1:6" ht="15">
      <c r="A4" s="39"/>
      <c r="B4" s="5" t="s">
        <v>114</v>
      </c>
      <c r="C4" s="5" t="s">
        <v>3</v>
      </c>
      <c r="D4" s="5" t="s">
        <v>5</v>
      </c>
      <c r="E4" s="59" t="s">
        <v>117</v>
      </c>
      <c r="F4" s="59" t="s">
        <v>34</v>
      </c>
    </row>
    <row r="5" spans="1:6" ht="15">
      <c r="A5" s="5" t="s">
        <v>4</v>
      </c>
      <c r="B5" s="97" t="s">
        <v>7</v>
      </c>
      <c r="C5" s="98" t="s">
        <v>8</v>
      </c>
      <c r="D5" s="98" t="s">
        <v>9</v>
      </c>
      <c r="E5" s="98" t="s">
        <v>10</v>
      </c>
      <c r="F5" s="99" t="s">
        <v>35</v>
      </c>
    </row>
    <row r="6" spans="1:6" ht="16.5" customHeight="1">
      <c r="A6" s="12" t="s">
        <v>24</v>
      </c>
      <c r="B6" s="54">
        <f>'[1]Renewable Energy Budgets'!B7</f>
        <v>4149999.9999999925</v>
      </c>
      <c r="C6" s="75">
        <f>'[4]Expenses vs Budgets_RE'!E8</f>
        <v>4037205.82</v>
      </c>
      <c r="D6" s="54">
        <f aca="true" t="shared" si="0" ref="D6:D11">B6-C6</f>
        <v>112794.17999999272</v>
      </c>
      <c r="E6" s="73">
        <f>'[1]Renewable Energy Budgets'!D7</f>
        <v>112794.17999999272</v>
      </c>
      <c r="F6" s="46">
        <f aca="true" t="shared" si="1" ref="F6:F11">D6-E6</f>
        <v>0</v>
      </c>
    </row>
    <row r="7" spans="1:6" ht="14.25">
      <c r="A7" s="12" t="s">
        <v>25</v>
      </c>
      <c r="B7" s="54">
        <f>'[1]Renewable Energy Budgets'!B8</f>
        <v>32400.000000000044</v>
      </c>
      <c r="C7" s="75">
        <f>'[4]Expenses vs Budgets_RE'!E9</f>
        <v>29080.59</v>
      </c>
      <c r="D7" s="54">
        <f t="shared" si="0"/>
        <v>3319.4100000000435</v>
      </c>
      <c r="E7" s="73">
        <f>'[1]Renewable Energy Budgets'!D8</f>
        <v>4.3655745685100555E-11</v>
      </c>
      <c r="F7" s="46">
        <f t="shared" si="1"/>
        <v>3319.41</v>
      </c>
    </row>
    <row r="8" spans="1:6" ht="14.25">
      <c r="A8" s="12" t="s">
        <v>64</v>
      </c>
      <c r="B8" s="54">
        <f>'[1]Renewable Energy Budgets'!B9</f>
        <v>5518408</v>
      </c>
      <c r="C8" s="75">
        <f>'[4]Expenses vs Budgets_RE'!E10</f>
        <v>5336674.71</v>
      </c>
      <c r="D8" s="54">
        <f t="shared" si="0"/>
        <v>181733.29000000004</v>
      </c>
      <c r="E8" s="73">
        <f>'[1]Renewable Energy Budgets'!D9</f>
        <v>181733.29000000004</v>
      </c>
      <c r="F8" s="46">
        <f t="shared" si="1"/>
        <v>0</v>
      </c>
    </row>
    <row r="9" spans="1:6" ht="25.5">
      <c r="A9" s="35" t="s">
        <v>59</v>
      </c>
      <c r="B9" s="54">
        <f>'[1]Renewable Energy Budgets'!B10</f>
        <v>425386.40000000224</v>
      </c>
      <c r="C9" s="75">
        <f>'[4]Expenses vs Budgets_RE'!E11</f>
        <v>0</v>
      </c>
      <c r="D9" s="54">
        <f t="shared" si="0"/>
        <v>425386.40000000224</v>
      </c>
      <c r="E9" s="73">
        <f>'[1]Renewable Energy Budgets'!D10</f>
        <v>425386.40000000224</v>
      </c>
      <c r="F9" s="46">
        <f t="shared" si="1"/>
        <v>0</v>
      </c>
    </row>
    <row r="10" spans="1:6" ht="12.75">
      <c r="A10" s="72" t="s">
        <v>66</v>
      </c>
      <c r="B10" s="54">
        <f>'[1]Renewable Energy Budgets'!B11</f>
        <v>19074184.4</v>
      </c>
      <c r="C10" s="75">
        <f>'[4]Expenses vs Budgets_RE'!E12</f>
        <v>6999160.28</v>
      </c>
      <c r="D10" s="54">
        <f t="shared" si="0"/>
        <v>12075024.119999997</v>
      </c>
      <c r="E10" s="73">
        <f>'[1]Renewable Energy Budgets'!D11</f>
        <v>11915182.959999997</v>
      </c>
      <c r="F10" s="46">
        <f t="shared" si="1"/>
        <v>159841.16000000015</v>
      </c>
    </row>
    <row r="11" spans="1:6" ht="25.5">
      <c r="A11" s="35" t="s">
        <v>77</v>
      </c>
      <c r="B11" s="54">
        <f>'[1]Renewable Energy Budgets'!B12</f>
        <v>1831042.4</v>
      </c>
      <c r="C11" s="75">
        <f>'[4]Expenses vs Budgets_RE'!E13</f>
        <v>1602023.91</v>
      </c>
      <c r="D11" s="54">
        <f t="shared" si="0"/>
        <v>229018.49</v>
      </c>
      <c r="E11" s="73">
        <f>'[1]Renewable Energy Budgets'!D12</f>
        <v>229000.72999999975</v>
      </c>
      <c r="F11" s="46">
        <f t="shared" si="1"/>
        <v>17.760000000242144</v>
      </c>
    </row>
    <row r="12" spans="1:6" ht="15">
      <c r="A12" s="86" t="s">
        <v>26</v>
      </c>
      <c r="B12" s="55">
        <f>SUM(B6:B11)</f>
        <v>31031421.19999999</v>
      </c>
      <c r="C12" s="55">
        <f>SUM(C6:C11)</f>
        <v>18004145.31</v>
      </c>
      <c r="D12" s="55">
        <f>SUM(D6:D11)</f>
        <v>13027275.889999993</v>
      </c>
      <c r="E12" s="55">
        <f>SUM(E6:E11)</f>
        <v>12864097.559999993</v>
      </c>
      <c r="F12" s="55">
        <f>SUM(F6:F11)</f>
        <v>163178.3300000004</v>
      </c>
    </row>
    <row r="13" spans="1:6" ht="15">
      <c r="A13" s="122"/>
      <c r="B13" s="123"/>
      <c r="C13" s="123"/>
      <c r="D13" s="123"/>
      <c r="E13" s="123"/>
      <c r="F13" s="123"/>
    </row>
    <row r="14" ht="12.75">
      <c r="A14" s="17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landscape" scale="96" r:id="rId1"/>
  <headerFooter alignWithMargins="0">
    <oddHeader>&amp;C&amp;"Arial,Bold"&amp;14FY14 True Up Budget</oddHeader>
    <oddFooter>&amp;C&amp;D</oddFooter>
  </headerFooter>
  <ignoredErrors>
    <ignoredError sqref="E6: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Gabel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Ambrosio</dc:creator>
  <cp:keywords/>
  <dc:description/>
  <cp:lastModifiedBy>Mike Ambrosio</cp:lastModifiedBy>
  <cp:lastPrinted>2013-10-29T17:05:51Z</cp:lastPrinted>
  <dcterms:created xsi:type="dcterms:W3CDTF">2007-04-13T16:10:09Z</dcterms:created>
  <dcterms:modified xsi:type="dcterms:W3CDTF">2013-10-29T19:13:03Z</dcterms:modified>
  <cp:category/>
  <cp:version/>
  <cp:contentType/>
  <cp:contentStatus/>
</cp:coreProperties>
</file>