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8 Monthly\08 - August\To Be Posted on Website\"/>
    </mc:Choice>
  </mc:AlternateContent>
  <xr:revisionPtr revIDLastSave="0" documentId="8_{CAD092D3-904B-4A9F-89A2-E407D06B1280}" xr6:coauthVersionLast="31" xr6:coauthVersionMax="31" xr10:uidLastSave="{00000000-0000-0000-0000-000000000000}"/>
  <bookViews>
    <workbookView xWindow="0" yWindow="0" windowWidth="17256" windowHeight="5652"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externalReferences>
    <externalReference r:id="rId10"/>
    <externalReference r:id="rId11"/>
  </externalReference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Capacity'!$A$1:$X$59</definedName>
    <definedName name="_xlnm.Print_Area" localSheetId="5">'TPO Summary'!$A$2:$G$20</definedName>
    <definedName name="Zip_Correction" localSheetId="0">#REF!</definedName>
    <definedName name="Zip_Correction" localSheetId="6">#REF!</definedName>
    <definedName name="Zip_Correction">#REF!</definedName>
  </definedNames>
  <calcPr calcId="179017"/>
</workbook>
</file>

<file path=xl/calcChain.xml><?xml version="1.0" encoding="utf-8"?>
<calcChain xmlns="http://schemas.openxmlformats.org/spreadsheetml/2006/main">
  <c r="U55" i="61" l="1"/>
  <c r="T55" i="61"/>
  <c r="O55" i="61"/>
  <c r="N55" i="61"/>
  <c r="J55" i="61"/>
  <c r="I55" i="61"/>
  <c r="H55" i="61"/>
  <c r="G55" i="61"/>
  <c r="F55" i="61"/>
  <c r="E55" i="61"/>
  <c r="C55" i="61"/>
  <c r="B55" i="61"/>
  <c r="L53" i="61"/>
  <c r="R53" i="61" s="1"/>
  <c r="X53" i="61" s="1"/>
  <c r="K53" i="61"/>
  <c r="Q53" i="61" s="1"/>
  <c r="W53" i="61" s="1"/>
  <c r="L52" i="61" l="1"/>
  <c r="R52" i="61" s="1"/>
  <c r="X52" i="61" s="1"/>
  <c r="K52" i="61"/>
  <c r="Q52" i="61" s="1"/>
  <c r="W52" i="61" s="1"/>
  <c r="L51" i="61" l="1"/>
  <c r="K51" i="61"/>
  <c r="Q51" i="61" s="1"/>
  <c r="W51" i="61" s="1"/>
  <c r="R51" i="61" l="1"/>
  <c r="X51" i="61" s="1"/>
  <c r="L50" i="61"/>
  <c r="R50" i="61" s="1"/>
  <c r="X50" i="61" s="1"/>
  <c r="K50" i="61"/>
  <c r="Q50" i="61" s="1"/>
  <c r="W50" i="61" s="1"/>
  <c r="L49" i="61" l="1"/>
  <c r="K49" i="61"/>
  <c r="R49" i="61" l="1"/>
  <c r="X49" i="61" s="1"/>
  <c r="Q49" i="61"/>
  <c r="W49" i="61" s="1"/>
  <c r="L48" i="61"/>
  <c r="R48" i="61" s="1"/>
  <c r="X48" i="61" s="1"/>
  <c r="K48" i="61"/>
  <c r="Q48" i="61" s="1"/>
  <c r="W48" i="61" s="1"/>
  <c r="L55" i="61" l="1"/>
  <c r="K55" i="61"/>
  <c r="L47" i="61"/>
  <c r="R47" i="61" s="1"/>
  <c r="X47" i="61" s="1"/>
  <c r="K47" i="61"/>
  <c r="Q47" i="61" s="1"/>
  <c r="W47" i="61" s="1"/>
  <c r="O12" i="61" l="1"/>
  <c r="N12" i="61"/>
  <c r="J12" i="61"/>
  <c r="I12" i="61"/>
  <c r="H12" i="61"/>
  <c r="G12" i="61"/>
  <c r="F12" i="61"/>
  <c r="E12" i="61"/>
  <c r="C12" i="61"/>
  <c r="B12" i="61"/>
  <c r="W27" i="65"/>
  <c r="V27" i="65"/>
  <c r="Q27" i="65"/>
  <c r="P27" i="65"/>
  <c r="L27" i="65"/>
  <c r="K27" i="65"/>
  <c r="J27" i="65"/>
  <c r="I27" i="65"/>
  <c r="H27" i="65"/>
  <c r="G27" i="65"/>
  <c r="E27" i="65"/>
  <c r="D27" i="65"/>
  <c r="N25" i="65"/>
  <c r="M25" i="65"/>
  <c r="U14" i="61"/>
  <c r="T14" i="61"/>
  <c r="K16" i="61"/>
  <c r="Q16" i="61" s="1"/>
  <c r="W16" i="61" s="1"/>
  <c r="L16" i="61"/>
  <c r="R16" i="61" s="1"/>
  <c r="X16" i="61" s="1"/>
  <c r="K17" i="61"/>
  <c r="Q17" i="61" s="1"/>
  <c r="W17" i="61" s="1"/>
  <c r="L17" i="61"/>
  <c r="R17" i="61" s="1"/>
  <c r="X17" i="61" s="1"/>
  <c r="K18" i="61"/>
  <c r="Q18" i="61" s="1"/>
  <c r="W18" i="61" s="1"/>
  <c r="L18" i="61"/>
  <c r="R18" i="61" s="1"/>
  <c r="X18" i="61" s="1"/>
  <c r="K19" i="61"/>
  <c r="Q19" i="61" s="1"/>
  <c r="W19" i="61" s="1"/>
  <c r="L19" i="61"/>
  <c r="R19" i="61" s="1"/>
  <c r="X19" i="61" s="1"/>
  <c r="K20" i="61"/>
  <c r="Q20" i="61" s="1"/>
  <c r="W20" i="61" s="1"/>
  <c r="L20" i="61"/>
  <c r="R20" i="61" s="1"/>
  <c r="X20" i="61" s="1"/>
  <c r="K21" i="61"/>
  <c r="Q21" i="61" s="1"/>
  <c r="W21" i="61" s="1"/>
  <c r="L21" i="61"/>
  <c r="R21" i="61" s="1"/>
  <c r="X21" i="61" s="1"/>
  <c r="K22" i="61"/>
  <c r="Q22" i="61" s="1"/>
  <c r="W22" i="61" s="1"/>
  <c r="L22" i="61"/>
  <c r="R22" i="61" s="1"/>
  <c r="X22" i="61" s="1"/>
  <c r="K23" i="61"/>
  <c r="Q23" i="61" s="1"/>
  <c r="W23" i="61" s="1"/>
  <c r="L23" i="61"/>
  <c r="R23" i="61" s="1"/>
  <c r="X23" i="61" s="1"/>
  <c r="K24" i="61"/>
  <c r="Q24" i="61" s="1"/>
  <c r="W24" i="61" s="1"/>
  <c r="L24" i="61"/>
  <c r="R24" i="61" s="1"/>
  <c r="X24" i="61" s="1"/>
  <c r="K25" i="61"/>
  <c r="Q25" i="61" s="1"/>
  <c r="W25" i="61" s="1"/>
  <c r="L25" i="61"/>
  <c r="R25" i="61" s="1"/>
  <c r="X25" i="61" s="1"/>
  <c r="K26" i="61"/>
  <c r="Q26" i="61" s="1"/>
  <c r="W26" i="61" s="1"/>
  <c r="L26" i="61"/>
  <c r="R26" i="61" s="1"/>
  <c r="X26" i="61" s="1"/>
  <c r="K27" i="61"/>
  <c r="Q27" i="61" s="1"/>
  <c r="W27" i="61" s="1"/>
  <c r="L27" i="61"/>
  <c r="R27" i="61" s="1"/>
  <c r="X27" i="61" s="1"/>
  <c r="L46" i="61"/>
  <c r="K46" i="61"/>
  <c r="T25" i="65" l="1"/>
  <c r="Z25" i="65" s="1"/>
  <c r="S25" i="65"/>
  <c r="Y25" i="65" s="1"/>
  <c r="R46" i="61"/>
  <c r="R55" i="61" s="1"/>
  <c r="Q46" i="61"/>
  <c r="Q55" i="61" s="1"/>
  <c r="L12" i="61"/>
  <c r="R12" i="61" s="1"/>
  <c r="X12" i="61" s="1"/>
  <c r="K12" i="61"/>
  <c r="Q12" i="61" s="1"/>
  <c r="W12" i="61" s="1"/>
  <c r="U44" i="61"/>
  <c r="T44" i="61"/>
  <c r="O44" i="61"/>
  <c r="N44" i="61"/>
  <c r="J44" i="61"/>
  <c r="I44" i="61"/>
  <c r="H44" i="61"/>
  <c r="G44" i="61"/>
  <c r="F44" i="61"/>
  <c r="E44" i="61"/>
  <c r="C44" i="61"/>
  <c r="B44" i="61"/>
  <c r="L42" i="61"/>
  <c r="R42" i="61" s="1"/>
  <c r="X42" i="61" s="1"/>
  <c r="K42" i="61"/>
  <c r="Q42" i="61" s="1"/>
  <c r="W42" i="61" s="1"/>
  <c r="X46" i="61" l="1"/>
  <c r="X55" i="61" s="1"/>
  <c r="W46" i="61"/>
  <c r="W55" i="61" s="1"/>
  <c r="L41" i="61"/>
  <c r="R41" i="61" s="1"/>
  <c r="X41" i="61" s="1"/>
  <c r="K41" i="61"/>
  <c r="Q41" i="61" s="1"/>
  <c r="W41" i="61" s="1"/>
  <c r="L40" i="61" l="1"/>
  <c r="R40" i="61" s="1"/>
  <c r="X40" i="61" s="1"/>
  <c r="K40" i="61"/>
  <c r="Q40" i="61" s="1"/>
  <c r="W40" i="61" s="1"/>
  <c r="L39" i="61" l="1"/>
  <c r="R39" i="61" s="1"/>
  <c r="X39" i="61" s="1"/>
  <c r="K39" i="61"/>
  <c r="Q39" i="61" s="1"/>
  <c r="W39" i="61" l="1"/>
  <c r="M7" i="65" l="1"/>
  <c r="S7" i="65" s="1"/>
  <c r="N7" i="65"/>
  <c r="T7" i="65" s="1"/>
  <c r="Z7" i="65" s="1"/>
  <c r="M8" i="65"/>
  <c r="N8" i="65"/>
  <c r="T8" i="65" s="1"/>
  <c r="Z8" i="65" s="1"/>
  <c r="M9" i="65"/>
  <c r="S9" i="65" s="1"/>
  <c r="Y9" i="65" s="1"/>
  <c r="N9" i="65"/>
  <c r="T9" i="65" s="1"/>
  <c r="Z9" i="65" s="1"/>
  <c r="M10" i="65"/>
  <c r="S10" i="65" s="1"/>
  <c r="Y10" i="65" s="1"/>
  <c r="N10" i="65"/>
  <c r="T10" i="65" s="1"/>
  <c r="Z10" i="65" s="1"/>
  <c r="M11" i="65"/>
  <c r="S11" i="65" s="1"/>
  <c r="Y11" i="65" s="1"/>
  <c r="N11" i="65"/>
  <c r="T11" i="65"/>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N16" i="65"/>
  <c r="M17" i="65"/>
  <c r="N17" i="65"/>
  <c r="M18" i="65"/>
  <c r="N18" i="65"/>
  <c r="M19" i="65"/>
  <c r="N19" i="65"/>
  <c r="M20" i="65"/>
  <c r="N20" i="65"/>
  <c r="M21" i="65"/>
  <c r="S21" i="65" s="1"/>
  <c r="N21" i="65"/>
  <c r="T21" i="65" s="1"/>
  <c r="M22" i="65"/>
  <c r="N22" i="65"/>
  <c r="M23" i="65"/>
  <c r="N23" i="65"/>
  <c r="M24" i="65"/>
  <c r="N24"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S24" i="65" l="1"/>
  <c r="Y24" i="65" s="1"/>
  <c r="S18" i="65"/>
  <c r="Y18" i="65" s="1"/>
  <c r="S16" i="65"/>
  <c r="Y16" i="65" s="1"/>
  <c r="T23" i="65"/>
  <c r="Z23" i="65" s="1"/>
  <c r="T19" i="65"/>
  <c r="Z19" i="65" s="1"/>
  <c r="T17" i="65"/>
  <c r="Z17" i="65" s="1"/>
  <c r="S22" i="65"/>
  <c r="Y22" i="65" s="1"/>
  <c r="S23" i="65"/>
  <c r="Y23" i="65" s="1"/>
  <c r="S19" i="65"/>
  <c r="Y19" i="65" s="1"/>
  <c r="S20" i="65"/>
  <c r="Y20" i="65" s="1"/>
  <c r="S17" i="65"/>
  <c r="Y17" i="65" s="1"/>
  <c r="T24" i="65"/>
  <c r="Z24" i="65" s="1"/>
  <c r="T22" i="65"/>
  <c r="Z22" i="65" s="1"/>
  <c r="T20" i="65"/>
  <c r="Z20" i="65" s="1"/>
  <c r="T18" i="65"/>
  <c r="Z18" i="65" s="1"/>
  <c r="T16" i="65"/>
  <c r="Z16" i="65" s="1"/>
  <c r="J14" i="61"/>
  <c r="I14" i="61"/>
  <c r="H14" i="61"/>
  <c r="O14" i="61"/>
  <c r="Z21" i="65"/>
  <c r="N27" i="65"/>
  <c r="F14" i="61"/>
  <c r="E14" i="61"/>
  <c r="Y21" i="65"/>
  <c r="M27" i="65"/>
  <c r="C14" i="61"/>
  <c r="B14" i="61"/>
  <c r="G14" i="61"/>
  <c r="N14" i="61"/>
  <c r="S8" i="65"/>
  <c r="Y8" i="65" s="1"/>
  <c r="Y7" i="65"/>
  <c r="L38" i="61"/>
  <c r="K38" i="61"/>
  <c r="L37" i="61"/>
  <c r="R37" i="61" s="1"/>
  <c r="X37" i="61" s="1"/>
  <c r="K37" i="61"/>
  <c r="Q37" i="61" s="1"/>
  <c r="W37" i="61" s="1"/>
  <c r="L36" i="61"/>
  <c r="K36" i="61"/>
  <c r="L35" i="61"/>
  <c r="K35" i="61"/>
  <c r="L34" i="61"/>
  <c r="K34" i="61"/>
  <c r="L33" i="61"/>
  <c r="K33" i="61"/>
  <c r="L32" i="61"/>
  <c r="K32" i="61"/>
  <c r="Z27" i="65" l="1"/>
  <c r="S27" i="65"/>
  <c r="Y27" i="65"/>
  <c r="T27" i="65"/>
  <c r="I29" i="63"/>
  <c r="R36" i="61" l="1"/>
  <c r="X36" i="61" s="1"/>
  <c r="Q36" i="61"/>
  <c r="W36" i="61" s="1"/>
  <c r="K8" i="61" l="1"/>
  <c r="L8" i="61"/>
  <c r="R8" i="61" l="1"/>
  <c r="Q8" i="61"/>
  <c r="R38" i="61"/>
  <c r="X38" i="61" s="1"/>
  <c r="Q38" i="61"/>
  <c r="W38" i="61" s="1"/>
  <c r="E29" i="63" l="1"/>
  <c r="R35" i="61" l="1"/>
  <c r="X35" i="61" s="1"/>
  <c r="Q35" i="61"/>
  <c r="W35"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34" i="61"/>
  <c r="X34" i="61" s="1"/>
  <c r="R33" i="61"/>
  <c r="X33" i="61" s="1"/>
  <c r="Q34" i="61"/>
  <c r="W34" i="61" s="1"/>
  <c r="Q33" i="61"/>
  <c r="W33" i="61" s="1"/>
  <c r="U29" i="61"/>
  <c r="U57" i="61" s="1"/>
  <c r="T29" i="61"/>
  <c r="T57" i="61" s="1"/>
  <c r="O29" i="61"/>
  <c r="O57" i="61" s="1"/>
  <c r="N29" i="61"/>
  <c r="N57" i="61" s="1"/>
  <c r="J29" i="61"/>
  <c r="J57" i="61" s="1"/>
  <c r="I29" i="61"/>
  <c r="I57" i="61" s="1"/>
  <c r="H29" i="61"/>
  <c r="H57" i="61" s="1"/>
  <c r="G29" i="61"/>
  <c r="G57" i="61" s="1"/>
  <c r="F29" i="61"/>
  <c r="F57" i="61" s="1"/>
  <c r="E29" i="61"/>
  <c r="E57" i="61" s="1"/>
  <c r="C29" i="61"/>
  <c r="C57" i="61" s="1"/>
  <c r="B29" i="61"/>
  <c r="B57" i="61" s="1"/>
  <c r="R32" i="61"/>
  <c r="X32" i="61" s="1"/>
  <c r="Q32" i="61"/>
  <c r="W32" i="61" s="1"/>
  <c r="J32" i="46"/>
  <c r="I32" i="46"/>
  <c r="J31" i="46"/>
  <c r="I31" i="46"/>
  <c r="J30" i="46"/>
  <c r="I30" i="46"/>
  <c r="J29" i="46"/>
  <c r="I29" i="46"/>
  <c r="J28" i="46"/>
  <c r="I28" i="46"/>
  <c r="G33" i="46"/>
  <c r="F33" i="46"/>
  <c r="L31" i="61"/>
  <c r="L44" i="61" s="1"/>
  <c r="K31" i="61"/>
  <c r="K44" i="61" s="1"/>
  <c r="B22" i="46"/>
  <c r="C33" i="46"/>
  <c r="D32" i="46" s="1"/>
  <c r="B33" i="46"/>
  <c r="E17" i="47"/>
  <c r="I17" i="47" s="1"/>
  <c r="D17" i="47"/>
  <c r="H17" i="47" s="1"/>
  <c r="E9" i="47"/>
  <c r="D9" i="47"/>
  <c r="H9" i="47" s="1"/>
  <c r="C22" i="46"/>
  <c r="D20" i="46" s="1"/>
  <c r="F8" i="47" l="1"/>
  <c r="I9" i="47"/>
  <c r="F15" i="47"/>
  <c r="C4" i="46"/>
  <c r="B4" i="46"/>
  <c r="B6" i="46" s="1"/>
  <c r="U27" i="63"/>
  <c r="AC27" i="63" s="1"/>
  <c r="O29" i="63"/>
  <c r="F7" i="47"/>
  <c r="F16" i="47"/>
  <c r="I33" i="46"/>
  <c r="D31" i="46"/>
  <c r="D30" i="46"/>
  <c r="R31" i="61"/>
  <c r="R44" i="61" s="1"/>
  <c r="Q31" i="61"/>
  <c r="Q44" i="61" s="1"/>
  <c r="N29" i="63"/>
  <c r="AC7" i="63"/>
  <c r="T29" i="63"/>
  <c r="AB29" i="63" s="1"/>
  <c r="D28" i="46"/>
  <c r="J33" i="46"/>
  <c r="D29" i="46"/>
  <c r="D21" i="46"/>
  <c r="D13" i="46"/>
  <c r="D16" i="46"/>
  <c r="D19" i="46"/>
  <c r="D18" i="46"/>
  <c r="D11" i="46"/>
  <c r="D12" i="46"/>
  <c r="D14" i="46"/>
  <c r="D17" i="46"/>
  <c r="D15" i="46"/>
  <c r="L29" i="61"/>
  <c r="W29" i="61"/>
  <c r="Q29" i="61"/>
  <c r="K29" i="61"/>
  <c r="K11" i="61"/>
  <c r="Q11" i="61" s="1"/>
  <c r="W11" i="61" s="1"/>
  <c r="K9" i="61"/>
  <c r="L9" i="61"/>
  <c r="L11" i="61"/>
  <c r="R11" i="61" s="1"/>
  <c r="X11" i="61" s="1"/>
  <c r="K10" i="61"/>
  <c r="Q10" i="61" s="1"/>
  <c r="W10" i="61" s="1"/>
  <c r="L10" i="61"/>
  <c r="R10" i="61" s="1"/>
  <c r="X10" i="61" s="1"/>
  <c r="F9" i="47" l="1"/>
  <c r="F17" i="47"/>
  <c r="K57" i="61"/>
  <c r="L14" i="61"/>
  <c r="K14" i="61"/>
  <c r="L57" i="61"/>
  <c r="Q9" i="61"/>
  <c r="R9" i="61"/>
  <c r="U29" i="63"/>
  <c r="W15" i="63" s="1"/>
  <c r="D33" i="46"/>
  <c r="W31" i="61"/>
  <c r="W44" i="61" s="1"/>
  <c r="X31" i="61"/>
  <c r="X44" i="61" s="1"/>
  <c r="D22" i="46"/>
  <c r="X29" i="61"/>
  <c r="R29" i="61"/>
  <c r="C6" i="46"/>
  <c r="D5" i="46" s="1"/>
  <c r="X9" i="61" l="1"/>
  <c r="R14" i="61"/>
  <c r="R57" i="61"/>
  <c r="W9" i="61"/>
  <c r="Q14" i="61"/>
  <c r="Q57" i="61"/>
  <c r="W23" i="63"/>
  <c r="W18" i="63"/>
  <c r="W8" i="63"/>
  <c r="W21" i="63"/>
  <c r="AC29" i="63"/>
  <c r="W9" i="63"/>
  <c r="W10" i="63"/>
  <c r="W11" i="63"/>
  <c r="W25" i="63"/>
  <c r="W13" i="63"/>
  <c r="W20" i="63"/>
  <c r="W27" i="63"/>
  <c r="W12" i="63"/>
  <c r="W22" i="63"/>
  <c r="W14" i="63"/>
  <c r="W19" i="63"/>
  <c r="W17" i="63"/>
  <c r="W16" i="63"/>
  <c r="W24" i="63"/>
  <c r="W7" i="63"/>
  <c r="W26" i="63"/>
  <c r="X8" i="61"/>
  <c r="D4" i="46"/>
  <c r="D6" i="46" s="1"/>
  <c r="W8" i="61"/>
  <c r="X14" i="61" l="1"/>
  <c r="W14" i="61"/>
  <c r="X57" i="61"/>
  <c r="W57" i="61"/>
  <c r="W29" i="63"/>
</calcChain>
</file>

<file path=xl/sharedStrings.xml><?xml version="1.0" encoding="utf-8"?>
<sst xmlns="http://schemas.openxmlformats.org/spreadsheetml/2006/main" count="963" uniqueCount="341">
  <si>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</si>
  <si>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</si>
  <si>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</si>
  <si>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</si>
  <si>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</si>
  <si>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</si>
  <si>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</si>
  <si>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</si>
  <si>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</si>
  <si>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</si>
  <si>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</si>
  <si>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</si>
  <si>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</si>
  <si>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</si>
  <si>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</si>
  <si>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</si>
  <si>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</si>
  <si>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</si>
  <si>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</si>
  <si>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</si>
  <si>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</si>
  <si>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</si>
  <si>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</si>
  <si>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</si>
  <si>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</si>
  <si>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</si>
  <si>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</si>
  <si>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</si>
  <si>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</si>
  <si>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</si>
  <si>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</si>
  <si>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</si>
  <si>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</si>
  <si>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</si>
  <si>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</si>
  <si>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</si>
  <si>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</si>
  <si>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</si>
  <si>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</si>
  <si>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</si>
  <si>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</si>
  <si>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</si>
  <si>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</si>
  <si>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</si>
  <si>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</si>
  <si>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</si>
  <si>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</si>
  <si>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</si>
  <si>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</si>
  <si>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</si>
  <si>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</si>
  <si>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</si>
  <si>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</si>
  <si>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</si>
  <si>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</si>
  <si>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</si>
  <si>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</si>
  <si>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</si>
  <si>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</si>
  <si>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</si>
  <si>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</si>
  <si>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</si>
  <si>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</si>
  <si>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</si>
  <si>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</si>
  <si>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</si>
  <si>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</si>
  <si>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</si>
  <si>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</si>
  <si>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</si>
  <si>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</si>
  <si>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</si>
  <si>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</si>
  <si>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</si>
  <si>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</si>
  <si>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 xml:space="preserve">Capacity </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</si>
  <si>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</si>
  <si>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</si>
  <si>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</si>
  <si>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</si>
  <si>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</si>
  <si>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</si>
  <si>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</si>
  <si>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</si>
  <si>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</si>
  <si>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</si>
  <si>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</si>
  <si>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</si>
  <si>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</si>
  <si>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</si>
  <si>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</si>
  <si>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</si>
  <si>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</si>
  <si>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</si>
  <si>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</si>
  <si>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</si>
  <si>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</si>
  <si>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</si>
  <si>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</si>
  <si>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</si>
  <si>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</si>
  <si>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</si>
  <si>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</si>
  <si>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</si>
  <si>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</si>
  <si>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2016 Total</t>
  </si>
  <si>
    <t>2017 Total</t>
  </si>
  <si>
    <t>2000-2011</t>
  </si>
  <si>
    <t>University Public</t>
  </si>
  <si>
    <t>*Note: All projects with a Permission to Operate (“PTO”) date will be reported as installed in the month/year in which the PTO was issued.  There are 428 projects, mostly older, that did not report a PTO date to the program. These projects are reported as installed in the month/year in which the project reached QA/QC status.</t>
  </si>
  <si>
    <r>
      <t>Note:  The monthly installations shown above include only those projects that have reported a PTO date to the SRP processing team (and/or the 428 projects that did not report a PTO date, but are “considered” or “counted as” installed when the project reached QA/QC status).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</si>
  <si>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2018 Total</t>
  </si>
  <si>
    <t>.</t>
  </si>
  <si>
    <t>2001-2015 Total</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</si>
  <si>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</si>
  <si>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</si>
  <si>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</si>
  <si>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</si>
  <si>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</si>
  <si>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</si>
  <si>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</si>
  <si>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</si>
  <si>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</si>
  <si>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</si>
  <si>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</si>
  <si>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</si>
  <si>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</si>
  <si>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</si>
  <si>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</si>
  <si>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</si>
  <si>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</si>
  <si>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</si>
  <si>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</si>
  <si>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</si>
  <si>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</si>
  <si>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</si>
  <si>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</si>
  <si>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</si>
  <si>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</si>
  <si>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</si>
  <si>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</si>
  <si>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</si>
  <si>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</si>
  <si>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</si>
  <si>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</si>
  <si>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</si>
  <si>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</si>
  <si>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</si>
  <si>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</si>
  <si>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</si>
  <si>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</si>
  <si>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</si>
  <si>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</si>
  <si>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</si>
  <si>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</si>
  <si>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</si>
  <si>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</si>
  <si>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</si>
  <si>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</si>
  <si>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</si>
  <si>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</si>
  <si>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</si>
  <si>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</si>
  <si>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</si>
  <si>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</si>
  <si>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</si>
  <si>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</si>
  <si>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</si>
  <si>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</si>
  <si>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</si>
  <si>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</si>
  <si>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</si>
  <si>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</si>
  <si>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</si>
  <si>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</si>
  <si>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</si>
  <si>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</si>
  <si>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</si>
  <si>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</si>
  <si>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</si>
  <si>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</si>
  <si>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</si>
  <si>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</si>
  <si>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</si>
  <si>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</si>
  <si>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</si>
  <si>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</si>
  <si>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</si>
  <si>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</si>
  <si>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</si>
  <si>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</si>
  <si>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</si>
  <si>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</si>
  <si>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</si>
  <si>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</si>
  <si>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</si>
  <si>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</si>
  <si>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</si>
  <si>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</si>
  <si>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</si>
  <si>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</si>
  <si>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</si>
  <si>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</si>
  <si>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</si>
  <si>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</si>
  <si>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</si>
  <si>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</si>
  <si>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</si>
  <si>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</si>
  <si>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</si>
  <si>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</si>
  <si>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</si>
  <si>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</si>
  <si>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</si>
  <si>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</si>
  <si>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</si>
  <si>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</si>
  <si>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</si>
  <si>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</si>
  <si>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</si>
  <si>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</si>
  <si>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</si>
  <si>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</si>
  <si>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</si>
  <si>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</si>
  <si>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</si>
  <si>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</si>
  <si>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</si>
  <si>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</si>
  <si>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</si>
  <si>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</si>
  <si>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</si>
  <si>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</si>
  <si>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</si>
  <si>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</si>
  <si>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</si>
  <si>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</si>
  <si>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</si>
  <si>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</si>
  <si>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</si>
  <si>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</si>
  <si>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</si>
  <si>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</si>
  <si>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</si>
  <si>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</si>
  <si>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</si>
  <si>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</si>
  <si>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</si>
  <si>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</si>
  <si>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</si>
  <si>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</si>
  <si>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</si>
  <si>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</si>
  <si>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</si>
  <si>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</si>
  <si>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</si>
  <si>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</si>
  <si>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</si>
  <si>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</si>
  <si>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</si>
  <si>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</si>
  <si>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</si>
  <si>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</si>
  <si>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</si>
  <si>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</si>
  <si>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</si>
  <si>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</si>
  <si>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</si>
  <si>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</si>
  <si>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</si>
  <si>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</si>
  <si>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</si>
  <si>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</si>
  <si>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</si>
  <si>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</si>
  <si>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</si>
  <si>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</si>
  <si>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</si>
  <si>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</si>
  <si>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</si>
  <si>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</si>
  <si>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</si>
  <si>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</si>
  <si>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</si>
  <si>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</si>
  <si>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</si>
  <si>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</si>
  <si>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</si>
  <si>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</si>
  <si>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</si>
  <si>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</si>
  <si>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</si>
  <si>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</si>
  <si>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</si>
  <si>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</si>
  <si>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</si>
  <si>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</si>
  <si>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</si>
  <si>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</si>
  <si>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</si>
  <si>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</si>
  <si>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</si>
  <si>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</si>
  <si>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</si>
  <si>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</si>
  <si>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</si>
  <si>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</si>
  <si>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</si>
  <si>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</si>
  <si>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</si>
  <si>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</si>
  <si>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</si>
  <si>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</si>
  <si>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</si>
  <si>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</si>
  <si>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</si>
  <si>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</si>
  <si>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</si>
  <si>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</si>
  <si>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</si>
  <si>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</si>
  <si>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</si>
  <si>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</si>
  <si>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</si>
  <si>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</si>
  <si>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</si>
  <si>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</si>
  <si>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QA/QC Date (PTO Date not Available)</t>
  </si>
  <si>
    <t>New Jersey Solar Installations Annually as of 8/31/18</t>
  </si>
  <si>
    <t>Total of All Projects               as of 8/31/18 (kW)</t>
  </si>
  <si>
    <t>Previously Reported through 7/31/18</t>
  </si>
  <si>
    <t>Difference between 7/31/18 and 8/31/18</t>
  </si>
  <si>
    <t>New Jersey Solar Installations by Month as of 8/31/18</t>
  </si>
  <si>
    <t>Total of All Projects (kW) as of 8/31/18</t>
  </si>
  <si>
    <t>Previously Reported                through 7/31/18</t>
  </si>
  <si>
    <t>Difference between                      7/31/18 and 8/31/18</t>
  </si>
  <si>
    <t>New Jersey Solar Installations by Interconnection Type as of 8/31/18</t>
  </si>
  <si>
    <t>Difference between 7/31/18 and 8/31/18 Report</t>
  </si>
  <si>
    <t>BEHIND THE METER Projects as of 8/31/18</t>
  </si>
  <si>
    <t>New Jersey Solar Installations by County as of 8/31/18</t>
  </si>
  <si>
    <t>Total of All Projects               as of 8/31/18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</si>
</sst>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m/d/yy;@"/>
    <numFmt numFmtId="171" formatCode="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0"/>
      <name val="Arial"/>
      <family val="2"/>
    </font>
    <font>
      <b/>
      <sz val="11"/>
      <color theme="0"/>
      <name val="Arial"/>
      <family val="2"/>
    </font>
    <font>
      <b/>
      <sz val="16"/>
      <color theme="1"/>
      <name val="Calibri"/>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xf numFmtId="43" fontId="6" fillId="0" borderId="0" applyFont="0" applyFill="0" applyBorder="0" applyAlignment="0" applyProtection="0"/>
    <xf numFmtId="0" fontId="13" fillId="0" borderId="0"/>
    <xf numFmtId="0" fontId="7" fillId="0" borderId="0"/>
    <xf numFmtId="0" fontId="7" fillId="0" borderId="0"/>
    <xf numFmtId="0" fontId="11" fillId="0" borderId="0"/>
    <xf numFmtId="0" fontId="5" fillId="0" borderId="0"/>
    <xf numFmtId="9" fontId="21" fillId="0" borderId="0" applyFont="0" applyFill="0" applyBorder="0" applyAlignment="0" applyProtection="0"/>
    <xf numFmtId="0" fontId="4" fillId="0" borderId="0"/>
    <xf numFmtId="43" fontId="4"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43" fontId="3" fillId="0" borderId="0" applyFont="0" applyFill="0" applyBorder="0" applyAlignment="0" applyProtection="0"/>
    <xf numFmtId="0" fontId="44" fillId="0" borderId="0" applyNumberFormat="0" applyFill="0" applyBorder="0" applyAlignment="0" applyProtection="0"/>
    <xf numFmtId="0" fontId="45" fillId="0" borderId="29" applyNumberFormat="0" applyFill="0" applyAlignment="0" applyProtection="0"/>
    <xf numFmtId="0" fontId="46" fillId="0" borderId="30" applyNumberFormat="0" applyFill="0" applyAlignment="0" applyProtection="0"/>
    <xf numFmtId="0" fontId="47" fillId="0" borderId="31" applyNumberFormat="0" applyFill="0" applyAlignment="0" applyProtection="0"/>
    <xf numFmtId="0" fontId="47" fillId="0" borderId="0" applyNumberFormat="0" applyFill="0" applyBorder="0" applyAlignment="0" applyProtection="0"/>
    <xf numFmtId="0" fontId="48" fillId="10"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1" fillId="13" borderId="32" applyNumberFormat="0" applyAlignment="0" applyProtection="0"/>
    <xf numFmtId="0" fontId="52" fillId="14" borderId="33" applyNumberFormat="0" applyAlignment="0" applyProtection="0"/>
    <xf numFmtId="0" fontId="53" fillId="14" borderId="32" applyNumberFormat="0" applyAlignment="0" applyProtection="0"/>
    <xf numFmtId="0" fontId="54" fillId="0" borderId="34" applyNumberFormat="0" applyFill="0" applyAlignment="0" applyProtection="0"/>
    <xf numFmtId="0" fontId="55" fillId="15" borderId="3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7" applyNumberFormat="0" applyFill="0" applyAlignment="0" applyProtection="0"/>
    <xf numFmtId="0" fontId="5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6"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cellStyleXfs>
  <cellXfs count="404">
    <xf numFmtId="0" fontId="0" fillId="0" borderId="0" xfId="0"/>
    <xf numFmtId="0" fontId="7" fillId="0" borderId="0" xfId="3" applyFill="1"/>
    <xf numFmtId="0" fontId="0" fillId="2" borderId="0" xfId="0" applyFill="1" applyBorder="1" applyAlignment="1"/>
    <xf numFmtId="0" fontId="8" fillId="2" borderId="0" xfId="4" applyFont="1" applyFill="1" applyBorder="1" applyAlignment="1">
      <alignment vertical="center"/>
    </xf>
    <xf numFmtId="0" fontId="7" fillId="3" borderId="0" xfId="3" applyFill="1"/>
    <xf numFmtId="0" fontId="7" fillId="0" borderId="0" xfId="3" applyFill="1" applyBorder="1"/>
    <xf numFmtId="0" fontId="10" fillId="4" borderId="1" xfId="3" applyFont="1" applyFill="1" applyBorder="1" applyAlignment="1">
      <alignment horizontal="center" wrapText="1"/>
    </xf>
    <xf numFmtId="0" fontId="7" fillId="3" borderId="0" xfId="3" applyFill="1" applyAlignment="1">
      <alignment horizontal="center" vertical="center"/>
    </xf>
    <xf numFmtId="0" fontId="17"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4" fillId="2" borderId="0" xfId="0" applyFont="1" applyFill="1" applyBorder="1" applyAlignment="1"/>
    <xf numFmtId="0" fontId="0" fillId="0" borderId="8" xfId="0" applyBorder="1"/>
    <xf numFmtId="0" fontId="0" fillId="0" borderId="15" xfId="0" applyBorder="1"/>
    <xf numFmtId="0" fontId="8" fillId="2" borderId="12" xfId="4" applyFont="1" applyFill="1" applyBorder="1" applyAlignment="1">
      <alignment horizontal="left" vertical="center"/>
    </xf>
    <xf numFmtId="0" fontId="8" fillId="2" borderId="0" xfId="4" applyFont="1" applyFill="1" applyBorder="1" applyAlignment="1">
      <alignment horizontal="left" vertical="center"/>
    </xf>
    <xf numFmtId="0" fontId="8" fillId="2" borderId="13" xfId="4" applyFont="1" applyFill="1" applyBorder="1" applyAlignment="1">
      <alignment horizontal="left" vertical="center"/>
    </xf>
    <xf numFmtId="0" fontId="6" fillId="2" borderId="13" xfId="0" applyFont="1" applyFill="1" applyBorder="1" applyAlignment="1">
      <alignment horizontal="left"/>
    </xf>
    <xf numFmtId="0" fontId="16" fillId="3" borderId="0" xfId="3" applyFont="1" applyFill="1" applyAlignment="1">
      <alignment horizontal="left" vertical="top" wrapText="1"/>
    </xf>
    <xf numFmtId="0" fontId="16" fillId="3" borderId="0" xfId="3" applyFont="1" applyFill="1" applyAlignment="1">
      <alignment horizontal="center" vertical="center"/>
    </xf>
    <xf numFmtId="0" fontId="10" fillId="0" borderId="0" xfId="3" applyFont="1" applyFill="1" applyBorder="1" applyAlignment="1">
      <alignment horizontal="center" vertical="center"/>
    </xf>
    <xf numFmtId="0" fontId="10" fillId="0" borderId="0" xfId="3" applyFont="1" applyFill="1" applyBorder="1" applyAlignment="1">
      <alignment horizontal="center" wrapText="1"/>
    </xf>
    <xf numFmtId="0" fontId="16" fillId="0" borderId="0" xfId="3" applyFont="1" applyFill="1" applyAlignment="1">
      <alignment horizontal="left" vertical="center" wrapText="1"/>
    </xf>
    <xf numFmtId="0" fontId="16" fillId="3" borderId="0" xfId="3" applyFont="1" applyFill="1" applyAlignment="1">
      <alignment vertical="center"/>
    </xf>
    <xf numFmtId="0" fontId="0" fillId="3" borderId="0" xfId="0" applyFill="1"/>
    <xf numFmtId="0" fontId="9" fillId="3" borderId="0" xfId="3" applyFont="1" applyFill="1"/>
    <xf numFmtId="0" fontId="12" fillId="3" borderId="1" xfId="5" applyFont="1" applyFill="1" applyBorder="1" applyAlignment="1">
      <alignment horizontal="left" wrapText="1"/>
    </xf>
    <xf numFmtId="0" fontId="9" fillId="0" borderId="1" xfId="0" applyFont="1" applyBorder="1" applyAlignment="1">
      <alignment horizontal="center" wrapText="1"/>
    </xf>
    <xf numFmtId="0" fontId="9" fillId="0" borderId="1" xfId="0" applyFont="1" applyBorder="1" applyAlignment="1">
      <alignment horizontal="center"/>
    </xf>
    <xf numFmtId="0" fontId="14" fillId="0" borderId="1" xfId="0" applyNumberFormat="1" applyFont="1" applyBorder="1" applyAlignment="1">
      <alignment horizontal="center"/>
    </xf>
    <xf numFmtId="0" fontId="14" fillId="0" borderId="1" xfId="0" applyFont="1" applyBorder="1"/>
    <xf numFmtId="0" fontId="0" fillId="3" borderId="9" xfId="0" applyFill="1" applyBorder="1"/>
    <xf numFmtId="0" fontId="0" fillId="3" borderId="10" xfId="0" applyFill="1" applyBorder="1"/>
    <xf numFmtId="0" fontId="0" fillId="3" borderId="12" xfId="0" applyFill="1" applyBorder="1"/>
    <xf numFmtId="0" fontId="16" fillId="0" borderId="12" xfId="3" applyFont="1" applyFill="1" applyBorder="1" applyAlignment="1">
      <alignment horizontal="left" vertical="center" wrapText="1"/>
    </xf>
    <xf numFmtId="0" fontId="16" fillId="3" borderId="12" xfId="3" applyFont="1" applyFill="1" applyBorder="1" applyAlignment="1">
      <alignment vertical="center"/>
    </xf>
    <xf numFmtId="0" fontId="0" fillId="3" borderId="14" xfId="0" applyFill="1" applyBorder="1"/>
    <xf numFmtId="0" fontId="0" fillId="3" borderId="8" xfId="0" applyFill="1" applyBorder="1"/>
    <xf numFmtId="0" fontId="14" fillId="3" borderId="0" xfId="2" applyFont="1" applyFill="1"/>
    <xf numFmtId="0" fontId="16" fillId="0" borderId="0" xfId="3" applyFont="1" applyFill="1" applyAlignment="1">
      <alignment horizontal="left" vertical="center"/>
    </xf>
    <xf numFmtId="0" fontId="8" fillId="3" borderId="0" xfId="2" applyFont="1" applyFill="1" applyAlignment="1">
      <alignment horizontal="center" vertical="center"/>
    </xf>
    <xf numFmtId="164" fontId="12" fillId="3" borderId="1" xfId="5" applyNumberFormat="1" applyFont="1" applyFill="1" applyBorder="1" applyAlignment="1">
      <alignment horizontal="center"/>
    </xf>
    <xf numFmtId="0" fontId="7" fillId="0" borderId="0" xfId="3" applyFill="1" applyAlignment="1">
      <alignment horizontal="center"/>
    </xf>
    <xf numFmtId="0" fontId="9" fillId="0" borderId="0" xfId="3" applyFont="1" applyFill="1" applyBorder="1"/>
    <xf numFmtId="0" fontId="9" fillId="0" borderId="0" xfId="3" applyFont="1" applyFill="1" applyBorder="1" applyAlignment="1">
      <alignment horizontal="center"/>
    </xf>
    <xf numFmtId="0" fontId="7" fillId="3" borderId="0" xfId="3" applyFont="1" applyFill="1"/>
    <xf numFmtId="166" fontId="7" fillId="3" borderId="0" xfId="3" applyNumberFormat="1" applyFont="1" applyFill="1"/>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xf>
    <xf numFmtId="10" fontId="23" fillId="0" borderId="0" xfId="0" applyNumberFormat="1" applyFont="1" applyFill="1" applyBorder="1" applyAlignment="1">
      <alignment horizontal="center" vertical="center"/>
    </xf>
    <xf numFmtId="0" fontId="22" fillId="0" borderId="1" xfId="0" applyFont="1" applyBorder="1" applyAlignment="1">
      <alignment vertical="center" wrapText="1"/>
    </xf>
    <xf numFmtId="3" fontId="22" fillId="0" borderId="1" xfId="0" applyNumberFormat="1" applyFont="1" applyBorder="1" applyAlignment="1">
      <alignment horizontal="center" vertical="center"/>
    </xf>
    <xf numFmtId="10" fontId="22" fillId="0" borderId="1" xfId="0" applyNumberFormat="1" applyFont="1" applyBorder="1" applyAlignment="1">
      <alignment horizontal="center" vertical="center"/>
    </xf>
    <xf numFmtId="0" fontId="22" fillId="0" borderId="16" xfId="0" applyFont="1" applyBorder="1" applyAlignment="1">
      <alignment vertical="center" wrapText="1"/>
    </xf>
    <xf numFmtId="3" fontId="22" fillId="0" borderId="16" xfId="0" applyNumberFormat="1" applyFont="1" applyBorder="1" applyAlignment="1">
      <alignment horizontal="center" vertical="center"/>
    </xf>
    <xf numFmtId="0" fontId="25" fillId="6" borderId="1" xfId="0" applyFont="1" applyFill="1" applyBorder="1" applyAlignment="1">
      <alignment horizontal="center" vertical="center" wrapText="1"/>
    </xf>
    <xf numFmtId="3" fontId="25" fillId="6" borderId="1" xfId="0" applyNumberFormat="1" applyFont="1" applyFill="1" applyBorder="1" applyAlignment="1">
      <alignment horizontal="center" vertical="center"/>
    </xf>
    <xf numFmtId="10" fontId="25" fillId="6" borderId="1" xfId="0" applyNumberFormat="1" applyFont="1" applyFill="1" applyBorder="1" applyAlignment="1">
      <alignment horizontal="center" vertical="center"/>
    </xf>
    <xf numFmtId="0" fontId="7" fillId="3" borderId="0" xfId="2" applyFont="1" applyFill="1"/>
    <xf numFmtId="0" fontId="10" fillId="3" borderId="1" xfId="2" applyFont="1" applyFill="1" applyBorder="1"/>
    <xf numFmtId="0" fontId="10" fillId="3" borderId="1" xfId="2" applyFont="1" applyFill="1" applyBorder="1" applyAlignment="1">
      <alignment horizontal="center"/>
    </xf>
    <xf numFmtId="0" fontId="7" fillId="3" borderId="1" xfId="2" applyFont="1" applyFill="1" applyBorder="1"/>
    <xf numFmtId="3" fontId="7" fillId="3" borderId="1" xfId="2" applyNumberFormat="1" applyFont="1" applyFill="1" applyBorder="1" applyAlignment="1">
      <alignment horizontal="center"/>
    </xf>
    <xf numFmtId="167" fontId="7" fillId="3" borderId="1" xfId="7" applyNumberFormat="1" applyFont="1" applyFill="1" applyBorder="1" applyAlignment="1">
      <alignment horizontal="center"/>
    </xf>
    <xf numFmtId="3" fontId="10" fillId="4" borderId="1" xfId="2" applyNumberFormat="1" applyFont="1" applyFill="1" applyBorder="1" applyAlignment="1">
      <alignment horizontal="center"/>
    </xf>
    <xf numFmtId="9" fontId="10" fillId="4" borderId="1" xfId="0" applyNumberFormat="1" applyFont="1" applyFill="1" applyBorder="1" applyAlignment="1">
      <alignment horizontal="center"/>
    </xf>
    <xf numFmtId="0" fontId="10" fillId="3" borderId="0" xfId="2" applyFont="1" applyFill="1"/>
    <xf numFmtId="0" fontId="7" fillId="8" borderId="1" xfId="2" applyFont="1" applyFill="1" applyBorder="1"/>
    <xf numFmtId="3" fontId="7" fillId="8" borderId="1" xfId="2" applyNumberFormat="1" applyFont="1" applyFill="1" applyBorder="1" applyAlignment="1">
      <alignment horizontal="center"/>
    </xf>
    <xf numFmtId="0" fontId="7" fillId="3" borderId="0" xfId="2" applyFont="1" applyFill="1" applyBorder="1"/>
    <xf numFmtId="0" fontId="7" fillId="3" borderId="0" xfId="2" applyFont="1" applyFill="1" applyAlignment="1">
      <alignment horizontal="right"/>
    </xf>
    <xf numFmtId="0" fontId="10" fillId="0" borderId="0" xfId="3" applyFont="1" applyFill="1" applyBorder="1"/>
    <xf numFmtId="0" fontId="7" fillId="0" borderId="0" xfId="3" applyFont="1" applyFill="1"/>
    <xf numFmtId="164" fontId="7" fillId="0" borderId="0" xfId="3" applyNumberFormat="1" applyFont="1" applyFill="1" applyBorder="1"/>
    <xf numFmtId="0" fontId="10" fillId="3" borderId="0" xfId="3" applyFont="1" applyFill="1" applyBorder="1"/>
    <xf numFmtId="164" fontId="7" fillId="3" borderId="0" xfId="3" applyNumberFormat="1" applyFont="1" applyFill="1" applyBorder="1"/>
    <xf numFmtId="0" fontId="25" fillId="6" borderId="1" xfId="0" applyFont="1" applyFill="1" applyBorder="1" applyAlignment="1">
      <alignment horizontal="center" vertical="center"/>
    </xf>
    <xf numFmtId="0" fontId="20" fillId="6" borderId="1" xfId="0" applyFont="1" applyFill="1" applyBorder="1" applyAlignment="1">
      <alignment horizontal="center" vertical="center"/>
    </xf>
    <xf numFmtId="4" fontId="20" fillId="6" borderId="1" xfId="0" applyNumberFormat="1" applyFont="1" applyFill="1" applyBorder="1" applyAlignment="1">
      <alignment horizontal="center" vertical="center" wrapText="1"/>
    </xf>
    <xf numFmtId="167" fontId="25" fillId="6" borderId="1" xfId="0" applyNumberFormat="1" applyFont="1" applyFill="1" applyBorder="1" applyAlignment="1">
      <alignment horizontal="center"/>
    </xf>
    <xf numFmtId="0" fontId="10" fillId="3" borderId="17" xfId="2" applyFont="1" applyFill="1" applyBorder="1"/>
    <xf numFmtId="0" fontId="10" fillId="3" borderId="17" xfId="2" applyFont="1" applyFill="1" applyBorder="1" applyAlignment="1">
      <alignment horizontal="center"/>
    </xf>
    <xf numFmtId="0" fontId="24" fillId="3" borderId="17" xfId="2" applyFont="1" applyFill="1" applyBorder="1"/>
    <xf numFmtId="0" fontId="16" fillId="3" borderId="1" xfId="2" applyFont="1" applyFill="1" applyBorder="1"/>
    <xf numFmtId="0" fontId="24" fillId="3" borderId="1" xfId="2" applyFont="1" applyFill="1" applyBorder="1"/>
    <xf numFmtId="43" fontId="10" fillId="3" borderId="1" xfId="3" applyNumberFormat="1" applyFont="1" applyFill="1" applyBorder="1" applyAlignment="1">
      <alignment horizontal="center" vertical="center" wrapText="1"/>
    </xf>
    <xf numFmtId="0" fontId="10" fillId="3" borderId="1" xfId="3" quotePrefix="1" applyFont="1" applyFill="1" applyBorder="1" applyAlignment="1">
      <alignment horizontal="center" vertical="center" wrapText="1"/>
    </xf>
    <xf numFmtId="43" fontId="10" fillId="3" borderId="1" xfId="3" applyNumberFormat="1" applyFont="1" applyFill="1" applyBorder="1" applyAlignment="1">
      <alignment horizontal="left" vertical="center" wrapText="1"/>
    </xf>
    <xf numFmtId="0" fontId="10" fillId="3" borderId="1" xfId="3" applyFont="1" applyFill="1" applyBorder="1" applyAlignment="1">
      <alignment horizontal="left" vertical="center"/>
    </xf>
    <xf numFmtId="0" fontId="25" fillId="6" borderId="1" xfId="0" applyFont="1" applyFill="1" applyBorder="1" applyAlignment="1">
      <alignment horizontal="left" vertical="center" wrapText="1"/>
    </xf>
    <xf numFmtId="0" fontId="10" fillId="0" borderId="0"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3" borderId="17" xfId="3" applyFont="1" applyFill="1" applyBorder="1" applyAlignment="1">
      <alignment horizontal="center" vertical="center" wrapText="1"/>
    </xf>
    <xf numFmtId="0" fontId="10" fillId="4" borderId="1" xfId="3" applyFont="1" applyFill="1" applyBorder="1" applyAlignment="1">
      <alignment horizontal="center" vertical="center" wrapText="1"/>
    </xf>
    <xf numFmtId="0" fontId="7" fillId="0" borderId="0" xfId="3" applyFont="1" applyFill="1" applyBorder="1" applyAlignment="1">
      <alignment vertical="center"/>
    </xf>
    <xf numFmtId="0" fontId="10" fillId="0" borderId="0" xfId="3" applyFont="1" applyFill="1" applyBorder="1" applyAlignment="1">
      <alignment wrapText="1"/>
    </xf>
    <xf numFmtId="0" fontId="27" fillId="0" borderId="1" xfId="3" applyFont="1" applyFill="1" applyBorder="1" applyAlignment="1">
      <alignment horizontal="center" vertical="center" wrapText="1"/>
    </xf>
    <xf numFmtId="0" fontId="27" fillId="0" borderId="0" xfId="3" applyFont="1" applyFill="1" applyBorder="1" applyAlignment="1">
      <alignment horizontal="center" vertical="center" wrapText="1"/>
    </xf>
    <xf numFmtId="3" fontId="26" fillId="0" borderId="0" xfId="1" applyNumberFormat="1" applyFont="1" applyFill="1" applyBorder="1"/>
    <xf numFmtId="168" fontId="10" fillId="0" borderId="0" xfId="1" applyNumberFormat="1" applyFont="1" applyFill="1" applyBorder="1" applyAlignment="1">
      <alignment vertical="center"/>
    </xf>
    <xf numFmtId="0" fontId="8" fillId="3" borderId="0" xfId="3" applyFont="1" applyFill="1" applyAlignment="1">
      <alignment horizontal="left" vertical="center"/>
    </xf>
    <xf numFmtId="164" fontId="12" fillId="3" borderId="17" xfId="5" applyNumberFormat="1" applyFont="1" applyFill="1" applyBorder="1" applyAlignment="1">
      <alignment horizontal="center"/>
    </xf>
    <xf numFmtId="0" fontId="18" fillId="0" borderId="0" xfId="0" applyFont="1" applyBorder="1" applyAlignment="1">
      <alignment vertical="center"/>
    </xf>
    <xf numFmtId="4" fontId="7" fillId="3" borderId="0" xfId="3" applyNumberFormat="1" applyFont="1" applyFill="1"/>
    <xf numFmtId="40" fontId="7" fillId="3" borderId="0" xfId="3" applyNumberFormat="1" applyFont="1" applyFill="1"/>
    <xf numFmtId="0" fontId="30" fillId="0" borderId="0" xfId="0" applyFont="1" applyBorder="1" applyAlignment="1">
      <alignment horizontal="left" vertical="center"/>
    </xf>
    <xf numFmtId="0" fontId="29" fillId="3" borderId="0" xfId="3" applyFont="1" applyFill="1"/>
    <xf numFmtId="0" fontId="29" fillId="0" borderId="0" xfId="3" applyFont="1" applyFill="1" applyBorder="1" applyAlignment="1">
      <alignment horizontal="center" vertical="center" wrapText="1"/>
    </xf>
    <xf numFmtId="0" fontId="29" fillId="3" borderId="0" xfId="3" applyFont="1" applyFill="1" applyAlignment="1">
      <alignment horizontal="right"/>
    </xf>
    <xf numFmtId="3" fontId="29" fillId="3" borderId="0" xfId="3" applyNumberFormat="1" applyFont="1" applyFill="1"/>
    <xf numFmtId="0" fontId="31" fillId="5" borderId="1" xfId="3" applyFont="1" applyFill="1" applyBorder="1" applyAlignment="1">
      <alignment horizontal="center" vertical="center" wrapText="1"/>
    </xf>
    <xf numFmtId="3" fontId="28" fillId="0" borderId="1" xfId="3" applyNumberFormat="1" applyFont="1" applyFill="1" applyBorder="1" applyAlignment="1">
      <alignment horizontal="center"/>
    </xf>
    <xf numFmtId="3" fontId="31" fillId="5" borderId="1" xfId="3" applyNumberFormat="1" applyFont="1" applyFill="1" applyBorder="1" applyAlignment="1">
      <alignment horizontal="center"/>
    </xf>
    <xf numFmtId="165" fontId="15" fillId="0" borderId="0" xfId="1" applyNumberFormat="1" applyFont="1" applyFill="1" applyBorder="1" applyAlignment="1">
      <alignment horizontal="right" wrapText="1" indent="1"/>
    </xf>
    <xf numFmtId="37" fontId="10" fillId="0" borderId="0" xfId="1" applyNumberFormat="1" applyFont="1" applyFill="1" applyBorder="1"/>
    <xf numFmtId="167" fontId="10" fillId="0" borderId="0" xfId="7" applyNumberFormat="1" applyFont="1" applyFill="1" applyBorder="1"/>
    <xf numFmtId="0" fontId="10" fillId="5" borderId="1" xfId="3" applyFont="1" applyFill="1" applyBorder="1" applyAlignment="1">
      <alignment horizontal="center" vertical="center" wrapText="1"/>
    </xf>
    <xf numFmtId="0" fontId="7" fillId="0" borderId="0" xfId="3" applyFont="1" applyFill="1" applyBorder="1"/>
    <xf numFmtId="0" fontId="7" fillId="0" borderId="0" xfId="3" applyFill="1" applyBorder="1" applyAlignment="1">
      <alignment vertical="center"/>
    </xf>
    <xf numFmtId="0" fontId="7" fillId="0" borderId="0" xfId="1" applyNumberFormat="1" applyFont="1" applyFill="1" applyBorder="1" applyAlignment="1">
      <alignment vertical="center"/>
    </xf>
    <xf numFmtId="0" fontId="7" fillId="0" borderId="0" xfId="3" applyNumberFormat="1" applyFill="1" applyBorder="1" applyAlignment="1">
      <alignment vertical="center"/>
    </xf>
    <xf numFmtId="3" fontId="12" fillId="0" borderId="0" xfId="1" applyNumberFormat="1" applyFont="1" applyFill="1" applyBorder="1" applyAlignment="1">
      <alignment horizontal="right" vertical="center" wrapText="1"/>
    </xf>
    <xf numFmtId="3" fontId="7" fillId="0" borderId="0" xfId="1" applyNumberFormat="1" applyFont="1" applyFill="1" applyBorder="1" applyAlignment="1">
      <alignment horizontal="right" vertical="center"/>
    </xf>
    <xf numFmtId="3" fontId="7" fillId="0" borderId="0" xfId="1" applyNumberFormat="1" applyFont="1" applyFill="1" applyBorder="1" applyAlignment="1">
      <alignment vertical="center"/>
    </xf>
    <xf numFmtId="3" fontId="26" fillId="0" borderId="0" xfId="1" applyNumberFormat="1" applyFont="1" applyFill="1" applyBorder="1" applyAlignment="1">
      <alignment horizontal="right" vertical="center" wrapText="1"/>
    </xf>
    <xf numFmtId="3" fontId="26" fillId="0" borderId="0" xfId="1" applyNumberFormat="1" applyFont="1" applyFill="1" applyBorder="1" applyAlignment="1">
      <alignment vertical="center"/>
    </xf>
    <xf numFmtId="0" fontId="12" fillId="5" borderId="1" xfId="1" applyNumberFormat="1" applyFont="1" applyFill="1" applyBorder="1" applyAlignment="1">
      <alignment horizontal="right" vertical="center" wrapText="1"/>
    </xf>
    <xf numFmtId="3" fontId="7" fillId="5" borderId="1" xfId="1" applyNumberFormat="1" applyFont="1" applyFill="1" applyBorder="1" applyAlignment="1">
      <alignment horizontal="right" vertical="center"/>
    </xf>
    <xf numFmtId="0" fontId="12" fillId="0" borderId="1" xfId="1"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xf>
    <xf numFmtId="3" fontId="7" fillId="5" borderId="1" xfId="1" applyNumberFormat="1" applyFont="1" applyFill="1" applyBorder="1" applyAlignment="1">
      <alignment vertical="center"/>
    </xf>
    <xf numFmtId="3" fontId="26" fillId="5" borderId="1" xfId="1" applyNumberFormat="1" applyFont="1" applyFill="1" applyBorder="1" applyAlignment="1">
      <alignment horizontal="right" vertical="center" wrapText="1"/>
    </xf>
    <xf numFmtId="3" fontId="26" fillId="5" borderId="1" xfId="1" applyNumberFormat="1" applyFont="1" applyFill="1" applyBorder="1" applyAlignment="1">
      <alignment vertical="center"/>
    </xf>
    <xf numFmtId="168" fontId="7" fillId="0" borderId="0" xfId="1" applyNumberFormat="1" applyFont="1" applyFill="1" applyBorder="1" applyAlignment="1">
      <alignment vertical="center"/>
    </xf>
    <xf numFmtId="3" fontId="7" fillId="5" borderId="17" xfId="1" applyNumberFormat="1" applyFont="1" applyFill="1" applyBorder="1" applyAlignment="1">
      <alignment horizontal="right" vertical="center"/>
    </xf>
    <xf numFmtId="3" fontId="7" fillId="5" borderId="17" xfId="1" applyNumberFormat="1" applyFont="1" applyFill="1" applyBorder="1" applyAlignment="1">
      <alignment vertical="center"/>
    </xf>
    <xf numFmtId="0" fontId="12" fillId="0" borderId="0" xfId="1" applyNumberFormat="1" applyFont="1" applyFill="1" applyBorder="1" applyAlignment="1">
      <alignment horizontal="right" vertical="center" wrapText="1"/>
    </xf>
    <xf numFmtId="37" fontId="7" fillId="3" borderId="1" xfId="1" applyNumberFormat="1" applyFont="1" applyFill="1" applyBorder="1" applyAlignment="1">
      <alignment horizontal="center"/>
    </xf>
    <xf numFmtId="37" fontId="10" fillId="4" borderId="1" xfId="1" applyNumberFormat="1" applyFont="1" applyFill="1" applyBorder="1" applyAlignment="1">
      <alignment horizontal="center"/>
    </xf>
    <xf numFmtId="167" fontId="10" fillId="4" borderId="1" xfId="7" applyNumberFormat="1" applyFont="1" applyFill="1" applyBorder="1" applyAlignment="1">
      <alignment horizontal="center"/>
    </xf>
    <xf numFmtId="37" fontId="12" fillId="3" borderId="1" xfId="1" applyNumberFormat="1" applyFont="1" applyFill="1" applyBorder="1" applyAlignment="1">
      <alignment horizontal="center" wrapText="1"/>
    </xf>
    <xf numFmtId="37" fontId="15" fillId="4" borderId="1" xfId="1" applyNumberFormat="1" applyFont="1" applyFill="1" applyBorder="1" applyAlignment="1">
      <alignment horizontal="center" wrapText="1"/>
    </xf>
    <xf numFmtId="0" fontId="35" fillId="0" borderId="0" xfId="3" applyFont="1" applyFill="1" applyBorder="1" applyAlignment="1">
      <alignment vertical="center"/>
    </xf>
    <xf numFmtId="165" fontId="26" fillId="5" borderId="1" xfId="1" applyNumberFormat="1" applyFont="1" applyFill="1" applyBorder="1" applyAlignment="1">
      <alignment horizontal="right" vertical="center" wrapText="1"/>
    </xf>
    <xf numFmtId="3" fontId="26" fillId="5" borderId="1" xfId="1" applyNumberFormat="1" applyFont="1" applyFill="1" applyBorder="1" applyAlignment="1">
      <alignment vertical="center" wrapText="1"/>
    </xf>
    <xf numFmtId="165" fontId="26" fillId="5" borderId="17" xfId="1" applyNumberFormat="1" applyFont="1" applyFill="1" applyBorder="1" applyAlignment="1">
      <alignment horizontal="center" vertical="center" wrapText="1"/>
    </xf>
    <xf numFmtId="3" fontId="26" fillId="0" borderId="0" xfId="1" applyNumberFormat="1" applyFont="1" applyFill="1" applyBorder="1" applyAlignment="1">
      <alignment vertical="center" wrapText="1"/>
    </xf>
    <xf numFmtId="0" fontId="10" fillId="5" borderId="1" xfId="3" applyFont="1" applyFill="1" applyBorder="1" applyAlignment="1">
      <alignment horizontal="center" vertical="center" wrapText="1"/>
    </xf>
    <xf numFmtId="0" fontId="7" fillId="0" borderId="3" xfId="1" applyNumberFormat="1" applyFont="1" applyFill="1" applyBorder="1" applyAlignment="1">
      <alignment vertical="center"/>
    </xf>
    <xf numFmtId="3" fontId="33" fillId="0" borderId="1" xfId="3" applyNumberFormat="1" applyFont="1" applyFill="1" applyBorder="1" applyAlignment="1">
      <alignment horizontal="center"/>
    </xf>
    <xf numFmtId="3" fontId="34" fillId="5" borderId="1" xfId="3" applyNumberFormat="1" applyFont="1" applyFill="1" applyBorder="1" applyAlignment="1">
      <alignment horizontal="center"/>
    </xf>
    <xf numFmtId="164" fontId="12" fillId="0" borderId="0" xfId="5" applyNumberFormat="1" applyFont="1" applyFill="1" applyBorder="1" applyAlignment="1">
      <alignment horizontal="center"/>
    </xf>
    <xf numFmtId="0" fontId="10" fillId="0" borderId="0" xfId="3" applyFont="1" applyFill="1" applyBorder="1" applyAlignment="1">
      <alignment vertical="center"/>
    </xf>
    <xf numFmtId="0" fontId="36" fillId="0" borderId="0" xfId="3" applyFont="1" applyFill="1" applyBorder="1" applyAlignment="1">
      <alignment vertical="center"/>
    </xf>
    <xf numFmtId="0" fontId="10" fillId="0" borderId="0" xfId="3" applyFont="1" applyFill="1"/>
    <xf numFmtId="165" fontId="26" fillId="5" borderId="1" xfId="1" applyNumberFormat="1" applyFont="1" applyFill="1" applyBorder="1" applyAlignment="1">
      <alignment horizontal="center" vertical="center" wrapText="1"/>
    </xf>
    <xf numFmtId="0" fontId="15" fillId="6" borderId="25" xfId="1" applyNumberFormat="1" applyFont="1" applyFill="1" applyBorder="1" applyAlignment="1">
      <alignment horizontal="right" vertical="center" wrapText="1"/>
    </xf>
    <xf numFmtId="3" fontId="10" fillId="6" borderId="26" xfId="1" applyNumberFormat="1" applyFont="1" applyFill="1" applyBorder="1" applyAlignment="1">
      <alignment horizontal="right" vertical="center"/>
    </xf>
    <xf numFmtId="0" fontId="15" fillId="6" borderId="24" xfId="1" applyNumberFormat="1" applyFont="1" applyFill="1" applyBorder="1" applyAlignment="1">
      <alignment horizontal="right" vertical="center" wrapText="1"/>
    </xf>
    <xf numFmtId="3" fontId="10" fillId="6" borderId="26" xfId="1" applyNumberFormat="1" applyFont="1" applyFill="1" applyBorder="1" applyAlignment="1">
      <alignment vertical="center"/>
    </xf>
    <xf numFmtId="3" fontId="15" fillId="9" borderId="24" xfId="1" applyNumberFormat="1" applyFont="1" applyFill="1" applyBorder="1" applyAlignment="1">
      <alignment horizontal="right" vertical="center" wrapText="1"/>
    </xf>
    <xf numFmtId="3" fontId="10" fillId="9" borderId="26" xfId="1" applyNumberFormat="1" applyFont="1" applyFill="1" applyBorder="1" applyAlignment="1">
      <alignment vertical="center"/>
    </xf>
    <xf numFmtId="164" fontId="15" fillId="0" borderId="24" xfId="5" applyNumberFormat="1" applyFont="1" applyFill="1" applyBorder="1" applyAlignment="1">
      <alignment horizontal="center"/>
    </xf>
    <xf numFmtId="168" fontId="10" fillId="0" borderId="0" xfId="1" applyNumberFormat="1" applyFont="1" applyFill="1" applyBorder="1" applyAlignment="1">
      <alignment horizontal="right" vertical="center"/>
    </xf>
    <xf numFmtId="0" fontId="7" fillId="0" borderId="0" xfId="3" applyFill="1" applyBorder="1" applyAlignment="1">
      <alignment horizontal="right" vertical="center"/>
    </xf>
    <xf numFmtId="0" fontId="26" fillId="0" borderId="0" xfId="3" applyFont="1" applyFill="1" applyBorder="1" applyAlignment="1">
      <alignment horizontal="right" vertical="center"/>
    </xf>
    <xf numFmtId="0" fontId="15" fillId="5" borderId="24" xfId="1" applyNumberFormat="1" applyFont="1" applyFill="1" applyBorder="1" applyAlignment="1">
      <alignment horizontal="right" vertical="center" wrapText="1"/>
    </xf>
    <xf numFmtId="0" fontId="15" fillId="5" borderId="28" xfId="1" applyNumberFormat="1" applyFont="1" applyFill="1" applyBorder="1" applyAlignment="1">
      <alignment horizontal="right" vertical="center" wrapText="1"/>
    </xf>
    <xf numFmtId="3" fontId="27" fillId="5" borderId="24" xfId="1" applyNumberFormat="1" applyFont="1" applyFill="1" applyBorder="1" applyAlignment="1">
      <alignment vertical="center" wrapText="1"/>
    </xf>
    <xf numFmtId="3" fontId="27" fillId="5" borderId="26" xfId="1" applyNumberFormat="1" applyFont="1" applyFill="1" applyBorder="1" applyAlignment="1">
      <alignment vertical="center"/>
    </xf>
    <xf numFmtId="3" fontId="27" fillId="5" borderId="24" xfId="1" applyNumberFormat="1" applyFont="1" applyFill="1" applyBorder="1" applyAlignment="1">
      <alignment horizontal="right" vertical="center" wrapText="1"/>
    </xf>
    <xf numFmtId="3" fontId="15" fillId="5" borderId="28" xfId="1" applyNumberFormat="1" applyFont="1" applyFill="1" applyBorder="1" applyAlignment="1">
      <alignment horizontal="right" vertical="center" wrapText="1"/>
    </xf>
    <xf numFmtId="3" fontId="12" fillId="5" borderId="1" xfId="1" applyNumberFormat="1" applyFont="1" applyFill="1" applyBorder="1" applyAlignment="1">
      <alignment horizontal="right" vertical="center" wrapText="1"/>
    </xf>
    <xf numFmtId="3" fontId="15" fillId="6" borderId="25" xfId="1" applyNumberFormat="1" applyFont="1" applyFill="1" applyBorder="1" applyAlignment="1">
      <alignment horizontal="right" vertical="center" wrapText="1"/>
    </xf>
    <xf numFmtId="3" fontId="12" fillId="5" borderId="17" xfId="1" applyNumberFormat="1" applyFont="1" applyFill="1" applyBorder="1" applyAlignment="1">
      <alignment horizontal="right" vertical="center" wrapText="1"/>
    </xf>
    <xf numFmtId="0" fontId="32" fillId="0" borderId="0" xfId="3" applyFont="1" applyFill="1"/>
    <xf numFmtId="0" fontId="32" fillId="3" borderId="0" xfId="3" applyFont="1" applyFill="1" applyAlignment="1">
      <alignment horizontal="center" vertical="center"/>
    </xf>
    <xf numFmtId="0" fontId="37" fillId="3" borderId="0" xfId="3" applyFont="1" applyFill="1" applyAlignment="1">
      <alignment horizontal="center" vertical="center"/>
    </xf>
    <xf numFmtId="14" fontId="32" fillId="3" borderId="0" xfId="3" applyNumberFormat="1" applyFont="1" applyFill="1" applyAlignment="1">
      <alignment horizontal="center" vertical="center"/>
    </xf>
    <xf numFmtId="0" fontId="32" fillId="3" borderId="0" xfId="3" applyFont="1" applyFill="1"/>
    <xf numFmtId="3" fontId="12" fillId="0" borderId="1" xfId="1" applyNumberFormat="1" applyFont="1" applyFill="1" applyBorder="1" applyAlignment="1">
      <alignment horizontal="center" vertical="center" wrapText="1"/>
    </xf>
    <xf numFmtId="0" fontId="16" fillId="0" borderId="0" xfId="3" applyFont="1" applyFill="1" applyBorder="1" applyAlignment="1">
      <alignment horizontal="left" vertical="top" wrapText="1"/>
    </xf>
    <xf numFmtId="0" fontId="10" fillId="6" borderId="1" xfId="3" applyFont="1" applyFill="1" applyBorder="1" applyAlignment="1">
      <alignment horizontal="center"/>
    </xf>
    <xf numFmtId="0" fontId="7" fillId="3" borderId="0" xfId="1" applyNumberFormat="1" applyFont="1" applyFill="1" applyBorder="1" applyAlignment="1">
      <alignment vertical="center"/>
    </xf>
    <xf numFmtId="0" fontId="7" fillId="3" borderId="1" xfId="3" quotePrefix="1" applyNumberFormat="1" applyFont="1" applyFill="1" applyBorder="1" applyAlignment="1">
      <alignment horizontal="center" vertical="center"/>
    </xf>
    <xf numFmtId="3" fontId="12" fillId="3" borderId="1" xfId="1" applyNumberFormat="1" applyFont="1" applyFill="1" applyBorder="1" applyAlignment="1">
      <alignment horizontal="right" vertical="center" wrapText="1"/>
    </xf>
    <xf numFmtId="3" fontId="7" fillId="3" borderId="1" xfId="1" applyNumberFormat="1" applyFont="1" applyFill="1" applyBorder="1" applyAlignment="1">
      <alignment horizontal="right" vertical="center"/>
    </xf>
    <xf numFmtId="0" fontId="7" fillId="3" borderId="17" xfId="3" quotePrefix="1" applyNumberFormat="1" applyFont="1" applyFill="1" applyBorder="1" applyAlignment="1">
      <alignment horizontal="center" vertical="center"/>
    </xf>
    <xf numFmtId="3" fontId="12" fillId="3" borderId="17" xfId="1" applyNumberFormat="1" applyFont="1" applyFill="1" applyBorder="1" applyAlignment="1">
      <alignment horizontal="right" vertical="center" wrapText="1"/>
    </xf>
    <xf numFmtId="3" fontId="7" fillId="3" borderId="17" xfId="1" applyNumberFormat="1" applyFont="1" applyFill="1" applyBorder="1" applyAlignment="1">
      <alignment horizontal="right" vertical="center"/>
    </xf>
    <xf numFmtId="0" fontId="16" fillId="0" borderId="0" xfId="3" applyFont="1" applyFill="1" applyBorder="1" applyAlignment="1">
      <alignment horizontal="left" vertical="center" wrapText="1"/>
    </xf>
    <xf numFmtId="0" fontId="10" fillId="5" borderId="1" xfId="3" applyFont="1" applyFill="1" applyBorder="1" applyAlignment="1">
      <alignment horizontal="center" vertical="center" wrapText="1"/>
    </xf>
    <xf numFmtId="0" fontId="8" fillId="3" borderId="0" xfId="3" applyFont="1" applyFill="1" applyAlignment="1">
      <alignment horizontal="center" vertical="center" wrapText="1"/>
    </xf>
    <xf numFmtId="0" fontId="10" fillId="4" borderId="1" xfId="3" applyFont="1" applyFill="1" applyBorder="1" applyAlignment="1">
      <alignment horizontal="center" vertical="center" wrapText="1"/>
    </xf>
    <xf numFmtId="3" fontId="39" fillId="6" borderId="1" xfId="3" applyNumberFormat="1" applyFont="1" applyFill="1" applyBorder="1" applyAlignment="1">
      <alignment horizontal="right" vertical="center"/>
    </xf>
    <xf numFmtId="3" fontId="26" fillId="3" borderId="1" xfId="1" applyNumberFormat="1" applyFont="1" applyFill="1" applyBorder="1" applyAlignment="1">
      <alignment horizontal="right" vertical="center" wrapText="1"/>
    </xf>
    <xf numFmtId="3" fontId="26" fillId="3" borderId="1" xfId="1" applyNumberFormat="1" applyFont="1" applyFill="1" applyBorder="1" applyAlignment="1">
      <alignment vertical="center"/>
    </xf>
    <xf numFmtId="3" fontId="26" fillId="3" borderId="17" xfId="1" applyNumberFormat="1" applyFont="1" applyFill="1" applyBorder="1" applyAlignment="1">
      <alignment horizontal="right" vertical="center" wrapText="1"/>
    </xf>
    <xf numFmtId="3" fontId="26" fillId="3" borderId="17" xfId="1" applyNumberFormat="1" applyFont="1" applyFill="1" applyBorder="1" applyAlignment="1">
      <alignment vertical="center"/>
    </xf>
    <xf numFmtId="0" fontId="40" fillId="0" borderId="0" xfId="3" applyFont="1" applyFill="1"/>
    <xf numFmtId="0" fontId="40" fillId="3" borderId="0" xfId="3" applyFont="1" applyFill="1"/>
    <xf numFmtId="0" fontId="41" fillId="3" borderId="0" xfId="3" applyFont="1" applyFill="1" applyAlignment="1">
      <alignment horizontal="center" vertical="center"/>
    </xf>
    <xf numFmtId="0" fontId="40" fillId="3" borderId="0" xfId="3" applyFont="1" applyFill="1" applyAlignment="1">
      <alignment horizontal="center" vertical="center"/>
    </xf>
    <xf numFmtId="0" fontId="42" fillId="3" borderId="0" xfId="3" applyFont="1" applyFill="1" applyAlignment="1">
      <alignment horizontal="center" vertical="center"/>
    </xf>
    <xf numFmtId="0" fontId="40" fillId="3" borderId="0" xfId="3" applyFont="1" applyFill="1" applyBorder="1"/>
    <xf numFmtId="0" fontId="7" fillId="3" borderId="0" xfId="3" applyFont="1" applyFill="1" applyBorder="1"/>
    <xf numFmtId="0" fontId="7" fillId="3" borderId="1" xfId="3" applyFont="1" applyFill="1" applyBorder="1" applyAlignment="1">
      <alignment horizontal="right" vertical="center"/>
    </xf>
    <xf numFmtId="3" fontId="7" fillId="3" borderId="1" xfId="3" applyNumberFormat="1" applyFont="1" applyFill="1" applyBorder="1" applyAlignment="1">
      <alignment horizontal="right" vertical="center"/>
    </xf>
    <xf numFmtId="3" fontId="7" fillId="3" borderId="0" xfId="3" applyNumberFormat="1" applyFont="1" applyFill="1" applyBorder="1" applyAlignment="1">
      <alignment horizontal="center" vertical="center"/>
    </xf>
    <xf numFmtId="3" fontId="7" fillId="3" borderId="0" xfId="3" applyNumberFormat="1" applyFont="1" applyFill="1" applyBorder="1" applyAlignment="1">
      <alignment horizontal="right" vertical="center"/>
    </xf>
    <xf numFmtId="0" fontId="7" fillId="3" borderId="0" xfId="3" applyFont="1" applyFill="1" applyAlignment="1">
      <alignment horizontal="right" vertical="center"/>
    </xf>
    <xf numFmtId="0" fontId="16" fillId="3" borderId="0" xfId="3" applyFont="1" applyFill="1" applyAlignment="1">
      <alignment horizontal="right" vertical="center"/>
    </xf>
    <xf numFmtId="0" fontId="7" fillId="3" borderId="0" xfId="3" applyFont="1" applyFill="1" applyBorder="1" applyAlignment="1">
      <alignment horizontal="right" vertical="center"/>
    </xf>
    <xf numFmtId="0" fontId="7" fillId="0" borderId="0" xfId="3" applyFont="1" applyFill="1" applyAlignment="1">
      <alignment horizontal="right" vertical="center"/>
    </xf>
    <xf numFmtId="0" fontId="7" fillId="3" borderId="0" xfId="0" applyFont="1" applyFill="1" applyBorder="1" applyAlignment="1">
      <alignment horizontal="right" vertical="center"/>
    </xf>
    <xf numFmtId="0" fontId="10" fillId="0" borderId="0" xfId="3" applyFont="1" applyFill="1" applyAlignment="1">
      <alignment horizontal="right" vertical="center"/>
    </xf>
    <xf numFmtId="3" fontId="10" fillId="5" borderId="1" xfId="3" applyNumberFormat="1" applyFont="1" applyFill="1" applyBorder="1" applyAlignment="1">
      <alignment horizontal="right" vertical="center"/>
    </xf>
    <xf numFmtId="0" fontId="8" fillId="0" borderId="0" xfId="3" applyFont="1" applyFill="1"/>
    <xf numFmtId="0" fontId="10" fillId="3" borderId="0" xfId="3" applyFont="1" applyFill="1"/>
    <xf numFmtId="3" fontId="19" fillId="3" borderId="1" xfId="0" applyNumberFormat="1" applyFont="1" applyFill="1" applyBorder="1" applyAlignment="1">
      <alignment horizontal="right"/>
    </xf>
    <xf numFmtId="3" fontId="20" fillId="3" borderId="0" xfId="0" applyNumberFormat="1" applyFont="1" applyFill="1" applyBorder="1" applyAlignment="1">
      <alignment horizontal="right"/>
    </xf>
    <xf numFmtId="3" fontId="10" fillId="6" borderId="1" xfId="3" applyNumberFormat="1" applyFont="1" applyFill="1" applyBorder="1" applyAlignment="1">
      <alignment horizontal="center" vertical="center"/>
    </xf>
    <xf numFmtId="0" fontId="10" fillId="6" borderId="1" xfId="0" applyFont="1" applyFill="1" applyBorder="1" applyAlignment="1">
      <alignment horizontal="left" vertical="center"/>
    </xf>
    <xf numFmtId="0" fontId="10" fillId="6" borderId="16" xfId="0" applyFont="1" applyFill="1" applyBorder="1" applyAlignment="1">
      <alignment horizontal="left" vertical="center"/>
    </xf>
    <xf numFmtId="0" fontId="20" fillId="5" borderId="1" xfId="3" applyFont="1" applyFill="1" applyBorder="1" applyAlignment="1">
      <alignment horizontal="center" vertical="center" wrapText="1"/>
    </xf>
    <xf numFmtId="3" fontId="20" fillId="5" borderId="1" xfId="3" applyNumberFormat="1" applyFont="1" applyFill="1" applyBorder="1" applyAlignment="1">
      <alignment horizontal="center" vertical="center" wrapText="1"/>
    </xf>
    <xf numFmtId="0" fontId="20" fillId="5" borderId="1" xfId="3" applyFont="1" applyFill="1" applyBorder="1" applyAlignment="1">
      <alignment horizontal="center"/>
    </xf>
    <xf numFmtId="3" fontId="20" fillId="5" borderId="1" xfId="3" applyNumberFormat="1" applyFont="1" applyFill="1" applyBorder="1" applyAlignment="1">
      <alignment horizontal="center"/>
    </xf>
    <xf numFmtId="0" fontId="17" fillId="3" borderId="0" xfId="3" applyFont="1" applyFill="1" applyAlignment="1"/>
    <xf numFmtId="0" fontId="19" fillId="3" borderId="0" xfId="3" applyFont="1" applyFill="1" applyAlignment="1">
      <alignment vertical="center"/>
    </xf>
    <xf numFmtId="0" fontId="19" fillId="3" borderId="0" xfId="3" applyFont="1" applyFill="1" applyAlignment="1">
      <alignment horizontal="center"/>
    </xf>
    <xf numFmtId="0" fontId="19" fillId="3" borderId="0" xfId="3" applyFont="1" applyFill="1" applyAlignment="1">
      <alignment horizontal="right"/>
    </xf>
    <xf numFmtId="0" fontId="19" fillId="3" borderId="0" xfId="3" applyFont="1" applyFill="1" applyBorder="1" applyAlignment="1">
      <alignment horizontal="right"/>
    </xf>
    <xf numFmtId="0" fontId="41" fillId="3" borderId="0" xfId="3" applyFont="1" applyFill="1" applyBorder="1" applyAlignment="1">
      <alignment horizontal="right"/>
    </xf>
    <xf numFmtId="169" fontId="39" fillId="3" borderId="0" xfId="3" applyNumberFormat="1" applyFont="1" applyFill="1" applyAlignment="1">
      <alignment horizontal="right"/>
    </xf>
    <xf numFmtId="165" fontId="26" fillId="5" borderId="17" xfId="1" applyNumberFormat="1" applyFont="1" applyFill="1" applyBorder="1" applyAlignment="1">
      <alignment horizontal="right" vertical="center" wrapText="1"/>
    </xf>
    <xf numFmtId="3" fontId="38" fillId="0" borderId="1" xfId="0" applyNumberFormat="1" applyFont="1" applyBorder="1" applyAlignment="1">
      <alignment horizontal="center" vertical="center"/>
    </xf>
    <xf numFmtId="3" fontId="38" fillId="0" borderId="16" xfId="0" applyNumberFormat="1" applyFont="1" applyBorder="1" applyAlignment="1">
      <alignment horizontal="center" vertical="center"/>
    </xf>
    <xf numFmtId="0" fontId="22" fillId="0" borderId="0" xfId="3" applyFont="1" applyFill="1"/>
    <xf numFmtId="0" fontId="22" fillId="0" borderId="0" xfId="3" applyFont="1" applyFill="1" applyBorder="1"/>
    <xf numFmtId="0" fontId="10" fillId="3" borderId="1" xfId="3" quotePrefix="1" applyNumberFormat="1" applyFont="1" applyFill="1" applyBorder="1" applyAlignment="1">
      <alignment horizontal="center"/>
    </xf>
    <xf numFmtId="3" fontId="7" fillId="3" borderId="0" xfId="3" applyNumberFormat="1" applyFont="1" applyFill="1" applyBorder="1" applyAlignment="1">
      <alignment horizontal="center" wrapText="1"/>
    </xf>
    <xf numFmtId="3" fontId="7" fillId="3" borderId="1" xfId="3" applyNumberFormat="1" applyFont="1" applyFill="1" applyBorder="1" applyAlignment="1">
      <alignment horizontal="right" wrapText="1"/>
    </xf>
    <xf numFmtId="0" fontId="7" fillId="3" borderId="0" xfId="3" applyFill="1" applyAlignment="1">
      <alignment horizontal="center"/>
    </xf>
    <xf numFmtId="3" fontId="17" fillId="5" borderId="18" xfId="3" applyNumberFormat="1" applyFont="1" applyFill="1" applyBorder="1" applyAlignment="1">
      <alignment horizontal="right" wrapText="1"/>
    </xf>
    <xf numFmtId="3" fontId="17" fillId="5" borderId="1" xfId="3" applyNumberFormat="1" applyFont="1" applyFill="1" applyBorder="1" applyAlignment="1">
      <alignment horizontal="right"/>
    </xf>
    <xf numFmtId="3" fontId="7" fillId="0" borderId="0" xfId="3" applyNumberFormat="1" applyFill="1" applyBorder="1" applyAlignment="1"/>
    <xf numFmtId="3" fontId="17" fillId="3" borderId="1" xfId="3" applyNumberFormat="1" applyFont="1" applyFill="1" applyBorder="1" applyAlignment="1">
      <alignment horizontal="right" wrapText="1"/>
    </xf>
    <xf numFmtId="3" fontId="17" fillId="3" borderId="20" xfId="3" applyNumberFormat="1" applyFont="1" applyFill="1" applyBorder="1" applyAlignment="1">
      <alignment horizontal="right"/>
    </xf>
    <xf numFmtId="0" fontId="16" fillId="3" borderId="0" xfId="3" applyFont="1" applyFill="1" applyAlignment="1">
      <alignment horizontal="center"/>
    </xf>
    <xf numFmtId="0" fontId="16" fillId="3" borderId="0" xfId="3" applyFont="1" applyFill="1" applyAlignment="1">
      <alignment horizontal="left" wrapText="1"/>
    </xf>
    <xf numFmtId="0" fontId="7" fillId="3" borderId="0" xfId="3" applyFill="1" applyAlignment="1"/>
    <xf numFmtId="0" fontId="7" fillId="0" borderId="0" xfId="3" applyFill="1" applyAlignment="1"/>
    <xf numFmtId="3" fontId="10" fillId="6" borderId="1" xfId="3" applyNumberFormat="1" applyFont="1" applyFill="1" applyBorder="1" applyAlignment="1">
      <alignment horizontal="right" wrapText="1"/>
    </xf>
    <xf numFmtId="3" fontId="15" fillId="4" borderId="1" xfId="1" applyNumberFormat="1" applyFont="1" applyFill="1" applyBorder="1" applyAlignment="1">
      <alignment horizontal="right" vertical="center" wrapText="1"/>
    </xf>
    <xf numFmtId="3" fontId="10" fillId="4" borderId="1" xfId="1" applyNumberFormat="1" applyFont="1" applyFill="1" applyBorder="1" applyAlignment="1">
      <alignment vertical="center"/>
    </xf>
    <xf numFmtId="3" fontId="15" fillId="4" borderId="17" xfId="1" applyNumberFormat="1" applyFont="1" applyFill="1" applyBorder="1" applyAlignment="1">
      <alignment horizontal="right" vertical="center" wrapText="1"/>
    </xf>
    <xf numFmtId="3" fontId="10" fillId="4" borderId="17" xfId="1" applyNumberFormat="1" applyFont="1" applyFill="1" applyBorder="1" applyAlignment="1">
      <alignment vertical="center"/>
    </xf>
    <xf numFmtId="0" fontId="32" fillId="0" borderId="0" xfId="3" applyFont="1" applyFill="1" applyAlignment="1">
      <alignment vertical="center"/>
    </xf>
    <xf numFmtId="0" fontId="7" fillId="0" borderId="0" xfId="3" applyFill="1" applyAlignment="1">
      <alignment vertical="center"/>
    </xf>
    <xf numFmtId="0" fontId="10" fillId="4" borderId="1" xfId="3" applyFont="1" applyFill="1" applyBorder="1" applyAlignment="1">
      <alignment horizontal="center" vertical="center" wrapText="1"/>
    </xf>
    <xf numFmtId="0" fontId="10" fillId="5" borderId="1" xfId="3" applyFont="1" applyFill="1" applyBorder="1" applyAlignment="1">
      <alignment horizontal="center" vertical="center" wrapText="1"/>
    </xf>
    <xf numFmtId="0" fontId="16" fillId="0" borderId="0" xfId="3" applyFont="1" applyFill="1" applyAlignment="1">
      <alignment horizontal="left" vertical="top" wrapText="1"/>
    </xf>
    <xf numFmtId="3" fontId="7" fillId="0" borderId="0" xfId="3" applyNumberFormat="1" applyFill="1" applyAlignment="1"/>
    <xf numFmtId="3" fontId="39" fillId="6" borderId="1" xfId="10" applyNumberFormat="1" applyFont="1" applyFill="1" applyBorder="1" applyAlignment="1">
      <alignment horizontal="right"/>
    </xf>
    <xf numFmtId="3" fontId="39" fillId="6" borderId="18" xfId="10" applyNumberFormat="1" applyFont="1" applyFill="1" applyBorder="1" applyAlignment="1">
      <alignment horizontal="right"/>
    </xf>
    <xf numFmtId="3" fontId="15" fillId="4" borderId="1" xfId="10" applyNumberFormat="1" applyFont="1" applyFill="1" applyBorder="1" applyAlignment="1">
      <alignment horizontal="right" wrapText="1"/>
    </xf>
    <xf numFmtId="3" fontId="10" fillId="0" borderId="0" xfId="10" applyNumberFormat="1" applyFont="1" applyFill="1" applyBorder="1" applyAlignment="1">
      <alignment horizontal="right"/>
    </xf>
    <xf numFmtId="3" fontId="15" fillId="5" borderId="1" xfId="10" applyNumberFormat="1" applyFont="1" applyFill="1" applyBorder="1" applyAlignment="1">
      <alignment horizontal="right" wrapText="1"/>
    </xf>
    <xf numFmtId="3" fontId="15" fillId="3" borderId="1" xfId="10" applyNumberFormat="1" applyFont="1" applyFill="1" applyBorder="1" applyAlignment="1">
      <alignment horizontal="right" wrapText="1"/>
    </xf>
    <xf numFmtId="0" fontId="10" fillId="6" borderId="1" xfId="3" quotePrefix="1" applyFont="1" applyFill="1" applyBorder="1" applyAlignment="1">
      <alignment horizontal="center" wrapText="1"/>
    </xf>
    <xf numFmtId="3" fontId="17" fillId="5" borderId="18" xfId="10" applyNumberFormat="1" applyFont="1" applyFill="1" applyBorder="1" applyAlignment="1">
      <alignment horizontal="right"/>
    </xf>
    <xf numFmtId="3" fontId="7" fillId="0" borderId="0" xfId="10" applyNumberFormat="1" applyFont="1" applyFill="1" applyBorder="1" applyAlignment="1">
      <alignment horizontal="center"/>
    </xf>
    <xf numFmtId="3" fontId="7" fillId="3" borderId="1" xfId="10" applyNumberFormat="1" applyFont="1" applyFill="1" applyBorder="1" applyAlignment="1">
      <alignment horizontal="right" wrapText="1"/>
    </xf>
    <xf numFmtId="0" fontId="7" fillId="0" borderId="0" xfId="3" applyFill="1"/>
    <xf numFmtId="0" fontId="40" fillId="0" borderId="0" xfId="3" applyFont="1" applyFill="1"/>
    <xf numFmtId="0" fontId="41" fillId="3" borderId="0" xfId="3" applyFont="1" applyFill="1" applyAlignment="1">
      <alignment horizontal="center" vertical="center"/>
    </xf>
    <xf numFmtId="0" fontId="40" fillId="3" borderId="0" xfId="3" applyFont="1" applyFill="1" applyAlignment="1">
      <alignment horizontal="center" vertical="center"/>
    </xf>
    <xf numFmtId="0" fontId="40" fillId="3" borderId="0" xfId="3" applyFont="1" applyFill="1" applyBorder="1"/>
    <xf numFmtId="0" fontId="8" fillId="0" borderId="0" xfId="3" applyFont="1" applyFill="1"/>
    <xf numFmtId="3" fontId="15" fillId="5" borderId="24" xfId="1" applyNumberFormat="1" applyFont="1" applyFill="1" applyBorder="1" applyAlignment="1">
      <alignment horizontal="right" vertical="center" wrapText="1"/>
    </xf>
    <xf numFmtId="0" fontId="10" fillId="4" borderId="27" xfId="3" quotePrefix="1" applyFont="1" applyFill="1" applyBorder="1" applyAlignment="1">
      <alignment horizontal="center" vertical="center" wrapText="1"/>
    </xf>
    <xf numFmtId="37" fontId="15" fillId="4" borderId="23" xfId="1" applyNumberFormat="1" applyFont="1" applyFill="1" applyBorder="1" applyAlignment="1">
      <alignment horizontal="right" vertical="center" wrapText="1"/>
    </xf>
    <xf numFmtId="14" fontId="32" fillId="0" borderId="0" xfId="3" applyNumberFormat="1" applyFont="1" applyFill="1" applyAlignment="1">
      <alignment horizontal="center" vertical="center"/>
    </xf>
    <xf numFmtId="0" fontId="10" fillId="0" borderId="1" xfId="3" quotePrefix="1" applyNumberFormat="1" applyFont="1" applyFill="1" applyBorder="1" applyAlignment="1">
      <alignment horizontal="center"/>
    </xf>
    <xf numFmtId="3" fontId="7" fillId="0" borderId="0" xfId="3" applyNumberFormat="1" applyFont="1" applyFill="1" applyBorder="1" applyAlignment="1">
      <alignment horizontal="center" wrapText="1"/>
    </xf>
    <xf numFmtId="3" fontId="7" fillId="0" borderId="1" xfId="3" applyNumberFormat="1" applyFont="1" applyFill="1" applyBorder="1" applyAlignment="1">
      <alignment horizontal="right" wrapText="1"/>
    </xf>
    <xf numFmtId="3" fontId="7" fillId="0" borderId="1" xfId="10" applyNumberFormat="1" applyFont="1" applyFill="1" applyBorder="1" applyAlignment="1">
      <alignment horizontal="right" wrapText="1"/>
    </xf>
    <xf numFmtId="3" fontId="17" fillId="0" borderId="1" xfId="3" applyNumberFormat="1" applyFont="1" applyFill="1" applyBorder="1" applyAlignment="1">
      <alignment horizontal="right" wrapText="1"/>
    </xf>
    <xf numFmtId="3" fontId="17" fillId="0" borderId="20" xfId="3" applyNumberFormat="1" applyFont="1" applyFill="1" applyBorder="1" applyAlignment="1">
      <alignment horizontal="right"/>
    </xf>
    <xf numFmtId="0" fontId="7" fillId="0" borderId="0" xfId="3" applyFill="1" applyAlignment="1">
      <alignment horizontal="center" vertical="center"/>
    </xf>
    <xf numFmtId="0" fontId="36" fillId="0" borderId="0" xfId="3" applyFont="1" applyFill="1"/>
    <xf numFmtId="0" fontId="36" fillId="0" borderId="0" xfId="3" applyFont="1" applyFill="1" applyBorder="1"/>
    <xf numFmtId="0" fontId="27" fillId="0" borderId="0" xfId="3" applyFont="1" applyFill="1" applyAlignment="1">
      <alignment vertical="center" wrapText="1"/>
    </xf>
    <xf numFmtId="3" fontId="17" fillId="3" borderId="1" xfId="3" applyNumberFormat="1" applyFont="1" applyFill="1" applyBorder="1" applyAlignment="1">
      <alignment horizontal="center" vertical="center"/>
    </xf>
    <xf numFmtId="0" fontId="7" fillId="0" borderId="1" xfId="1" applyNumberFormat="1" applyFont="1" applyFill="1" applyBorder="1" applyAlignment="1">
      <alignment horizontal="right" vertical="center" wrapText="1"/>
    </xf>
    <xf numFmtId="0" fontId="7" fillId="5" borderId="1" xfId="1" applyNumberFormat="1" applyFont="1" applyFill="1" applyBorder="1" applyAlignment="1">
      <alignment horizontal="right" vertical="center" wrapText="1"/>
    </xf>
    <xf numFmtId="0" fontId="60" fillId="3" borderId="0" xfId="2" applyFont="1" applyFill="1"/>
    <xf numFmtId="0" fontId="32" fillId="3" borderId="0" xfId="2" applyFont="1" applyFill="1"/>
    <xf numFmtId="3" fontId="61" fillId="3" borderId="0" xfId="2" applyNumberFormat="1" applyFont="1" applyFill="1"/>
    <xf numFmtId="0" fontId="22" fillId="0" borderId="0" xfId="11" applyFont="1" applyFill="1" applyBorder="1" applyAlignment="1">
      <alignment horizontal="center" vertical="center"/>
    </xf>
    <xf numFmtId="0" fontId="16" fillId="0" borderId="0" xfId="11" applyFont="1" applyFill="1" applyBorder="1" applyAlignment="1">
      <alignment horizontal="center" vertical="center" wrapText="1"/>
    </xf>
    <xf numFmtId="170" fontId="16" fillId="0" borderId="0" xfId="11" applyNumberFormat="1" applyFont="1" applyFill="1" applyBorder="1" applyAlignment="1">
      <alignment horizontal="center" vertical="center"/>
    </xf>
    <xf numFmtId="4" fontId="16" fillId="0" borderId="0" xfId="11" applyNumberFormat="1" applyFont="1" applyFill="1" applyBorder="1" applyAlignment="1">
      <alignment horizontal="center" vertical="center"/>
    </xf>
    <xf numFmtId="0" fontId="7" fillId="0" borderId="0" xfId="3" applyFont="1" applyFill="1" applyAlignment="1">
      <alignment horizontal="center"/>
    </xf>
    <xf numFmtId="0" fontId="6" fillId="0" borderId="0" xfId="11" applyFill="1"/>
    <xf numFmtId="0" fontId="0" fillId="0" borderId="0" xfId="0"/>
    <xf numFmtId="0" fontId="62" fillId="0" borderId="0" xfId="0" applyFont="1"/>
    <xf numFmtId="171" fontId="62" fillId="0" borderId="0" xfId="0" applyNumberFormat="1" applyFont="1"/>
    <xf numFmtId="14" fontId="62" fillId="0" borderId="0" xfId="0" applyNumberFormat="1" applyFont="1"/>
    <xf numFmtId="0" fontId="58" fillId="0" borderId="0" xfId="0" applyFont="1"/>
    <xf numFmtId="171" fontId="58" fillId="0" borderId="0" xfId="0" applyNumberFormat="1" applyFont="1"/>
    <xf numFmtId="14" fontId="58" fillId="0" borderId="0" xfId="0" applyNumberFormat="1" applyFont="1"/>
    <xf numFmtId="171" fontId="0" fillId="0" borderId="0" xfId="0" applyNumberFormat="1"/>
    <xf numFmtId="14" fontId="0" fillId="0" borderId="0" xfId="0" applyNumberFormat="1"/>
    <xf numFmtId="14" fontId="58" fillId="0" borderId="0" xfId="0" applyNumberFormat="1" applyFont="1" applyAlignment="1">
      <alignment wrapText="1"/>
    </xf>
    <xf numFmtId="0" fontId="58" fillId="0" borderId="0" xfId="0" applyFont="1" applyAlignment="1">
      <alignment wrapText="1"/>
    </xf>
    <xf numFmtId="3" fontId="15" fillId="4" borderId="25" xfId="1" applyNumberFormat="1" applyFont="1" applyFill="1" applyBorder="1" applyAlignment="1">
      <alignment horizontal="right" vertical="center" wrapText="1"/>
    </xf>
    <xf numFmtId="3" fontId="15" fillId="5" borderId="25" xfId="1" applyNumberFormat="1" applyFont="1" applyFill="1" applyBorder="1" applyAlignment="1">
      <alignment horizontal="right" vertical="center" wrapText="1"/>
    </xf>
    <xf numFmtId="0" fontId="10" fillId="4" borderId="1" xfId="3" applyFont="1" applyFill="1" applyBorder="1" applyAlignment="1">
      <alignment horizontal="center" vertical="center" wrapText="1"/>
    </xf>
    <xf numFmtId="164" fontId="7" fillId="3" borderId="5" xfId="3" applyNumberFormat="1" applyFont="1" applyFill="1" applyBorder="1" applyAlignment="1">
      <alignment horizontal="center"/>
    </xf>
    <xf numFmtId="164" fontId="7" fillId="3" borderId="3" xfId="3" applyNumberFormat="1" applyFont="1" applyFill="1" applyBorder="1" applyAlignment="1">
      <alignment horizontal="center"/>
    </xf>
    <xf numFmtId="0" fontId="10" fillId="5" borderId="5" xfId="3" applyFont="1" applyFill="1" applyBorder="1" applyAlignment="1">
      <alignment horizontal="center"/>
    </xf>
    <xf numFmtId="0" fontId="10" fillId="5" borderId="4" xfId="3" applyFont="1" applyFill="1" applyBorder="1" applyAlignment="1">
      <alignment horizontal="center"/>
    </xf>
    <xf numFmtId="0" fontId="8" fillId="3" borderId="0" xfId="3" applyFont="1" applyFill="1" applyBorder="1" applyAlignment="1">
      <alignment horizontal="center" vertical="center"/>
    </xf>
    <xf numFmtId="0" fontId="39" fillId="5" borderId="1" xfId="3" applyFont="1" applyFill="1" applyBorder="1" applyAlignment="1">
      <alignment horizontal="center" vertical="center" wrapText="1"/>
    </xf>
    <xf numFmtId="0" fontId="39" fillId="5" borderId="20" xfId="3" applyFont="1" applyFill="1" applyBorder="1" applyAlignment="1">
      <alignment horizontal="center" vertical="center" wrapText="1"/>
    </xf>
    <xf numFmtId="0" fontId="10" fillId="5" borderId="1" xfId="3" applyFont="1" applyFill="1" applyBorder="1" applyAlignment="1">
      <alignment horizontal="center" vertical="center"/>
    </xf>
    <xf numFmtId="0" fontId="16" fillId="0" borderId="0" xfId="3" applyFont="1" applyFill="1" applyAlignment="1">
      <alignment horizontal="left" vertical="center" wrapText="1"/>
    </xf>
    <xf numFmtId="0" fontId="7" fillId="3" borderId="5" xfId="3" applyFont="1" applyFill="1" applyBorder="1" applyAlignment="1">
      <alignment horizontal="center" wrapText="1"/>
    </xf>
    <xf numFmtId="0" fontId="10" fillId="3" borderId="4" xfId="3" applyFont="1" applyFill="1" applyBorder="1" applyAlignment="1">
      <alignment horizontal="center" wrapText="1"/>
    </xf>
    <xf numFmtId="0" fontId="10" fillId="3" borderId="6" xfId="3" applyFont="1" applyFill="1" applyBorder="1" applyAlignment="1">
      <alignment horizontal="center"/>
    </xf>
    <xf numFmtId="0" fontId="10" fillId="3" borderId="2" xfId="3" applyFont="1" applyFill="1" applyBorder="1" applyAlignment="1">
      <alignment horizontal="center"/>
    </xf>
    <xf numFmtId="0" fontId="10" fillId="5" borderId="6" xfId="3" applyFont="1" applyFill="1" applyBorder="1" applyAlignment="1">
      <alignment horizontal="center"/>
    </xf>
    <xf numFmtId="0" fontId="10" fillId="5" borderId="7" xfId="3" applyFont="1" applyFill="1" applyBorder="1" applyAlignment="1">
      <alignment horizontal="center"/>
    </xf>
    <xf numFmtId="0" fontId="10" fillId="3" borderId="6" xfId="3" applyFont="1" applyFill="1" applyBorder="1" applyAlignment="1">
      <alignment horizontal="center" wrapText="1"/>
    </xf>
    <xf numFmtId="0" fontId="10" fillId="3" borderId="7" xfId="3" applyFont="1" applyFill="1" applyBorder="1" applyAlignment="1">
      <alignment horizontal="center" wrapText="1"/>
    </xf>
    <xf numFmtId="0" fontId="10" fillId="3" borderId="2" xfId="3" applyFont="1" applyFill="1" applyBorder="1" applyAlignment="1">
      <alignment horizontal="center" wrapText="1"/>
    </xf>
    <xf numFmtId="0" fontId="7" fillId="3" borderId="3" xfId="3" applyFont="1" applyFill="1" applyBorder="1" applyAlignment="1">
      <alignment horizontal="center" wrapText="1"/>
    </xf>
    <xf numFmtId="0" fontId="39" fillId="0" borderId="0" xfId="3" applyFont="1" applyFill="1" applyBorder="1" applyAlignment="1">
      <alignment horizontal="center" vertical="center" wrapText="1"/>
    </xf>
    <xf numFmtId="0" fontId="39" fillId="0" borderId="3" xfId="3" applyFont="1" applyFill="1" applyBorder="1" applyAlignment="1">
      <alignment horizontal="center" vertical="center" wrapText="1"/>
    </xf>
    <xf numFmtId="0" fontId="39" fillId="5" borderId="6" xfId="3" applyFont="1" applyFill="1" applyBorder="1" applyAlignment="1">
      <alignment horizontal="center" vertical="center" wrapText="1"/>
    </xf>
    <xf numFmtId="0" fontId="39" fillId="5" borderId="5" xfId="3" applyFont="1" applyFill="1" applyBorder="1" applyAlignment="1">
      <alignment horizontal="center" vertical="center" wrapText="1"/>
    </xf>
    <xf numFmtId="0" fontId="8" fillId="0" borderId="0" xfId="3" applyFont="1" applyFill="1" applyBorder="1" applyAlignment="1">
      <alignment horizontal="center" vertical="center"/>
    </xf>
    <xf numFmtId="0" fontId="27" fillId="0" borderId="0" xfId="3" applyFont="1" applyFill="1" applyBorder="1" applyAlignment="1">
      <alignment horizontal="center" vertical="top" wrapText="1"/>
    </xf>
    <xf numFmtId="164" fontId="7" fillId="3" borderId="21" xfId="3" applyNumberFormat="1" applyFont="1" applyFill="1" applyBorder="1" applyAlignment="1">
      <alignment horizontal="center" vertical="center"/>
    </xf>
    <xf numFmtId="164" fontId="7" fillId="3" borderId="22" xfId="3" applyNumberFormat="1" applyFont="1" applyFill="1" applyBorder="1" applyAlignment="1">
      <alignment horizontal="center" vertical="center"/>
    </xf>
    <xf numFmtId="0" fontId="10" fillId="5" borderId="21" xfId="3" applyFont="1" applyFill="1" applyBorder="1" applyAlignment="1">
      <alignment horizontal="center" vertical="center"/>
    </xf>
    <xf numFmtId="0" fontId="10" fillId="5" borderId="22" xfId="3" applyFont="1" applyFill="1" applyBorder="1" applyAlignment="1">
      <alignment horizontal="center" vertical="center"/>
    </xf>
    <xf numFmtId="0" fontId="10" fillId="5" borderId="1" xfId="3" applyFont="1" applyFill="1" applyBorder="1" applyAlignment="1">
      <alignment horizontal="center" vertical="center" wrapText="1"/>
    </xf>
    <xf numFmtId="0" fontId="10" fillId="5" borderId="16" xfId="3" applyFont="1" applyFill="1" applyBorder="1" applyAlignment="1">
      <alignment horizontal="center" vertical="center" wrapText="1"/>
    </xf>
    <xf numFmtId="0" fontId="10" fillId="3" borderId="7" xfId="3" applyFont="1" applyFill="1" applyBorder="1" applyAlignment="1">
      <alignment horizontal="center"/>
    </xf>
    <xf numFmtId="0" fontId="10" fillId="0" borderId="0" xfId="3" applyFont="1" applyFill="1" applyBorder="1" applyAlignment="1">
      <alignment horizontal="left" wrapText="1"/>
    </xf>
    <xf numFmtId="0" fontId="16" fillId="0" borderId="0" xfId="3" applyFont="1" applyFill="1" applyAlignment="1">
      <alignment horizontal="left" vertical="top" wrapText="1"/>
    </xf>
    <xf numFmtId="0" fontId="10" fillId="5" borderId="6" xfId="3" applyFont="1" applyFill="1" applyBorder="1" applyAlignment="1">
      <alignment horizontal="center" vertical="center" wrapText="1"/>
    </xf>
    <xf numFmtId="0" fontId="10" fillId="5" borderId="7" xfId="3" applyFont="1" applyFill="1" applyBorder="1" applyAlignment="1">
      <alignment horizontal="center" vertical="center" wrapText="1"/>
    </xf>
    <xf numFmtId="0" fontId="10" fillId="5" borderId="21" xfId="3" applyFont="1" applyFill="1" applyBorder="1" applyAlignment="1">
      <alignment horizontal="center" vertical="center" wrapText="1"/>
    </xf>
    <xf numFmtId="0" fontId="10" fillId="5" borderId="22" xfId="3" applyFont="1" applyFill="1" applyBorder="1" applyAlignment="1">
      <alignment horizontal="center" vertical="center" wrapText="1"/>
    </xf>
    <xf numFmtId="0" fontId="10"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21"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27" fillId="0" borderId="0" xfId="3" applyFont="1" applyFill="1" applyAlignment="1">
      <alignment horizontal="center" vertical="center" wrapText="1"/>
    </xf>
    <xf numFmtId="0" fontId="27" fillId="0" borderId="3" xfId="3" applyFont="1" applyFill="1" applyBorder="1" applyAlignment="1">
      <alignment horizontal="center" vertical="center" wrapText="1"/>
    </xf>
    <xf numFmtId="0" fontId="31" fillId="0" borderId="0" xfId="3" applyFont="1" applyFill="1" applyAlignment="1">
      <alignment horizontal="center" wrapText="1"/>
    </xf>
    <xf numFmtId="0" fontId="31" fillId="0" borderId="3" xfId="3" applyFont="1" applyFill="1" applyBorder="1" applyAlignment="1">
      <alignment horizontal="center" wrapText="1"/>
    </xf>
    <xf numFmtId="0" fontId="20" fillId="0" borderId="0" xfId="3" applyFont="1" applyFill="1" applyBorder="1" applyAlignment="1">
      <alignment horizontal="center" wrapText="1"/>
    </xf>
    <xf numFmtId="0" fontId="20" fillId="0" borderId="3" xfId="3" applyFont="1" applyFill="1" applyBorder="1" applyAlignment="1">
      <alignment horizontal="center" wrapText="1"/>
    </xf>
    <xf numFmtId="0" fontId="8" fillId="3" borderId="0" xfId="3" applyFont="1" applyFill="1" applyAlignment="1">
      <alignment horizontal="left" vertical="center"/>
    </xf>
    <xf numFmtId="0" fontId="18" fillId="0" borderId="0" xfId="0" applyFont="1" applyBorder="1" applyAlignment="1">
      <alignment horizontal="left" vertical="center"/>
    </xf>
    <xf numFmtId="0" fontId="8" fillId="3" borderId="0" xfId="2" applyFont="1" applyFill="1" applyAlignment="1">
      <alignment horizontal="center" vertical="center"/>
    </xf>
    <xf numFmtId="0" fontId="16" fillId="3" borderId="0" xfId="2" applyFont="1" applyFill="1" applyBorder="1" applyAlignment="1">
      <alignment horizontal="left" wrapText="1"/>
    </xf>
    <xf numFmtId="0" fontId="7" fillId="3" borderId="18" xfId="2" applyFont="1" applyFill="1" applyBorder="1" applyAlignment="1">
      <alignment horizontal="left"/>
    </xf>
    <xf numFmtId="0" fontId="7" fillId="3" borderId="20" xfId="2" applyFont="1" applyFill="1" applyBorder="1" applyAlignment="1">
      <alignment horizontal="left"/>
    </xf>
    <xf numFmtId="0" fontId="10" fillId="3" borderId="18" xfId="2" applyFont="1" applyFill="1" applyBorder="1" applyAlignment="1">
      <alignment horizontal="right"/>
    </xf>
    <xf numFmtId="0" fontId="10" fillId="3" borderId="19" xfId="2" applyFont="1" applyFill="1" applyBorder="1" applyAlignment="1">
      <alignment horizontal="right"/>
    </xf>
    <xf numFmtId="0" fontId="10" fillId="3" borderId="20" xfId="2" applyFont="1" applyFill="1" applyBorder="1" applyAlignment="1">
      <alignment horizontal="right"/>
    </xf>
    <xf numFmtId="0" fontId="10" fillId="7" borderId="16"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20" xfId="2" applyFont="1" applyFill="1" applyBorder="1" applyAlignment="1">
      <alignment horizontal="center" vertical="center"/>
    </xf>
    <xf numFmtId="0" fontId="14" fillId="3" borderId="0" xfId="3" applyFont="1" applyFill="1" applyAlignment="1">
      <alignment horizontal="left" vertical="top" wrapText="1"/>
    </xf>
    <xf numFmtId="0" fontId="19" fillId="3" borderId="0" xfId="3" applyFont="1" applyFill="1" applyAlignment="1">
      <alignment horizontal="center" wrapText="1"/>
    </xf>
    <xf numFmtId="0" fontId="19" fillId="3" borderId="3" xfId="3" applyFont="1" applyFill="1" applyBorder="1" applyAlignment="1">
      <alignment horizontal="center" wrapText="1"/>
    </xf>
    <xf numFmtId="0" fontId="19" fillId="0" borderId="0" xfId="3" applyFont="1" applyFill="1" applyAlignment="1">
      <alignment horizontal="center" wrapText="1"/>
    </xf>
    <xf numFmtId="0" fontId="19" fillId="0" borderId="3" xfId="3" applyFont="1" applyFill="1" applyBorder="1" applyAlignment="1">
      <alignment horizontal="center" wrapText="1"/>
    </xf>
    <xf numFmtId="0" fontId="25" fillId="6" borderId="1" xfId="0" applyFont="1" applyFill="1" applyBorder="1" applyAlignment="1">
      <alignment horizontal="center" vertical="center"/>
    </xf>
    <xf numFmtId="0" fontId="10" fillId="3" borderId="6"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6"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5" borderId="6" xfId="3" applyFont="1" applyFill="1" applyBorder="1" applyAlignment="1">
      <alignment horizontal="center" vertical="center"/>
    </xf>
    <xf numFmtId="0" fontId="10" fillId="5" borderId="7" xfId="3" applyFont="1" applyFill="1" applyBorder="1" applyAlignment="1">
      <alignment horizontal="center" vertical="center"/>
    </xf>
    <xf numFmtId="0" fontId="14" fillId="0" borderId="1" xfId="0" applyNumberFormat="1" applyFont="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0" borderId="1" xfId="0" applyNumberFormat="1" applyFont="1" applyBorder="1" applyAlignment="1">
      <alignment horizontal="left" vertical="center" wrapText="1"/>
    </xf>
    <xf numFmtId="3" fontId="12" fillId="0" borderId="1" xfId="10" applyNumberFormat="1" applyFont="1" applyFill="1" applyBorder="1" applyAlignment="1">
      <alignment horizontal="right" wrapText="1"/>
    </xf>
    <xf numFmtId="3" fontId="7" fillId="0" borderId="1" xfId="10" applyNumberFormat="1" applyFont="1" applyFill="1" applyBorder="1" applyAlignment="1">
      <alignment horizontal="right"/>
    </xf>
    <xf numFmtId="0" fontId="12" fillId="0" borderId="1" xfId="10" applyNumberFormat="1" applyFont="1" applyFill="1" applyBorder="1" applyAlignment="1">
      <alignment horizontal="right" wrapText="1"/>
    </xf>
  </cellXfs>
  <cellStyles count="90">
    <cellStyle name="20% - Accent1" xfId="33" builtinId="30" customBuiltin="1"/>
    <cellStyle name="20% - Accent1 2" xfId="69" xr:uid="{00000000-0005-0000-0000-000043000000}"/>
    <cellStyle name="20% - Accent2" xfId="37" builtinId="34" customBuiltin="1"/>
    <cellStyle name="20% - Accent2 2" xfId="72" xr:uid="{00000000-0005-0000-0000-000044000000}"/>
    <cellStyle name="20% - Accent3" xfId="41" builtinId="38" customBuiltin="1"/>
    <cellStyle name="20% - Accent3 2" xfId="75" xr:uid="{00000000-0005-0000-0000-000045000000}"/>
    <cellStyle name="20% - Accent4" xfId="45" builtinId="42" customBuiltin="1"/>
    <cellStyle name="20% - Accent4 2" xfId="78" xr:uid="{00000000-0005-0000-0000-000046000000}"/>
    <cellStyle name="20% - Accent5" xfId="49" builtinId="46" customBuiltin="1"/>
    <cellStyle name="20% - Accent5 2" xfId="81" xr:uid="{00000000-0005-0000-0000-000047000000}"/>
    <cellStyle name="20% - Accent6" xfId="53" builtinId="50" customBuiltin="1"/>
    <cellStyle name="20% - Accent6 2" xfId="84" xr:uid="{00000000-0005-0000-0000-000048000000}"/>
    <cellStyle name="40% - Accent1" xfId="34" builtinId="31" customBuiltin="1"/>
    <cellStyle name="40% - Accent1 2" xfId="70" xr:uid="{00000000-0005-0000-0000-000049000000}"/>
    <cellStyle name="40% - Accent2" xfId="38" builtinId="35" customBuiltin="1"/>
    <cellStyle name="40% - Accent2 2" xfId="73" xr:uid="{00000000-0005-0000-0000-00004A000000}"/>
    <cellStyle name="40% - Accent3" xfId="42" builtinId="39" customBuiltin="1"/>
    <cellStyle name="40% - Accent3 2" xfId="76" xr:uid="{00000000-0005-0000-0000-00004B000000}"/>
    <cellStyle name="40% - Accent4" xfId="46" builtinId="43" customBuiltin="1"/>
    <cellStyle name="40% - Accent4 2" xfId="79" xr:uid="{00000000-0005-0000-0000-00004C000000}"/>
    <cellStyle name="40% - Accent5" xfId="50" builtinId="47" customBuiltin="1"/>
    <cellStyle name="40% - Accent5 2" xfId="82" xr:uid="{00000000-0005-0000-0000-00004D000000}"/>
    <cellStyle name="40% - Accent6" xfId="54" builtinId="51" customBuiltin="1"/>
    <cellStyle name="40% - Accent6 2" xfId="85" xr:uid="{00000000-0005-0000-0000-00004E000000}"/>
    <cellStyle name="60% - Accent1" xfId="35" builtinId="32" customBuiltin="1"/>
    <cellStyle name="60% - Accent1 2" xfId="71" xr:uid="{00000000-0005-0000-0000-00004F000000}"/>
    <cellStyle name="60% - Accent2" xfId="39" builtinId="36" customBuiltin="1"/>
    <cellStyle name="60% - Accent2 2" xfId="74" xr:uid="{00000000-0005-0000-0000-000050000000}"/>
    <cellStyle name="60% - Accent3" xfId="43" builtinId="40" customBuiltin="1"/>
    <cellStyle name="60% - Accent3 2" xfId="77" xr:uid="{00000000-0005-0000-0000-000051000000}"/>
    <cellStyle name="60% - Accent4" xfId="47" builtinId="44" customBuiltin="1"/>
    <cellStyle name="60% - Accent4 2" xfId="80" xr:uid="{00000000-0005-0000-0000-000052000000}"/>
    <cellStyle name="60% - Accent5" xfId="51" builtinId="48" customBuiltin="1"/>
    <cellStyle name="60% - Accent5 2" xfId="83" xr:uid="{00000000-0005-0000-0000-000053000000}"/>
    <cellStyle name="60% - Accent6" xfId="55" builtinId="52" customBuiltin="1"/>
    <cellStyle name="60% - Accent6 2" xfId="86" xr:uid="{00000000-0005-0000-0000-00005400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2" xfId="10" xr:uid="{00000000-0005-0000-0000-00001D000000}"/>
    <cellStyle name="Comma 2 3" xfId="15" xr:uid="{00000000-0005-0000-0000-00001E000000}"/>
    <cellStyle name="Comma 2 3 2" xfId="61" xr:uid="{00000000-0005-0000-0000-00001F000000}"/>
    <cellStyle name="Comma 2 3 3" xfId="89" xr:uid="{00000000-0005-0000-0000-000003000000}"/>
    <cellStyle name="Comma 2 4" xfId="58" xr:uid="{00000000-0005-0000-0000-000020000000}"/>
    <cellStyle name="Comma 2 5" xfId="65" xr:uid="{00000000-0005-0000-0000-000001000000}"/>
    <cellStyle name="Comma 3" xfId="64"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2" xfId="12" xr:uid="{00000000-0005-0000-0000-00002E000000}"/>
    <cellStyle name="Normal 3 2 2" xfId="59" xr:uid="{00000000-0005-0000-0000-00002F000000}"/>
    <cellStyle name="Normal 3 2 3" xfId="87" xr:uid="{00000000-0005-0000-0000-000008000000}"/>
    <cellStyle name="Normal 3 3" xfId="56" xr:uid="{00000000-0005-0000-0000-000030000000}"/>
    <cellStyle name="Normal 3 4" xfId="68" xr:uid="{00000000-0005-0000-0000-000004000000}"/>
    <cellStyle name="Normal 4" xfId="8" xr:uid="{00000000-0005-0000-0000-000031000000}"/>
    <cellStyle name="Normal 4 2" xfId="14" xr:uid="{00000000-0005-0000-0000-000032000000}"/>
    <cellStyle name="Normal 4 2 2" xfId="60" xr:uid="{00000000-0005-0000-0000-000033000000}"/>
    <cellStyle name="Normal 4 2 3" xfId="88" xr:uid="{00000000-0005-0000-0000-00000A000000}"/>
    <cellStyle name="Normal 4 3" xfId="57" xr:uid="{00000000-0005-0000-0000-000034000000}"/>
    <cellStyle name="Normal 4 4" xfId="66" xr:uid="{00000000-0005-0000-0000-000005000000}"/>
    <cellStyle name="Normal 5" xfId="63" xr:uid="{00000000-0005-0000-0000-00005600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3" xfId="67" xr:uid="{00000000-0005-0000-0000-00005800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410182</xdr:colOff>
      <xdr:row>34</xdr:row>
      <xdr:rowOff>152399</xdr:rowOff>
    </xdr:to>
    <xdr:pic>
      <xdr:nvPicPr>
        <xdr:cNvPr id="2" name="Picture 1">
          <a:extLst>
            <a:ext uri="{FF2B5EF4-FFF2-40B4-BE49-F238E27FC236}">
              <a16:creationId xmlns:a16="http://schemas.microsoft.com/office/drawing/2014/main" id="{2B937BC1-8E19-42A7-B548-26E8B358E1CE}"/>
            </a:ext>
          </a:extLst>
        </xdr:cNvPr>
        <xdr:cNvPicPr>
          <a:picLocks noChangeAspect="1"/>
        </xdr:cNvPicPr>
      </xdr:nvPicPr>
      <xdr:blipFill>
        <a:blip xmlns:r="http://schemas.openxmlformats.org/officeDocument/2006/relationships" r:embed="rId1"/>
        <a:stretch>
          <a:fillRect/>
        </a:stretch>
      </xdr:blipFill>
      <xdr:spPr>
        <a:xfrm>
          <a:off x="0" y="0"/>
          <a:ext cx="15650182" cy="5909732"/>
        </a:xfrm>
        <a:prstGeom prst="rect">
          <a:avLst/>
        </a:prstGeom>
      </xdr:spPr>
    </xdr:pic>
    <xdr:clientData/>
  </xdr:twoCellAnchor>
  <xdr:twoCellAnchor>
    <xdr:from>
      <xdr:col>24</xdr:col>
      <xdr:colOff>550334</xdr:colOff>
      <xdr:row>30</xdr:row>
      <xdr:rowOff>118533</xdr:rowOff>
    </xdr:from>
    <xdr:to>
      <xdr:col>25</xdr:col>
      <xdr:colOff>363849</xdr:colOff>
      <xdr:row>31</xdr:row>
      <xdr:rowOff>151383</xdr:rowOff>
    </xdr:to>
    <xdr:sp macro="" textlink="">
      <xdr:nvSpPr>
        <xdr:cNvPr id="4" name="TextBox 3">
          <a:extLst>
            <a:ext uri="{FF2B5EF4-FFF2-40B4-BE49-F238E27FC236}">
              <a16:creationId xmlns:a16="http://schemas.microsoft.com/office/drawing/2014/main" id="{08E0C848-79C9-4458-ACA0-B02F51803E79}"/>
            </a:ext>
          </a:extLst>
        </xdr:cNvPr>
        <xdr:cNvSpPr txBox="1"/>
      </xdr:nvSpPr>
      <xdr:spPr>
        <a:xfrm>
          <a:off x="15180734" y="5198533"/>
          <a:ext cx="423115" cy="202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1">
                  <a:lumMod val="75000"/>
                  <a:lumOff val="25000"/>
                </a:schemeClr>
              </a:solidFill>
            </a:rPr>
            <a:t>YTD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96762</xdr:colOff>
      <xdr:row>49</xdr:row>
      <xdr:rowOff>162164</xdr:rowOff>
    </xdr:to>
    <xdr:pic>
      <xdr:nvPicPr>
        <xdr:cNvPr id="7" name="Picture 6">
          <a:extLst>
            <a:ext uri="{FF2B5EF4-FFF2-40B4-BE49-F238E27FC236}">
              <a16:creationId xmlns:a16="http://schemas.microsoft.com/office/drawing/2014/main" id="{3ACEDD02-2AED-410A-80AB-415228DD77F8}"/>
            </a:ext>
          </a:extLst>
        </xdr:cNvPr>
        <xdr:cNvPicPr>
          <a:picLocks noChangeAspect="1"/>
        </xdr:cNvPicPr>
      </xdr:nvPicPr>
      <xdr:blipFill>
        <a:blip xmlns:r="http://schemas.openxmlformats.org/officeDocument/2006/relationships" r:embed="rId1"/>
        <a:stretch>
          <a:fillRect/>
        </a:stretch>
      </xdr:blipFill>
      <xdr:spPr>
        <a:xfrm>
          <a:off x="0" y="0"/>
          <a:ext cx="22472952" cy="84594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nnual%20Capacity%20Graph%20-%20Jul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ccompanies-my.sharepoint.com/personal/mzito_trcsolutions_com/Documents/Reporting/Monthly%20Solar%20Reports/2018/08%20-%20August%202018/By%20County%20Graph%20-%20Augus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Residential</v>
          </cell>
          <cell r="C1" t="str">
            <v>BTM NR &lt; = 100 (kW)</v>
          </cell>
          <cell r="D1" t="str">
            <v>BTM NR &gt; 100  to &lt; 1000 (kW)</v>
          </cell>
          <cell r="E1" t="str">
            <v>BTM NR &gt; = 1000 (kW)</v>
          </cell>
          <cell r="F1" t="str">
            <v>Grid Supply</v>
          </cell>
        </row>
        <row r="2">
          <cell r="A2" t="str">
            <v>Sussex</v>
          </cell>
          <cell r="B2">
            <v>8402.152</v>
          </cell>
          <cell r="C2">
            <v>3119.502</v>
          </cell>
          <cell r="D2">
            <v>15448.307000000001</v>
          </cell>
          <cell r="E2">
            <v>3373.65</v>
          </cell>
          <cell r="F2">
            <v>31844.63</v>
          </cell>
        </row>
        <row r="3">
          <cell r="A3" t="str">
            <v>Warren</v>
          </cell>
          <cell r="B3">
            <v>8129.5159999999996</v>
          </cell>
          <cell r="C3">
            <v>1782.6010000000001</v>
          </cell>
          <cell r="D3">
            <v>12206.236000000001</v>
          </cell>
          <cell r="E3">
            <v>30565.85</v>
          </cell>
          <cell r="F3">
            <v>23185.204000000002</v>
          </cell>
        </row>
        <row r="4">
          <cell r="A4" t="str">
            <v>Morris</v>
          </cell>
          <cell r="B4">
            <v>19049.571</v>
          </cell>
          <cell r="C4">
            <v>5509.4859999999999</v>
          </cell>
          <cell r="D4">
            <v>36395.910000000003</v>
          </cell>
          <cell r="E4">
            <v>33744.74</v>
          </cell>
          <cell r="F4">
            <v>2936.64</v>
          </cell>
        </row>
        <row r="5">
          <cell r="A5" t="str">
            <v>Hunterdon</v>
          </cell>
          <cell r="B5">
            <v>14027.641</v>
          </cell>
          <cell r="C5">
            <v>2565.5810000000001</v>
          </cell>
          <cell r="D5">
            <v>6885.16</v>
          </cell>
          <cell r="E5">
            <v>2634.41</v>
          </cell>
          <cell r="F5">
            <v>62301.745000000003</v>
          </cell>
        </row>
        <row r="6">
          <cell r="A6" t="str">
            <v>Somerset</v>
          </cell>
          <cell r="B6">
            <v>26126.304</v>
          </cell>
          <cell r="C6">
            <v>5884.2740000000003</v>
          </cell>
          <cell r="D6">
            <v>40913.082000000002</v>
          </cell>
          <cell r="E6">
            <v>44788.851000000002</v>
          </cell>
          <cell r="F6">
            <v>5755.86</v>
          </cell>
        </row>
        <row r="7">
          <cell r="A7" t="str">
            <v>Passaic</v>
          </cell>
          <cell r="B7">
            <v>16181.056</v>
          </cell>
          <cell r="C7">
            <v>3191.1239999999998</v>
          </cell>
          <cell r="D7">
            <v>27776.87</v>
          </cell>
          <cell r="E7">
            <v>6454.1139999999996</v>
          </cell>
          <cell r="F7">
            <v>3514.01</v>
          </cell>
        </row>
        <row r="8">
          <cell r="A8" t="str">
            <v>Bergen</v>
          </cell>
          <cell r="B8">
            <v>26751.045999999998</v>
          </cell>
          <cell r="C8">
            <v>10617.076999999999</v>
          </cell>
          <cell r="D8">
            <v>53001.211000000003</v>
          </cell>
          <cell r="E8">
            <v>6942.13</v>
          </cell>
          <cell r="F8">
            <v>1050.92</v>
          </cell>
        </row>
        <row r="9">
          <cell r="A9" t="str">
            <v>Hudson</v>
          </cell>
          <cell r="B9">
            <v>6455.7309999999998</v>
          </cell>
          <cell r="C9">
            <v>3579.7190000000001</v>
          </cell>
          <cell r="D9">
            <v>41402.154000000002</v>
          </cell>
          <cell r="E9">
            <v>15662.451999999999</v>
          </cell>
          <cell r="F9">
            <v>9077.125</v>
          </cell>
        </row>
        <row r="10">
          <cell r="A10" t="str">
            <v>Essex</v>
          </cell>
          <cell r="B10">
            <v>18112.580999999998</v>
          </cell>
          <cell r="C10">
            <v>5197.3720000000003</v>
          </cell>
          <cell r="D10">
            <v>24268.975999999999</v>
          </cell>
          <cell r="E10">
            <v>18279.989000000001</v>
          </cell>
          <cell r="F10">
            <v>12831.09</v>
          </cell>
        </row>
        <row r="11">
          <cell r="A11" t="str">
            <v>Union</v>
          </cell>
          <cell r="B11">
            <v>25949.789000000001</v>
          </cell>
          <cell r="C11">
            <v>6619.0460000000003</v>
          </cell>
          <cell r="D11">
            <v>29966.387999999999</v>
          </cell>
          <cell r="E11">
            <v>16065.596</v>
          </cell>
          <cell r="F11">
            <v>6375.6949999999997</v>
          </cell>
        </row>
        <row r="12">
          <cell r="A12" t="str">
            <v>Middlesex</v>
          </cell>
          <cell r="B12">
            <v>61681.822999999997</v>
          </cell>
          <cell r="C12">
            <v>6662.2560000000003</v>
          </cell>
          <cell r="D12">
            <v>95073.626999999993</v>
          </cell>
          <cell r="E12">
            <v>103512.24800000001</v>
          </cell>
          <cell r="F12">
            <v>65025.550999999999</v>
          </cell>
        </row>
        <row r="13">
          <cell r="A13" t="str">
            <v>Mercer</v>
          </cell>
          <cell r="B13">
            <v>27229.377</v>
          </cell>
          <cell r="C13">
            <v>6908.12</v>
          </cell>
          <cell r="D13">
            <v>33537.667000000001</v>
          </cell>
          <cell r="E13">
            <v>61705.228000000003</v>
          </cell>
          <cell r="F13">
            <v>23946.235000000001</v>
          </cell>
        </row>
        <row r="14">
          <cell r="A14" t="str">
            <v>Burlington</v>
          </cell>
          <cell r="B14">
            <v>68001.989000000001</v>
          </cell>
          <cell r="C14">
            <v>8745.4069999999992</v>
          </cell>
          <cell r="D14">
            <v>40671.016000000003</v>
          </cell>
          <cell r="E14">
            <v>37478.351999999999</v>
          </cell>
          <cell r="F14">
            <v>142561.29500000001</v>
          </cell>
        </row>
        <row r="15">
          <cell r="A15" t="str">
            <v>Camden</v>
          </cell>
          <cell r="B15">
            <v>56765.754999999997</v>
          </cell>
          <cell r="C15">
            <v>6486.1769999999997</v>
          </cell>
          <cell r="D15">
            <v>35646.19</v>
          </cell>
          <cell r="E15">
            <v>30477.806</v>
          </cell>
          <cell r="F15">
            <v>9315.6550000000007</v>
          </cell>
        </row>
        <row r="16">
          <cell r="A16" t="str">
            <v>Gloucester</v>
          </cell>
          <cell r="B16">
            <v>55029.784</v>
          </cell>
          <cell r="C16">
            <v>4198.2259999999997</v>
          </cell>
          <cell r="D16">
            <v>25155.242999999999</v>
          </cell>
          <cell r="E16">
            <v>22291.360000000001</v>
          </cell>
          <cell r="F16">
            <v>19639.025000000001</v>
          </cell>
        </row>
        <row r="17">
          <cell r="A17" t="str">
            <v>Salem</v>
          </cell>
          <cell r="B17">
            <v>19736.994999999999</v>
          </cell>
          <cell r="C17">
            <v>3109.3510000000001</v>
          </cell>
          <cell r="D17">
            <v>5547.3549999999996</v>
          </cell>
          <cell r="E17">
            <v>2955.3</v>
          </cell>
          <cell r="F17">
            <v>22196.884999999998</v>
          </cell>
        </row>
        <row r="18">
          <cell r="A18" t="str">
            <v>Monmouth</v>
          </cell>
          <cell r="B18">
            <v>70456.097999999998</v>
          </cell>
          <cell r="C18">
            <v>10384.377</v>
          </cell>
          <cell r="D18">
            <v>33490.192999999999</v>
          </cell>
          <cell r="E18">
            <v>24298.756000000001</v>
          </cell>
          <cell r="F18">
            <v>67403.37</v>
          </cell>
        </row>
        <row r="19">
          <cell r="A19" t="str">
            <v>Ocean</v>
          </cell>
          <cell r="B19">
            <v>120330.929</v>
          </cell>
          <cell r="C19">
            <v>7853.7579999999998</v>
          </cell>
          <cell r="D19">
            <v>42194.35</v>
          </cell>
          <cell r="E19">
            <v>5567.83</v>
          </cell>
          <cell r="F19">
            <v>6103.5</v>
          </cell>
        </row>
        <row r="20">
          <cell r="A20" t="str">
            <v>Atlantic</v>
          </cell>
          <cell r="B20">
            <v>67849.62</v>
          </cell>
          <cell r="C20">
            <v>6556.1959999999999</v>
          </cell>
          <cell r="D20">
            <v>24903.819</v>
          </cell>
          <cell r="E20">
            <v>10847.2</v>
          </cell>
          <cell r="F20">
            <v>13168.82</v>
          </cell>
        </row>
        <row r="21">
          <cell r="A21" t="str">
            <v>Cumberland</v>
          </cell>
          <cell r="B21">
            <v>23286.032999999999</v>
          </cell>
          <cell r="C21">
            <v>3534.915</v>
          </cell>
          <cell r="D21">
            <v>14300.71</v>
          </cell>
          <cell r="E21">
            <v>17713.142</v>
          </cell>
          <cell r="F21">
            <v>39329.129999999997</v>
          </cell>
        </row>
        <row r="22">
          <cell r="A22" t="str">
            <v>Cape May</v>
          </cell>
          <cell r="B22">
            <v>28572.967000000001</v>
          </cell>
          <cell r="C22">
            <v>5311.616</v>
          </cell>
          <cell r="D22">
            <v>8413.8639999999996</v>
          </cell>
          <cell r="E22">
            <v>1834.56</v>
          </cell>
          <cell r="F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30"/>
  <sheetViews>
    <sheetView showGridLines="0" tabSelected="1" topLeftCell="A2" zoomScale="75" zoomScaleNormal="75" workbookViewId="0">
      <selection activeCell="B1" sqref="B1:Z2"/>
    </sheetView>
  </sheetViews>
  <sheetFormatPr defaultColWidth="10.33203125" defaultRowHeight="13.8" x14ac:dyDescent="0.25"/>
  <cols>
    <col min="1" max="1" width="1" style="178"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27" t="s">
        <v>328</v>
      </c>
      <c r="C1" s="327"/>
      <c r="D1" s="327"/>
      <c r="E1" s="327"/>
      <c r="F1" s="327"/>
      <c r="G1" s="327"/>
      <c r="H1" s="327"/>
      <c r="I1" s="327"/>
      <c r="J1" s="327"/>
      <c r="K1" s="327"/>
      <c r="L1" s="327"/>
      <c r="M1" s="327"/>
      <c r="N1" s="327"/>
      <c r="O1" s="327"/>
      <c r="P1" s="327"/>
      <c r="Q1" s="327"/>
      <c r="R1" s="327"/>
      <c r="S1" s="327"/>
      <c r="T1" s="327"/>
      <c r="U1" s="327"/>
      <c r="V1" s="327"/>
      <c r="W1" s="327"/>
      <c r="X1" s="327"/>
      <c r="Y1" s="327"/>
      <c r="Z1" s="327"/>
    </row>
    <row r="2" spans="1:26" s="75" customFormat="1" ht="20.399999999999999" customHeight="1" x14ac:dyDescent="0.25">
      <c r="A2" s="178"/>
      <c r="B2" s="327"/>
      <c r="C2" s="327"/>
      <c r="D2" s="327"/>
      <c r="E2" s="327"/>
      <c r="F2" s="327"/>
      <c r="G2" s="327"/>
      <c r="H2" s="327"/>
      <c r="I2" s="327"/>
      <c r="J2" s="327"/>
      <c r="K2" s="327"/>
      <c r="L2" s="327"/>
      <c r="M2" s="327"/>
      <c r="N2" s="327"/>
      <c r="O2" s="327"/>
      <c r="P2" s="327"/>
      <c r="Q2" s="327"/>
      <c r="R2" s="327"/>
      <c r="S2" s="327"/>
      <c r="T2" s="327"/>
      <c r="U2" s="327"/>
      <c r="V2" s="327"/>
      <c r="W2" s="327"/>
      <c r="X2" s="327"/>
      <c r="Y2" s="327"/>
      <c r="Z2" s="327"/>
    </row>
    <row r="3" spans="1:26" s="75" customFormat="1" ht="16.5" customHeight="1" x14ac:dyDescent="0.25">
      <c r="A3" s="178"/>
      <c r="B3" s="1"/>
      <c r="C3" s="5"/>
      <c r="D3" s="1"/>
      <c r="E3" s="1"/>
      <c r="F3" s="5"/>
      <c r="G3" s="1"/>
      <c r="H3" s="1"/>
      <c r="I3" s="1"/>
      <c r="J3" s="1"/>
      <c r="K3" s="1"/>
      <c r="L3" s="1"/>
      <c r="M3" s="1"/>
      <c r="N3" s="1"/>
      <c r="O3" s="5"/>
      <c r="P3" s="1"/>
      <c r="Q3" s="1"/>
      <c r="R3" s="5"/>
      <c r="S3" s="1"/>
      <c r="T3" s="1"/>
      <c r="V3" s="342" t="s">
        <v>330</v>
      </c>
      <c r="W3" s="342"/>
      <c r="X3" s="5"/>
      <c r="Y3" s="342" t="s">
        <v>331</v>
      </c>
      <c r="Z3" s="342"/>
    </row>
    <row r="4" spans="1:26" s="75" customFormat="1" ht="32.25" customHeight="1" x14ac:dyDescent="0.25">
      <c r="A4" s="178"/>
      <c r="B4" s="77"/>
      <c r="C4" s="23"/>
      <c r="D4" s="330" t="s">
        <v>92</v>
      </c>
      <c r="E4" s="330"/>
      <c r="F4" s="23"/>
      <c r="G4" s="334" t="s">
        <v>10</v>
      </c>
      <c r="H4" s="335"/>
      <c r="I4" s="338" t="s">
        <v>10</v>
      </c>
      <c r="J4" s="339"/>
      <c r="K4" s="340" t="s">
        <v>10</v>
      </c>
      <c r="L4" s="339"/>
      <c r="M4" s="336" t="s">
        <v>10</v>
      </c>
      <c r="N4" s="337"/>
      <c r="O4" s="23"/>
      <c r="P4" s="330" t="s">
        <v>91</v>
      </c>
      <c r="Q4" s="330"/>
      <c r="R4" s="23"/>
      <c r="S4" s="322" t="s">
        <v>329</v>
      </c>
      <c r="T4" s="322"/>
      <c r="V4" s="343"/>
      <c r="W4" s="343"/>
      <c r="X4" s="5"/>
      <c r="Y4" s="343"/>
      <c r="Z4" s="343"/>
    </row>
    <row r="5" spans="1:26" s="8" customFormat="1" ht="13.95" customHeight="1" x14ac:dyDescent="0.25">
      <c r="A5" s="179"/>
      <c r="B5" s="78"/>
      <c r="C5" s="23"/>
      <c r="D5" s="330"/>
      <c r="E5" s="330"/>
      <c r="F5" s="23"/>
      <c r="G5" s="323" t="s">
        <v>88</v>
      </c>
      <c r="H5" s="324"/>
      <c r="I5" s="332" t="s">
        <v>89</v>
      </c>
      <c r="J5" s="333"/>
      <c r="K5" s="341" t="s">
        <v>90</v>
      </c>
      <c r="L5" s="333"/>
      <c r="M5" s="325" t="s">
        <v>85</v>
      </c>
      <c r="N5" s="326"/>
      <c r="O5" s="23"/>
      <c r="P5" s="330"/>
      <c r="Q5" s="330"/>
      <c r="R5" s="23"/>
      <c r="S5" s="322"/>
      <c r="T5" s="322"/>
      <c r="V5" s="344" t="s">
        <v>8</v>
      </c>
      <c r="W5" s="328" t="s">
        <v>84</v>
      </c>
      <c r="X5" s="5"/>
      <c r="Y5" s="328" t="s">
        <v>8</v>
      </c>
      <c r="Z5" s="329" t="s">
        <v>84</v>
      </c>
    </row>
    <row r="6" spans="1:26" s="7" customFormat="1" ht="13.95" customHeight="1" x14ac:dyDescent="0.25">
      <c r="A6" s="181">
        <v>40909</v>
      </c>
      <c r="B6" s="185" t="s">
        <v>0</v>
      </c>
      <c r="C6" s="93"/>
      <c r="D6" s="264" t="s">
        <v>9</v>
      </c>
      <c r="E6" s="264" t="s">
        <v>11</v>
      </c>
      <c r="F6" s="93"/>
      <c r="G6" s="94" t="s">
        <v>9</v>
      </c>
      <c r="H6" s="94" t="s">
        <v>11</v>
      </c>
      <c r="I6" s="95" t="s">
        <v>9</v>
      </c>
      <c r="J6" s="95" t="s">
        <v>11</v>
      </c>
      <c r="K6" s="94" t="s">
        <v>9</v>
      </c>
      <c r="L6" s="94" t="s">
        <v>11</v>
      </c>
      <c r="M6" s="264" t="s">
        <v>9</v>
      </c>
      <c r="N6" s="264" t="s">
        <v>11</v>
      </c>
      <c r="O6" s="93"/>
      <c r="P6" s="264" t="s">
        <v>9</v>
      </c>
      <c r="Q6" s="264" t="s">
        <v>11</v>
      </c>
      <c r="R6" s="93"/>
      <c r="S6" s="263" t="s">
        <v>8</v>
      </c>
      <c r="T6" s="263" t="s">
        <v>12</v>
      </c>
      <c r="V6" s="345"/>
      <c r="W6" s="328"/>
      <c r="X6" s="5"/>
      <c r="Y6" s="328"/>
      <c r="Z6" s="329"/>
    </row>
    <row r="7" spans="1:26" s="7" customFormat="1" ht="13.95" customHeight="1" x14ac:dyDescent="0.25">
      <c r="A7" s="181"/>
      <c r="B7" s="243">
        <v>2000</v>
      </c>
      <c r="C7" s="244"/>
      <c r="D7" s="245">
        <v>4</v>
      </c>
      <c r="E7" s="276">
        <v>11.85</v>
      </c>
      <c r="F7" s="244"/>
      <c r="G7" s="245">
        <v>2</v>
      </c>
      <c r="H7" s="245">
        <v>11.04</v>
      </c>
      <c r="I7" s="245">
        <v>0</v>
      </c>
      <c r="J7" s="245">
        <v>0</v>
      </c>
      <c r="K7" s="245">
        <v>0</v>
      </c>
      <c r="L7" s="245">
        <v>0</v>
      </c>
      <c r="M7" s="245">
        <f t="shared" ref="M7:M24" si="0">SUM(G7+I7+K7)</f>
        <v>2</v>
      </c>
      <c r="N7" s="245">
        <f t="shared" ref="N7:N24" si="1">SUM(H7+J7+L7)</f>
        <v>11.04</v>
      </c>
      <c r="O7" s="244"/>
      <c r="P7" s="245">
        <v>0</v>
      </c>
      <c r="Q7" s="245">
        <v>0</v>
      </c>
      <c r="R7" s="244"/>
      <c r="S7" s="256">
        <f t="shared" ref="S7:S15" si="2">SUM(D7+M7+P7)</f>
        <v>6</v>
      </c>
      <c r="T7" s="256">
        <f t="shared" ref="T7:T15" si="3">SUM(E7+N7+Q7)</f>
        <v>22.89</v>
      </c>
      <c r="U7" s="246"/>
      <c r="V7" s="247">
        <v>6</v>
      </c>
      <c r="W7" s="248">
        <v>22.89</v>
      </c>
      <c r="X7" s="249"/>
      <c r="Y7" s="250">
        <f t="shared" ref="Y7:Y24" si="4">S7-V7</f>
        <v>0</v>
      </c>
      <c r="Z7" s="251">
        <f t="shared" ref="Z7:Z24" si="5">T7-W7</f>
        <v>0</v>
      </c>
    </row>
    <row r="8" spans="1:26" s="7" customFormat="1" ht="13.95" customHeight="1" x14ac:dyDescent="0.25">
      <c r="A8" s="181"/>
      <c r="B8" s="243">
        <v>2001</v>
      </c>
      <c r="C8" s="244"/>
      <c r="D8" s="245">
        <v>2</v>
      </c>
      <c r="E8" s="276">
        <v>5.25</v>
      </c>
      <c r="F8" s="244"/>
      <c r="G8" s="245">
        <v>0</v>
      </c>
      <c r="H8" s="245">
        <v>0</v>
      </c>
      <c r="I8" s="245">
        <v>0</v>
      </c>
      <c r="J8" s="245">
        <v>0</v>
      </c>
      <c r="K8" s="245">
        <v>0</v>
      </c>
      <c r="L8" s="245">
        <v>0</v>
      </c>
      <c r="M8" s="245">
        <f t="shared" si="0"/>
        <v>0</v>
      </c>
      <c r="N8" s="245">
        <f t="shared" si="1"/>
        <v>0</v>
      </c>
      <c r="O8" s="244"/>
      <c r="P8" s="245">
        <v>0</v>
      </c>
      <c r="Q8" s="245">
        <v>0</v>
      </c>
      <c r="R8" s="244"/>
      <c r="S8" s="256">
        <f t="shared" si="2"/>
        <v>2</v>
      </c>
      <c r="T8" s="256">
        <f t="shared" si="3"/>
        <v>5.25</v>
      </c>
      <c r="U8" s="246"/>
      <c r="V8" s="247">
        <v>2</v>
      </c>
      <c r="W8" s="248">
        <v>5.25</v>
      </c>
      <c r="X8" s="249"/>
      <c r="Y8" s="250">
        <f t="shared" si="4"/>
        <v>0</v>
      </c>
      <c r="Z8" s="251">
        <f t="shared" si="5"/>
        <v>0</v>
      </c>
    </row>
    <row r="9" spans="1:26" s="7" customFormat="1" ht="13.95" customHeight="1" x14ac:dyDescent="0.25">
      <c r="A9" s="181"/>
      <c r="B9" s="243">
        <v>2002</v>
      </c>
      <c r="C9" s="244"/>
      <c r="D9" s="245">
        <v>25</v>
      </c>
      <c r="E9" s="276">
        <v>72.819999999999993</v>
      </c>
      <c r="F9" s="244"/>
      <c r="G9" s="245">
        <v>9</v>
      </c>
      <c r="H9" s="245">
        <v>324</v>
      </c>
      <c r="I9" s="245">
        <v>1</v>
      </c>
      <c r="J9" s="245">
        <v>262.14</v>
      </c>
      <c r="K9" s="245">
        <v>0</v>
      </c>
      <c r="L9" s="245">
        <v>0</v>
      </c>
      <c r="M9" s="245">
        <f t="shared" si="0"/>
        <v>10</v>
      </c>
      <c r="N9" s="245">
        <f t="shared" si="1"/>
        <v>586.14</v>
      </c>
      <c r="O9" s="244"/>
      <c r="P9" s="245">
        <v>0</v>
      </c>
      <c r="Q9" s="245">
        <v>0</v>
      </c>
      <c r="R9" s="244"/>
      <c r="S9" s="256">
        <f t="shared" si="2"/>
        <v>35</v>
      </c>
      <c r="T9" s="256">
        <f t="shared" si="3"/>
        <v>658.96</v>
      </c>
      <c r="U9" s="246"/>
      <c r="V9" s="247">
        <v>35</v>
      </c>
      <c r="W9" s="248">
        <v>658.96</v>
      </c>
      <c r="X9" s="249"/>
      <c r="Y9" s="250">
        <f t="shared" si="4"/>
        <v>0</v>
      </c>
      <c r="Z9" s="251">
        <f t="shared" si="5"/>
        <v>0</v>
      </c>
    </row>
    <row r="10" spans="1:26" s="7" customFormat="1" ht="13.95" customHeight="1" x14ac:dyDescent="0.25">
      <c r="A10" s="181"/>
      <c r="B10" s="287">
        <v>2003</v>
      </c>
      <c r="C10" s="288"/>
      <c r="D10" s="289">
        <v>65</v>
      </c>
      <c r="E10" s="290">
        <v>364.93200000000002</v>
      </c>
      <c r="F10" s="288"/>
      <c r="G10" s="289">
        <v>17</v>
      </c>
      <c r="H10" s="289">
        <v>281.89999999999998</v>
      </c>
      <c r="I10" s="245">
        <v>1</v>
      </c>
      <c r="J10" s="245">
        <v>479.8</v>
      </c>
      <c r="K10" s="245">
        <v>0</v>
      </c>
      <c r="L10" s="245">
        <v>0</v>
      </c>
      <c r="M10" s="245">
        <f t="shared" si="0"/>
        <v>18</v>
      </c>
      <c r="N10" s="245">
        <f t="shared" si="1"/>
        <v>761.7</v>
      </c>
      <c r="O10" s="244"/>
      <c r="P10" s="245">
        <v>0</v>
      </c>
      <c r="Q10" s="245">
        <v>0</v>
      </c>
      <c r="R10" s="244"/>
      <c r="S10" s="256">
        <f t="shared" si="2"/>
        <v>83</v>
      </c>
      <c r="T10" s="256">
        <f t="shared" si="3"/>
        <v>1126.6320000000001</v>
      </c>
      <c r="U10" s="246"/>
      <c r="V10" s="247">
        <v>83</v>
      </c>
      <c r="W10" s="248">
        <v>1126.6320000000001</v>
      </c>
      <c r="X10" s="249"/>
      <c r="Y10" s="250">
        <f t="shared" si="4"/>
        <v>0</v>
      </c>
      <c r="Z10" s="251">
        <f t="shared" si="5"/>
        <v>0</v>
      </c>
    </row>
    <row r="11" spans="1:26" s="7" customFormat="1" ht="13.95" customHeight="1" x14ac:dyDescent="0.25">
      <c r="A11" s="181"/>
      <c r="B11" s="243">
        <v>2004</v>
      </c>
      <c r="C11" s="244"/>
      <c r="D11" s="245">
        <v>253</v>
      </c>
      <c r="E11" s="276">
        <v>1529.8979999999999</v>
      </c>
      <c r="F11" s="244"/>
      <c r="G11" s="289">
        <v>42</v>
      </c>
      <c r="H11" s="289">
        <v>382.00599999999997</v>
      </c>
      <c r="I11" s="245">
        <v>2</v>
      </c>
      <c r="J11" s="245">
        <v>623.38499999999999</v>
      </c>
      <c r="K11" s="245">
        <v>0</v>
      </c>
      <c r="L11" s="245">
        <v>0</v>
      </c>
      <c r="M11" s="245">
        <f t="shared" si="0"/>
        <v>44</v>
      </c>
      <c r="N11" s="245">
        <f t="shared" si="1"/>
        <v>1005.391</v>
      </c>
      <c r="O11" s="244"/>
      <c r="P11" s="245">
        <v>0</v>
      </c>
      <c r="Q11" s="245">
        <v>0</v>
      </c>
      <c r="R11" s="244"/>
      <c r="S11" s="256">
        <f t="shared" si="2"/>
        <v>297</v>
      </c>
      <c r="T11" s="256">
        <f t="shared" si="3"/>
        <v>2535.2889999999998</v>
      </c>
      <c r="U11" s="246"/>
      <c r="V11" s="247">
        <v>297</v>
      </c>
      <c r="W11" s="248">
        <v>2535.2889999999998</v>
      </c>
      <c r="X11" s="249"/>
      <c r="Y11" s="250">
        <f t="shared" si="4"/>
        <v>0</v>
      </c>
      <c r="Z11" s="251">
        <f t="shared" si="5"/>
        <v>0</v>
      </c>
    </row>
    <row r="12" spans="1:26" s="7" customFormat="1" ht="13.95" customHeight="1" x14ac:dyDescent="0.25">
      <c r="A12" s="181"/>
      <c r="B12" s="243">
        <v>2005</v>
      </c>
      <c r="C12" s="244"/>
      <c r="D12" s="245">
        <v>627</v>
      </c>
      <c r="E12" s="276">
        <v>4629.7460000000001</v>
      </c>
      <c r="F12" s="244"/>
      <c r="G12" s="289">
        <v>78</v>
      </c>
      <c r="H12" s="289">
        <v>1029.883</v>
      </c>
      <c r="I12" s="245">
        <v>16</v>
      </c>
      <c r="J12" s="245">
        <v>3923.08</v>
      </c>
      <c r="K12" s="245">
        <v>0</v>
      </c>
      <c r="L12" s="245">
        <v>0</v>
      </c>
      <c r="M12" s="245">
        <f t="shared" si="0"/>
        <v>94</v>
      </c>
      <c r="N12" s="245">
        <f t="shared" si="1"/>
        <v>4952.9629999999997</v>
      </c>
      <c r="O12" s="244"/>
      <c r="P12" s="245">
        <v>0</v>
      </c>
      <c r="Q12" s="245">
        <v>0</v>
      </c>
      <c r="R12" s="244"/>
      <c r="S12" s="256">
        <f t="shared" si="2"/>
        <v>721</v>
      </c>
      <c r="T12" s="256">
        <f t="shared" si="3"/>
        <v>9582.7089999999989</v>
      </c>
      <c r="U12" s="246"/>
      <c r="V12" s="247">
        <v>721</v>
      </c>
      <c r="W12" s="248">
        <v>9582.7089999999989</v>
      </c>
      <c r="X12" s="249"/>
      <c r="Y12" s="250">
        <f t="shared" si="4"/>
        <v>0</v>
      </c>
      <c r="Z12" s="251">
        <f t="shared" si="5"/>
        <v>0</v>
      </c>
    </row>
    <row r="13" spans="1:26" s="7" customFormat="1" ht="13.95" customHeight="1" x14ac:dyDescent="0.25">
      <c r="A13" s="181"/>
      <c r="B13" s="243">
        <v>2006</v>
      </c>
      <c r="C13" s="244"/>
      <c r="D13" s="245">
        <v>747</v>
      </c>
      <c r="E13" s="276">
        <v>5352.6130000000003</v>
      </c>
      <c r="F13" s="244"/>
      <c r="G13" s="289">
        <v>105</v>
      </c>
      <c r="H13" s="289">
        <v>1881.529</v>
      </c>
      <c r="I13" s="245">
        <v>36</v>
      </c>
      <c r="J13" s="245">
        <v>11097.32</v>
      </c>
      <c r="K13" s="245">
        <v>0</v>
      </c>
      <c r="L13" s="245">
        <v>0</v>
      </c>
      <c r="M13" s="245">
        <f t="shared" si="0"/>
        <v>141</v>
      </c>
      <c r="N13" s="245">
        <f t="shared" si="1"/>
        <v>12978.849</v>
      </c>
      <c r="O13" s="244"/>
      <c r="P13" s="245">
        <v>0</v>
      </c>
      <c r="Q13" s="245">
        <v>0</v>
      </c>
      <c r="R13" s="244"/>
      <c r="S13" s="256">
        <f t="shared" si="2"/>
        <v>888</v>
      </c>
      <c r="T13" s="256">
        <f t="shared" si="3"/>
        <v>18331.462</v>
      </c>
      <c r="U13" s="246"/>
      <c r="V13" s="247">
        <v>888</v>
      </c>
      <c r="W13" s="248">
        <v>18331.462</v>
      </c>
      <c r="X13" s="249"/>
      <c r="Y13" s="250">
        <f t="shared" si="4"/>
        <v>0</v>
      </c>
      <c r="Z13" s="251">
        <f t="shared" si="5"/>
        <v>0</v>
      </c>
    </row>
    <row r="14" spans="1:26" s="7" customFormat="1" ht="13.95" customHeight="1" x14ac:dyDescent="0.25">
      <c r="A14" s="181"/>
      <c r="B14" s="243">
        <v>2007</v>
      </c>
      <c r="C14" s="244"/>
      <c r="D14" s="245">
        <v>527</v>
      </c>
      <c r="E14" s="276">
        <v>3852.346</v>
      </c>
      <c r="F14" s="244"/>
      <c r="G14" s="289">
        <v>95</v>
      </c>
      <c r="H14" s="289">
        <v>2133.4450000000002</v>
      </c>
      <c r="I14" s="245">
        <v>26</v>
      </c>
      <c r="J14" s="245">
        <v>8352.9079999999994</v>
      </c>
      <c r="K14" s="245">
        <v>0</v>
      </c>
      <c r="L14" s="245">
        <v>0</v>
      </c>
      <c r="M14" s="245">
        <f t="shared" si="0"/>
        <v>121</v>
      </c>
      <c r="N14" s="245">
        <f t="shared" si="1"/>
        <v>10486.352999999999</v>
      </c>
      <c r="O14" s="244"/>
      <c r="P14" s="245">
        <v>0</v>
      </c>
      <c r="Q14" s="245">
        <v>0</v>
      </c>
      <c r="R14" s="244"/>
      <c r="S14" s="256">
        <f t="shared" si="2"/>
        <v>648</v>
      </c>
      <c r="T14" s="256">
        <f t="shared" si="3"/>
        <v>14338.698999999999</v>
      </c>
      <c r="U14" s="246"/>
      <c r="V14" s="247">
        <v>648</v>
      </c>
      <c r="W14" s="248">
        <v>14338.698999999999</v>
      </c>
      <c r="X14" s="249"/>
      <c r="Y14" s="250">
        <f t="shared" si="4"/>
        <v>0</v>
      </c>
      <c r="Z14" s="251">
        <f t="shared" si="5"/>
        <v>0</v>
      </c>
    </row>
    <row r="15" spans="1:26" s="7" customFormat="1" ht="13.95" customHeight="1" x14ac:dyDescent="0.25">
      <c r="A15" s="181"/>
      <c r="B15" s="243">
        <v>2008</v>
      </c>
      <c r="C15" s="244"/>
      <c r="D15" s="245">
        <v>655</v>
      </c>
      <c r="E15" s="276">
        <v>4923.5069999999996</v>
      </c>
      <c r="F15" s="244"/>
      <c r="G15" s="289">
        <v>170</v>
      </c>
      <c r="H15" s="289">
        <v>3874.1970000000001</v>
      </c>
      <c r="I15" s="245">
        <v>44</v>
      </c>
      <c r="J15" s="245">
        <v>13247.054</v>
      </c>
      <c r="K15" s="245">
        <v>4</v>
      </c>
      <c r="L15" s="245">
        <v>6134.26</v>
      </c>
      <c r="M15" s="245">
        <f t="shared" si="0"/>
        <v>218</v>
      </c>
      <c r="N15" s="245">
        <f t="shared" si="1"/>
        <v>23255.510999999999</v>
      </c>
      <c r="O15" s="244"/>
      <c r="P15" s="245">
        <v>0</v>
      </c>
      <c r="Q15" s="245">
        <v>0</v>
      </c>
      <c r="R15" s="244"/>
      <c r="S15" s="256">
        <f t="shared" si="2"/>
        <v>873</v>
      </c>
      <c r="T15" s="256">
        <f t="shared" si="3"/>
        <v>28179.017999999996</v>
      </c>
      <c r="U15" s="246"/>
      <c r="V15" s="247">
        <v>873</v>
      </c>
      <c r="W15" s="248">
        <v>28179.017999999996</v>
      </c>
      <c r="X15" s="249"/>
      <c r="Y15" s="250">
        <f t="shared" si="4"/>
        <v>0</v>
      </c>
      <c r="Z15" s="251">
        <f t="shared" si="5"/>
        <v>0</v>
      </c>
    </row>
    <row r="16" spans="1:26" s="293" customFormat="1" ht="13.95" customHeight="1" x14ac:dyDescent="0.25">
      <c r="A16" s="286"/>
      <c r="B16" s="287">
        <v>2009</v>
      </c>
      <c r="C16" s="288"/>
      <c r="D16" s="289">
        <v>1059</v>
      </c>
      <c r="E16" s="290">
        <v>8031.8379999999997</v>
      </c>
      <c r="F16" s="288"/>
      <c r="G16" s="289">
        <v>242</v>
      </c>
      <c r="H16" s="289">
        <v>6797.9930000000004</v>
      </c>
      <c r="I16" s="245">
        <v>88</v>
      </c>
      <c r="J16" s="245">
        <v>24235.758000000002</v>
      </c>
      <c r="K16" s="289">
        <v>9</v>
      </c>
      <c r="L16" s="289">
        <v>15298.59</v>
      </c>
      <c r="M16" s="289">
        <f t="shared" si="0"/>
        <v>339</v>
      </c>
      <c r="N16" s="289">
        <f t="shared" si="1"/>
        <v>46332.341</v>
      </c>
      <c r="O16" s="288"/>
      <c r="P16" s="289">
        <v>5</v>
      </c>
      <c r="Q16" s="289">
        <v>3370.56</v>
      </c>
      <c r="R16" s="288"/>
      <c r="S16" s="256">
        <f t="shared" ref="S16:S25" si="6">SUM(D16+M16+P16)</f>
        <v>1403</v>
      </c>
      <c r="T16" s="256">
        <f t="shared" ref="T16:T25" si="7">SUM(E16+N16+Q16)</f>
        <v>57734.739000000001</v>
      </c>
      <c r="U16" s="45"/>
      <c r="V16" s="247">
        <v>1403</v>
      </c>
      <c r="W16" s="248">
        <v>57734.739000000001</v>
      </c>
      <c r="X16" s="249"/>
      <c r="Y16" s="291">
        <f t="shared" si="4"/>
        <v>0</v>
      </c>
      <c r="Z16" s="292">
        <f t="shared" si="5"/>
        <v>0</v>
      </c>
    </row>
    <row r="17" spans="1:26" s="7" customFormat="1" ht="13.95" customHeight="1" x14ac:dyDescent="0.25">
      <c r="A17" s="181"/>
      <c r="B17" s="243">
        <v>2010</v>
      </c>
      <c r="C17" s="244"/>
      <c r="D17" s="245">
        <v>2137</v>
      </c>
      <c r="E17" s="276">
        <v>16495.492999999999</v>
      </c>
      <c r="F17" s="244"/>
      <c r="G17" s="289">
        <v>379</v>
      </c>
      <c r="H17" s="289">
        <v>12744.752</v>
      </c>
      <c r="I17" s="245">
        <v>154</v>
      </c>
      <c r="J17" s="245">
        <v>45624.902000000002</v>
      </c>
      <c r="K17" s="245">
        <v>12</v>
      </c>
      <c r="L17" s="245">
        <v>20986.6</v>
      </c>
      <c r="M17" s="245">
        <f t="shared" si="0"/>
        <v>545</v>
      </c>
      <c r="N17" s="245">
        <f t="shared" si="1"/>
        <v>79356.254000000001</v>
      </c>
      <c r="O17" s="244"/>
      <c r="P17" s="245">
        <v>19</v>
      </c>
      <c r="Q17" s="245">
        <v>25187.34</v>
      </c>
      <c r="R17" s="244"/>
      <c r="S17" s="256">
        <f t="shared" si="6"/>
        <v>2701</v>
      </c>
      <c r="T17" s="256">
        <f t="shared" si="7"/>
        <v>121039.087</v>
      </c>
      <c r="U17" s="246"/>
      <c r="V17" s="247">
        <v>2701</v>
      </c>
      <c r="W17" s="248">
        <v>121039.087</v>
      </c>
      <c r="X17" s="249"/>
      <c r="Y17" s="250">
        <f t="shared" si="4"/>
        <v>0</v>
      </c>
      <c r="Z17" s="251">
        <f t="shared" si="5"/>
        <v>0</v>
      </c>
    </row>
    <row r="18" spans="1:26" s="7" customFormat="1" ht="13.95" customHeight="1" x14ac:dyDescent="0.25">
      <c r="A18" s="181"/>
      <c r="B18" s="243">
        <v>2011</v>
      </c>
      <c r="C18" s="244"/>
      <c r="D18" s="245">
        <v>5116</v>
      </c>
      <c r="E18" s="276">
        <v>42951.69</v>
      </c>
      <c r="F18" s="244"/>
      <c r="G18" s="289">
        <v>820</v>
      </c>
      <c r="H18" s="289">
        <v>26276.141</v>
      </c>
      <c r="I18" s="245">
        <v>435</v>
      </c>
      <c r="J18" s="245">
        <v>134006.34</v>
      </c>
      <c r="K18" s="245">
        <v>50</v>
      </c>
      <c r="L18" s="245">
        <v>106495.59299999999</v>
      </c>
      <c r="M18" s="245">
        <f t="shared" si="0"/>
        <v>1305</v>
      </c>
      <c r="N18" s="245">
        <f t="shared" si="1"/>
        <v>266778.07400000002</v>
      </c>
      <c r="O18" s="244"/>
      <c r="P18" s="245">
        <v>51</v>
      </c>
      <c r="Q18" s="245">
        <v>137618.951</v>
      </c>
      <c r="R18" s="244"/>
      <c r="S18" s="256">
        <f t="shared" si="6"/>
        <v>6472</v>
      </c>
      <c r="T18" s="256">
        <f t="shared" si="7"/>
        <v>447348.71500000003</v>
      </c>
      <c r="U18" s="246"/>
      <c r="V18" s="247">
        <v>6472</v>
      </c>
      <c r="W18" s="248">
        <v>447348.71500000003</v>
      </c>
      <c r="X18" s="249"/>
      <c r="Y18" s="250">
        <f t="shared" si="4"/>
        <v>0</v>
      </c>
      <c r="Z18" s="251">
        <f t="shared" si="5"/>
        <v>0</v>
      </c>
    </row>
    <row r="19" spans="1:26" s="7" customFormat="1" ht="13.95" customHeight="1" x14ac:dyDescent="0.25">
      <c r="A19" s="181">
        <v>41640</v>
      </c>
      <c r="B19" s="243">
        <v>2012</v>
      </c>
      <c r="C19" s="244"/>
      <c r="D19" s="245">
        <v>5312</v>
      </c>
      <c r="E19" s="276">
        <v>45862.749000000003</v>
      </c>
      <c r="F19" s="244"/>
      <c r="G19" s="289">
        <v>626</v>
      </c>
      <c r="H19" s="289">
        <v>22259.156999999999</v>
      </c>
      <c r="I19" s="245">
        <v>413</v>
      </c>
      <c r="J19" s="245">
        <v>120416.802</v>
      </c>
      <c r="K19" s="245">
        <v>47</v>
      </c>
      <c r="L19" s="245">
        <v>87882.441000000006</v>
      </c>
      <c r="M19" s="245">
        <f t="shared" si="0"/>
        <v>1086</v>
      </c>
      <c r="N19" s="245">
        <f t="shared" si="1"/>
        <v>230558.40000000002</v>
      </c>
      <c r="O19" s="244"/>
      <c r="P19" s="245">
        <v>23</v>
      </c>
      <c r="Q19" s="245">
        <v>56793.803999999996</v>
      </c>
      <c r="R19" s="244"/>
      <c r="S19" s="256">
        <f t="shared" si="6"/>
        <v>6421</v>
      </c>
      <c r="T19" s="256">
        <f t="shared" si="7"/>
        <v>333214.95300000004</v>
      </c>
      <c r="U19" s="246"/>
      <c r="V19" s="247">
        <v>6421</v>
      </c>
      <c r="W19" s="248">
        <v>333214.95300000004</v>
      </c>
      <c r="X19" s="249"/>
      <c r="Y19" s="250">
        <f t="shared" si="4"/>
        <v>0</v>
      </c>
      <c r="Z19" s="251">
        <f t="shared" si="5"/>
        <v>0</v>
      </c>
    </row>
    <row r="20" spans="1:26" s="22" customFormat="1" ht="14.4" customHeight="1" x14ac:dyDescent="0.3">
      <c r="A20" s="180"/>
      <c r="B20" s="243">
        <v>2013</v>
      </c>
      <c r="C20" s="244"/>
      <c r="D20" s="245">
        <v>5959</v>
      </c>
      <c r="E20" s="276">
        <v>47945.745999999999</v>
      </c>
      <c r="F20" s="244"/>
      <c r="G20" s="289">
        <v>264</v>
      </c>
      <c r="H20" s="289">
        <v>10656.124</v>
      </c>
      <c r="I20" s="245">
        <v>228</v>
      </c>
      <c r="J20" s="245">
        <v>74009.281000000003</v>
      </c>
      <c r="K20" s="245">
        <v>26</v>
      </c>
      <c r="L20" s="245">
        <v>64412.160000000003</v>
      </c>
      <c r="M20" s="245">
        <f t="shared" si="0"/>
        <v>518</v>
      </c>
      <c r="N20" s="245">
        <f t="shared" si="1"/>
        <v>149077.565</v>
      </c>
      <c r="O20" s="244"/>
      <c r="P20" s="245">
        <v>18</v>
      </c>
      <c r="Q20" s="245">
        <v>23162.1</v>
      </c>
      <c r="R20" s="244"/>
      <c r="S20" s="256">
        <f t="shared" si="6"/>
        <v>6495</v>
      </c>
      <c r="T20" s="256">
        <f t="shared" si="7"/>
        <v>220185.41099999999</v>
      </c>
      <c r="U20" s="252"/>
      <c r="V20" s="247">
        <v>6496</v>
      </c>
      <c r="W20" s="248">
        <v>220190.31100000002</v>
      </c>
      <c r="X20" s="249"/>
      <c r="Y20" s="250">
        <f t="shared" si="4"/>
        <v>-1</v>
      </c>
      <c r="Z20" s="251">
        <f t="shared" si="5"/>
        <v>-4.9000000000232831</v>
      </c>
    </row>
    <row r="21" spans="1:26" s="22" customFormat="1" ht="14.4" x14ac:dyDescent="0.3">
      <c r="A21" s="180"/>
      <c r="B21" s="243">
        <v>2014</v>
      </c>
      <c r="C21" s="244"/>
      <c r="D21" s="245">
        <v>6826</v>
      </c>
      <c r="E21" s="276">
        <v>55334.404000000002</v>
      </c>
      <c r="F21" s="244"/>
      <c r="G21" s="289">
        <v>115</v>
      </c>
      <c r="H21" s="289">
        <v>4269.0140000000001</v>
      </c>
      <c r="I21" s="245">
        <v>102</v>
      </c>
      <c r="J21" s="245">
        <v>35309.277999999998</v>
      </c>
      <c r="K21" s="245">
        <v>10</v>
      </c>
      <c r="L21" s="245">
        <v>45163.02</v>
      </c>
      <c r="M21" s="245">
        <f t="shared" si="0"/>
        <v>227</v>
      </c>
      <c r="N21" s="245">
        <f t="shared" si="1"/>
        <v>84741.312000000005</v>
      </c>
      <c r="O21" s="244"/>
      <c r="P21" s="245">
        <v>8</v>
      </c>
      <c r="Q21" s="245">
        <v>63370.64</v>
      </c>
      <c r="R21" s="244"/>
      <c r="S21" s="256">
        <f t="shared" si="6"/>
        <v>7061</v>
      </c>
      <c r="T21" s="256">
        <f t="shared" si="7"/>
        <v>203446.35600000003</v>
      </c>
      <c r="U21" s="252"/>
      <c r="V21" s="247">
        <v>7061</v>
      </c>
      <c r="W21" s="248">
        <v>203446.35600000003</v>
      </c>
      <c r="X21" s="249"/>
      <c r="Y21" s="250">
        <f t="shared" si="4"/>
        <v>0</v>
      </c>
      <c r="Z21" s="251">
        <f t="shared" si="5"/>
        <v>0</v>
      </c>
    </row>
    <row r="22" spans="1:26" s="7" customFormat="1" x14ac:dyDescent="0.25">
      <c r="A22" s="181">
        <v>42005</v>
      </c>
      <c r="B22" s="243">
        <v>2015</v>
      </c>
      <c r="C22" s="275"/>
      <c r="D22" s="401">
        <v>12846</v>
      </c>
      <c r="E22" s="402">
        <v>101631.64</v>
      </c>
      <c r="F22" s="275"/>
      <c r="G22" s="403">
        <v>109</v>
      </c>
      <c r="H22" s="402">
        <v>3651.21</v>
      </c>
      <c r="I22" s="403">
        <v>86</v>
      </c>
      <c r="J22" s="402">
        <v>27254.1</v>
      </c>
      <c r="K22" s="403">
        <v>7</v>
      </c>
      <c r="L22" s="402">
        <v>21629.63</v>
      </c>
      <c r="M22" s="289">
        <f t="shared" si="0"/>
        <v>202</v>
      </c>
      <c r="N22" s="289">
        <f t="shared" si="1"/>
        <v>52534.94</v>
      </c>
      <c r="O22" s="275"/>
      <c r="P22" s="403">
        <v>8</v>
      </c>
      <c r="Q22" s="402">
        <v>41683.64</v>
      </c>
      <c r="R22" s="275"/>
      <c r="S22" s="256">
        <f t="shared" si="6"/>
        <v>13056</v>
      </c>
      <c r="T22" s="256">
        <f t="shared" si="7"/>
        <v>195850.22000000003</v>
      </c>
      <c r="U22" s="246"/>
      <c r="V22" s="274">
        <v>13044</v>
      </c>
      <c r="W22" s="248">
        <v>195769.53000000003</v>
      </c>
      <c r="X22" s="249"/>
      <c r="Y22" s="250">
        <f t="shared" si="4"/>
        <v>12</v>
      </c>
      <c r="Z22" s="251">
        <f t="shared" si="5"/>
        <v>80.690000000002328</v>
      </c>
    </row>
    <row r="23" spans="1:26" s="7" customFormat="1" x14ac:dyDescent="0.25">
      <c r="A23" s="181">
        <v>42370</v>
      </c>
      <c r="B23" s="243">
        <v>2016</v>
      </c>
      <c r="C23" s="275"/>
      <c r="D23" s="401">
        <v>21813</v>
      </c>
      <c r="E23" s="402">
        <v>179835.96</v>
      </c>
      <c r="F23" s="275"/>
      <c r="G23" s="403">
        <v>204</v>
      </c>
      <c r="H23" s="402">
        <v>6237.72</v>
      </c>
      <c r="I23" s="403">
        <v>122</v>
      </c>
      <c r="J23" s="402">
        <v>42645.64</v>
      </c>
      <c r="K23" s="403">
        <v>18</v>
      </c>
      <c r="L23" s="402">
        <v>42479.69</v>
      </c>
      <c r="M23" s="245">
        <f t="shared" si="0"/>
        <v>344</v>
      </c>
      <c r="N23" s="245">
        <f t="shared" si="1"/>
        <v>91363.05</v>
      </c>
      <c r="O23" s="275"/>
      <c r="P23" s="403">
        <v>22</v>
      </c>
      <c r="Q23" s="402">
        <v>136222.10999999999</v>
      </c>
      <c r="R23" s="275"/>
      <c r="S23" s="256">
        <f t="shared" si="6"/>
        <v>22179</v>
      </c>
      <c r="T23" s="256">
        <f t="shared" si="7"/>
        <v>407421.12</v>
      </c>
      <c r="U23" s="246"/>
      <c r="V23" s="274">
        <v>22152</v>
      </c>
      <c r="W23" s="248">
        <v>407210.93</v>
      </c>
      <c r="X23" s="249"/>
      <c r="Y23" s="250">
        <f t="shared" si="4"/>
        <v>27</v>
      </c>
      <c r="Z23" s="251">
        <f t="shared" si="5"/>
        <v>210.19000000000233</v>
      </c>
    </row>
    <row r="24" spans="1:26" s="7" customFormat="1" x14ac:dyDescent="0.25">
      <c r="A24" s="181">
        <v>42736</v>
      </c>
      <c r="B24" s="243">
        <v>2017</v>
      </c>
      <c r="C24" s="275"/>
      <c r="D24" s="401">
        <v>18490</v>
      </c>
      <c r="E24" s="402">
        <v>158807.02499999999</v>
      </c>
      <c r="F24" s="275"/>
      <c r="G24" s="403">
        <v>269</v>
      </c>
      <c r="H24" s="402">
        <v>9202.57</v>
      </c>
      <c r="I24" s="403">
        <v>169</v>
      </c>
      <c r="J24" s="402">
        <v>63062.69</v>
      </c>
      <c r="K24" s="403">
        <v>22</v>
      </c>
      <c r="L24" s="402">
        <v>57718.49</v>
      </c>
      <c r="M24" s="245">
        <f t="shared" si="0"/>
        <v>460</v>
      </c>
      <c r="N24" s="245">
        <f t="shared" si="1"/>
        <v>129983.75</v>
      </c>
      <c r="O24" s="275"/>
      <c r="P24" s="403">
        <v>7</v>
      </c>
      <c r="Q24" s="402">
        <v>57156.89</v>
      </c>
      <c r="R24" s="275"/>
      <c r="S24" s="256">
        <f t="shared" si="6"/>
        <v>18957</v>
      </c>
      <c r="T24" s="256">
        <f t="shared" si="7"/>
        <v>345947.66500000004</v>
      </c>
      <c r="U24" s="246"/>
      <c r="V24" s="274">
        <v>18919</v>
      </c>
      <c r="W24" s="248">
        <v>345155.56500000006</v>
      </c>
      <c r="X24" s="249"/>
      <c r="Y24" s="250">
        <f t="shared" si="4"/>
        <v>38</v>
      </c>
      <c r="Z24" s="251">
        <f t="shared" si="5"/>
        <v>792.09999999997672</v>
      </c>
    </row>
    <row r="25" spans="1:26" s="7" customFormat="1" ht="14.4" x14ac:dyDescent="0.25">
      <c r="A25" s="181">
        <v>42736</v>
      </c>
      <c r="B25" s="243">
        <v>2018</v>
      </c>
      <c r="C25" s="275"/>
      <c r="D25" s="401">
        <v>10436</v>
      </c>
      <c r="E25" s="402">
        <v>90487.25</v>
      </c>
      <c r="F25" s="275"/>
      <c r="G25" s="403">
        <v>166</v>
      </c>
      <c r="H25" s="402">
        <v>5803.5</v>
      </c>
      <c r="I25" s="403">
        <v>119</v>
      </c>
      <c r="J25" s="402">
        <v>42647.85</v>
      </c>
      <c r="K25" s="403">
        <v>14</v>
      </c>
      <c r="L25" s="402">
        <v>28993.09</v>
      </c>
      <c r="M25" s="245">
        <f t="shared" ref="M25" si="8">SUM(G25+I25+K25)</f>
        <v>299</v>
      </c>
      <c r="N25" s="245">
        <f t="shared" ref="N25" si="9">SUM(H25+J25+L25)</f>
        <v>77444.44</v>
      </c>
      <c r="O25" s="275"/>
      <c r="P25" s="403">
        <v>2</v>
      </c>
      <c r="Q25" s="402">
        <v>22996.35</v>
      </c>
      <c r="R25" s="275"/>
      <c r="S25" s="256">
        <f t="shared" si="6"/>
        <v>10737</v>
      </c>
      <c r="T25" s="256">
        <f t="shared" si="7"/>
        <v>190928.04</v>
      </c>
      <c r="U25" s="246"/>
      <c r="V25" s="158">
        <v>9265</v>
      </c>
      <c r="W25" s="158">
        <v>162962.88</v>
      </c>
      <c r="X25" s="249"/>
      <c r="Y25" s="250">
        <f t="shared" ref="Y25" si="10">S25-V25</f>
        <v>1472</v>
      </c>
      <c r="Z25" s="251">
        <f t="shared" ref="Z25" si="11">T25-W25</f>
        <v>27965.160000000003</v>
      </c>
    </row>
    <row r="26" spans="1:26" ht="4.8" customHeight="1" x14ac:dyDescent="0.3">
      <c r="B26" s="253"/>
      <c r="C26" s="253"/>
      <c r="D26" s="253"/>
      <c r="E26" s="253"/>
      <c r="F26" s="253"/>
      <c r="G26" s="253"/>
      <c r="H26" s="253"/>
      <c r="I26" s="253"/>
      <c r="J26" s="253"/>
      <c r="K26" s="253"/>
      <c r="L26" s="253"/>
      <c r="M26" s="253"/>
      <c r="N26" s="254"/>
      <c r="O26" s="254"/>
      <c r="P26" s="254"/>
      <c r="Q26" s="254"/>
      <c r="R26" s="254"/>
      <c r="S26" s="254"/>
      <c r="T26" s="266"/>
      <c r="U26" s="255"/>
      <c r="V26" s="255"/>
      <c r="W26" s="255"/>
      <c r="X26" s="255"/>
      <c r="Y26" s="255"/>
      <c r="Z26" s="255"/>
    </row>
    <row r="27" spans="1:26" s="4" customFormat="1" ht="14.4" customHeight="1" x14ac:dyDescent="0.25">
      <c r="A27" s="182"/>
      <c r="B27" s="273" t="s">
        <v>1</v>
      </c>
      <c r="C27" s="270"/>
      <c r="D27" s="271">
        <f>SUM(D7:D25)</f>
        <v>92899</v>
      </c>
      <c r="E27" s="271">
        <f>SUM(E7:E25)</f>
        <v>768126.75699999998</v>
      </c>
      <c r="F27" s="270"/>
      <c r="G27" s="272">
        <f>SUM(G7:G25)</f>
        <v>3712</v>
      </c>
      <c r="H27" s="272">
        <f t="shared" ref="H27:L27" si="12">SUM(H7:H25)</f>
        <v>117816.18100000001</v>
      </c>
      <c r="I27" s="272">
        <f t="shared" si="12"/>
        <v>2042</v>
      </c>
      <c r="J27" s="272">
        <f t="shared" si="12"/>
        <v>647198.32799999986</v>
      </c>
      <c r="K27" s="272">
        <f t="shared" si="12"/>
        <v>219</v>
      </c>
      <c r="L27" s="272">
        <f t="shared" si="12"/>
        <v>497193.56400000001</v>
      </c>
      <c r="M27" s="271">
        <f>SUM(M7:M25)</f>
        <v>5973</v>
      </c>
      <c r="N27" s="271">
        <f>SUM(N7:N25)</f>
        <v>1262208.0730000001</v>
      </c>
      <c r="O27" s="270"/>
      <c r="P27" s="271">
        <f>SUM(P7:P25)</f>
        <v>163</v>
      </c>
      <c r="Q27" s="271">
        <f>SUM(Q7:Q25)</f>
        <v>567562.38500000001</v>
      </c>
      <c r="R27" s="270"/>
      <c r="S27" s="269">
        <f>SUM(S7:S25)</f>
        <v>99035</v>
      </c>
      <c r="T27" s="269">
        <f>SUM(T7:T25)</f>
        <v>2597897.2149999999</v>
      </c>
      <c r="U27" s="254"/>
      <c r="V27" s="268">
        <f>SUM(V7:V25)</f>
        <v>97487</v>
      </c>
      <c r="W27" s="267">
        <f>SUM(W7:W25)</f>
        <v>2568853.9749999996</v>
      </c>
      <c r="X27" s="249"/>
      <c r="Y27" s="267">
        <f>SUM(Y7:Y25)</f>
        <v>1548</v>
      </c>
      <c r="Z27" s="267">
        <f>SUM(Z7:Z25)</f>
        <v>29043.239999999962</v>
      </c>
    </row>
    <row r="28" spans="1:26" ht="4.8" customHeight="1" x14ac:dyDescent="0.25">
      <c r="B28" s="193"/>
      <c r="C28" s="193"/>
      <c r="D28" s="193"/>
      <c r="E28" s="193"/>
      <c r="F28" s="193"/>
      <c r="G28" s="193"/>
      <c r="H28" s="193"/>
      <c r="I28" s="193"/>
      <c r="J28" s="193"/>
      <c r="K28" s="193"/>
      <c r="L28" s="184"/>
      <c r="M28" s="184"/>
      <c r="N28" s="21"/>
      <c r="O28" s="21"/>
      <c r="P28" s="21"/>
      <c r="Q28" s="21"/>
      <c r="R28" s="21"/>
      <c r="S28" s="21"/>
      <c r="T28" s="265"/>
    </row>
    <row r="29" spans="1:26" s="262" customFormat="1" ht="46.2" customHeight="1" x14ac:dyDescent="0.25">
      <c r="A29" s="261"/>
      <c r="B29" s="331" t="s">
        <v>109</v>
      </c>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row>
    <row r="30" spans="1:26" x14ac:dyDescent="0.25">
      <c r="B30" s="241"/>
      <c r="C30" s="242"/>
      <c r="D30" s="241"/>
      <c r="E30" s="241"/>
      <c r="F30" s="242"/>
      <c r="G30" s="241"/>
      <c r="H30" s="241"/>
      <c r="I30" s="241"/>
      <c r="J30" s="241"/>
      <c r="K30" s="241"/>
      <c r="L30" s="241"/>
      <c r="M30" s="241"/>
      <c r="N30" s="241"/>
      <c r="O30" s="242"/>
      <c r="P30" s="241"/>
      <c r="Q30" s="241"/>
      <c r="R30" s="242"/>
      <c r="S30" s="241"/>
      <c r="T30" s="241"/>
    </row>
  </sheetData>
  <mergeCells count="19">
    <mergeCell ref="B29:Z29"/>
    <mergeCell ref="I5:J5"/>
    <mergeCell ref="D4:E5"/>
    <mergeCell ref="G4:H4"/>
    <mergeCell ref="M4:N4"/>
    <mergeCell ref="I4:J4"/>
    <mergeCell ref="K4:L4"/>
    <mergeCell ref="K5:L5"/>
    <mergeCell ref="V3:W4"/>
    <mergeCell ref="Y3:Z4"/>
    <mergeCell ref="V5:V6"/>
    <mergeCell ref="W5:W6"/>
    <mergeCell ref="S4:T5"/>
    <mergeCell ref="G5:H5"/>
    <mergeCell ref="M5:N5"/>
    <mergeCell ref="B1:Z2"/>
    <mergeCell ref="Y5:Y6"/>
    <mergeCell ref="Z5:Z6"/>
    <mergeCell ref="P4:Q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election activeCell="AB32" sqref="AB32"/>
    </sheetView>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309" bestFit="1" customWidth="1"/>
    <col min="2" max="2" width="17.44140625" style="309" bestFit="1" customWidth="1"/>
    <col min="3" max="3" width="10.109375" style="309" bestFit="1" customWidth="1"/>
    <col min="4" max="4" width="16.6640625" style="309" bestFit="1" customWidth="1"/>
    <col min="5" max="5" width="23.44140625" style="309" customWidth="1"/>
    <col min="6" max="6" width="27.44140625" style="309" customWidth="1"/>
    <col min="7" max="7" width="20.109375" style="309" bestFit="1" customWidth="1"/>
    <col min="8" max="8" width="13.44140625" style="316" bestFit="1" customWidth="1"/>
    <col min="9" max="9" width="14.6640625" style="309" bestFit="1" customWidth="1"/>
    <col min="10" max="10" width="13.5546875" style="317" customWidth="1"/>
    <col min="11" max="11" width="16.5546875" style="317" customWidth="1"/>
    <col min="12" max="12" width="11.5546875" style="309" customWidth="1"/>
    <col min="13" max="13" width="8.88671875" style="309"/>
    <col min="14" max="14" width="10.5546875" style="309" customWidth="1"/>
    <col min="15" max="15" width="15" style="309" customWidth="1"/>
    <col min="16" max="16" width="10.33203125" style="309" customWidth="1"/>
    <col min="17" max="17" width="6.44140625" style="309" bestFit="1" customWidth="1"/>
    <col min="18" max="18" width="7.88671875" style="309" bestFit="1" customWidth="1"/>
    <col min="19" max="19" width="11.21875" style="309" customWidth="1"/>
    <col min="20" max="20" width="20.5546875" style="309" bestFit="1" customWidth="1"/>
    <col min="21" max="21" width="19.33203125" style="309" bestFit="1" customWidth="1"/>
    <col min="22" max="23" width="10.5546875" style="317" bestFit="1" customWidth="1"/>
    <col min="24" max="16384" width="8.88671875" style="309"/>
  </cols>
  <sheetData>
    <row r="1" spans="1:23" s="310" customFormat="1" ht="21" x14ac:dyDescent="0.4">
      <c r="A1" s="310" t="s">
        <v>321</v>
      </c>
      <c r="H1" s="311"/>
      <c r="J1" s="312"/>
      <c r="K1" s="312"/>
      <c r="V1" s="312"/>
      <c r="W1" s="312"/>
    </row>
    <row r="2" spans="1:23" s="313" customFormat="1" ht="14.4" x14ac:dyDescent="0.3">
      <c r="A2" s="313" t="s">
        <v>322</v>
      </c>
      <c r="H2" s="314"/>
      <c r="J2" s="315"/>
      <c r="K2" s="315"/>
      <c r="V2" s="315"/>
      <c r="W2" s="315"/>
    </row>
    <row r="3" spans="1:23" x14ac:dyDescent="0.25">
      <c r="A3" s="309" t="s">
        <v>323</v>
      </c>
    </row>
    <row r="4" spans="1:23" x14ac:dyDescent="0.25">
      <c r="A4" s="309" t="s">
        <v>324</v>
      </c>
    </row>
    <row r="6" spans="1:23" s="313" customFormat="1" ht="43.2" x14ac:dyDescent="0.3">
      <c r="A6" s="313" t="s">
        <v>177</v>
      </c>
      <c r="B6" s="313" t="s">
        <v>115</v>
      </c>
      <c r="C6" s="313" t="s">
        <v>178</v>
      </c>
      <c r="D6" s="313" t="s">
        <v>179</v>
      </c>
      <c r="E6" s="313" t="s">
        <v>180</v>
      </c>
      <c r="F6" s="313" t="s">
        <v>325</v>
      </c>
      <c r="G6" s="313" t="s">
        <v>181</v>
      </c>
      <c r="H6" s="314" t="s">
        <v>326</v>
      </c>
      <c r="I6" s="313" t="s">
        <v>45</v>
      </c>
      <c r="J6" s="318" t="s">
        <v>327</v>
      </c>
      <c r="K6" s="318" t="s">
        <v>182</v>
      </c>
      <c r="L6" s="319" t="s">
        <v>183</v>
      </c>
      <c r="M6" s="319" t="s">
        <v>78</v>
      </c>
      <c r="N6" s="319" t="s">
        <v>184</v>
      </c>
      <c r="O6" s="319" t="s">
        <v>185</v>
      </c>
      <c r="P6" s="319" t="s">
        <v>114</v>
      </c>
      <c r="Q6" s="319" t="s">
        <v>186</v>
      </c>
      <c r="R6" s="319" t="s">
        <v>187</v>
      </c>
      <c r="S6" s="319" t="s">
        <v>188</v>
      </c>
      <c r="T6" s="319" t="s">
        <v>189</v>
      </c>
      <c r="U6" s="319" t="s">
        <v>190</v>
      </c>
      <c r="V6" s="318" t="s">
        <v>191</v>
      </c>
      <c r="W6" s="318" t="s">
        <v>192</v>
      </c>
    </row>
    <row r="7" spans="1:23" x14ac:dyDescent="0.25">
      <c r="B7" s="309" t="s">
        <v>116</v>
      </c>
      <c r="C7" s="309" t="s">
        <v>193</v>
      </c>
      <c r="D7" s="309" t="s">
        <v>194</v>
      </c>
      <c r="E7" s="309" t="s">
        <v>195</v>
      </c>
      <c r="G7" s="309" t="s">
        <v>196</v>
      </c>
      <c r="H7" s="316">
        <v>8530</v>
      </c>
      <c r="I7" s="309">
        <v>4</v>
      </c>
      <c r="J7" s="317">
        <v>37242</v>
      </c>
      <c r="K7" s="317">
        <v>37242</v>
      </c>
      <c r="L7" s="309">
        <v>1.49</v>
      </c>
      <c r="M7" s="309" t="s">
        <v>5</v>
      </c>
      <c r="N7" s="309" t="s">
        <v>195</v>
      </c>
      <c r="O7" s="309" t="s">
        <v>197</v>
      </c>
      <c r="S7" s="309" t="s">
        <v>195</v>
      </c>
      <c r="T7" s="309" t="s">
        <v>198</v>
      </c>
      <c r="U7" s="309" t="s">
        <v>13</v>
      </c>
      <c r="V7" s="317">
        <v>37077</v>
      </c>
      <c r="W7" s="317">
        <v>37242</v>
      </c>
    </row>
    <row r="8" spans="1:23" x14ac:dyDescent="0.25">
      <c r="B8" s="309" t="s">
        <v>117</v>
      </c>
      <c r="C8" s="309" t="s">
        <v>193</v>
      </c>
      <c r="D8" s="309" t="s">
        <v>199</v>
      </c>
      <c r="E8" s="309" t="s">
        <v>195</v>
      </c>
      <c r="G8" s="309" t="s">
        <v>200</v>
      </c>
      <c r="H8" s="316">
        <v>7704</v>
      </c>
      <c r="I8" s="309">
        <v>17</v>
      </c>
      <c r="K8" s="317">
        <v>37257</v>
      </c>
      <c r="L8" s="309">
        <v>2.2599999999999998</v>
      </c>
      <c r="M8" s="309" t="s">
        <v>5</v>
      </c>
      <c r="N8" s="309" t="s">
        <v>195</v>
      </c>
      <c r="O8" s="309" t="s">
        <v>197</v>
      </c>
      <c r="S8" s="309" t="s">
        <v>195</v>
      </c>
      <c r="T8" s="309" t="s">
        <v>198</v>
      </c>
      <c r="U8" s="309" t="s">
        <v>13</v>
      </c>
      <c r="V8" s="317">
        <v>37081</v>
      </c>
      <c r="W8" s="317">
        <v>37242</v>
      </c>
    </row>
    <row r="9" spans="1:23" x14ac:dyDescent="0.25">
      <c r="B9" s="309" t="s">
        <v>118</v>
      </c>
      <c r="C9" s="309" t="s">
        <v>193</v>
      </c>
      <c r="D9" s="309" t="s">
        <v>201</v>
      </c>
      <c r="E9" s="309" t="s">
        <v>195</v>
      </c>
      <c r="G9" s="309" t="s">
        <v>202</v>
      </c>
      <c r="H9" s="316">
        <v>7838</v>
      </c>
      <c r="I9" s="309">
        <v>2</v>
      </c>
      <c r="J9" s="317">
        <v>37242</v>
      </c>
      <c r="K9" s="317">
        <v>37242</v>
      </c>
      <c r="L9" s="309">
        <v>3.76</v>
      </c>
      <c r="M9" s="309" t="s">
        <v>5</v>
      </c>
      <c r="N9" s="309" t="s">
        <v>195</v>
      </c>
      <c r="O9" s="309" t="s">
        <v>197</v>
      </c>
      <c r="S9" s="309" t="s">
        <v>195</v>
      </c>
      <c r="T9" s="309" t="s">
        <v>198</v>
      </c>
      <c r="U9" s="309" t="s">
        <v>13</v>
      </c>
      <c r="V9" s="317">
        <v>37067</v>
      </c>
      <c r="W9" s="317">
        <v>37242</v>
      </c>
    </row>
    <row r="10" spans="1:23" x14ac:dyDescent="0.25">
      <c r="B10" s="309" t="s">
        <v>119</v>
      </c>
      <c r="C10" s="309" t="s">
        <v>193</v>
      </c>
      <c r="D10" s="309" t="s">
        <v>203</v>
      </c>
      <c r="E10" s="309" t="s">
        <v>195</v>
      </c>
      <c r="G10" s="309" t="s">
        <v>204</v>
      </c>
      <c r="H10" s="316">
        <v>8230</v>
      </c>
      <c r="I10" s="309">
        <v>21</v>
      </c>
      <c r="J10" s="317">
        <v>37267</v>
      </c>
      <c r="K10" s="317">
        <v>37267</v>
      </c>
      <c r="L10" s="309">
        <v>0.26</v>
      </c>
      <c r="M10" s="309" t="s">
        <v>5</v>
      </c>
      <c r="N10" s="309" t="s">
        <v>195</v>
      </c>
      <c r="O10" s="309" t="s">
        <v>197</v>
      </c>
      <c r="S10" s="309" t="s">
        <v>195</v>
      </c>
      <c r="T10" s="309" t="s">
        <v>205</v>
      </c>
      <c r="U10" s="309" t="s">
        <v>13</v>
      </c>
      <c r="V10" s="317">
        <v>37216</v>
      </c>
      <c r="W10" s="317">
        <v>37267</v>
      </c>
    </row>
    <row r="11" spans="1:23" x14ac:dyDescent="0.25">
      <c r="B11" s="309" t="s">
        <v>120</v>
      </c>
      <c r="C11" s="309" t="s">
        <v>193</v>
      </c>
      <c r="D11" s="309" t="s">
        <v>206</v>
      </c>
      <c r="E11" s="309" t="s">
        <v>195</v>
      </c>
      <c r="G11" s="309" t="s">
        <v>207</v>
      </c>
      <c r="H11" s="316">
        <v>8551</v>
      </c>
      <c r="I11" s="309">
        <v>4</v>
      </c>
      <c r="K11" s="317">
        <v>37288</v>
      </c>
      <c r="L11" s="309">
        <v>3.72</v>
      </c>
      <c r="M11" s="309" t="s">
        <v>5</v>
      </c>
      <c r="N11" s="309" t="s">
        <v>195</v>
      </c>
      <c r="O11" s="309" t="s">
        <v>197</v>
      </c>
      <c r="S11" s="309" t="s">
        <v>195</v>
      </c>
      <c r="T11" s="309" t="s">
        <v>198</v>
      </c>
      <c r="U11" s="309" t="s">
        <v>13</v>
      </c>
      <c r="V11" s="317">
        <v>37083</v>
      </c>
      <c r="W11" s="317">
        <v>37320</v>
      </c>
    </row>
    <row r="12" spans="1:23" x14ac:dyDescent="0.25">
      <c r="B12" s="309" t="s">
        <v>121</v>
      </c>
      <c r="C12" s="309" t="s">
        <v>193</v>
      </c>
      <c r="D12" s="309" t="s">
        <v>208</v>
      </c>
      <c r="E12" s="309" t="s">
        <v>195</v>
      </c>
      <c r="G12" s="309" t="s">
        <v>209</v>
      </c>
      <c r="H12" s="316">
        <v>7039</v>
      </c>
      <c r="I12" s="309">
        <v>9</v>
      </c>
      <c r="K12" s="317">
        <v>37314</v>
      </c>
      <c r="L12" s="309">
        <v>2.2599999999999998</v>
      </c>
      <c r="M12" s="309" t="s">
        <v>5</v>
      </c>
      <c r="N12" s="309" t="s">
        <v>195</v>
      </c>
      <c r="O12" s="309" t="s">
        <v>197</v>
      </c>
      <c r="S12" s="309" t="s">
        <v>195</v>
      </c>
      <c r="T12" s="309" t="s">
        <v>210</v>
      </c>
      <c r="U12" s="309" t="s">
        <v>13</v>
      </c>
      <c r="V12" s="317">
        <v>37085</v>
      </c>
      <c r="W12" s="317">
        <v>37329</v>
      </c>
    </row>
    <row r="13" spans="1:23" x14ac:dyDescent="0.25">
      <c r="B13" s="309" t="s">
        <v>122</v>
      </c>
      <c r="C13" s="309" t="s">
        <v>193</v>
      </c>
      <c r="D13" s="309" t="s">
        <v>211</v>
      </c>
      <c r="E13" s="309" t="s">
        <v>195</v>
      </c>
      <c r="G13" s="309" t="s">
        <v>212</v>
      </c>
      <c r="H13" s="316">
        <v>8060</v>
      </c>
      <c r="I13" s="309">
        <v>13</v>
      </c>
      <c r="J13" s="317">
        <v>37336</v>
      </c>
      <c r="K13" s="317">
        <v>37336</v>
      </c>
      <c r="L13" s="309">
        <v>1.9</v>
      </c>
      <c r="M13" s="309" t="s">
        <v>5</v>
      </c>
      <c r="N13" s="309" t="s">
        <v>195</v>
      </c>
      <c r="O13" s="309" t="s">
        <v>197</v>
      </c>
      <c r="S13" s="309" t="s">
        <v>195</v>
      </c>
      <c r="T13" s="309" t="s">
        <v>210</v>
      </c>
      <c r="U13" s="309" t="s">
        <v>13</v>
      </c>
      <c r="V13" s="317">
        <v>37109</v>
      </c>
      <c r="W13" s="317">
        <v>37336</v>
      </c>
    </row>
    <row r="14" spans="1:23" x14ac:dyDescent="0.25">
      <c r="B14" s="309" t="s">
        <v>123</v>
      </c>
      <c r="C14" s="309" t="s">
        <v>193</v>
      </c>
      <c r="D14" s="309" t="s">
        <v>213</v>
      </c>
      <c r="E14" s="309" t="s">
        <v>195</v>
      </c>
      <c r="G14" s="309" t="s">
        <v>214</v>
      </c>
      <c r="H14" s="316">
        <v>8501</v>
      </c>
      <c r="I14" s="309">
        <v>17</v>
      </c>
      <c r="K14" s="317">
        <v>37280</v>
      </c>
      <c r="L14" s="309">
        <v>2.69</v>
      </c>
      <c r="M14" s="309" t="s">
        <v>5</v>
      </c>
      <c r="N14" s="309" t="s">
        <v>195</v>
      </c>
      <c r="O14" s="309" t="s">
        <v>197</v>
      </c>
      <c r="S14" s="309" t="s">
        <v>195</v>
      </c>
      <c r="T14" s="309" t="s">
        <v>210</v>
      </c>
      <c r="U14" s="309" t="s">
        <v>13</v>
      </c>
      <c r="V14" s="317">
        <v>37162</v>
      </c>
      <c r="W14" s="317">
        <v>37357</v>
      </c>
    </row>
    <row r="15" spans="1:23" x14ac:dyDescent="0.25">
      <c r="B15" s="309" t="s">
        <v>124</v>
      </c>
      <c r="C15" s="309" t="s">
        <v>193</v>
      </c>
      <c r="D15" s="309" t="s">
        <v>195</v>
      </c>
      <c r="E15" s="309" t="s">
        <v>215</v>
      </c>
      <c r="G15" s="309" t="s">
        <v>216</v>
      </c>
      <c r="H15" s="316">
        <v>7430</v>
      </c>
      <c r="I15" s="309">
        <v>7</v>
      </c>
      <c r="J15" s="317">
        <v>37361</v>
      </c>
      <c r="K15" s="317">
        <v>37361</v>
      </c>
      <c r="L15" s="309">
        <v>2</v>
      </c>
      <c r="M15" s="309" t="s">
        <v>108</v>
      </c>
      <c r="N15" s="309" t="s">
        <v>195</v>
      </c>
      <c r="O15" s="309" t="s">
        <v>197</v>
      </c>
      <c r="S15" s="309" t="s">
        <v>195</v>
      </c>
      <c r="T15" s="309" t="s">
        <v>217</v>
      </c>
      <c r="U15" s="309" t="s">
        <v>13</v>
      </c>
      <c r="V15" s="317">
        <v>37280</v>
      </c>
      <c r="W15" s="317">
        <v>37361</v>
      </c>
    </row>
    <row r="16" spans="1:23" x14ac:dyDescent="0.25">
      <c r="B16" s="309" t="s">
        <v>125</v>
      </c>
      <c r="C16" s="309" t="s">
        <v>193</v>
      </c>
      <c r="D16" s="309" t="s">
        <v>218</v>
      </c>
      <c r="E16" s="309" t="s">
        <v>195</v>
      </c>
      <c r="G16" s="309" t="s">
        <v>219</v>
      </c>
      <c r="H16" s="316">
        <v>7627</v>
      </c>
      <c r="I16" s="309">
        <v>7</v>
      </c>
      <c r="J16" s="317">
        <v>37361</v>
      </c>
      <c r="K16" s="317">
        <v>37361</v>
      </c>
      <c r="L16" s="309">
        <v>2.2599999999999998</v>
      </c>
      <c r="M16" s="309" t="s">
        <v>5</v>
      </c>
      <c r="N16" s="309" t="s">
        <v>195</v>
      </c>
      <c r="O16" s="309" t="s">
        <v>197</v>
      </c>
      <c r="S16" s="309" t="s">
        <v>195</v>
      </c>
      <c r="T16" s="309" t="s">
        <v>217</v>
      </c>
      <c r="U16" s="309" t="s">
        <v>13</v>
      </c>
      <c r="V16" s="317">
        <v>37152</v>
      </c>
      <c r="W16" s="317">
        <v>37361</v>
      </c>
    </row>
    <row r="17" spans="2:23" x14ac:dyDescent="0.25">
      <c r="B17" s="309" t="s">
        <v>126</v>
      </c>
      <c r="C17" s="309" t="s">
        <v>193</v>
      </c>
      <c r="D17" s="309" t="s">
        <v>195</v>
      </c>
      <c r="E17" s="309" t="s">
        <v>220</v>
      </c>
      <c r="G17" s="309" t="s">
        <v>221</v>
      </c>
      <c r="H17" s="316">
        <v>7043</v>
      </c>
      <c r="I17" s="309">
        <v>9</v>
      </c>
      <c r="J17" s="317">
        <v>37382</v>
      </c>
      <c r="K17" s="317">
        <v>37382</v>
      </c>
      <c r="L17" s="309">
        <v>2</v>
      </c>
      <c r="M17" s="309" t="s">
        <v>108</v>
      </c>
      <c r="N17" s="309" t="s">
        <v>195</v>
      </c>
      <c r="O17" s="309" t="s">
        <v>197</v>
      </c>
      <c r="S17" s="309" t="s">
        <v>195</v>
      </c>
      <c r="T17" s="309" t="s">
        <v>210</v>
      </c>
      <c r="U17" s="309" t="s">
        <v>13</v>
      </c>
      <c r="V17" s="317">
        <v>37379</v>
      </c>
      <c r="W17" s="317">
        <v>37382</v>
      </c>
    </row>
    <row r="18" spans="2:23" x14ac:dyDescent="0.25">
      <c r="B18" s="309" t="s">
        <v>127</v>
      </c>
      <c r="C18" s="309" t="s">
        <v>193</v>
      </c>
      <c r="D18" s="309" t="s">
        <v>223</v>
      </c>
      <c r="E18" s="309" t="s">
        <v>195</v>
      </c>
      <c r="G18" s="309" t="s">
        <v>224</v>
      </c>
      <c r="H18" s="316">
        <v>8008</v>
      </c>
      <c r="I18" s="309">
        <v>18</v>
      </c>
      <c r="K18" s="317">
        <v>37377</v>
      </c>
      <c r="L18" s="309">
        <v>2.71</v>
      </c>
      <c r="M18" s="309" t="s">
        <v>5</v>
      </c>
      <c r="N18" s="309" t="s">
        <v>195</v>
      </c>
      <c r="O18" s="309" t="s">
        <v>197</v>
      </c>
      <c r="S18" s="309" t="s">
        <v>195</v>
      </c>
      <c r="T18" s="309" t="s">
        <v>205</v>
      </c>
      <c r="U18" s="309" t="s">
        <v>13</v>
      </c>
      <c r="V18" s="317">
        <v>37298</v>
      </c>
      <c r="W18" s="317">
        <v>37420</v>
      </c>
    </row>
    <row r="19" spans="2:23" x14ac:dyDescent="0.25">
      <c r="B19" s="309" t="s">
        <v>128</v>
      </c>
      <c r="C19" s="309" t="s">
        <v>193</v>
      </c>
      <c r="D19" s="309" t="s">
        <v>225</v>
      </c>
      <c r="E19" s="309" t="s">
        <v>195</v>
      </c>
      <c r="G19" s="309" t="s">
        <v>226</v>
      </c>
      <c r="H19" s="316">
        <v>8251</v>
      </c>
      <c r="I19" s="309">
        <v>21</v>
      </c>
      <c r="J19" s="317">
        <v>37424</v>
      </c>
      <c r="K19" s="317">
        <v>37424</v>
      </c>
      <c r="L19" s="309">
        <v>0.89</v>
      </c>
      <c r="M19" s="309" t="s">
        <v>5</v>
      </c>
      <c r="N19" s="309" t="s">
        <v>195</v>
      </c>
      <c r="O19" s="309" t="s">
        <v>197</v>
      </c>
      <c r="S19" s="309" t="s">
        <v>195</v>
      </c>
      <c r="T19" s="309" t="s">
        <v>205</v>
      </c>
      <c r="U19" s="309" t="s">
        <v>13</v>
      </c>
      <c r="V19" s="317">
        <v>37090</v>
      </c>
      <c r="W19" s="317">
        <v>37424</v>
      </c>
    </row>
    <row r="20" spans="2:23" x14ac:dyDescent="0.25">
      <c r="B20" s="309" t="s">
        <v>129</v>
      </c>
      <c r="C20" s="309" t="s">
        <v>193</v>
      </c>
      <c r="D20" s="309" t="s">
        <v>195</v>
      </c>
      <c r="E20" s="309" t="s">
        <v>227</v>
      </c>
      <c r="F20" s="309" t="s">
        <v>228</v>
      </c>
      <c r="G20" s="309" t="s">
        <v>229</v>
      </c>
      <c r="H20" s="316">
        <v>8096</v>
      </c>
      <c r="I20" s="309">
        <v>15</v>
      </c>
      <c r="K20" s="317">
        <v>37434</v>
      </c>
      <c r="L20" s="309">
        <v>62.23</v>
      </c>
      <c r="M20" s="309" t="s">
        <v>4</v>
      </c>
      <c r="N20" s="309" t="s">
        <v>195</v>
      </c>
      <c r="O20" s="309" t="s">
        <v>197</v>
      </c>
      <c r="S20" s="309" t="s">
        <v>195</v>
      </c>
      <c r="T20" s="309" t="s">
        <v>210</v>
      </c>
      <c r="U20" s="309" t="s">
        <v>13</v>
      </c>
      <c r="V20" s="317">
        <v>37060</v>
      </c>
      <c r="W20" s="317">
        <v>37434</v>
      </c>
    </row>
    <row r="21" spans="2:23" x14ac:dyDescent="0.25">
      <c r="B21" s="309" t="s">
        <v>130</v>
      </c>
      <c r="C21" s="309" t="s">
        <v>193</v>
      </c>
      <c r="D21" s="309" t="s">
        <v>230</v>
      </c>
      <c r="E21" s="309" t="s">
        <v>195</v>
      </c>
      <c r="G21" s="309" t="s">
        <v>231</v>
      </c>
      <c r="H21" s="316">
        <v>7732</v>
      </c>
      <c r="I21" s="309">
        <v>17</v>
      </c>
      <c r="K21" s="317">
        <v>37377</v>
      </c>
      <c r="L21" s="309">
        <v>2.69</v>
      </c>
      <c r="M21" s="309" t="s">
        <v>5</v>
      </c>
      <c r="N21" s="309" t="s">
        <v>195</v>
      </c>
      <c r="O21" s="309" t="s">
        <v>197</v>
      </c>
      <c r="S21" s="309" t="s">
        <v>195</v>
      </c>
      <c r="T21" s="309" t="s">
        <v>198</v>
      </c>
      <c r="U21" s="309" t="s">
        <v>13</v>
      </c>
      <c r="V21" s="317">
        <v>37330</v>
      </c>
      <c r="W21" s="317">
        <v>37439</v>
      </c>
    </row>
    <row r="22" spans="2:23" x14ac:dyDescent="0.25">
      <c r="B22" s="309" t="s">
        <v>131</v>
      </c>
      <c r="C22" s="309" t="s">
        <v>193</v>
      </c>
      <c r="D22" s="309" t="s">
        <v>232</v>
      </c>
      <c r="E22" s="309" t="s">
        <v>195</v>
      </c>
      <c r="G22" s="309" t="s">
        <v>233</v>
      </c>
      <c r="H22" s="316">
        <v>8822</v>
      </c>
      <c r="I22" s="309">
        <v>4</v>
      </c>
      <c r="K22" s="317">
        <v>37408</v>
      </c>
      <c r="L22" s="309">
        <v>3.46</v>
      </c>
      <c r="M22" s="309" t="s">
        <v>5</v>
      </c>
      <c r="N22" s="309" t="s">
        <v>195</v>
      </c>
      <c r="O22" s="309" t="s">
        <v>197</v>
      </c>
      <c r="S22" s="309" t="s">
        <v>195</v>
      </c>
      <c r="T22" s="309" t="s">
        <v>198</v>
      </c>
      <c r="U22" s="309" t="s">
        <v>13</v>
      </c>
      <c r="V22" s="317">
        <v>37146</v>
      </c>
      <c r="W22" s="317">
        <v>37439</v>
      </c>
    </row>
    <row r="23" spans="2:23" x14ac:dyDescent="0.25">
      <c r="B23" s="309" t="s">
        <v>132</v>
      </c>
      <c r="C23" s="309" t="s">
        <v>193</v>
      </c>
      <c r="D23" s="309" t="s">
        <v>195</v>
      </c>
      <c r="E23" s="309" t="s">
        <v>234</v>
      </c>
      <c r="F23" s="309" t="s">
        <v>235</v>
      </c>
      <c r="G23" s="309" t="s">
        <v>236</v>
      </c>
      <c r="H23" s="316">
        <v>7059</v>
      </c>
      <c r="I23" s="309">
        <v>5</v>
      </c>
      <c r="K23" s="317">
        <v>37440</v>
      </c>
      <c r="L23" s="309">
        <v>68.400000000000006</v>
      </c>
      <c r="M23" s="309" t="s">
        <v>4</v>
      </c>
      <c r="N23" s="309" t="s">
        <v>195</v>
      </c>
      <c r="O23" s="309" t="s">
        <v>197</v>
      </c>
      <c r="S23" s="309" t="s">
        <v>195</v>
      </c>
      <c r="T23" s="309" t="s">
        <v>198</v>
      </c>
      <c r="U23" s="309" t="s">
        <v>13</v>
      </c>
      <c r="V23" s="317">
        <v>37063</v>
      </c>
      <c r="W23" s="317">
        <v>37440</v>
      </c>
    </row>
    <row r="24" spans="2:23" x14ac:dyDescent="0.25">
      <c r="B24" s="309" t="s">
        <v>133</v>
      </c>
      <c r="C24" s="309" t="s">
        <v>193</v>
      </c>
      <c r="D24" s="309" t="s">
        <v>237</v>
      </c>
      <c r="E24" s="309" t="s">
        <v>195</v>
      </c>
      <c r="G24" s="309" t="s">
        <v>238</v>
      </c>
      <c r="H24" s="316">
        <v>7722</v>
      </c>
      <c r="I24" s="309">
        <v>17</v>
      </c>
      <c r="J24" s="317">
        <v>37460</v>
      </c>
      <c r="K24" s="317">
        <v>37460</v>
      </c>
      <c r="L24" s="309">
        <v>8.3699999999999992</v>
      </c>
      <c r="M24" s="309" t="s">
        <v>5</v>
      </c>
      <c r="N24" s="309" t="s">
        <v>195</v>
      </c>
      <c r="O24" s="309" t="s">
        <v>197</v>
      </c>
      <c r="S24" s="309" t="s">
        <v>195</v>
      </c>
      <c r="T24" s="309" t="s">
        <v>198</v>
      </c>
      <c r="U24" s="309" t="s">
        <v>13</v>
      </c>
      <c r="V24" s="317">
        <v>37139</v>
      </c>
      <c r="W24" s="317">
        <v>37460</v>
      </c>
    </row>
    <row r="25" spans="2:23" x14ac:dyDescent="0.25">
      <c r="B25" s="309" t="s">
        <v>134</v>
      </c>
      <c r="C25" s="309" t="s">
        <v>193</v>
      </c>
      <c r="D25" s="309" t="s">
        <v>239</v>
      </c>
      <c r="E25" s="309" t="s">
        <v>195</v>
      </c>
      <c r="G25" s="309" t="s">
        <v>240</v>
      </c>
      <c r="H25" s="316">
        <v>8527</v>
      </c>
      <c r="I25" s="309">
        <v>18</v>
      </c>
      <c r="J25" s="317">
        <v>37469</v>
      </c>
      <c r="K25" s="317">
        <v>37469</v>
      </c>
      <c r="L25" s="309">
        <v>1.5</v>
      </c>
      <c r="M25" s="309" t="s">
        <v>5</v>
      </c>
      <c r="N25" s="309" t="s">
        <v>195</v>
      </c>
      <c r="O25" s="309" t="s">
        <v>197</v>
      </c>
      <c r="S25" s="309" t="s">
        <v>195</v>
      </c>
      <c r="T25" s="309" t="s">
        <v>198</v>
      </c>
      <c r="U25" s="309" t="s">
        <v>13</v>
      </c>
      <c r="V25" s="317">
        <v>37203</v>
      </c>
      <c r="W25" s="317">
        <v>37469</v>
      </c>
    </row>
    <row r="26" spans="2:23" x14ac:dyDescent="0.25">
      <c r="B26" s="309" t="s">
        <v>135</v>
      </c>
      <c r="C26" s="309" t="s">
        <v>193</v>
      </c>
      <c r="D26" s="309" t="s">
        <v>241</v>
      </c>
      <c r="E26" s="309" t="s">
        <v>195</v>
      </c>
      <c r="G26" s="309" t="s">
        <v>207</v>
      </c>
      <c r="H26" s="316">
        <v>8551</v>
      </c>
      <c r="I26" s="309">
        <v>4</v>
      </c>
      <c r="K26" s="317">
        <v>37470</v>
      </c>
      <c r="L26" s="309">
        <v>2.71</v>
      </c>
      <c r="M26" s="309" t="s">
        <v>5</v>
      </c>
      <c r="N26" s="309" t="s">
        <v>195</v>
      </c>
      <c r="O26" s="309" t="s">
        <v>197</v>
      </c>
      <c r="S26" s="309" t="s">
        <v>195</v>
      </c>
      <c r="T26" s="309" t="s">
        <v>198</v>
      </c>
      <c r="U26" s="309" t="s">
        <v>13</v>
      </c>
      <c r="V26" s="317">
        <v>37330</v>
      </c>
      <c r="W26" s="317">
        <v>37489</v>
      </c>
    </row>
    <row r="27" spans="2:23" x14ac:dyDescent="0.25">
      <c r="B27" s="309" t="s">
        <v>136</v>
      </c>
      <c r="C27" s="309" t="s">
        <v>193</v>
      </c>
      <c r="D27" s="309" t="s">
        <v>242</v>
      </c>
      <c r="E27" s="309" t="s">
        <v>195</v>
      </c>
      <c r="G27" s="309" t="s">
        <v>243</v>
      </c>
      <c r="H27" s="316">
        <v>7470</v>
      </c>
      <c r="I27" s="309">
        <v>6</v>
      </c>
      <c r="K27" s="317">
        <v>36739</v>
      </c>
      <c r="L27" s="309">
        <v>2.5</v>
      </c>
      <c r="M27" s="309" t="s">
        <v>5</v>
      </c>
      <c r="N27" s="309" t="s">
        <v>195</v>
      </c>
      <c r="O27" s="309" t="s">
        <v>197</v>
      </c>
      <c r="S27" s="309" t="s">
        <v>195</v>
      </c>
      <c r="T27" s="309" t="s">
        <v>198</v>
      </c>
      <c r="U27" s="309" t="s">
        <v>13</v>
      </c>
      <c r="V27" s="317">
        <v>37379</v>
      </c>
      <c r="W27" s="317">
        <v>37522</v>
      </c>
    </row>
    <row r="28" spans="2:23" x14ac:dyDescent="0.25">
      <c r="B28" s="309" t="s">
        <v>137</v>
      </c>
      <c r="C28" s="309" t="s">
        <v>193</v>
      </c>
      <c r="D28" s="309" t="s">
        <v>244</v>
      </c>
      <c r="E28" s="309" t="s">
        <v>195</v>
      </c>
      <c r="G28" s="309" t="s">
        <v>233</v>
      </c>
      <c r="H28" s="316">
        <v>8822</v>
      </c>
      <c r="I28" s="309">
        <v>4</v>
      </c>
      <c r="J28" s="317">
        <v>37523</v>
      </c>
      <c r="K28" s="317">
        <v>37523</v>
      </c>
      <c r="L28" s="309">
        <v>3.01</v>
      </c>
      <c r="M28" s="309" t="s">
        <v>5</v>
      </c>
      <c r="N28" s="309" t="s">
        <v>195</v>
      </c>
      <c r="O28" s="309" t="s">
        <v>197</v>
      </c>
      <c r="S28" s="309" t="s">
        <v>195</v>
      </c>
      <c r="T28" s="309" t="s">
        <v>198</v>
      </c>
      <c r="U28" s="309" t="s">
        <v>13</v>
      </c>
      <c r="V28" s="317">
        <v>37309</v>
      </c>
      <c r="W28" s="317">
        <v>37523</v>
      </c>
    </row>
    <row r="29" spans="2:23" x14ac:dyDescent="0.25">
      <c r="B29" s="309" t="s">
        <v>138</v>
      </c>
      <c r="C29" s="309" t="s">
        <v>193</v>
      </c>
      <c r="D29" s="309" t="s">
        <v>245</v>
      </c>
      <c r="E29" s="309" t="s">
        <v>195</v>
      </c>
      <c r="G29" s="309" t="s">
        <v>246</v>
      </c>
      <c r="H29" s="316">
        <v>7825</v>
      </c>
      <c r="I29" s="309">
        <v>2</v>
      </c>
      <c r="K29" s="317">
        <v>37469</v>
      </c>
      <c r="L29" s="309">
        <v>1.84</v>
      </c>
      <c r="M29" s="309" t="s">
        <v>5</v>
      </c>
      <c r="N29" s="309" t="s">
        <v>195</v>
      </c>
      <c r="O29" s="309" t="s">
        <v>197</v>
      </c>
      <c r="S29" s="309" t="s">
        <v>195</v>
      </c>
      <c r="T29" s="309" t="s">
        <v>198</v>
      </c>
      <c r="U29" s="309" t="s">
        <v>13</v>
      </c>
      <c r="V29" s="317">
        <v>37391</v>
      </c>
      <c r="W29" s="317">
        <v>37545</v>
      </c>
    </row>
    <row r="30" spans="2:23" x14ac:dyDescent="0.25">
      <c r="B30" s="309" t="s">
        <v>139</v>
      </c>
      <c r="C30" s="309" t="s">
        <v>193</v>
      </c>
      <c r="D30" s="309" t="s">
        <v>247</v>
      </c>
      <c r="E30" s="309" t="s">
        <v>195</v>
      </c>
      <c r="G30" s="309" t="s">
        <v>248</v>
      </c>
      <c r="H30" s="316">
        <v>8055</v>
      </c>
      <c r="I30" s="309">
        <v>13</v>
      </c>
      <c r="K30" s="317">
        <v>37530</v>
      </c>
      <c r="L30" s="309">
        <v>7.5</v>
      </c>
      <c r="M30" s="309" t="s">
        <v>5</v>
      </c>
      <c r="N30" s="309" t="s">
        <v>195</v>
      </c>
      <c r="O30" s="309" t="s">
        <v>197</v>
      </c>
      <c r="T30" s="309" t="s">
        <v>210</v>
      </c>
      <c r="U30" s="309" t="s">
        <v>13</v>
      </c>
      <c r="V30" s="317">
        <v>37274</v>
      </c>
      <c r="W30" s="317">
        <v>37582</v>
      </c>
    </row>
    <row r="31" spans="2:23" x14ac:dyDescent="0.25">
      <c r="B31" s="309" t="s">
        <v>140</v>
      </c>
      <c r="C31" s="309" t="s">
        <v>193</v>
      </c>
      <c r="D31" s="309" t="s">
        <v>195</v>
      </c>
      <c r="E31" s="309" t="s">
        <v>249</v>
      </c>
      <c r="F31" s="309" t="s">
        <v>250</v>
      </c>
      <c r="G31" s="309" t="s">
        <v>251</v>
      </c>
      <c r="H31" s="316">
        <v>8648</v>
      </c>
      <c r="I31" s="309">
        <v>12</v>
      </c>
      <c r="K31" s="317">
        <v>37600</v>
      </c>
      <c r="L31" s="309">
        <v>25.54</v>
      </c>
      <c r="M31" s="309" t="s">
        <v>4</v>
      </c>
      <c r="N31" s="309" t="s">
        <v>195</v>
      </c>
      <c r="O31" s="309" t="s">
        <v>197</v>
      </c>
      <c r="S31" s="309" t="s">
        <v>195</v>
      </c>
      <c r="T31" s="309" t="s">
        <v>210</v>
      </c>
      <c r="U31" s="309" t="s">
        <v>13</v>
      </c>
      <c r="V31" s="317">
        <v>37389</v>
      </c>
      <c r="W31" s="317">
        <v>37600</v>
      </c>
    </row>
    <row r="32" spans="2:23" x14ac:dyDescent="0.25">
      <c r="B32" s="309" t="s">
        <v>141</v>
      </c>
      <c r="C32" s="309" t="s">
        <v>193</v>
      </c>
      <c r="D32" s="309" t="s">
        <v>195</v>
      </c>
      <c r="E32" s="309" t="s">
        <v>252</v>
      </c>
      <c r="F32" s="309" t="s">
        <v>250</v>
      </c>
      <c r="G32" s="309" t="s">
        <v>251</v>
      </c>
      <c r="H32" s="316">
        <v>8648</v>
      </c>
      <c r="I32" s="309">
        <v>12</v>
      </c>
      <c r="K32" s="317">
        <v>37600</v>
      </c>
      <c r="L32" s="309">
        <v>31.58</v>
      </c>
      <c r="M32" s="309" t="s">
        <v>4</v>
      </c>
      <c r="N32" s="309" t="s">
        <v>195</v>
      </c>
      <c r="O32" s="309" t="s">
        <v>197</v>
      </c>
      <c r="S32" s="309" t="s">
        <v>195</v>
      </c>
      <c r="T32" s="309" t="s">
        <v>210</v>
      </c>
      <c r="U32" s="309" t="s">
        <v>13</v>
      </c>
      <c r="V32" s="317">
        <v>37371</v>
      </c>
      <c r="W32" s="317">
        <v>37600</v>
      </c>
    </row>
    <row r="33" spans="2:23" x14ac:dyDescent="0.25">
      <c r="B33" s="309" t="s">
        <v>142</v>
      </c>
      <c r="C33" s="309" t="s">
        <v>193</v>
      </c>
      <c r="D33" s="309" t="s">
        <v>195</v>
      </c>
      <c r="E33" s="309" t="s">
        <v>253</v>
      </c>
      <c r="F33" s="309" t="s">
        <v>254</v>
      </c>
      <c r="G33" s="309" t="s">
        <v>255</v>
      </c>
      <c r="H33" s="316">
        <v>7940</v>
      </c>
      <c r="I33" s="309">
        <v>3</v>
      </c>
      <c r="K33" s="317">
        <v>37600</v>
      </c>
      <c r="L33" s="309">
        <v>60.67</v>
      </c>
      <c r="M33" s="309" t="s">
        <v>4</v>
      </c>
      <c r="N33" s="309" t="s">
        <v>195</v>
      </c>
      <c r="O33" s="309" t="s">
        <v>197</v>
      </c>
      <c r="S33" s="309" t="s">
        <v>195</v>
      </c>
      <c r="T33" s="309" t="s">
        <v>210</v>
      </c>
      <c r="U33" s="309" t="s">
        <v>13</v>
      </c>
      <c r="V33" s="317">
        <v>37301</v>
      </c>
      <c r="W33" s="317">
        <v>37600</v>
      </c>
    </row>
    <row r="34" spans="2:23" x14ac:dyDescent="0.25">
      <c r="B34" s="309" t="s">
        <v>143</v>
      </c>
      <c r="C34" s="309" t="s">
        <v>193</v>
      </c>
      <c r="D34" s="309" t="s">
        <v>256</v>
      </c>
      <c r="E34" s="309" t="s">
        <v>195</v>
      </c>
      <c r="G34" s="309" t="s">
        <v>224</v>
      </c>
      <c r="H34" s="316">
        <v>8008</v>
      </c>
      <c r="I34" s="309">
        <v>18</v>
      </c>
      <c r="J34" s="317">
        <v>37601</v>
      </c>
      <c r="K34" s="317">
        <v>37601</v>
      </c>
      <c r="L34" s="309">
        <v>2.8</v>
      </c>
      <c r="M34" s="309" t="s">
        <v>5</v>
      </c>
      <c r="N34" s="309" t="s">
        <v>195</v>
      </c>
      <c r="O34" s="309" t="s">
        <v>197</v>
      </c>
      <c r="S34" s="309" t="s">
        <v>195</v>
      </c>
      <c r="T34" s="309" t="s">
        <v>205</v>
      </c>
      <c r="U34" s="309" t="s">
        <v>13</v>
      </c>
      <c r="V34" s="317">
        <v>37496</v>
      </c>
      <c r="W34" s="317">
        <v>37601</v>
      </c>
    </row>
    <row r="35" spans="2:23" x14ac:dyDescent="0.25">
      <c r="B35" s="309" t="s">
        <v>144</v>
      </c>
      <c r="C35" s="309" t="s">
        <v>193</v>
      </c>
      <c r="D35" s="309" t="s">
        <v>257</v>
      </c>
      <c r="E35" s="309" t="s">
        <v>195</v>
      </c>
      <c r="G35" s="309" t="s">
        <v>258</v>
      </c>
      <c r="H35" s="316">
        <v>8006</v>
      </c>
      <c r="I35" s="309">
        <v>18</v>
      </c>
      <c r="K35" s="317">
        <v>37572</v>
      </c>
      <c r="L35" s="309">
        <v>2.8</v>
      </c>
      <c r="M35" s="309" t="s">
        <v>5</v>
      </c>
      <c r="N35" s="309" t="s">
        <v>195</v>
      </c>
      <c r="O35" s="309" t="s">
        <v>197</v>
      </c>
      <c r="S35" s="309" t="s">
        <v>195</v>
      </c>
      <c r="T35" s="309" t="s">
        <v>205</v>
      </c>
      <c r="U35" s="309" t="s">
        <v>13</v>
      </c>
      <c r="V35" s="317">
        <v>37539</v>
      </c>
      <c r="W35" s="317">
        <v>37601</v>
      </c>
    </row>
    <row r="36" spans="2:23" x14ac:dyDescent="0.25">
      <c r="B36" s="309" t="s">
        <v>145</v>
      </c>
      <c r="C36" s="309" t="s">
        <v>193</v>
      </c>
      <c r="D36" s="309" t="s">
        <v>194</v>
      </c>
      <c r="E36" s="309" t="s">
        <v>195</v>
      </c>
      <c r="G36" s="309" t="s">
        <v>196</v>
      </c>
      <c r="H36" s="316">
        <v>8530</v>
      </c>
      <c r="I36" s="309">
        <v>4</v>
      </c>
      <c r="J36" s="317">
        <v>37606</v>
      </c>
      <c r="K36" s="317">
        <v>37606</v>
      </c>
      <c r="L36" s="309">
        <v>2.92</v>
      </c>
      <c r="M36" s="309" t="s">
        <v>5</v>
      </c>
      <c r="N36" s="309" t="s">
        <v>195</v>
      </c>
      <c r="O36" s="309" t="s">
        <v>197</v>
      </c>
      <c r="S36" s="309" t="s">
        <v>195</v>
      </c>
      <c r="T36" s="309" t="s">
        <v>198</v>
      </c>
      <c r="U36" s="309" t="s">
        <v>13</v>
      </c>
      <c r="V36" s="317">
        <v>37292</v>
      </c>
      <c r="W36" s="317">
        <v>37606</v>
      </c>
    </row>
    <row r="37" spans="2:23" x14ac:dyDescent="0.25">
      <c r="B37" s="309" t="s">
        <v>146</v>
      </c>
      <c r="C37" s="309" t="s">
        <v>193</v>
      </c>
      <c r="D37" s="309" t="s">
        <v>259</v>
      </c>
      <c r="E37" s="309" t="s">
        <v>195</v>
      </c>
      <c r="G37" s="309" t="s">
        <v>260</v>
      </c>
      <c r="H37" s="316">
        <v>8086</v>
      </c>
      <c r="I37" s="309">
        <v>15</v>
      </c>
      <c r="K37" s="317">
        <v>37602</v>
      </c>
      <c r="L37" s="309">
        <v>3.7</v>
      </c>
      <c r="M37" s="309" t="s">
        <v>5</v>
      </c>
      <c r="N37" s="309" t="s">
        <v>195</v>
      </c>
      <c r="O37" s="309" t="s">
        <v>197</v>
      </c>
      <c r="S37" s="309" t="s">
        <v>195</v>
      </c>
      <c r="T37" s="309" t="s">
        <v>210</v>
      </c>
      <c r="U37" s="309" t="s">
        <v>13</v>
      </c>
      <c r="V37" s="317">
        <v>37551</v>
      </c>
      <c r="W37" s="317">
        <v>37614</v>
      </c>
    </row>
    <row r="38" spans="2:23" x14ac:dyDescent="0.25">
      <c r="B38" s="309" t="s">
        <v>147</v>
      </c>
      <c r="C38" s="309" t="s">
        <v>193</v>
      </c>
      <c r="D38" s="309" t="s">
        <v>195</v>
      </c>
      <c r="E38" s="309" t="s">
        <v>261</v>
      </c>
      <c r="F38" s="309" t="s">
        <v>262</v>
      </c>
      <c r="G38" s="309" t="s">
        <v>263</v>
      </c>
      <c r="H38" s="316">
        <v>8066</v>
      </c>
      <c r="I38" s="309">
        <v>15</v>
      </c>
      <c r="K38" s="317">
        <v>37621</v>
      </c>
      <c r="L38" s="309">
        <v>262.14</v>
      </c>
      <c r="M38" s="309" t="s">
        <v>4</v>
      </c>
      <c r="N38" s="309" t="s">
        <v>195</v>
      </c>
      <c r="O38" s="309" t="s">
        <v>197</v>
      </c>
      <c r="S38" s="309" t="s">
        <v>195</v>
      </c>
      <c r="T38" s="309" t="s">
        <v>205</v>
      </c>
      <c r="U38" s="309" t="s">
        <v>13</v>
      </c>
      <c r="V38" s="317">
        <v>37267</v>
      </c>
      <c r="W38" s="317">
        <v>37621</v>
      </c>
    </row>
    <row r="39" spans="2:23" x14ac:dyDescent="0.25">
      <c r="B39" s="309" t="s">
        <v>148</v>
      </c>
      <c r="C39" s="309" t="s">
        <v>193</v>
      </c>
      <c r="D39" s="309" t="s">
        <v>264</v>
      </c>
      <c r="E39" s="309" t="s">
        <v>195</v>
      </c>
      <c r="G39" s="309" t="s">
        <v>265</v>
      </c>
      <c r="H39" s="316">
        <v>8094</v>
      </c>
      <c r="I39" s="309">
        <v>15</v>
      </c>
      <c r="K39" s="317">
        <v>37591</v>
      </c>
      <c r="L39" s="309">
        <v>3.74</v>
      </c>
      <c r="M39" s="309" t="s">
        <v>5</v>
      </c>
      <c r="N39" s="309" t="s">
        <v>195</v>
      </c>
      <c r="O39" s="309" t="s">
        <v>197</v>
      </c>
      <c r="S39" s="309" t="s">
        <v>195</v>
      </c>
      <c r="T39" s="309" t="s">
        <v>205</v>
      </c>
      <c r="U39" s="309" t="s">
        <v>13</v>
      </c>
      <c r="V39" s="317">
        <v>37454</v>
      </c>
      <c r="W39" s="317">
        <v>37627</v>
      </c>
    </row>
    <row r="40" spans="2:23" x14ac:dyDescent="0.25">
      <c r="B40" s="309" t="s">
        <v>149</v>
      </c>
      <c r="C40" s="309" t="s">
        <v>193</v>
      </c>
      <c r="D40" s="309" t="s">
        <v>266</v>
      </c>
      <c r="E40" s="309" t="s">
        <v>195</v>
      </c>
      <c r="G40" s="309" t="s">
        <v>209</v>
      </c>
      <c r="H40" s="316">
        <v>7039</v>
      </c>
      <c r="I40" s="309">
        <v>9</v>
      </c>
      <c r="K40" s="317">
        <v>37622</v>
      </c>
      <c r="L40" s="309">
        <v>10.26</v>
      </c>
      <c r="M40" s="309" t="s">
        <v>5</v>
      </c>
      <c r="N40" s="309" t="s">
        <v>195</v>
      </c>
      <c r="O40" s="309" t="s">
        <v>197</v>
      </c>
      <c r="S40" s="309" t="s">
        <v>195</v>
      </c>
      <c r="T40" s="309" t="s">
        <v>198</v>
      </c>
      <c r="U40" s="309" t="s">
        <v>13</v>
      </c>
      <c r="V40" s="317">
        <v>37390</v>
      </c>
      <c r="W40" s="317">
        <v>37636</v>
      </c>
    </row>
    <row r="41" spans="2:23" x14ac:dyDescent="0.25">
      <c r="B41" s="309" t="s">
        <v>150</v>
      </c>
      <c r="C41" s="309" t="s">
        <v>193</v>
      </c>
      <c r="D41" s="309" t="s">
        <v>267</v>
      </c>
      <c r="E41" s="309" t="s">
        <v>195</v>
      </c>
      <c r="G41" s="309" t="s">
        <v>212</v>
      </c>
      <c r="H41" s="316">
        <v>8060</v>
      </c>
      <c r="I41" s="309">
        <v>13</v>
      </c>
      <c r="K41" s="317">
        <v>37601</v>
      </c>
      <c r="L41" s="309">
        <v>2.27</v>
      </c>
      <c r="M41" s="309" t="s">
        <v>5</v>
      </c>
      <c r="N41" s="309" t="s">
        <v>195</v>
      </c>
      <c r="O41" s="309" t="s">
        <v>197</v>
      </c>
      <c r="S41" s="309" t="s">
        <v>195</v>
      </c>
      <c r="T41" s="309" t="s">
        <v>210</v>
      </c>
      <c r="U41" s="309" t="s">
        <v>13</v>
      </c>
      <c r="V41" s="317">
        <v>37540</v>
      </c>
      <c r="W41" s="317">
        <v>37644</v>
      </c>
    </row>
    <row r="42" spans="2:23" x14ac:dyDescent="0.25">
      <c r="B42" s="309" t="s">
        <v>151</v>
      </c>
      <c r="C42" s="309" t="s">
        <v>193</v>
      </c>
      <c r="D42" s="309" t="s">
        <v>268</v>
      </c>
      <c r="E42" s="309" t="s">
        <v>195</v>
      </c>
      <c r="G42" s="309" t="s">
        <v>269</v>
      </c>
      <c r="H42" s="316">
        <v>8873</v>
      </c>
      <c r="I42" s="309">
        <v>5</v>
      </c>
      <c r="J42" s="317">
        <v>37644</v>
      </c>
      <c r="K42" s="317">
        <v>37644</v>
      </c>
      <c r="L42" s="309">
        <v>4.53</v>
      </c>
      <c r="M42" s="309" t="s">
        <v>5</v>
      </c>
      <c r="N42" s="309" t="s">
        <v>195</v>
      </c>
      <c r="O42" s="309" t="s">
        <v>197</v>
      </c>
      <c r="S42" s="309" t="s">
        <v>195</v>
      </c>
      <c r="T42" s="309" t="s">
        <v>210</v>
      </c>
      <c r="U42" s="309" t="s">
        <v>13</v>
      </c>
      <c r="V42" s="317">
        <v>37546</v>
      </c>
      <c r="W42" s="317">
        <v>37644</v>
      </c>
    </row>
    <row r="43" spans="2:23" x14ac:dyDescent="0.25">
      <c r="B43" s="309" t="s">
        <v>152</v>
      </c>
      <c r="C43" s="309" t="s">
        <v>193</v>
      </c>
      <c r="D43" s="309" t="s">
        <v>270</v>
      </c>
      <c r="E43" s="309" t="s">
        <v>195</v>
      </c>
      <c r="G43" s="309" t="s">
        <v>271</v>
      </c>
      <c r="H43" s="316">
        <v>8110</v>
      </c>
      <c r="I43" s="309">
        <v>14</v>
      </c>
      <c r="J43" s="317">
        <v>37658</v>
      </c>
      <c r="K43" s="317">
        <v>37658</v>
      </c>
      <c r="L43" s="309">
        <v>4.96</v>
      </c>
      <c r="M43" s="309" t="s">
        <v>5</v>
      </c>
      <c r="N43" s="309" t="s">
        <v>195</v>
      </c>
      <c r="O43" s="309" t="s">
        <v>197</v>
      </c>
      <c r="S43" s="309" t="s">
        <v>195</v>
      </c>
      <c r="T43" s="309" t="s">
        <v>210</v>
      </c>
      <c r="U43" s="309" t="s">
        <v>13</v>
      </c>
      <c r="V43" s="317">
        <v>37515</v>
      </c>
      <c r="W43" s="317">
        <v>37658</v>
      </c>
    </row>
    <row r="44" spans="2:23" x14ac:dyDescent="0.25">
      <c r="B44" s="309" t="s">
        <v>153</v>
      </c>
      <c r="C44" s="309" t="s">
        <v>193</v>
      </c>
      <c r="D44" s="309" t="s">
        <v>272</v>
      </c>
      <c r="E44" s="309" t="s">
        <v>195</v>
      </c>
      <c r="G44" s="309" t="s">
        <v>224</v>
      </c>
      <c r="H44" s="316">
        <v>8008</v>
      </c>
      <c r="I44" s="309">
        <v>18</v>
      </c>
      <c r="J44" s="317">
        <v>37663</v>
      </c>
      <c r="K44" s="317">
        <v>37663</v>
      </c>
      <c r="L44" s="309">
        <v>2.48</v>
      </c>
      <c r="M44" s="309" t="s">
        <v>5</v>
      </c>
      <c r="N44" s="309" t="s">
        <v>195</v>
      </c>
      <c r="O44" s="309" t="s">
        <v>197</v>
      </c>
      <c r="S44" s="309" t="s">
        <v>195</v>
      </c>
      <c r="T44" s="309" t="s">
        <v>205</v>
      </c>
      <c r="U44" s="309" t="s">
        <v>13</v>
      </c>
      <c r="V44" s="317">
        <v>37567</v>
      </c>
      <c r="W44" s="317">
        <v>37663</v>
      </c>
    </row>
    <row r="45" spans="2:23" x14ac:dyDescent="0.25">
      <c r="B45" s="309" t="s">
        <v>154</v>
      </c>
      <c r="C45" s="309" t="s">
        <v>193</v>
      </c>
      <c r="D45" s="309" t="s">
        <v>273</v>
      </c>
      <c r="E45" s="309" t="s">
        <v>195</v>
      </c>
      <c r="G45" s="309" t="s">
        <v>222</v>
      </c>
      <c r="H45" s="316">
        <v>8302</v>
      </c>
      <c r="I45" s="309">
        <v>20</v>
      </c>
      <c r="K45" s="317">
        <v>37677</v>
      </c>
      <c r="L45" s="309">
        <v>9.94</v>
      </c>
      <c r="M45" s="309" t="s">
        <v>5</v>
      </c>
      <c r="N45" s="309" t="s">
        <v>195</v>
      </c>
      <c r="O45" s="309" t="s">
        <v>197</v>
      </c>
      <c r="S45" s="309" t="s">
        <v>195</v>
      </c>
      <c r="T45" s="309" t="s">
        <v>205</v>
      </c>
      <c r="U45" s="309" t="s">
        <v>13</v>
      </c>
      <c r="V45" s="317">
        <v>37529</v>
      </c>
      <c r="W45" s="317">
        <v>37694</v>
      </c>
    </row>
    <row r="46" spans="2:23" x14ac:dyDescent="0.25">
      <c r="B46" s="309" t="s">
        <v>155</v>
      </c>
      <c r="C46" s="309" t="s">
        <v>193</v>
      </c>
      <c r="D46" s="309" t="s">
        <v>274</v>
      </c>
      <c r="E46" s="309" t="s">
        <v>195</v>
      </c>
      <c r="G46" s="309" t="s">
        <v>275</v>
      </c>
      <c r="H46" s="316">
        <v>7052</v>
      </c>
      <c r="I46" s="309">
        <v>9</v>
      </c>
      <c r="J46" s="317">
        <v>37705</v>
      </c>
      <c r="K46" s="317">
        <v>37705</v>
      </c>
      <c r="L46" s="309">
        <v>4.6100000000000003</v>
      </c>
      <c r="M46" s="309" t="s">
        <v>5</v>
      </c>
      <c r="N46" s="309" t="s">
        <v>195</v>
      </c>
      <c r="O46" s="309" t="s">
        <v>197</v>
      </c>
      <c r="S46" s="309" t="s">
        <v>195</v>
      </c>
      <c r="T46" s="309" t="s">
        <v>210</v>
      </c>
      <c r="U46" s="309" t="s">
        <v>13</v>
      </c>
      <c r="V46" s="317">
        <v>37596</v>
      </c>
      <c r="W46" s="317">
        <v>37705</v>
      </c>
    </row>
    <row r="47" spans="2:23" x14ac:dyDescent="0.25">
      <c r="B47" s="309" t="s">
        <v>156</v>
      </c>
      <c r="C47" s="309" t="s">
        <v>193</v>
      </c>
      <c r="D47" s="309" t="s">
        <v>276</v>
      </c>
      <c r="E47" s="309" t="s">
        <v>195</v>
      </c>
      <c r="G47" s="309" t="s">
        <v>277</v>
      </c>
      <c r="H47" s="316">
        <v>8005</v>
      </c>
      <c r="I47" s="309">
        <v>18</v>
      </c>
      <c r="K47" s="317">
        <v>37712</v>
      </c>
      <c r="L47" s="309">
        <v>2.82</v>
      </c>
      <c r="M47" s="309" t="s">
        <v>5</v>
      </c>
      <c r="N47" s="309" t="s">
        <v>195</v>
      </c>
      <c r="O47" s="309" t="s">
        <v>197</v>
      </c>
      <c r="S47" s="309" t="s">
        <v>195</v>
      </c>
      <c r="T47" s="309" t="s">
        <v>198</v>
      </c>
      <c r="U47" s="309" t="s">
        <v>13</v>
      </c>
      <c r="V47" s="317">
        <v>37645</v>
      </c>
      <c r="W47" s="317">
        <v>37727</v>
      </c>
    </row>
    <row r="48" spans="2:23" x14ac:dyDescent="0.25">
      <c r="B48" s="309" t="s">
        <v>157</v>
      </c>
      <c r="C48" s="309" t="s">
        <v>193</v>
      </c>
      <c r="D48" s="309" t="s">
        <v>278</v>
      </c>
      <c r="E48" s="309" t="s">
        <v>195</v>
      </c>
      <c r="G48" s="309" t="s">
        <v>279</v>
      </c>
      <c r="H48" s="316">
        <v>8009</v>
      </c>
      <c r="I48" s="309">
        <v>14</v>
      </c>
      <c r="J48" s="317">
        <v>37739</v>
      </c>
      <c r="K48" s="317">
        <v>37739</v>
      </c>
      <c r="L48" s="309">
        <v>4.5199999999999996</v>
      </c>
      <c r="M48" s="309" t="s">
        <v>5</v>
      </c>
      <c r="N48" s="309" t="s">
        <v>195</v>
      </c>
      <c r="O48" s="309" t="s">
        <v>197</v>
      </c>
      <c r="S48" s="309" t="s">
        <v>195</v>
      </c>
      <c r="T48" s="309" t="s">
        <v>205</v>
      </c>
      <c r="U48" s="309" t="s">
        <v>13</v>
      </c>
      <c r="V48" s="317">
        <v>37574</v>
      </c>
      <c r="W48" s="317">
        <v>37739</v>
      </c>
    </row>
    <row r="49" spans="2:23" x14ac:dyDescent="0.25">
      <c r="B49" s="309" t="s">
        <v>158</v>
      </c>
      <c r="C49" s="309" t="s">
        <v>193</v>
      </c>
      <c r="D49" s="309" t="s">
        <v>280</v>
      </c>
      <c r="E49" s="309" t="s">
        <v>195</v>
      </c>
      <c r="G49" s="309" t="s">
        <v>281</v>
      </c>
      <c r="H49" s="316">
        <v>7040</v>
      </c>
      <c r="I49" s="309">
        <v>9</v>
      </c>
      <c r="K49" s="317">
        <v>37712</v>
      </c>
      <c r="L49" s="309">
        <v>2.78</v>
      </c>
      <c r="M49" s="309" t="s">
        <v>5</v>
      </c>
      <c r="N49" s="309" t="s">
        <v>195</v>
      </c>
      <c r="O49" s="309" t="s">
        <v>197</v>
      </c>
      <c r="S49" s="309" t="s">
        <v>195</v>
      </c>
      <c r="T49" s="309" t="s">
        <v>210</v>
      </c>
      <c r="U49" s="309" t="s">
        <v>13</v>
      </c>
      <c r="V49" s="317">
        <v>37573</v>
      </c>
      <c r="W49" s="317">
        <v>37749</v>
      </c>
    </row>
    <row r="50" spans="2:23" x14ac:dyDescent="0.25">
      <c r="B50" s="309" t="s">
        <v>159</v>
      </c>
      <c r="C50" s="309" t="s">
        <v>193</v>
      </c>
      <c r="D50" s="309" t="s">
        <v>282</v>
      </c>
      <c r="E50" s="309" t="s">
        <v>195</v>
      </c>
      <c r="G50" s="309" t="s">
        <v>283</v>
      </c>
      <c r="H50" s="316">
        <v>8525</v>
      </c>
      <c r="I50" s="309">
        <v>12</v>
      </c>
      <c r="K50" s="317">
        <v>37706</v>
      </c>
      <c r="L50" s="309">
        <v>4.79</v>
      </c>
      <c r="M50" s="309" t="s">
        <v>5</v>
      </c>
      <c r="N50" s="309" t="s">
        <v>195</v>
      </c>
      <c r="O50" s="309" t="s">
        <v>197</v>
      </c>
      <c r="S50" s="309" t="s">
        <v>195</v>
      </c>
      <c r="T50" s="309" t="s">
        <v>210</v>
      </c>
      <c r="U50" s="309" t="s">
        <v>13</v>
      </c>
      <c r="V50" s="317">
        <v>37583</v>
      </c>
      <c r="W50" s="317">
        <v>37749</v>
      </c>
    </row>
    <row r="51" spans="2:23" x14ac:dyDescent="0.25">
      <c r="B51" s="309" t="s">
        <v>160</v>
      </c>
      <c r="C51" s="309" t="s">
        <v>193</v>
      </c>
      <c r="D51" s="309" t="s">
        <v>195</v>
      </c>
      <c r="E51" s="309" t="s">
        <v>284</v>
      </c>
      <c r="F51" s="309" t="s">
        <v>285</v>
      </c>
      <c r="G51" s="309" t="s">
        <v>286</v>
      </c>
      <c r="H51" s="316">
        <v>7827</v>
      </c>
      <c r="I51" s="309">
        <v>1</v>
      </c>
      <c r="K51" s="317">
        <v>37752</v>
      </c>
      <c r="L51" s="309">
        <v>4.1900000000000004</v>
      </c>
      <c r="M51" s="309" t="s">
        <v>4</v>
      </c>
      <c r="N51" s="309" t="s">
        <v>195</v>
      </c>
      <c r="O51" s="309" t="s">
        <v>197</v>
      </c>
      <c r="S51" s="309" t="s">
        <v>195</v>
      </c>
      <c r="T51" s="309" t="s">
        <v>198</v>
      </c>
      <c r="U51" s="309" t="s">
        <v>13</v>
      </c>
      <c r="V51" s="317">
        <v>37462</v>
      </c>
      <c r="W51" s="317">
        <v>37752</v>
      </c>
    </row>
    <row r="52" spans="2:23" x14ac:dyDescent="0.25">
      <c r="B52" s="309" t="s">
        <v>161</v>
      </c>
      <c r="C52" s="309" t="s">
        <v>193</v>
      </c>
      <c r="D52" s="309" t="s">
        <v>287</v>
      </c>
      <c r="E52" s="309" t="s">
        <v>195</v>
      </c>
      <c r="G52" s="309" t="s">
        <v>286</v>
      </c>
      <c r="H52" s="316">
        <v>7827</v>
      </c>
      <c r="I52" s="309">
        <v>1</v>
      </c>
      <c r="K52" s="317">
        <v>37750</v>
      </c>
      <c r="L52" s="309">
        <v>8.3800000000000008</v>
      </c>
      <c r="M52" s="309" t="s">
        <v>5</v>
      </c>
      <c r="N52" s="309" t="s">
        <v>195</v>
      </c>
      <c r="O52" s="309" t="s">
        <v>197</v>
      </c>
      <c r="S52" s="309" t="s">
        <v>195</v>
      </c>
      <c r="T52" s="309" t="s">
        <v>198</v>
      </c>
      <c r="U52" s="309" t="s">
        <v>13</v>
      </c>
      <c r="V52" s="317">
        <v>37582</v>
      </c>
      <c r="W52" s="317">
        <v>37752</v>
      </c>
    </row>
    <row r="53" spans="2:23" x14ac:dyDescent="0.25">
      <c r="B53" s="309" t="s">
        <v>162</v>
      </c>
      <c r="C53" s="309" t="s">
        <v>193</v>
      </c>
      <c r="D53" s="309" t="s">
        <v>195</v>
      </c>
      <c r="E53" s="309" t="s">
        <v>284</v>
      </c>
      <c r="F53" s="309" t="s">
        <v>285</v>
      </c>
      <c r="G53" s="309" t="s">
        <v>286</v>
      </c>
      <c r="H53" s="316">
        <v>7827</v>
      </c>
      <c r="I53" s="309">
        <v>1</v>
      </c>
      <c r="K53" s="317">
        <v>37752</v>
      </c>
      <c r="L53" s="309">
        <v>9.77</v>
      </c>
      <c r="M53" s="309" t="s">
        <v>4</v>
      </c>
      <c r="N53" s="309" t="s">
        <v>195</v>
      </c>
      <c r="O53" s="309" t="s">
        <v>197</v>
      </c>
      <c r="S53" s="309" t="s">
        <v>195</v>
      </c>
      <c r="T53" s="309" t="s">
        <v>198</v>
      </c>
      <c r="U53" s="309" t="s">
        <v>13</v>
      </c>
      <c r="V53" s="317">
        <v>37462</v>
      </c>
      <c r="W53" s="317">
        <v>37752</v>
      </c>
    </row>
    <row r="54" spans="2:23" x14ac:dyDescent="0.25">
      <c r="B54" s="309" t="s">
        <v>163</v>
      </c>
      <c r="C54" s="309" t="s">
        <v>193</v>
      </c>
      <c r="D54" s="309" t="s">
        <v>195</v>
      </c>
      <c r="E54" s="309" t="s">
        <v>288</v>
      </c>
      <c r="F54" s="309" t="s">
        <v>289</v>
      </c>
      <c r="G54" s="309" t="s">
        <v>290</v>
      </c>
      <c r="H54" s="316">
        <v>8560</v>
      </c>
      <c r="I54" s="309">
        <v>12</v>
      </c>
      <c r="K54" s="317">
        <v>37764</v>
      </c>
      <c r="L54" s="309">
        <v>479.8</v>
      </c>
      <c r="M54" s="309" t="s">
        <v>4</v>
      </c>
      <c r="N54" s="309" t="s">
        <v>195</v>
      </c>
      <c r="O54" s="309" t="s">
        <v>197</v>
      </c>
      <c r="S54" s="309" t="s">
        <v>195</v>
      </c>
      <c r="T54" s="309" t="s">
        <v>210</v>
      </c>
      <c r="U54" s="309" t="s">
        <v>13</v>
      </c>
      <c r="V54" s="317">
        <v>37477</v>
      </c>
      <c r="W54" s="317">
        <v>37764</v>
      </c>
    </row>
    <row r="55" spans="2:23" x14ac:dyDescent="0.25">
      <c r="B55" s="309" t="s">
        <v>164</v>
      </c>
      <c r="C55" s="309" t="s">
        <v>193</v>
      </c>
      <c r="D55" s="309" t="s">
        <v>291</v>
      </c>
      <c r="E55" s="309" t="s">
        <v>195</v>
      </c>
      <c r="G55" s="309" t="s">
        <v>283</v>
      </c>
      <c r="H55" s="316">
        <v>8525</v>
      </c>
      <c r="I55" s="309">
        <v>12</v>
      </c>
      <c r="K55" s="317">
        <v>37750</v>
      </c>
      <c r="L55" s="309">
        <v>2.8</v>
      </c>
      <c r="M55" s="309" t="s">
        <v>5</v>
      </c>
      <c r="N55" s="309" t="s">
        <v>195</v>
      </c>
      <c r="O55" s="309" t="s">
        <v>197</v>
      </c>
      <c r="S55" s="309" t="s">
        <v>195</v>
      </c>
      <c r="T55" s="309" t="s">
        <v>210</v>
      </c>
      <c r="U55" s="309" t="s">
        <v>13</v>
      </c>
      <c r="V55" s="317">
        <v>37708</v>
      </c>
      <c r="W55" s="317">
        <v>37784</v>
      </c>
    </row>
    <row r="56" spans="2:23" x14ac:dyDescent="0.25">
      <c r="B56" s="309" t="s">
        <v>165</v>
      </c>
      <c r="C56" s="309" t="s">
        <v>193</v>
      </c>
      <c r="D56" s="309" t="s">
        <v>292</v>
      </c>
      <c r="E56" s="309" t="s">
        <v>195</v>
      </c>
      <c r="G56" s="309" t="s">
        <v>221</v>
      </c>
      <c r="H56" s="316">
        <v>7042</v>
      </c>
      <c r="I56" s="309">
        <v>9</v>
      </c>
      <c r="K56" s="317">
        <v>37742</v>
      </c>
      <c r="L56" s="309">
        <v>4.6100000000000003</v>
      </c>
      <c r="M56" s="309" t="s">
        <v>5</v>
      </c>
      <c r="N56" s="309" t="s">
        <v>195</v>
      </c>
      <c r="O56" s="309" t="s">
        <v>197</v>
      </c>
      <c r="S56" s="309" t="s">
        <v>195</v>
      </c>
      <c r="T56" s="309" t="s">
        <v>210</v>
      </c>
      <c r="U56" s="309" t="s">
        <v>13</v>
      </c>
      <c r="V56" s="317">
        <v>37683</v>
      </c>
      <c r="W56" s="317">
        <v>37784</v>
      </c>
    </row>
    <row r="57" spans="2:23" x14ac:dyDescent="0.25">
      <c r="B57" s="309" t="s">
        <v>166</v>
      </c>
      <c r="C57" s="309" t="s">
        <v>193</v>
      </c>
      <c r="D57" s="309" t="s">
        <v>293</v>
      </c>
      <c r="E57" s="309" t="s">
        <v>195</v>
      </c>
      <c r="G57" s="309" t="s">
        <v>294</v>
      </c>
      <c r="H57" s="316">
        <v>7438</v>
      </c>
      <c r="I57" s="309">
        <v>6</v>
      </c>
      <c r="K57" s="317">
        <v>37770</v>
      </c>
      <c r="L57" s="309">
        <v>2.88</v>
      </c>
      <c r="M57" s="309" t="s">
        <v>5</v>
      </c>
      <c r="N57" s="309" t="s">
        <v>195</v>
      </c>
      <c r="O57" s="309" t="s">
        <v>197</v>
      </c>
      <c r="S57" s="309" t="s">
        <v>195</v>
      </c>
      <c r="T57" s="309" t="s">
        <v>198</v>
      </c>
      <c r="U57" s="309" t="s">
        <v>13</v>
      </c>
      <c r="V57" s="317">
        <v>37683</v>
      </c>
      <c r="W57" s="317">
        <v>37813</v>
      </c>
    </row>
    <row r="58" spans="2:23" x14ac:dyDescent="0.25">
      <c r="B58" s="309" t="s">
        <v>167</v>
      </c>
      <c r="C58" s="309" t="s">
        <v>193</v>
      </c>
      <c r="D58" s="309" t="s">
        <v>299</v>
      </c>
      <c r="E58" s="309" t="s">
        <v>195</v>
      </c>
      <c r="G58" s="309" t="s">
        <v>300</v>
      </c>
      <c r="H58" s="316">
        <v>7865</v>
      </c>
      <c r="I58" s="309">
        <v>2</v>
      </c>
      <c r="K58" s="317">
        <v>36739</v>
      </c>
      <c r="L58" s="309">
        <v>4.4000000000000004</v>
      </c>
      <c r="M58" s="309" t="s">
        <v>5</v>
      </c>
      <c r="N58" s="309" t="s">
        <v>195</v>
      </c>
      <c r="O58" s="309" t="s">
        <v>197</v>
      </c>
      <c r="S58" s="309" t="s">
        <v>298</v>
      </c>
      <c r="T58" s="309" t="s">
        <v>198</v>
      </c>
      <c r="U58" s="309" t="s">
        <v>13</v>
      </c>
      <c r="V58" s="317">
        <v>37783</v>
      </c>
      <c r="W58" s="317">
        <v>37923</v>
      </c>
    </row>
    <row r="59" spans="2:23" x14ac:dyDescent="0.25">
      <c r="B59" s="309" t="s">
        <v>168</v>
      </c>
      <c r="C59" s="309" t="s">
        <v>193</v>
      </c>
      <c r="D59" s="309" t="s">
        <v>302</v>
      </c>
      <c r="E59" s="309" t="s">
        <v>195</v>
      </c>
      <c r="G59" s="309" t="s">
        <v>303</v>
      </c>
      <c r="H59" s="316">
        <v>7421</v>
      </c>
      <c r="I59" s="309">
        <v>6</v>
      </c>
      <c r="K59" s="317">
        <v>36739</v>
      </c>
      <c r="L59" s="309">
        <v>2.64</v>
      </c>
      <c r="M59" s="309" t="s">
        <v>5</v>
      </c>
      <c r="N59" s="309" t="s">
        <v>195</v>
      </c>
      <c r="O59" s="309" t="s">
        <v>197</v>
      </c>
      <c r="S59" s="309" t="s">
        <v>298</v>
      </c>
      <c r="T59" s="309" t="s">
        <v>217</v>
      </c>
      <c r="U59" s="309" t="s">
        <v>13</v>
      </c>
      <c r="V59" s="317">
        <v>37852</v>
      </c>
      <c r="W59" s="317">
        <v>37935</v>
      </c>
    </row>
    <row r="60" spans="2:23" x14ac:dyDescent="0.25">
      <c r="B60" s="309" t="s">
        <v>169</v>
      </c>
      <c r="C60" s="309" t="s">
        <v>193</v>
      </c>
      <c r="D60" s="309" t="s">
        <v>304</v>
      </c>
      <c r="E60" s="309" t="s">
        <v>195</v>
      </c>
      <c r="G60" s="309" t="s">
        <v>246</v>
      </c>
      <c r="H60" s="316">
        <v>7825</v>
      </c>
      <c r="I60" s="309">
        <v>2</v>
      </c>
      <c r="K60" s="317">
        <v>36800</v>
      </c>
      <c r="L60" s="309">
        <v>2.31</v>
      </c>
      <c r="M60" s="309" t="s">
        <v>5</v>
      </c>
      <c r="N60" s="309" t="s">
        <v>195</v>
      </c>
      <c r="O60" s="309" t="s">
        <v>197</v>
      </c>
      <c r="S60" s="309" t="s">
        <v>298</v>
      </c>
      <c r="T60" s="309" t="s">
        <v>198</v>
      </c>
      <c r="U60" s="309" t="s">
        <v>13</v>
      </c>
      <c r="V60" s="317">
        <v>37869</v>
      </c>
      <c r="W60" s="317">
        <v>37958</v>
      </c>
    </row>
    <row r="61" spans="2:23" x14ac:dyDescent="0.25">
      <c r="B61" s="309" t="s">
        <v>170</v>
      </c>
      <c r="C61" s="309" t="s">
        <v>193</v>
      </c>
      <c r="D61" s="309" t="s">
        <v>305</v>
      </c>
      <c r="E61" s="309" t="s">
        <v>306</v>
      </c>
      <c r="G61" s="309" t="s">
        <v>246</v>
      </c>
      <c r="H61" s="316">
        <v>7825</v>
      </c>
      <c r="I61" s="309">
        <v>2</v>
      </c>
      <c r="K61" s="317">
        <v>36831</v>
      </c>
      <c r="L61" s="309">
        <v>9.1999999999999993</v>
      </c>
      <c r="M61" s="309" t="s">
        <v>2</v>
      </c>
      <c r="N61" s="309" t="s">
        <v>195</v>
      </c>
      <c r="O61" s="309" t="s">
        <v>197</v>
      </c>
      <c r="S61" s="309" t="s">
        <v>298</v>
      </c>
      <c r="T61" s="309" t="s">
        <v>198</v>
      </c>
      <c r="U61" s="309" t="s">
        <v>13</v>
      </c>
      <c r="V61" s="317">
        <v>37815</v>
      </c>
      <c r="W61" s="317">
        <v>37984</v>
      </c>
    </row>
    <row r="62" spans="2:23" x14ac:dyDescent="0.25">
      <c r="B62" s="309" t="s">
        <v>171</v>
      </c>
      <c r="C62" s="309" t="s">
        <v>193</v>
      </c>
      <c r="D62" s="309" t="s">
        <v>273</v>
      </c>
      <c r="E62" s="309" t="s">
        <v>195</v>
      </c>
      <c r="G62" s="309" t="s">
        <v>222</v>
      </c>
      <c r="H62" s="316">
        <v>8302</v>
      </c>
      <c r="I62" s="309">
        <v>20</v>
      </c>
      <c r="K62" s="317">
        <v>37677</v>
      </c>
      <c r="L62" s="309">
        <v>9.4499999999999993</v>
      </c>
      <c r="M62" s="309" t="s">
        <v>5</v>
      </c>
      <c r="N62" s="309" t="s">
        <v>195</v>
      </c>
      <c r="O62" s="309" t="s">
        <v>197</v>
      </c>
      <c r="S62" s="309" t="s">
        <v>301</v>
      </c>
      <c r="T62" s="309" t="s">
        <v>296</v>
      </c>
      <c r="U62" s="309" t="s">
        <v>13</v>
      </c>
      <c r="V62" s="317">
        <v>38134</v>
      </c>
      <c r="W62" s="317">
        <v>38328</v>
      </c>
    </row>
    <row r="63" spans="2:23" x14ac:dyDescent="0.25">
      <c r="B63" s="309" t="s">
        <v>172</v>
      </c>
      <c r="C63" s="309" t="s">
        <v>193</v>
      </c>
      <c r="D63" s="309" t="s">
        <v>223</v>
      </c>
      <c r="E63" s="309" t="s">
        <v>195</v>
      </c>
      <c r="G63" s="309" t="s">
        <v>295</v>
      </c>
      <c r="H63" s="316">
        <v>8008</v>
      </c>
      <c r="I63" s="309">
        <v>18</v>
      </c>
      <c r="K63" s="317">
        <v>37377</v>
      </c>
      <c r="L63" s="309">
        <v>2.64</v>
      </c>
      <c r="M63" s="309" t="s">
        <v>5</v>
      </c>
      <c r="N63" s="309" t="s">
        <v>195</v>
      </c>
      <c r="O63" s="309" t="s">
        <v>197</v>
      </c>
      <c r="S63" s="309" t="s">
        <v>301</v>
      </c>
      <c r="T63" s="309" t="s">
        <v>296</v>
      </c>
      <c r="U63" s="309" t="s">
        <v>13</v>
      </c>
      <c r="V63" s="317">
        <v>38209</v>
      </c>
      <c r="W63" s="317">
        <v>38335</v>
      </c>
    </row>
    <row r="64" spans="2:23" x14ac:dyDescent="0.25">
      <c r="B64" s="309" t="s">
        <v>173</v>
      </c>
      <c r="C64" s="309" t="s">
        <v>193</v>
      </c>
      <c r="D64" s="309" t="s">
        <v>309</v>
      </c>
      <c r="E64" s="309" t="s">
        <v>310</v>
      </c>
      <c r="G64" s="309" t="s">
        <v>246</v>
      </c>
      <c r="H64" s="316">
        <v>7825</v>
      </c>
      <c r="I64" s="309">
        <v>2</v>
      </c>
      <c r="K64" s="317">
        <v>36831</v>
      </c>
      <c r="L64" s="309">
        <v>1.84</v>
      </c>
      <c r="M64" s="309" t="s">
        <v>2</v>
      </c>
      <c r="N64" s="309" t="s">
        <v>195</v>
      </c>
      <c r="O64" s="309" t="s">
        <v>197</v>
      </c>
      <c r="S64" s="309" t="s">
        <v>298</v>
      </c>
      <c r="T64" s="309" t="s">
        <v>198</v>
      </c>
      <c r="U64" s="309" t="s">
        <v>13</v>
      </c>
      <c r="V64" s="317">
        <v>38330</v>
      </c>
      <c r="W64" s="317">
        <v>38385</v>
      </c>
    </row>
    <row r="65" spans="2:23" x14ac:dyDescent="0.25">
      <c r="B65" s="309" t="s">
        <v>174</v>
      </c>
      <c r="C65" s="309" t="s">
        <v>193</v>
      </c>
      <c r="D65" s="309" t="s">
        <v>307</v>
      </c>
      <c r="E65" s="309" t="s">
        <v>311</v>
      </c>
      <c r="F65" s="309" t="s">
        <v>312</v>
      </c>
      <c r="G65" s="309" t="s">
        <v>308</v>
      </c>
      <c r="H65" s="316">
        <v>8648</v>
      </c>
      <c r="I65" s="309">
        <v>12</v>
      </c>
      <c r="K65" s="317">
        <v>37559</v>
      </c>
      <c r="L65" s="309">
        <v>8.8800000000000008</v>
      </c>
      <c r="M65" s="309" t="s">
        <v>4</v>
      </c>
      <c r="N65" s="309" t="s">
        <v>195</v>
      </c>
      <c r="O65" s="309" t="s">
        <v>197</v>
      </c>
      <c r="S65" s="309" t="s">
        <v>297</v>
      </c>
      <c r="T65" s="309" t="s">
        <v>210</v>
      </c>
      <c r="U65" s="309" t="s">
        <v>13</v>
      </c>
      <c r="V65" s="317">
        <v>37939</v>
      </c>
      <c r="W65" s="317">
        <v>38460</v>
      </c>
    </row>
    <row r="66" spans="2:23" x14ac:dyDescent="0.25">
      <c r="B66" s="309" t="s">
        <v>175</v>
      </c>
      <c r="C66" s="309" t="s">
        <v>193</v>
      </c>
      <c r="D66" s="309" t="s">
        <v>315</v>
      </c>
      <c r="E66" s="309" t="s">
        <v>195</v>
      </c>
      <c r="G66" s="309" t="s">
        <v>283</v>
      </c>
      <c r="H66" s="316">
        <v>8525</v>
      </c>
      <c r="I66" s="309">
        <v>12</v>
      </c>
      <c r="K66" s="317">
        <v>37257</v>
      </c>
      <c r="L66" s="309">
        <v>1.92</v>
      </c>
      <c r="M66" s="309" t="s">
        <v>5</v>
      </c>
      <c r="N66" s="309" t="s">
        <v>195</v>
      </c>
      <c r="O66" s="309" t="s">
        <v>197</v>
      </c>
      <c r="S66" s="309" t="s">
        <v>314</v>
      </c>
      <c r="T66" s="309" t="s">
        <v>198</v>
      </c>
      <c r="U66" s="309" t="s">
        <v>13</v>
      </c>
      <c r="V66" s="317">
        <v>38643</v>
      </c>
      <c r="W66" s="317">
        <v>38996</v>
      </c>
    </row>
    <row r="67" spans="2:23" x14ac:dyDescent="0.25">
      <c r="B67" s="309" t="s">
        <v>176</v>
      </c>
      <c r="C67" s="309" t="s">
        <v>316</v>
      </c>
      <c r="D67" s="309" t="s">
        <v>317</v>
      </c>
      <c r="E67" s="309" t="s">
        <v>318</v>
      </c>
      <c r="F67" s="309" t="s">
        <v>319</v>
      </c>
      <c r="G67" s="309" t="s">
        <v>313</v>
      </c>
      <c r="H67" s="316">
        <v>7310</v>
      </c>
      <c r="I67" s="309">
        <v>8</v>
      </c>
      <c r="K67" s="317">
        <v>37377</v>
      </c>
      <c r="L67" s="309">
        <v>62.7</v>
      </c>
      <c r="M67" s="309" t="s">
        <v>4</v>
      </c>
      <c r="N67" s="309" t="s">
        <v>195</v>
      </c>
      <c r="O67" s="309" t="s">
        <v>197</v>
      </c>
      <c r="S67" s="309" t="s">
        <v>320</v>
      </c>
      <c r="T67" s="309" t="s">
        <v>210</v>
      </c>
      <c r="U67" s="309" t="s">
        <v>13</v>
      </c>
      <c r="V67" s="317">
        <v>39722</v>
      </c>
      <c r="W67" s="317">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2"/>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46" t="s">
        <v>332</v>
      </c>
      <c r="B1" s="346"/>
      <c r="C1" s="346"/>
      <c r="D1" s="346"/>
      <c r="E1" s="346"/>
      <c r="F1" s="346"/>
      <c r="G1" s="346"/>
      <c r="H1" s="346"/>
      <c r="I1" s="346"/>
      <c r="J1" s="346"/>
      <c r="K1" s="346"/>
      <c r="L1" s="346"/>
      <c r="M1" s="346"/>
      <c r="N1" s="346"/>
      <c r="O1" s="346"/>
      <c r="P1" s="346"/>
      <c r="Q1" s="346"/>
      <c r="R1" s="346"/>
      <c r="S1" s="346"/>
      <c r="T1" s="346"/>
      <c r="U1" s="346"/>
      <c r="V1" s="346"/>
      <c r="W1" s="346"/>
      <c r="X1" s="346"/>
    </row>
    <row r="2" spans="1:24" ht="10.199999999999999" customHeight="1" x14ac:dyDescent="0.3">
      <c r="A2" s="46"/>
      <c r="B2" s="47"/>
      <c r="C2" s="46"/>
      <c r="E2" s="46"/>
      <c r="F2" s="46"/>
      <c r="G2" s="46"/>
      <c r="H2" s="46"/>
      <c r="I2" s="46"/>
      <c r="J2" s="46"/>
      <c r="K2" s="5"/>
      <c r="L2" s="5"/>
      <c r="N2" s="5"/>
      <c r="O2" s="5"/>
      <c r="Q2" s="5"/>
      <c r="R2" s="5"/>
      <c r="T2" s="294"/>
      <c r="U2" s="294"/>
      <c r="V2" s="295"/>
      <c r="X2" s="296"/>
    </row>
    <row r="3" spans="1:24" s="75" customFormat="1" ht="15.6" customHeight="1" x14ac:dyDescent="0.25">
      <c r="A3" s="74"/>
      <c r="B3" s="352" t="s">
        <v>92</v>
      </c>
      <c r="C3" s="352"/>
      <c r="D3" s="23"/>
      <c r="E3" s="334" t="s">
        <v>10</v>
      </c>
      <c r="F3" s="354"/>
      <c r="G3" s="334" t="s">
        <v>10</v>
      </c>
      <c r="H3" s="354"/>
      <c r="I3" s="334" t="s">
        <v>10</v>
      </c>
      <c r="J3" s="354"/>
      <c r="K3" s="336" t="s">
        <v>10</v>
      </c>
      <c r="L3" s="337"/>
      <c r="M3" s="23"/>
      <c r="N3" s="357" t="s">
        <v>91</v>
      </c>
      <c r="O3" s="358"/>
      <c r="P3" s="23"/>
      <c r="Q3" s="361" t="s">
        <v>333</v>
      </c>
      <c r="R3" s="362"/>
      <c r="S3" s="120"/>
      <c r="T3" s="347" t="s">
        <v>334</v>
      </c>
      <c r="U3" s="347"/>
      <c r="V3" s="295"/>
      <c r="W3" s="365" t="s">
        <v>335</v>
      </c>
      <c r="X3" s="365"/>
    </row>
    <row r="4" spans="1:24" s="75" customFormat="1" x14ac:dyDescent="0.25">
      <c r="A4" s="76"/>
      <c r="B4" s="353"/>
      <c r="C4" s="353"/>
      <c r="D4" s="23"/>
      <c r="E4" s="348" t="s">
        <v>88</v>
      </c>
      <c r="F4" s="349"/>
      <c r="G4" s="348" t="s">
        <v>93</v>
      </c>
      <c r="H4" s="349"/>
      <c r="I4" s="348" t="s">
        <v>90</v>
      </c>
      <c r="J4" s="349"/>
      <c r="K4" s="350" t="s">
        <v>85</v>
      </c>
      <c r="L4" s="351"/>
      <c r="M4" s="23"/>
      <c r="N4" s="359"/>
      <c r="O4" s="360"/>
      <c r="P4" s="23"/>
      <c r="Q4" s="363"/>
      <c r="R4" s="364"/>
      <c r="S4" s="120"/>
      <c r="T4" s="347"/>
      <c r="U4" s="347"/>
      <c r="V4" s="295"/>
      <c r="W4" s="366"/>
      <c r="X4" s="366"/>
    </row>
    <row r="5" spans="1:24" s="75" customFormat="1" ht="27.6" x14ac:dyDescent="0.25">
      <c r="A5" s="355" t="s">
        <v>94</v>
      </c>
      <c r="B5" s="150" t="s">
        <v>9</v>
      </c>
      <c r="C5" s="119" t="s">
        <v>75</v>
      </c>
      <c r="D5" s="93"/>
      <c r="E5" s="94" t="s">
        <v>9</v>
      </c>
      <c r="F5" s="94" t="s">
        <v>75</v>
      </c>
      <c r="G5" s="94" t="s">
        <v>9</v>
      </c>
      <c r="H5" s="94" t="s">
        <v>75</v>
      </c>
      <c r="I5" s="94" t="s">
        <v>9</v>
      </c>
      <c r="J5" s="94" t="s">
        <v>75</v>
      </c>
      <c r="K5" s="119" t="s">
        <v>9</v>
      </c>
      <c r="L5" s="119" t="s">
        <v>75</v>
      </c>
      <c r="M5" s="93"/>
      <c r="N5" s="119" t="s">
        <v>9</v>
      </c>
      <c r="O5" s="119" t="s">
        <v>11</v>
      </c>
      <c r="P5" s="24"/>
      <c r="Q5" s="96" t="s">
        <v>8</v>
      </c>
      <c r="R5" s="96" t="s">
        <v>31</v>
      </c>
      <c r="S5" s="97"/>
      <c r="T5" s="99" t="s">
        <v>8</v>
      </c>
      <c r="U5" s="99" t="s">
        <v>29</v>
      </c>
      <c r="V5" s="145"/>
      <c r="W5" s="99" t="s">
        <v>8</v>
      </c>
      <c r="X5" s="99" t="s">
        <v>29</v>
      </c>
    </row>
    <row r="6" spans="1:24" s="75" customFormat="1" ht="4.2" customHeight="1" x14ac:dyDescent="0.25">
      <c r="A6" s="355"/>
      <c r="B6" s="98"/>
      <c r="C6" s="98"/>
      <c r="D6" s="98"/>
      <c r="E6" s="98"/>
      <c r="F6" s="98"/>
      <c r="G6" s="98"/>
      <c r="H6" s="98"/>
      <c r="I6" s="98"/>
      <c r="J6" s="98"/>
      <c r="K6" s="98"/>
      <c r="L6" s="98"/>
      <c r="M6" s="93"/>
      <c r="N6" s="93"/>
      <c r="O6" s="93"/>
      <c r="P6" s="24"/>
      <c r="Q6" s="93"/>
      <c r="R6" s="93"/>
      <c r="S6" s="97"/>
      <c r="T6" s="100"/>
      <c r="U6" s="100"/>
      <c r="V6" s="145"/>
      <c r="W6" s="100"/>
      <c r="X6" s="100"/>
    </row>
    <row r="7" spans="1:24" s="75" customFormat="1" x14ac:dyDescent="0.25">
      <c r="A7" s="355"/>
      <c r="B7" s="98"/>
      <c r="C7" s="98"/>
      <c r="D7" s="98"/>
      <c r="E7" s="98"/>
      <c r="F7" s="98"/>
      <c r="G7" s="98"/>
      <c r="H7" s="98"/>
      <c r="I7" s="98"/>
      <c r="J7" s="98"/>
      <c r="K7" s="98"/>
      <c r="L7" s="98"/>
      <c r="M7" s="93"/>
      <c r="N7" s="93"/>
      <c r="O7" s="93"/>
      <c r="P7" s="24"/>
      <c r="Q7" s="93"/>
      <c r="R7" s="93"/>
      <c r="S7" s="97"/>
      <c r="T7" s="100"/>
      <c r="U7" s="100"/>
      <c r="V7" s="145"/>
      <c r="W7" s="100"/>
      <c r="X7" s="100"/>
    </row>
    <row r="8" spans="1:24" ht="14.4" x14ac:dyDescent="0.25">
      <c r="A8" s="187" t="s">
        <v>107</v>
      </c>
      <c r="B8" s="175">
        <f>SUM('Annual Capacity'!$D$7:$D$18)</f>
        <v>11217</v>
      </c>
      <c r="C8" s="130">
        <f>SUM('Annual Capacity'!$E$7:$E$18)</f>
        <v>88221.983000000007</v>
      </c>
      <c r="D8" s="186"/>
      <c r="E8" s="188">
        <f>SUM('Annual Capacity'!$G$7:$G$18)</f>
        <v>1959</v>
      </c>
      <c r="F8" s="189">
        <f>SUM('Annual Capacity'!$H$7:$H$18)</f>
        <v>55736.885999999999</v>
      </c>
      <c r="G8" s="188">
        <f>SUM('Annual Capacity'!$I$7:$I$18)</f>
        <v>803</v>
      </c>
      <c r="H8" s="189">
        <f>SUM('Annual Capacity'!$J$7:$J$18)</f>
        <v>241852.68700000001</v>
      </c>
      <c r="I8" s="188">
        <f>SUM('Annual Capacity'!$K$7:$K$18)</f>
        <v>75</v>
      </c>
      <c r="J8" s="189">
        <f>SUM('Annual Capacity'!$L$7:$L$18)</f>
        <v>148915.04300000001</v>
      </c>
      <c r="K8" s="175">
        <f t="shared" ref="K8:L11" si="0">SUM(E8+G8+I8)</f>
        <v>2837</v>
      </c>
      <c r="L8" s="133">
        <f t="shared" si="0"/>
        <v>446504.61599999998</v>
      </c>
      <c r="M8" s="186"/>
      <c r="N8" s="175">
        <f>SUM('Annual Capacity'!$P$7:$P$18)</f>
        <v>75</v>
      </c>
      <c r="O8" s="130">
        <f>SUM('Annual Capacity'!$Q$7:$Q$18)</f>
        <v>166176.851</v>
      </c>
      <c r="P8" s="122"/>
      <c r="Q8" s="257">
        <f t="shared" ref="Q8:R11" si="1">SUM(B8+K8+N8)</f>
        <v>14129</v>
      </c>
      <c r="R8" s="258">
        <f t="shared" si="1"/>
        <v>700903.45</v>
      </c>
      <c r="S8" s="123"/>
      <c r="T8" s="146">
        <v>14129</v>
      </c>
      <c r="U8" s="146">
        <v>700903.45</v>
      </c>
      <c r="V8" s="145"/>
      <c r="W8" s="198">
        <f t="shared" ref="W8:X11" si="2">SUM(Q8-T8)</f>
        <v>0</v>
      </c>
      <c r="X8" s="199">
        <f t="shared" si="2"/>
        <v>0</v>
      </c>
    </row>
    <row r="9" spans="1:24" ht="14.4" x14ac:dyDescent="0.25">
      <c r="A9" s="190">
        <v>2012</v>
      </c>
      <c r="B9" s="177">
        <f>SUM('Annual Capacity'!$D$19)</f>
        <v>5312</v>
      </c>
      <c r="C9" s="137">
        <f>SUM('Annual Capacity'!$E$19)</f>
        <v>45862.749000000003</v>
      </c>
      <c r="D9" s="186"/>
      <c r="E9" s="191">
        <f>SUM('Annual Capacity'!$G$19)</f>
        <v>626</v>
      </c>
      <c r="F9" s="192">
        <f>SUM('Annual Capacity'!$H$19)</f>
        <v>22259.156999999999</v>
      </c>
      <c r="G9" s="191">
        <f>SUM('Annual Capacity'!$I$19)</f>
        <v>413</v>
      </c>
      <c r="H9" s="192">
        <f>SUM('Annual Capacity'!$J$19)</f>
        <v>120416.802</v>
      </c>
      <c r="I9" s="191">
        <f>SUM('Annual Capacity'!$K$19)</f>
        <v>47</v>
      </c>
      <c r="J9" s="192">
        <f>SUM('Annual Capacity'!$L$19)</f>
        <v>87882.441000000006</v>
      </c>
      <c r="K9" s="177">
        <f t="shared" si="0"/>
        <v>1086</v>
      </c>
      <c r="L9" s="138">
        <f t="shared" si="0"/>
        <v>230558.40000000002</v>
      </c>
      <c r="M9" s="186"/>
      <c r="N9" s="177">
        <f>SUM('Annual Capacity'!$P$19)</f>
        <v>23</v>
      </c>
      <c r="O9" s="137">
        <f>SUM('Annual Capacity'!$Q$19)</f>
        <v>56793.803999999996</v>
      </c>
      <c r="P9" s="122"/>
      <c r="Q9" s="259">
        <f t="shared" si="1"/>
        <v>6421</v>
      </c>
      <c r="R9" s="260">
        <f t="shared" si="1"/>
        <v>333214.95300000004</v>
      </c>
      <c r="S9" s="123"/>
      <c r="T9" s="238">
        <v>6421</v>
      </c>
      <c r="U9" s="238">
        <v>333214.95300000004</v>
      </c>
      <c r="V9" s="145"/>
      <c r="W9" s="200">
        <f t="shared" si="2"/>
        <v>0</v>
      </c>
      <c r="X9" s="201">
        <f t="shared" si="2"/>
        <v>0</v>
      </c>
    </row>
    <row r="10" spans="1:24" ht="14.4" x14ac:dyDescent="0.25">
      <c r="A10" s="187">
        <v>2013</v>
      </c>
      <c r="B10" s="175">
        <f>SUM('Annual Capacity'!$D$20)</f>
        <v>5959</v>
      </c>
      <c r="C10" s="130">
        <f>SUM('Annual Capacity'!$E$20)</f>
        <v>47945.745999999999</v>
      </c>
      <c r="D10" s="186"/>
      <c r="E10" s="188">
        <f>SUM('Annual Capacity'!$G$20)</f>
        <v>264</v>
      </c>
      <c r="F10" s="189">
        <f>SUM('Annual Capacity'!$H$20)</f>
        <v>10656.124</v>
      </c>
      <c r="G10" s="188">
        <f>SUM('Annual Capacity'!$I$20)</f>
        <v>228</v>
      </c>
      <c r="H10" s="189">
        <f>SUM('Annual Capacity'!$J$20)</f>
        <v>74009.281000000003</v>
      </c>
      <c r="I10" s="188">
        <f>SUM('Annual Capacity'!$K$20)</f>
        <v>26</v>
      </c>
      <c r="J10" s="189">
        <f>SUM('Annual Capacity'!$L$20)</f>
        <v>64412.160000000003</v>
      </c>
      <c r="K10" s="175">
        <f t="shared" si="0"/>
        <v>518</v>
      </c>
      <c r="L10" s="133">
        <f t="shared" si="0"/>
        <v>149077.565</v>
      </c>
      <c r="M10" s="186"/>
      <c r="N10" s="175">
        <f>SUM('Annual Capacity'!$P$20)</f>
        <v>18</v>
      </c>
      <c r="O10" s="130">
        <f>SUM('Annual Capacity'!$Q$20)</f>
        <v>23162.1</v>
      </c>
      <c r="P10" s="122"/>
      <c r="Q10" s="257">
        <f t="shared" si="1"/>
        <v>6495</v>
      </c>
      <c r="R10" s="258">
        <f t="shared" si="1"/>
        <v>220185.41099999999</v>
      </c>
      <c r="S10" s="123"/>
      <c r="T10" s="146">
        <v>6496</v>
      </c>
      <c r="U10" s="146">
        <v>220190.31100000002</v>
      </c>
      <c r="V10" s="145"/>
      <c r="W10" s="198">
        <f t="shared" si="2"/>
        <v>-1</v>
      </c>
      <c r="X10" s="199">
        <f t="shared" si="2"/>
        <v>-4.9000000000232831</v>
      </c>
    </row>
    <row r="11" spans="1:24" ht="14.4" x14ac:dyDescent="0.25">
      <c r="A11" s="187">
        <v>2014</v>
      </c>
      <c r="B11" s="175">
        <f>SUM('Annual Capacity'!$D$21)</f>
        <v>6826</v>
      </c>
      <c r="C11" s="130">
        <f>SUM('Annual Capacity'!$E$21)</f>
        <v>55334.404000000002</v>
      </c>
      <c r="D11" s="186"/>
      <c r="E11" s="188">
        <f>SUM('Annual Capacity'!$G$21)</f>
        <v>115</v>
      </c>
      <c r="F11" s="189">
        <f>SUM('Annual Capacity'!$H$21)</f>
        <v>4269.0140000000001</v>
      </c>
      <c r="G11" s="188">
        <f>SUM('Annual Capacity'!$I$21)</f>
        <v>102</v>
      </c>
      <c r="H11" s="189">
        <f>SUM('Annual Capacity'!$J$21)</f>
        <v>35309.277999999998</v>
      </c>
      <c r="I11" s="188">
        <f>SUM('Annual Capacity'!$K$21)</f>
        <v>10</v>
      </c>
      <c r="J11" s="189">
        <f>SUM('Annual Capacity'!$L$21)</f>
        <v>45163.02</v>
      </c>
      <c r="K11" s="175">
        <f t="shared" si="0"/>
        <v>227</v>
      </c>
      <c r="L11" s="133">
        <f t="shared" si="0"/>
        <v>84741.312000000005</v>
      </c>
      <c r="M11" s="186"/>
      <c r="N11" s="175">
        <f>SUM('Annual Capacity'!$P$21)</f>
        <v>8</v>
      </c>
      <c r="O11" s="130">
        <f>SUM('Annual Capacity'!$Q$21)</f>
        <v>63370.64</v>
      </c>
      <c r="P11" s="122"/>
      <c r="Q11" s="257">
        <f t="shared" si="1"/>
        <v>7061</v>
      </c>
      <c r="R11" s="258">
        <f t="shared" si="1"/>
        <v>203446.35600000003</v>
      </c>
      <c r="S11" s="123"/>
      <c r="T11" s="146">
        <v>7061</v>
      </c>
      <c r="U11" s="146">
        <v>203446.35600000003</v>
      </c>
      <c r="V11" s="145"/>
      <c r="W11" s="198">
        <f t="shared" si="2"/>
        <v>0</v>
      </c>
      <c r="X11" s="199">
        <f t="shared" si="2"/>
        <v>0</v>
      </c>
    </row>
    <row r="12" spans="1:24" s="277" customFormat="1" ht="14.4" x14ac:dyDescent="0.25">
      <c r="A12" s="187">
        <v>2015</v>
      </c>
      <c r="B12" s="175">
        <f>'Annual Capacity'!D22</f>
        <v>12846</v>
      </c>
      <c r="C12" s="130">
        <f>'Annual Capacity'!E22</f>
        <v>101631.64</v>
      </c>
      <c r="D12" s="186"/>
      <c r="E12" s="188">
        <f>'Annual Capacity'!G22</f>
        <v>109</v>
      </c>
      <c r="F12" s="189">
        <f>'Annual Capacity'!H22</f>
        <v>3651.21</v>
      </c>
      <c r="G12" s="188">
        <f>'Annual Capacity'!I22</f>
        <v>86</v>
      </c>
      <c r="H12" s="189">
        <f>'Annual Capacity'!J22</f>
        <v>27254.1</v>
      </c>
      <c r="I12" s="188">
        <f>'Annual Capacity'!K22</f>
        <v>7</v>
      </c>
      <c r="J12" s="189">
        <f>'Annual Capacity'!L22</f>
        <v>21629.63</v>
      </c>
      <c r="K12" s="175">
        <f t="shared" ref="K12" si="3">SUM(E12+G12+I12)</f>
        <v>202</v>
      </c>
      <c r="L12" s="133">
        <f t="shared" ref="L12" si="4">SUM(F12+H12+J12)</f>
        <v>52534.94</v>
      </c>
      <c r="M12" s="186"/>
      <c r="N12" s="175">
        <f>'Annual Capacity'!P22</f>
        <v>8</v>
      </c>
      <c r="O12" s="130">
        <f>'Annual Capacity'!Q22</f>
        <v>41683.64</v>
      </c>
      <c r="P12" s="122"/>
      <c r="Q12" s="257">
        <f t="shared" ref="Q12" si="5">SUM(B12+K12+N12)</f>
        <v>13056</v>
      </c>
      <c r="R12" s="258">
        <f t="shared" ref="R12" si="6">SUM(C12+L12+O12)</f>
        <v>195850.22000000003</v>
      </c>
      <c r="S12" s="123"/>
      <c r="T12" s="146">
        <v>13044</v>
      </c>
      <c r="U12" s="146">
        <v>195769.53000000003</v>
      </c>
      <c r="V12" s="145"/>
      <c r="W12" s="198">
        <f t="shared" ref="W12" si="7">SUM(Q12-T12)</f>
        <v>12</v>
      </c>
      <c r="X12" s="199">
        <f t="shared" ref="X12" si="8">SUM(R12-U12)</f>
        <v>80.690000000002328</v>
      </c>
    </row>
    <row r="13" spans="1:24" s="5" customFormat="1" ht="4.2" customHeight="1" thickBot="1" x14ac:dyDescent="0.3">
      <c r="A13" s="154"/>
      <c r="B13" s="124"/>
      <c r="C13" s="125"/>
      <c r="D13" s="136"/>
      <c r="E13" s="139"/>
      <c r="F13" s="125"/>
      <c r="G13" s="139"/>
      <c r="H13" s="125"/>
      <c r="I13" s="139"/>
      <c r="J13" s="125"/>
      <c r="K13" s="139"/>
      <c r="L13" s="126"/>
      <c r="M13" s="136"/>
      <c r="N13" s="139"/>
      <c r="O13" s="125"/>
      <c r="P13" s="136"/>
      <c r="Q13" s="124"/>
      <c r="R13" s="126"/>
      <c r="S13" s="121"/>
      <c r="T13" s="149"/>
      <c r="U13" s="128"/>
      <c r="V13" s="145"/>
      <c r="W13" s="127"/>
      <c r="X13" s="128"/>
    </row>
    <row r="14" spans="1:24" s="157" customFormat="1" ht="15" thickTop="1" thickBot="1" x14ac:dyDescent="0.3">
      <c r="A14" s="165" t="s">
        <v>113</v>
      </c>
      <c r="B14" s="176">
        <f>SUM(B8:B12)</f>
        <v>42160</v>
      </c>
      <c r="C14" s="176">
        <f>SUM(C8:C12)</f>
        <v>338996.522</v>
      </c>
      <c r="D14" s="102"/>
      <c r="E14" s="176">
        <f t="shared" ref="E14:J14" si="9">SUM(E8:E12)</f>
        <v>3073</v>
      </c>
      <c r="F14" s="176">
        <f t="shared" si="9"/>
        <v>96572.391000000003</v>
      </c>
      <c r="G14" s="176">
        <f t="shared" si="9"/>
        <v>1632</v>
      </c>
      <c r="H14" s="176">
        <f t="shared" si="9"/>
        <v>498842.14799999999</v>
      </c>
      <c r="I14" s="176">
        <f t="shared" si="9"/>
        <v>165</v>
      </c>
      <c r="J14" s="176">
        <f t="shared" si="9"/>
        <v>368002.29399999999</v>
      </c>
      <c r="K14" s="176">
        <f>SUM(K8:K12)</f>
        <v>4870</v>
      </c>
      <c r="L14" s="162">
        <f>SUM(L8:L12)</f>
        <v>963416.8330000001</v>
      </c>
      <c r="M14" s="102"/>
      <c r="N14" s="176">
        <f t="shared" ref="N14:O14" si="10">SUM(N8:N12)</f>
        <v>132</v>
      </c>
      <c r="O14" s="176">
        <f t="shared" si="10"/>
        <v>351187.03500000003</v>
      </c>
      <c r="P14" s="102"/>
      <c r="Q14" s="163">
        <f>SUM(Q8:Q12)</f>
        <v>47162</v>
      </c>
      <c r="R14" s="164">
        <f>SUM(R8:R12)</f>
        <v>1653600.39</v>
      </c>
      <c r="S14" s="155"/>
      <c r="T14" s="171">
        <f>SUM(T8:T12)</f>
        <v>47151</v>
      </c>
      <c r="U14" s="172">
        <f>SUM(U8:U12)</f>
        <v>1653524.5999999999</v>
      </c>
      <c r="V14" s="156"/>
      <c r="W14" s="173">
        <f>SUM(W8:W12)</f>
        <v>11</v>
      </c>
      <c r="X14" s="172">
        <f>SUM(X8:X12)</f>
        <v>75.789999999979045</v>
      </c>
    </row>
    <row r="15" spans="1:24" s="5" customFormat="1" ht="9.6" customHeight="1" thickTop="1" x14ac:dyDescent="0.25">
      <c r="A15" s="154"/>
      <c r="B15" s="124"/>
      <c r="C15" s="125"/>
      <c r="D15" s="136"/>
      <c r="E15" s="139"/>
      <c r="F15" s="125"/>
      <c r="G15" s="139"/>
      <c r="H15" s="125"/>
      <c r="I15" s="139"/>
      <c r="J15" s="125"/>
      <c r="K15" s="139"/>
      <c r="L15" s="126"/>
      <c r="M15" s="136"/>
      <c r="N15" s="139"/>
      <c r="O15" s="125"/>
      <c r="P15" s="136"/>
      <c r="Q15" s="124"/>
      <c r="R15" s="126"/>
      <c r="S15" s="121"/>
      <c r="T15" s="149"/>
      <c r="U15" s="128"/>
      <c r="V15" s="145"/>
      <c r="W15" s="127"/>
      <c r="X15" s="128"/>
    </row>
    <row r="16" spans="1:24" ht="14.4" x14ac:dyDescent="0.25">
      <c r="A16" s="44">
        <v>42370</v>
      </c>
      <c r="B16" s="175">
        <v>1275</v>
      </c>
      <c r="C16" s="130">
        <v>10289.68</v>
      </c>
      <c r="D16" s="136"/>
      <c r="E16" s="298">
        <v>8</v>
      </c>
      <c r="F16" s="132">
        <v>288.85000000000002</v>
      </c>
      <c r="G16" s="298">
        <v>4</v>
      </c>
      <c r="H16" s="132">
        <v>941.95</v>
      </c>
      <c r="I16" s="298">
        <v>0</v>
      </c>
      <c r="J16" s="132">
        <v>0</v>
      </c>
      <c r="K16" s="129">
        <f t="shared" ref="K16:K23" si="11">SUM(E16+G16+I16)</f>
        <v>12</v>
      </c>
      <c r="L16" s="133">
        <f t="shared" ref="L16:L24" si="12">SUM(F16+H16+J16)</f>
        <v>1230.8000000000002</v>
      </c>
      <c r="M16" s="136"/>
      <c r="N16" s="299">
        <v>2</v>
      </c>
      <c r="O16" s="130">
        <v>13808.06</v>
      </c>
      <c r="P16" s="136"/>
      <c r="Q16" s="257">
        <f t="shared" ref="Q16:Q24" si="13">SUM(B16+K16+N16)</f>
        <v>1289</v>
      </c>
      <c r="R16" s="258">
        <f t="shared" ref="R16:R24" si="14">SUM(C16+L16+O16)</f>
        <v>25328.54</v>
      </c>
      <c r="S16" s="121"/>
      <c r="T16" s="147">
        <v>1289</v>
      </c>
      <c r="U16" s="135">
        <v>25328.54</v>
      </c>
      <c r="V16" s="145"/>
      <c r="W16" s="134">
        <f t="shared" ref="W16:W25" si="15">SUM(Q16-T16)</f>
        <v>0</v>
      </c>
      <c r="X16" s="135">
        <f t="shared" ref="X16:X25" si="16">SUM(R16-U16)</f>
        <v>0</v>
      </c>
    </row>
    <row r="17" spans="1:24" ht="14.4" x14ac:dyDescent="0.25">
      <c r="A17" s="44">
        <v>42401</v>
      </c>
      <c r="B17" s="175">
        <v>1396</v>
      </c>
      <c r="C17" s="130">
        <v>11157.64</v>
      </c>
      <c r="D17" s="136"/>
      <c r="E17" s="298">
        <v>16</v>
      </c>
      <c r="F17" s="132">
        <v>367.09</v>
      </c>
      <c r="G17" s="298">
        <v>8</v>
      </c>
      <c r="H17" s="132">
        <v>2331.6999999999998</v>
      </c>
      <c r="I17" s="298">
        <v>0</v>
      </c>
      <c r="J17" s="132">
        <v>0</v>
      </c>
      <c r="K17" s="129">
        <f t="shared" si="11"/>
        <v>24</v>
      </c>
      <c r="L17" s="133">
        <f t="shared" si="12"/>
        <v>2698.79</v>
      </c>
      <c r="M17" s="136"/>
      <c r="N17" s="299">
        <v>2</v>
      </c>
      <c r="O17" s="130">
        <v>12322.74</v>
      </c>
      <c r="P17" s="136"/>
      <c r="Q17" s="257">
        <f t="shared" si="13"/>
        <v>1422</v>
      </c>
      <c r="R17" s="258">
        <f t="shared" si="14"/>
        <v>26179.17</v>
      </c>
      <c r="S17" s="121"/>
      <c r="T17" s="147">
        <v>1420</v>
      </c>
      <c r="U17" s="135">
        <v>26168.959999999999</v>
      </c>
      <c r="V17" s="145"/>
      <c r="W17" s="134">
        <f t="shared" si="15"/>
        <v>2</v>
      </c>
      <c r="X17" s="135">
        <f t="shared" si="16"/>
        <v>10.209999999999127</v>
      </c>
    </row>
    <row r="18" spans="1:24" ht="14.4" x14ac:dyDescent="0.25">
      <c r="A18" s="44">
        <v>42430</v>
      </c>
      <c r="B18" s="175">
        <v>1798</v>
      </c>
      <c r="C18" s="130">
        <v>14671.24</v>
      </c>
      <c r="D18" s="136"/>
      <c r="E18" s="298">
        <v>18</v>
      </c>
      <c r="F18" s="132">
        <v>443.24</v>
      </c>
      <c r="G18" s="298">
        <v>9</v>
      </c>
      <c r="H18" s="132">
        <v>3637.43</v>
      </c>
      <c r="I18" s="298">
        <v>2</v>
      </c>
      <c r="J18" s="132">
        <v>3738.92</v>
      </c>
      <c r="K18" s="129">
        <f t="shared" si="11"/>
        <v>29</v>
      </c>
      <c r="L18" s="133">
        <f t="shared" si="12"/>
        <v>7819.59</v>
      </c>
      <c r="M18" s="136"/>
      <c r="N18" s="299">
        <v>2</v>
      </c>
      <c r="O18" s="130">
        <v>18727.509999999998</v>
      </c>
      <c r="P18" s="136"/>
      <c r="Q18" s="257">
        <f t="shared" si="13"/>
        <v>1829</v>
      </c>
      <c r="R18" s="258">
        <f t="shared" si="14"/>
        <v>41218.339999999997</v>
      </c>
      <c r="S18" s="121"/>
      <c r="T18" s="147">
        <v>1828</v>
      </c>
      <c r="U18" s="135">
        <v>41208.979999999996</v>
      </c>
      <c r="V18" s="145"/>
      <c r="W18" s="134">
        <f t="shared" si="15"/>
        <v>1</v>
      </c>
      <c r="X18" s="135">
        <f t="shared" si="16"/>
        <v>9.3600000000005821</v>
      </c>
    </row>
    <row r="19" spans="1:24" ht="14.4" x14ac:dyDescent="0.25">
      <c r="A19" s="44">
        <v>42461</v>
      </c>
      <c r="B19" s="175">
        <v>1403</v>
      </c>
      <c r="C19" s="130">
        <v>11727.09</v>
      </c>
      <c r="D19" s="136"/>
      <c r="E19" s="298">
        <v>9</v>
      </c>
      <c r="F19" s="132">
        <v>271.31</v>
      </c>
      <c r="G19" s="298">
        <v>7</v>
      </c>
      <c r="H19" s="132">
        <v>2016.14</v>
      </c>
      <c r="I19" s="298">
        <v>1</v>
      </c>
      <c r="J19" s="132">
        <v>2673.6</v>
      </c>
      <c r="K19" s="129">
        <f t="shared" si="11"/>
        <v>17</v>
      </c>
      <c r="L19" s="133">
        <f t="shared" si="12"/>
        <v>4961.05</v>
      </c>
      <c r="M19" s="136"/>
      <c r="N19" s="299">
        <v>2</v>
      </c>
      <c r="O19" s="130">
        <v>19453.59</v>
      </c>
      <c r="P19" s="136"/>
      <c r="Q19" s="257">
        <f t="shared" si="13"/>
        <v>1422</v>
      </c>
      <c r="R19" s="258">
        <f t="shared" si="14"/>
        <v>36141.729999999996</v>
      </c>
      <c r="S19" s="121"/>
      <c r="T19" s="147">
        <v>1419</v>
      </c>
      <c r="U19" s="135">
        <v>36114.949999999997</v>
      </c>
      <c r="V19" s="145"/>
      <c r="W19" s="134">
        <f t="shared" si="15"/>
        <v>3</v>
      </c>
      <c r="X19" s="135">
        <f t="shared" si="16"/>
        <v>26.779999999998836</v>
      </c>
    </row>
    <row r="20" spans="1:24" ht="14.4" x14ac:dyDescent="0.25">
      <c r="A20" s="44">
        <v>42491</v>
      </c>
      <c r="B20" s="175">
        <v>2085</v>
      </c>
      <c r="C20" s="130">
        <v>16786.919999999998</v>
      </c>
      <c r="D20" s="136"/>
      <c r="E20" s="298">
        <v>16</v>
      </c>
      <c r="F20" s="132">
        <v>441.09</v>
      </c>
      <c r="G20" s="298">
        <v>9</v>
      </c>
      <c r="H20" s="132">
        <v>2873.43</v>
      </c>
      <c r="I20" s="298">
        <v>0</v>
      </c>
      <c r="J20" s="132">
        <v>0</v>
      </c>
      <c r="K20" s="129">
        <f t="shared" si="11"/>
        <v>25</v>
      </c>
      <c r="L20" s="133">
        <f t="shared" si="12"/>
        <v>3314.52</v>
      </c>
      <c r="M20" s="136"/>
      <c r="N20" s="299">
        <v>5</v>
      </c>
      <c r="O20" s="130">
        <v>23957.69</v>
      </c>
      <c r="P20" s="136"/>
      <c r="Q20" s="257">
        <f t="shared" si="13"/>
        <v>2115</v>
      </c>
      <c r="R20" s="258">
        <f t="shared" si="14"/>
        <v>44059.13</v>
      </c>
      <c r="S20" s="121"/>
      <c r="T20" s="147">
        <v>2111</v>
      </c>
      <c r="U20" s="135">
        <v>44032.869999999995</v>
      </c>
      <c r="V20" s="145"/>
      <c r="W20" s="134">
        <f t="shared" si="15"/>
        <v>4</v>
      </c>
      <c r="X20" s="135">
        <f t="shared" si="16"/>
        <v>26.260000000002037</v>
      </c>
    </row>
    <row r="21" spans="1:24" ht="14.4" x14ac:dyDescent="0.25">
      <c r="A21" s="44">
        <v>42522</v>
      </c>
      <c r="B21" s="175">
        <v>2341</v>
      </c>
      <c r="C21" s="130">
        <v>19196.8</v>
      </c>
      <c r="D21" s="136"/>
      <c r="E21" s="298">
        <v>14</v>
      </c>
      <c r="F21" s="132">
        <v>387.55</v>
      </c>
      <c r="G21" s="298">
        <v>10</v>
      </c>
      <c r="H21" s="132">
        <v>3540.49</v>
      </c>
      <c r="I21" s="298">
        <v>0</v>
      </c>
      <c r="J21" s="132">
        <v>0</v>
      </c>
      <c r="K21" s="129">
        <f t="shared" si="11"/>
        <v>24</v>
      </c>
      <c r="L21" s="133">
        <f t="shared" si="12"/>
        <v>3928.04</v>
      </c>
      <c r="M21" s="136"/>
      <c r="N21" s="299">
        <v>1</v>
      </c>
      <c r="O21" s="130">
        <v>5992.03</v>
      </c>
      <c r="P21" s="136"/>
      <c r="Q21" s="257">
        <f t="shared" si="13"/>
        <v>2366</v>
      </c>
      <c r="R21" s="258">
        <f t="shared" si="14"/>
        <v>29116.87</v>
      </c>
      <c r="S21" s="121"/>
      <c r="T21" s="147">
        <v>2362</v>
      </c>
      <c r="U21" s="135">
        <v>29084.37</v>
      </c>
      <c r="V21" s="145"/>
      <c r="W21" s="134">
        <f t="shared" si="15"/>
        <v>4</v>
      </c>
      <c r="X21" s="135">
        <f t="shared" si="16"/>
        <v>32.5</v>
      </c>
    </row>
    <row r="22" spans="1:24" ht="14.4" x14ac:dyDescent="0.25">
      <c r="A22" s="44">
        <v>42552</v>
      </c>
      <c r="B22" s="175">
        <v>1820</v>
      </c>
      <c r="C22" s="130">
        <v>15208.8</v>
      </c>
      <c r="D22" s="136"/>
      <c r="E22" s="298">
        <v>23</v>
      </c>
      <c r="F22" s="132">
        <v>900.08</v>
      </c>
      <c r="G22" s="298">
        <v>6</v>
      </c>
      <c r="H22" s="132">
        <v>2395.6999999999998</v>
      </c>
      <c r="I22" s="298">
        <v>3</v>
      </c>
      <c r="J22" s="132">
        <v>4537.07</v>
      </c>
      <c r="K22" s="129">
        <f t="shared" si="11"/>
        <v>32</v>
      </c>
      <c r="L22" s="133">
        <f t="shared" si="12"/>
        <v>7832.8499999999995</v>
      </c>
      <c r="M22" s="136"/>
      <c r="N22" s="299">
        <v>0</v>
      </c>
      <c r="O22" s="130">
        <v>0</v>
      </c>
      <c r="P22" s="136"/>
      <c r="Q22" s="257">
        <f t="shared" si="13"/>
        <v>1852</v>
      </c>
      <c r="R22" s="258">
        <f t="shared" si="14"/>
        <v>23041.649999999998</v>
      </c>
      <c r="S22" s="121"/>
      <c r="T22" s="147">
        <v>1848</v>
      </c>
      <c r="U22" s="135">
        <v>23006.2</v>
      </c>
      <c r="V22" s="145"/>
      <c r="W22" s="134">
        <f t="shared" si="15"/>
        <v>4</v>
      </c>
      <c r="X22" s="135">
        <f t="shared" si="16"/>
        <v>35.44999999999709</v>
      </c>
    </row>
    <row r="23" spans="1:24" ht="14.4" x14ac:dyDescent="0.25">
      <c r="A23" s="44">
        <v>42583</v>
      </c>
      <c r="B23" s="175">
        <v>2377</v>
      </c>
      <c r="C23" s="130">
        <v>19697.21</v>
      </c>
      <c r="D23" s="136"/>
      <c r="E23" s="298">
        <v>20</v>
      </c>
      <c r="F23" s="132">
        <v>559.20000000000005</v>
      </c>
      <c r="G23" s="298">
        <v>11</v>
      </c>
      <c r="H23" s="132">
        <v>2592.44</v>
      </c>
      <c r="I23" s="298">
        <v>0</v>
      </c>
      <c r="J23" s="132">
        <v>0</v>
      </c>
      <c r="K23" s="129">
        <f t="shared" si="11"/>
        <v>31</v>
      </c>
      <c r="L23" s="133">
        <f t="shared" si="12"/>
        <v>3151.6400000000003</v>
      </c>
      <c r="M23" s="136"/>
      <c r="N23" s="299">
        <v>0</v>
      </c>
      <c r="O23" s="130">
        <v>0</v>
      </c>
      <c r="P23" s="136"/>
      <c r="Q23" s="257">
        <f t="shared" si="13"/>
        <v>2408</v>
      </c>
      <c r="R23" s="258">
        <f t="shared" si="14"/>
        <v>22848.85</v>
      </c>
      <c r="S23" s="121"/>
      <c r="T23" s="147">
        <v>2405</v>
      </c>
      <c r="U23" s="135">
        <v>22822.07</v>
      </c>
      <c r="V23" s="145"/>
      <c r="W23" s="134">
        <f t="shared" si="15"/>
        <v>3</v>
      </c>
      <c r="X23" s="135">
        <f t="shared" si="16"/>
        <v>26.779999999998836</v>
      </c>
    </row>
    <row r="24" spans="1:24" ht="14.4" x14ac:dyDescent="0.25">
      <c r="A24" s="44">
        <v>42614</v>
      </c>
      <c r="B24" s="175">
        <v>1836</v>
      </c>
      <c r="C24" s="130">
        <v>15601.76</v>
      </c>
      <c r="D24" s="136"/>
      <c r="E24" s="298">
        <v>19</v>
      </c>
      <c r="F24" s="132">
        <v>667.94</v>
      </c>
      <c r="G24" s="298">
        <v>12</v>
      </c>
      <c r="H24" s="132">
        <v>3195.31</v>
      </c>
      <c r="I24" s="298">
        <v>1</v>
      </c>
      <c r="J24" s="132">
        <v>3972.96</v>
      </c>
      <c r="K24" s="129">
        <f>SUM(E24+G24+I24)</f>
        <v>32</v>
      </c>
      <c r="L24" s="133">
        <f t="shared" si="12"/>
        <v>7836.21</v>
      </c>
      <c r="M24" s="136"/>
      <c r="N24" s="299">
        <v>2</v>
      </c>
      <c r="O24" s="130">
        <v>3896.7</v>
      </c>
      <c r="P24" s="136"/>
      <c r="Q24" s="257">
        <f t="shared" si="13"/>
        <v>1870</v>
      </c>
      <c r="R24" s="258">
        <f t="shared" si="14"/>
        <v>27334.670000000002</v>
      </c>
      <c r="S24" s="121"/>
      <c r="T24" s="147">
        <v>1870</v>
      </c>
      <c r="U24" s="135">
        <v>27334.48</v>
      </c>
      <c r="V24" s="145"/>
      <c r="W24" s="134">
        <f t="shared" si="15"/>
        <v>0</v>
      </c>
      <c r="X24" s="135">
        <f t="shared" si="16"/>
        <v>0.19000000000232831</v>
      </c>
    </row>
    <row r="25" spans="1:24" ht="14.4" x14ac:dyDescent="0.25">
      <c r="A25" s="44">
        <v>42644</v>
      </c>
      <c r="B25" s="175">
        <v>1725</v>
      </c>
      <c r="C25" s="130">
        <v>14141.85</v>
      </c>
      <c r="D25" s="136"/>
      <c r="E25" s="298">
        <v>28</v>
      </c>
      <c r="F25" s="132">
        <v>807.5</v>
      </c>
      <c r="G25" s="298">
        <v>8</v>
      </c>
      <c r="H25" s="132">
        <v>3068.61</v>
      </c>
      <c r="I25" s="298">
        <v>4</v>
      </c>
      <c r="J25" s="132">
        <v>14381.37</v>
      </c>
      <c r="K25" s="129">
        <f>SUM(E25+G25+I25)</f>
        <v>40</v>
      </c>
      <c r="L25" s="133">
        <f>SUM(F25+H25+J25)</f>
        <v>18257.48</v>
      </c>
      <c r="M25" s="136"/>
      <c r="N25" s="299">
        <v>3</v>
      </c>
      <c r="O25" s="130">
        <v>23799.69</v>
      </c>
      <c r="P25" s="136"/>
      <c r="Q25" s="257">
        <f t="shared" ref="Q25:R27" si="17">SUM(B25+K25+N25)</f>
        <v>1768</v>
      </c>
      <c r="R25" s="258">
        <f t="shared" si="17"/>
        <v>56199.020000000004</v>
      </c>
      <c r="S25" s="121"/>
      <c r="T25" s="147">
        <v>1767</v>
      </c>
      <c r="U25" s="135">
        <v>56193.56</v>
      </c>
      <c r="V25" s="145"/>
      <c r="W25" s="134">
        <f t="shared" si="15"/>
        <v>1</v>
      </c>
      <c r="X25" s="135">
        <f t="shared" si="16"/>
        <v>5.4600000000064028</v>
      </c>
    </row>
    <row r="26" spans="1:24" ht="14.4" x14ac:dyDescent="0.25">
      <c r="A26" s="44">
        <v>42675</v>
      </c>
      <c r="B26" s="175">
        <v>1687</v>
      </c>
      <c r="C26" s="130">
        <v>14079.36</v>
      </c>
      <c r="D26" s="122"/>
      <c r="E26" s="298">
        <v>15</v>
      </c>
      <c r="F26" s="132">
        <v>501.16</v>
      </c>
      <c r="G26" s="298">
        <v>17</v>
      </c>
      <c r="H26" s="132">
        <v>8835.6200000000008</v>
      </c>
      <c r="I26" s="298">
        <v>5</v>
      </c>
      <c r="J26" s="132">
        <v>9955.48</v>
      </c>
      <c r="K26" s="129">
        <f>SUM(E26+G26+I26)</f>
        <v>37</v>
      </c>
      <c r="L26" s="133">
        <f>SUM(F26+H26+J26)</f>
        <v>19292.260000000002</v>
      </c>
      <c r="M26" s="122"/>
      <c r="N26" s="299">
        <v>0</v>
      </c>
      <c r="O26" s="130">
        <v>0</v>
      </c>
      <c r="P26" s="122"/>
      <c r="Q26" s="257">
        <f t="shared" si="17"/>
        <v>1724</v>
      </c>
      <c r="R26" s="258">
        <f t="shared" si="17"/>
        <v>33371.620000000003</v>
      </c>
      <c r="S26" s="123"/>
      <c r="T26" s="146">
        <v>1722</v>
      </c>
      <c r="U26" s="146">
        <v>33351.86</v>
      </c>
      <c r="V26" s="145"/>
      <c r="W26" s="134">
        <f>SUM(Q26-T26)</f>
        <v>2</v>
      </c>
      <c r="X26" s="135">
        <f>SUM(R26-U26)</f>
        <v>19.760000000002037</v>
      </c>
    </row>
    <row r="27" spans="1:24" ht="14.4" x14ac:dyDescent="0.25">
      <c r="A27" s="44">
        <v>42705</v>
      </c>
      <c r="B27" s="175">
        <v>2070</v>
      </c>
      <c r="C27" s="130">
        <v>17277.61</v>
      </c>
      <c r="D27" s="122"/>
      <c r="E27" s="298">
        <v>18</v>
      </c>
      <c r="F27" s="132">
        <v>602.71</v>
      </c>
      <c r="G27" s="298">
        <v>21</v>
      </c>
      <c r="H27" s="132">
        <v>7216.82</v>
      </c>
      <c r="I27" s="298">
        <v>2</v>
      </c>
      <c r="J27" s="132">
        <v>3220.29</v>
      </c>
      <c r="K27" s="129">
        <f>SUM(E27+G27+I27)</f>
        <v>41</v>
      </c>
      <c r="L27" s="133">
        <f>SUM(F27+H27+J27)</f>
        <v>11039.82</v>
      </c>
      <c r="M27" s="122"/>
      <c r="N27" s="299">
        <v>3</v>
      </c>
      <c r="O27" s="130">
        <v>14264.1</v>
      </c>
      <c r="P27" s="122"/>
      <c r="Q27" s="257">
        <f t="shared" si="17"/>
        <v>2114</v>
      </c>
      <c r="R27" s="258">
        <f t="shared" si="17"/>
        <v>42581.53</v>
      </c>
      <c r="S27" s="123"/>
      <c r="T27" s="146">
        <v>2111</v>
      </c>
      <c r="U27" s="146">
        <v>42564.09</v>
      </c>
      <c r="V27" s="145"/>
      <c r="W27" s="134">
        <f>SUM(Q27-T27)</f>
        <v>3</v>
      </c>
      <c r="X27" s="135">
        <f>SUM(R27-U27)</f>
        <v>17.440000000002328</v>
      </c>
    </row>
    <row r="28" spans="1:24" s="5" customFormat="1" ht="4.2" customHeight="1" thickBot="1" x14ac:dyDescent="0.3">
      <c r="A28" s="154"/>
      <c r="B28" s="124"/>
      <c r="C28" s="125"/>
      <c r="D28" s="136"/>
      <c r="E28" s="139"/>
      <c r="F28" s="125"/>
      <c r="G28" s="139"/>
      <c r="H28" s="125"/>
      <c r="I28" s="139"/>
      <c r="J28" s="125"/>
      <c r="K28" s="139"/>
      <c r="L28" s="126"/>
      <c r="M28" s="136"/>
      <c r="N28" s="139"/>
      <c r="O28" s="125"/>
      <c r="P28" s="136"/>
      <c r="Q28" s="124"/>
      <c r="R28" s="126"/>
      <c r="S28" s="121"/>
      <c r="T28" s="149"/>
      <c r="U28" s="128"/>
      <c r="V28" s="145"/>
      <c r="W28" s="127"/>
      <c r="X28" s="128"/>
    </row>
    <row r="29" spans="1:24" s="157" customFormat="1" ht="15" thickTop="1" thickBot="1" x14ac:dyDescent="0.3">
      <c r="A29" s="165" t="s">
        <v>105</v>
      </c>
      <c r="B29" s="176">
        <f>SUM(B16:B27)</f>
        <v>21813</v>
      </c>
      <c r="C29" s="160">
        <f>SUM(C16:C27)</f>
        <v>179835.96000000002</v>
      </c>
      <c r="D29" s="102"/>
      <c r="E29" s="169">
        <f t="shared" ref="E29:L29" si="18">SUM(E16:E27)</f>
        <v>204</v>
      </c>
      <c r="F29" s="174">
        <f t="shared" si="18"/>
        <v>6237.72</v>
      </c>
      <c r="G29" s="170">
        <f t="shared" si="18"/>
        <v>122</v>
      </c>
      <c r="H29" s="174">
        <f t="shared" si="18"/>
        <v>42645.64</v>
      </c>
      <c r="I29" s="170">
        <f t="shared" si="18"/>
        <v>18</v>
      </c>
      <c r="J29" s="174">
        <f t="shared" si="18"/>
        <v>42479.689999999995</v>
      </c>
      <c r="K29" s="159">
        <f t="shared" si="18"/>
        <v>344</v>
      </c>
      <c r="L29" s="162">
        <f t="shared" si="18"/>
        <v>91363.050000000017</v>
      </c>
      <c r="M29" s="102"/>
      <c r="N29" s="161">
        <f>SUM(N16:N27)</f>
        <v>22</v>
      </c>
      <c r="O29" s="160">
        <f>SUM(O16:O27)</f>
        <v>136222.10999999999</v>
      </c>
      <c r="P29" s="102"/>
      <c r="Q29" s="163">
        <f>SUM(Q16:Q27)</f>
        <v>22179</v>
      </c>
      <c r="R29" s="164">
        <f>SUM(R16:R27)</f>
        <v>407421.12</v>
      </c>
      <c r="S29" s="155"/>
      <c r="T29" s="171">
        <f>SUM(T16:T27)</f>
        <v>22152</v>
      </c>
      <c r="U29" s="172">
        <f>SUM(U16:U27)</f>
        <v>407210.92999999993</v>
      </c>
      <c r="V29" s="156"/>
      <c r="W29" s="173">
        <f>SUM(W16:W27)</f>
        <v>27</v>
      </c>
      <c r="X29" s="172">
        <f>SUM(X16:X27)</f>
        <v>210.1900000000096</v>
      </c>
    </row>
    <row r="30" spans="1:24" s="5" customFormat="1" ht="9.6" customHeight="1" thickTop="1" x14ac:dyDescent="0.25">
      <c r="A30" s="154"/>
      <c r="B30" s="124"/>
      <c r="C30" s="125"/>
      <c r="D30" s="136"/>
      <c r="E30" s="139"/>
      <c r="F30" s="125"/>
      <c r="G30" s="139"/>
      <c r="H30" s="125"/>
      <c r="I30" s="139"/>
      <c r="J30" s="125"/>
      <c r="K30" s="139"/>
      <c r="L30" s="126"/>
      <c r="M30" s="136"/>
      <c r="N30" s="139"/>
      <c r="O30" s="125"/>
      <c r="P30" s="136"/>
      <c r="Q30" s="124"/>
      <c r="R30" s="126"/>
      <c r="S30" s="121"/>
      <c r="T30" s="149"/>
      <c r="U30" s="128"/>
      <c r="V30" s="145"/>
      <c r="W30" s="127"/>
      <c r="X30" s="128"/>
    </row>
    <row r="31" spans="1:24" ht="14.4" x14ac:dyDescent="0.25">
      <c r="A31" s="44">
        <v>42736</v>
      </c>
      <c r="B31" s="175">
        <v>2025</v>
      </c>
      <c r="C31" s="130">
        <v>16791.52</v>
      </c>
      <c r="D31" s="122"/>
      <c r="E31" s="298">
        <v>50</v>
      </c>
      <c r="F31" s="132">
        <v>1731.05</v>
      </c>
      <c r="G31" s="298">
        <v>16</v>
      </c>
      <c r="H31" s="132">
        <v>7457.86</v>
      </c>
      <c r="I31" s="298">
        <v>0</v>
      </c>
      <c r="J31" s="132">
        <v>0</v>
      </c>
      <c r="K31" s="129">
        <f t="shared" ref="K31:L31" si="19">SUM(E31+G31+I31)</f>
        <v>66</v>
      </c>
      <c r="L31" s="133">
        <f t="shared" si="19"/>
        <v>9188.91</v>
      </c>
      <c r="M31" s="122"/>
      <c r="N31" s="299">
        <v>1</v>
      </c>
      <c r="O31" s="130">
        <v>7746.05</v>
      </c>
      <c r="P31" s="122"/>
      <c r="Q31" s="257">
        <f t="shared" ref="Q31:R35" si="20">SUM(B31+K31+N31)</f>
        <v>2092</v>
      </c>
      <c r="R31" s="257">
        <f t="shared" si="20"/>
        <v>33726.480000000003</v>
      </c>
      <c r="S31" s="123"/>
      <c r="T31" s="158">
        <v>2089</v>
      </c>
      <c r="U31" s="158">
        <v>33707.5</v>
      </c>
      <c r="V31" s="145"/>
      <c r="W31" s="134">
        <f t="shared" ref="W31:X35" si="21">SUM(Q31-T31)</f>
        <v>3</v>
      </c>
      <c r="X31" s="134">
        <f t="shared" si="21"/>
        <v>18.980000000003201</v>
      </c>
    </row>
    <row r="32" spans="1:24" ht="14.4" x14ac:dyDescent="0.25">
      <c r="A32" s="104">
        <v>42767</v>
      </c>
      <c r="B32" s="175">
        <v>1976</v>
      </c>
      <c r="C32" s="130">
        <v>16871.64</v>
      </c>
      <c r="D32" s="122"/>
      <c r="E32" s="298">
        <v>14</v>
      </c>
      <c r="F32" s="132">
        <v>462.83</v>
      </c>
      <c r="G32" s="298">
        <v>16</v>
      </c>
      <c r="H32" s="132">
        <v>5532.4</v>
      </c>
      <c r="I32" s="298">
        <v>0</v>
      </c>
      <c r="J32" s="132">
        <v>0</v>
      </c>
      <c r="K32" s="129">
        <f t="shared" ref="K32:K38" si="22">SUM(E32+G32+I32)</f>
        <v>30</v>
      </c>
      <c r="L32" s="133">
        <f t="shared" ref="L32:L38" si="23">SUM(F32+H32+J32)</f>
        <v>5995.23</v>
      </c>
      <c r="M32" s="151"/>
      <c r="N32" s="299">
        <v>0</v>
      </c>
      <c r="O32" s="130">
        <v>0</v>
      </c>
      <c r="P32" s="122"/>
      <c r="Q32" s="257">
        <f t="shared" si="20"/>
        <v>2006</v>
      </c>
      <c r="R32" s="257">
        <f t="shared" si="20"/>
        <v>22866.87</v>
      </c>
      <c r="S32" s="123"/>
      <c r="T32" s="148">
        <v>2000</v>
      </c>
      <c r="U32" s="148">
        <v>22814.04</v>
      </c>
      <c r="V32" s="145"/>
      <c r="W32" s="134">
        <f t="shared" si="21"/>
        <v>6</v>
      </c>
      <c r="X32" s="134">
        <f t="shared" si="21"/>
        <v>52.829999999998108</v>
      </c>
    </row>
    <row r="33" spans="1:24" ht="14.4" x14ac:dyDescent="0.25">
      <c r="A33" s="44">
        <v>42795</v>
      </c>
      <c r="B33" s="175">
        <v>1648</v>
      </c>
      <c r="C33" s="130">
        <v>14440.05</v>
      </c>
      <c r="D33" s="122"/>
      <c r="E33" s="298">
        <v>27</v>
      </c>
      <c r="F33" s="132">
        <v>699.19</v>
      </c>
      <c r="G33" s="298">
        <v>15</v>
      </c>
      <c r="H33" s="132">
        <v>4826.17</v>
      </c>
      <c r="I33" s="298">
        <v>2</v>
      </c>
      <c r="J33" s="132">
        <v>5702.92</v>
      </c>
      <c r="K33" s="129">
        <f t="shared" si="22"/>
        <v>44</v>
      </c>
      <c r="L33" s="133">
        <f t="shared" si="23"/>
        <v>11228.28</v>
      </c>
      <c r="M33" s="122"/>
      <c r="N33" s="299">
        <v>1</v>
      </c>
      <c r="O33" s="130">
        <v>9997.99</v>
      </c>
      <c r="P33" s="122"/>
      <c r="Q33" s="257">
        <f t="shared" si="20"/>
        <v>1693</v>
      </c>
      <c r="R33" s="257">
        <f t="shared" si="20"/>
        <v>35666.32</v>
      </c>
      <c r="S33" s="123"/>
      <c r="T33" s="158">
        <v>1689</v>
      </c>
      <c r="U33" s="158">
        <v>35641.64</v>
      </c>
      <c r="V33" s="145"/>
      <c r="W33" s="134">
        <f t="shared" si="21"/>
        <v>4</v>
      </c>
      <c r="X33" s="134">
        <f t="shared" si="21"/>
        <v>24.680000000000291</v>
      </c>
    </row>
    <row r="34" spans="1:24" ht="14.4" x14ac:dyDescent="0.25">
      <c r="A34" s="44">
        <v>42826</v>
      </c>
      <c r="B34" s="175">
        <v>1185</v>
      </c>
      <c r="C34" s="130">
        <v>10071.51</v>
      </c>
      <c r="D34" s="122"/>
      <c r="E34" s="298">
        <v>9</v>
      </c>
      <c r="F34" s="132">
        <v>403.17</v>
      </c>
      <c r="G34" s="298">
        <v>15</v>
      </c>
      <c r="H34" s="132">
        <v>5884.98</v>
      </c>
      <c r="I34" s="298">
        <v>0</v>
      </c>
      <c r="J34" s="132">
        <v>0</v>
      </c>
      <c r="K34" s="129">
        <f t="shared" si="22"/>
        <v>24</v>
      </c>
      <c r="L34" s="133">
        <f t="shared" si="23"/>
        <v>6288.15</v>
      </c>
      <c r="M34" s="122"/>
      <c r="N34" s="299">
        <v>0</v>
      </c>
      <c r="O34" s="130">
        <v>0</v>
      </c>
      <c r="P34" s="122"/>
      <c r="Q34" s="257">
        <f t="shared" si="20"/>
        <v>1209</v>
      </c>
      <c r="R34" s="257">
        <f t="shared" si="20"/>
        <v>16359.66</v>
      </c>
      <c r="S34" s="123"/>
      <c r="T34" s="158">
        <v>1206</v>
      </c>
      <c r="U34" s="158">
        <v>16339.119999999999</v>
      </c>
      <c r="V34" s="145"/>
      <c r="W34" s="134">
        <f t="shared" si="21"/>
        <v>3</v>
      </c>
      <c r="X34" s="134">
        <f t="shared" si="21"/>
        <v>20.540000000000873</v>
      </c>
    </row>
    <row r="35" spans="1:24" ht="14.4" x14ac:dyDescent="0.25">
      <c r="A35" s="44">
        <v>42856</v>
      </c>
      <c r="B35" s="177">
        <v>1474</v>
      </c>
      <c r="C35" s="130">
        <v>12811.225</v>
      </c>
      <c r="D35" s="122"/>
      <c r="E35" s="298">
        <v>22</v>
      </c>
      <c r="F35" s="132">
        <v>818.48</v>
      </c>
      <c r="G35" s="298">
        <v>7</v>
      </c>
      <c r="H35" s="132">
        <v>1781.04</v>
      </c>
      <c r="I35" s="298">
        <v>1</v>
      </c>
      <c r="J35" s="132">
        <v>1450</v>
      </c>
      <c r="K35" s="129">
        <f t="shared" si="22"/>
        <v>30</v>
      </c>
      <c r="L35" s="133">
        <f t="shared" si="23"/>
        <v>4049.52</v>
      </c>
      <c r="M35" s="122"/>
      <c r="N35" s="299">
        <v>1</v>
      </c>
      <c r="O35" s="130">
        <v>2496</v>
      </c>
      <c r="P35" s="122"/>
      <c r="Q35" s="257">
        <f t="shared" si="20"/>
        <v>1505</v>
      </c>
      <c r="R35" s="257">
        <f t="shared" si="20"/>
        <v>19356.744999999999</v>
      </c>
      <c r="S35" s="123"/>
      <c r="T35" s="158">
        <v>1500</v>
      </c>
      <c r="U35" s="158">
        <v>19337.584999999999</v>
      </c>
      <c r="V35" s="145"/>
      <c r="W35" s="134">
        <f t="shared" si="21"/>
        <v>5</v>
      </c>
      <c r="X35" s="134">
        <f t="shared" si="21"/>
        <v>19.159999999999854</v>
      </c>
    </row>
    <row r="36" spans="1:24" ht="14.4" x14ac:dyDescent="0.25">
      <c r="A36" s="44">
        <v>42887</v>
      </c>
      <c r="B36" s="177">
        <v>1578</v>
      </c>
      <c r="C36" s="130">
        <v>13258.72</v>
      </c>
      <c r="D36" s="122"/>
      <c r="E36" s="298">
        <v>9</v>
      </c>
      <c r="F36" s="132">
        <v>405.67</v>
      </c>
      <c r="G36" s="298">
        <v>12</v>
      </c>
      <c r="H36" s="132">
        <v>4309.47</v>
      </c>
      <c r="I36" s="298">
        <v>1</v>
      </c>
      <c r="J36" s="132">
        <v>1035.45</v>
      </c>
      <c r="K36" s="129">
        <f t="shared" si="22"/>
        <v>22</v>
      </c>
      <c r="L36" s="133">
        <f t="shared" si="23"/>
        <v>5750.59</v>
      </c>
      <c r="M36" s="122"/>
      <c r="N36" s="299">
        <v>3</v>
      </c>
      <c r="O36" s="130">
        <v>36512.93</v>
      </c>
      <c r="P36" s="122"/>
      <c r="Q36" s="257">
        <f t="shared" ref="Q36" si="24">SUM(B36+K36+N36)</f>
        <v>1603</v>
      </c>
      <c r="R36" s="257">
        <f t="shared" ref="R36" si="25">SUM(C36+L36+O36)</f>
        <v>55522.239999999998</v>
      </c>
      <c r="S36" s="123"/>
      <c r="T36" s="158">
        <v>1602</v>
      </c>
      <c r="U36" s="158">
        <v>55513.45</v>
      </c>
      <c r="V36" s="145"/>
      <c r="W36" s="134">
        <f t="shared" ref="W36" si="26">SUM(Q36-T36)</f>
        <v>1</v>
      </c>
      <c r="X36" s="134">
        <f t="shared" ref="X36" si="27">SUM(R36-U36)</f>
        <v>8.7900000000008731</v>
      </c>
    </row>
    <row r="37" spans="1:24" ht="14.4" x14ac:dyDescent="0.25">
      <c r="A37" s="44">
        <v>42933</v>
      </c>
      <c r="B37" s="177">
        <v>1373</v>
      </c>
      <c r="C37" s="130">
        <v>11755.48</v>
      </c>
      <c r="D37" s="122"/>
      <c r="E37" s="298">
        <v>15</v>
      </c>
      <c r="F37" s="132">
        <v>464.07</v>
      </c>
      <c r="G37" s="298">
        <v>4</v>
      </c>
      <c r="H37" s="132">
        <v>950.86</v>
      </c>
      <c r="I37" s="298">
        <v>0</v>
      </c>
      <c r="J37" s="132">
        <v>0</v>
      </c>
      <c r="K37" s="129">
        <f t="shared" si="22"/>
        <v>19</v>
      </c>
      <c r="L37" s="133">
        <f t="shared" si="23"/>
        <v>1414.93</v>
      </c>
      <c r="M37" s="122"/>
      <c r="N37" s="299">
        <v>0</v>
      </c>
      <c r="O37" s="130">
        <v>0</v>
      </c>
      <c r="P37" s="122"/>
      <c r="Q37" s="257">
        <f t="shared" ref="Q37" si="28">SUM(B37+K37+N37)</f>
        <v>1392</v>
      </c>
      <c r="R37" s="257">
        <f t="shared" ref="R37" si="29">SUM(C37+L37+O37)</f>
        <v>13170.41</v>
      </c>
      <c r="S37" s="123"/>
      <c r="T37" s="158">
        <v>1391</v>
      </c>
      <c r="U37" s="158">
        <v>13167.33</v>
      </c>
      <c r="V37" s="145"/>
      <c r="W37" s="134">
        <f t="shared" ref="W37:W38" si="30">SUM(Q37-T37)</f>
        <v>1</v>
      </c>
      <c r="X37" s="134">
        <f t="shared" ref="X37:X38" si="31">SUM(R37-U37)</f>
        <v>3.0799999999999272</v>
      </c>
    </row>
    <row r="38" spans="1:24" ht="14.4" x14ac:dyDescent="0.25">
      <c r="A38" s="44">
        <v>42948</v>
      </c>
      <c r="B38" s="177">
        <v>1452</v>
      </c>
      <c r="C38" s="130">
        <v>12303.54</v>
      </c>
      <c r="D38" s="122"/>
      <c r="E38" s="298">
        <v>29</v>
      </c>
      <c r="F38" s="132">
        <v>962.74</v>
      </c>
      <c r="G38" s="298">
        <v>18</v>
      </c>
      <c r="H38" s="132">
        <v>7358.6</v>
      </c>
      <c r="I38" s="298">
        <v>1</v>
      </c>
      <c r="J38" s="132">
        <v>7509.24</v>
      </c>
      <c r="K38" s="129">
        <f t="shared" si="22"/>
        <v>48</v>
      </c>
      <c r="L38" s="133">
        <f t="shared" si="23"/>
        <v>15830.58</v>
      </c>
      <c r="M38" s="122"/>
      <c r="N38" s="299">
        <v>0</v>
      </c>
      <c r="O38" s="130">
        <v>0</v>
      </c>
      <c r="P38" s="122"/>
      <c r="Q38" s="257">
        <f t="shared" ref="Q38" si="32">SUM(B38+K38+N38)</f>
        <v>1500</v>
      </c>
      <c r="R38" s="257">
        <f t="shared" ref="R38" si="33">SUM(C38+L38+O38)</f>
        <v>28134.120000000003</v>
      </c>
      <c r="S38" s="123"/>
      <c r="T38" s="158">
        <v>1497</v>
      </c>
      <c r="U38" s="158">
        <v>28115.919999999998</v>
      </c>
      <c r="V38" s="145"/>
      <c r="W38" s="134">
        <f t="shared" si="30"/>
        <v>3</v>
      </c>
      <c r="X38" s="134">
        <f t="shared" si="31"/>
        <v>18.200000000004366</v>
      </c>
    </row>
    <row r="39" spans="1:24" s="277" customFormat="1" ht="14.4" x14ac:dyDescent="0.25">
      <c r="A39" s="44">
        <v>42979</v>
      </c>
      <c r="B39" s="177">
        <v>1560</v>
      </c>
      <c r="C39" s="130">
        <v>13362.08</v>
      </c>
      <c r="D39" s="122"/>
      <c r="E39" s="298">
        <v>21</v>
      </c>
      <c r="F39" s="132">
        <v>1011.42</v>
      </c>
      <c r="G39" s="298">
        <v>10</v>
      </c>
      <c r="H39" s="132">
        <v>3297.47</v>
      </c>
      <c r="I39" s="298">
        <v>5</v>
      </c>
      <c r="J39" s="132">
        <v>8217.8799999999992</v>
      </c>
      <c r="K39" s="129">
        <f t="shared" ref="K39" si="34">SUM(E39+G39+I39)</f>
        <v>36</v>
      </c>
      <c r="L39" s="133">
        <f t="shared" ref="L39" si="35">SUM(F39+H39+J39)</f>
        <v>12526.769999999999</v>
      </c>
      <c r="M39" s="122"/>
      <c r="N39" s="299">
        <v>0</v>
      </c>
      <c r="O39" s="130">
        <v>0</v>
      </c>
      <c r="P39" s="122"/>
      <c r="Q39" s="257">
        <f t="shared" ref="Q39" si="36">SUM(B39+K39+N39)</f>
        <v>1596</v>
      </c>
      <c r="R39" s="257">
        <f t="shared" ref="R39" si="37">SUM(C39+L39+O39)</f>
        <v>25888.85</v>
      </c>
      <c r="S39" s="123"/>
      <c r="T39" s="158">
        <v>1593</v>
      </c>
      <c r="U39" s="158">
        <v>25874.29</v>
      </c>
      <c r="V39" s="145"/>
      <c r="W39" s="134">
        <f t="shared" ref="W39" si="38">SUM(Q39-T39)</f>
        <v>3</v>
      </c>
      <c r="X39" s="134">
        <f t="shared" ref="X39" si="39">SUM(R39-U39)</f>
        <v>14.559999999997672</v>
      </c>
    </row>
    <row r="40" spans="1:24" s="277" customFormat="1" ht="14.4" x14ac:dyDescent="0.25">
      <c r="A40" s="44">
        <v>43009</v>
      </c>
      <c r="B40" s="177">
        <v>1453</v>
      </c>
      <c r="C40" s="130">
        <v>12436.6</v>
      </c>
      <c r="D40" s="122"/>
      <c r="E40" s="298">
        <v>19</v>
      </c>
      <c r="F40" s="132">
        <v>532.16999999999996</v>
      </c>
      <c r="G40" s="298">
        <v>16</v>
      </c>
      <c r="H40" s="132">
        <v>5627.72</v>
      </c>
      <c r="I40" s="298">
        <v>2</v>
      </c>
      <c r="J40" s="132">
        <v>10819.84</v>
      </c>
      <c r="K40" s="129">
        <f t="shared" ref="K40" si="40">SUM(E40+G40+I40)</f>
        <v>37</v>
      </c>
      <c r="L40" s="133">
        <f t="shared" ref="L40" si="41">SUM(F40+H40+J40)</f>
        <v>16979.73</v>
      </c>
      <c r="M40" s="122"/>
      <c r="N40" s="299">
        <v>0</v>
      </c>
      <c r="O40" s="130">
        <v>0</v>
      </c>
      <c r="P40" s="122"/>
      <c r="Q40" s="257">
        <f t="shared" ref="Q40" si="42">SUM(B40+K40+N40)</f>
        <v>1490</v>
      </c>
      <c r="R40" s="257">
        <f t="shared" ref="R40" si="43">SUM(C40+L40+O40)</f>
        <v>29416.33</v>
      </c>
      <c r="S40" s="123"/>
      <c r="T40" s="158">
        <v>1485</v>
      </c>
      <c r="U40" s="158">
        <v>29377.85</v>
      </c>
      <c r="V40" s="145"/>
      <c r="W40" s="134">
        <f t="shared" ref="W40" si="44">SUM(Q40-T40)</f>
        <v>5</v>
      </c>
      <c r="X40" s="134">
        <f t="shared" ref="X40" si="45">SUM(R40-U40)</f>
        <v>38.480000000003201</v>
      </c>
    </row>
    <row r="41" spans="1:24" s="277" customFormat="1" ht="14.4" x14ac:dyDescent="0.25">
      <c r="A41" s="44">
        <v>43040</v>
      </c>
      <c r="B41" s="177">
        <v>1415</v>
      </c>
      <c r="C41" s="130">
        <v>12645.19</v>
      </c>
      <c r="D41" s="122"/>
      <c r="E41" s="298">
        <v>19</v>
      </c>
      <c r="F41" s="132">
        <v>634.09</v>
      </c>
      <c r="G41" s="298">
        <v>12</v>
      </c>
      <c r="H41" s="132">
        <v>3494.65</v>
      </c>
      <c r="I41" s="298">
        <v>4</v>
      </c>
      <c r="J41" s="132">
        <v>10600.68</v>
      </c>
      <c r="K41" s="129">
        <f t="shared" ref="K41" si="46">SUM(E41+G41+I41)</f>
        <v>35</v>
      </c>
      <c r="L41" s="133">
        <f t="shared" ref="L41" si="47">SUM(F41+H41+J41)</f>
        <v>14729.42</v>
      </c>
      <c r="M41" s="122"/>
      <c r="N41" s="299">
        <v>1</v>
      </c>
      <c r="O41" s="130">
        <v>403.92</v>
      </c>
      <c r="P41" s="122"/>
      <c r="Q41" s="257">
        <f t="shared" ref="Q41" si="48">SUM(B41+K41+N41)</f>
        <v>1451</v>
      </c>
      <c r="R41" s="257">
        <f t="shared" ref="R41" si="49">SUM(C41+L41+O41)</f>
        <v>27778.53</v>
      </c>
      <c r="S41" s="123"/>
      <c r="T41" s="158">
        <v>1451</v>
      </c>
      <c r="U41" s="158">
        <v>27767.899999999998</v>
      </c>
      <c r="V41" s="145"/>
      <c r="W41" s="134">
        <f t="shared" ref="W41" si="50">SUM(Q41-T41)</f>
        <v>0</v>
      </c>
      <c r="X41" s="134">
        <f t="shared" ref="X41" si="51">SUM(R41-U41)</f>
        <v>10.630000000001019</v>
      </c>
    </row>
    <row r="42" spans="1:24" s="277" customFormat="1" ht="14.4" x14ac:dyDescent="0.25">
      <c r="A42" s="44">
        <v>43070</v>
      </c>
      <c r="B42" s="177">
        <v>1351</v>
      </c>
      <c r="C42" s="130">
        <v>12059.47</v>
      </c>
      <c r="D42" s="122"/>
      <c r="E42" s="298">
        <v>35</v>
      </c>
      <c r="F42" s="132">
        <v>1077.69</v>
      </c>
      <c r="G42" s="298">
        <v>28</v>
      </c>
      <c r="H42" s="132">
        <v>12541.47</v>
      </c>
      <c r="I42" s="298">
        <v>6</v>
      </c>
      <c r="J42" s="132">
        <v>12382.48</v>
      </c>
      <c r="K42" s="129">
        <f t="shared" ref="K42" si="52">SUM(E42+G42+I42)</f>
        <v>69</v>
      </c>
      <c r="L42" s="133">
        <f t="shared" ref="L42" si="53">SUM(F42+H42+J42)</f>
        <v>26001.64</v>
      </c>
      <c r="M42" s="122"/>
      <c r="N42" s="299">
        <v>0</v>
      </c>
      <c r="O42" s="130">
        <v>0</v>
      </c>
      <c r="P42" s="122"/>
      <c r="Q42" s="257">
        <f t="shared" ref="Q42" si="54">SUM(B42+K42+N42)</f>
        <v>1420</v>
      </c>
      <c r="R42" s="257">
        <f t="shared" ref="R42" si="55">SUM(C42+L42+O42)</f>
        <v>38061.11</v>
      </c>
      <c r="S42" s="123"/>
      <c r="T42" s="158">
        <v>1416</v>
      </c>
      <c r="U42" s="158">
        <v>37498.94</v>
      </c>
      <c r="V42" s="145"/>
      <c r="W42" s="134">
        <f t="shared" ref="W42" si="56">SUM(Q42-T42)</f>
        <v>4</v>
      </c>
      <c r="X42" s="134">
        <f t="shared" ref="X42" si="57">SUM(R42-U42)</f>
        <v>562.16999999999825</v>
      </c>
    </row>
    <row r="43" spans="1:24" ht="5.4" customHeight="1" thickBot="1" x14ac:dyDescent="0.3">
      <c r="A43" s="154"/>
      <c r="B43" s="124"/>
      <c r="C43" s="125"/>
      <c r="D43" s="136"/>
      <c r="E43" s="139"/>
      <c r="F43" s="125"/>
      <c r="G43" s="139"/>
      <c r="H43" s="125"/>
      <c r="I43" s="139"/>
      <c r="J43" s="125"/>
      <c r="K43" s="139"/>
      <c r="L43" s="126"/>
      <c r="M43" s="136"/>
      <c r="N43" s="139"/>
      <c r="O43" s="125"/>
      <c r="P43" s="136"/>
      <c r="Q43" s="124"/>
      <c r="R43" s="126"/>
      <c r="S43" s="121"/>
      <c r="T43" s="149"/>
      <c r="U43" s="128"/>
      <c r="V43" s="145"/>
      <c r="W43" s="127"/>
      <c r="X43" s="128"/>
    </row>
    <row r="44" spans="1:24" s="5" customFormat="1" ht="15" thickTop="1" thickBot="1" x14ac:dyDescent="0.3">
      <c r="A44" s="165" t="s">
        <v>106</v>
      </c>
      <c r="B44" s="176">
        <f>SUM(B31:B42)</f>
        <v>18490</v>
      </c>
      <c r="C44" s="160">
        <f>SUM(C31:C42)</f>
        <v>158807.02499999999</v>
      </c>
      <c r="D44" s="102"/>
      <c r="E44" s="283">
        <f>SUM(E31:E42)</f>
        <v>269</v>
      </c>
      <c r="F44" s="283">
        <f t="shared" ref="F44:J44" si="58">SUM(F31:F42)</f>
        <v>9202.57</v>
      </c>
      <c r="G44" s="283">
        <f t="shared" si="58"/>
        <v>169</v>
      </c>
      <c r="H44" s="283">
        <f t="shared" si="58"/>
        <v>63062.69000000001</v>
      </c>
      <c r="I44" s="283">
        <f t="shared" si="58"/>
        <v>22</v>
      </c>
      <c r="J44" s="283">
        <f t="shared" si="58"/>
        <v>57718.490000000005</v>
      </c>
      <c r="K44" s="159">
        <f>SUM(K31:K42)</f>
        <v>460</v>
      </c>
      <c r="L44" s="176">
        <f>SUM(L31:L42)</f>
        <v>129983.74999999999</v>
      </c>
      <c r="M44" s="102"/>
      <c r="N44" s="161">
        <f>SUM(N31:N42)</f>
        <v>7</v>
      </c>
      <c r="O44" s="160">
        <f>SUM(O31:O42)</f>
        <v>57156.89</v>
      </c>
      <c r="P44" s="102"/>
      <c r="Q44" s="163">
        <f>SUM(Q31:Q42)</f>
        <v>18957</v>
      </c>
      <c r="R44" s="164">
        <f>SUM(R31:R42)</f>
        <v>345947.66500000004</v>
      </c>
      <c r="S44" s="155"/>
      <c r="T44" s="171">
        <f>SUM(T31:T42)</f>
        <v>18919</v>
      </c>
      <c r="U44" s="172">
        <f>SUM(U31:U42)</f>
        <v>345155.565</v>
      </c>
      <c r="V44" s="156"/>
      <c r="W44" s="173">
        <f>SUM(W31:W42)</f>
        <v>38</v>
      </c>
      <c r="X44" s="172">
        <f>SUM(X31:X42)</f>
        <v>792.10000000000764</v>
      </c>
    </row>
    <row r="45" spans="1:24" s="5" customFormat="1" ht="9.6" customHeight="1" thickTop="1" x14ac:dyDescent="0.25">
      <c r="A45" s="154"/>
      <c r="B45" s="124"/>
      <c r="C45" s="125"/>
      <c r="D45" s="136"/>
      <c r="E45" s="139"/>
      <c r="F45" s="125"/>
      <c r="G45" s="139"/>
      <c r="H45" s="125"/>
      <c r="I45" s="139"/>
      <c r="J45" s="125"/>
      <c r="K45" s="139"/>
      <c r="L45" s="126"/>
      <c r="M45" s="136"/>
      <c r="N45" s="139"/>
      <c r="O45" s="125"/>
      <c r="P45" s="136"/>
      <c r="Q45" s="124"/>
      <c r="R45" s="126"/>
      <c r="S45" s="121"/>
      <c r="T45" s="149"/>
      <c r="U45" s="128"/>
      <c r="V45" s="145"/>
      <c r="W45" s="127"/>
      <c r="X45" s="128"/>
    </row>
    <row r="46" spans="1:24" s="277" customFormat="1" ht="14.4" x14ac:dyDescent="0.25">
      <c r="A46" s="44">
        <v>43101</v>
      </c>
      <c r="B46" s="175">
        <v>1366</v>
      </c>
      <c r="C46" s="130">
        <v>12005.17</v>
      </c>
      <c r="D46" s="122"/>
      <c r="E46" s="298">
        <v>36</v>
      </c>
      <c r="F46" s="132">
        <v>1068.5999999999999</v>
      </c>
      <c r="G46" s="298">
        <v>25</v>
      </c>
      <c r="H46" s="132">
        <v>8452.56</v>
      </c>
      <c r="I46" s="298">
        <v>1</v>
      </c>
      <c r="J46" s="132">
        <v>1591.2</v>
      </c>
      <c r="K46" s="129">
        <f t="shared" ref="K46:L48" si="59">SUM(E46+G46+I46)</f>
        <v>62</v>
      </c>
      <c r="L46" s="133">
        <f t="shared" si="59"/>
        <v>11112.36</v>
      </c>
      <c r="M46" s="122"/>
      <c r="N46" s="299">
        <v>0</v>
      </c>
      <c r="O46" s="130">
        <v>0</v>
      </c>
      <c r="P46" s="122"/>
      <c r="Q46" s="257">
        <f t="shared" ref="Q46:R48" si="60">SUM(B46+K46+N46)</f>
        <v>1428</v>
      </c>
      <c r="R46" s="257">
        <f t="shared" si="60"/>
        <v>23117.53</v>
      </c>
      <c r="S46" s="123"/>
      <c r="T46" s="158">
        <v>1420</v>
      </c>
      <c r="U46" s="158">
        <v>23040.79</v>
      </c>
      <c r="V46" s="145"/>
      <c r="W46" s="134">
        <f t="shared" ref="W46" si="61">SUM(Q46-T46)</f>
        <v>8</v>
      </c>
      <c r="X46" s="134">
        <f t="shared" ref="X46" si="62">SUM(R46-U46)</f>
        <v>76.739999999997963</v>
      </c>
    </row>
    <row r="47" spans="1:24" s="277" customFormat="1" ht="14.4" x14ac:dyDescent="0.25">
      <c r="A47" s="44">
        <v>43132</v>
      </c>
      <c r="B47" s="175">
        <v>1349</v>
      </c>
      <c r="C47" s="130">
        <v>11475.41</v>
      </c>
      <c r="D47" s="122"/>
      <c r="E47" s="298">
        <v>27</v>
      </c>
      <c r="F47" s="132">
        <v>935.43</v>
      </c>
      <c r="G47" s="298">
        <v>26</v>
      </c>
      <c r="H47" s="132">
        <v>10538.59</v>
      </c>
      <c r="I47" s="298">
        <v>0</v>
      </c>
      <c r="J47" s="132">
        <v>0</v>
      </c>
      <c r="K47" s="129">
        <f t="shared" si="59"/>
        <v>53</v>
      </c>
      <c r="L47" s="133">
        <f t="shared" si="59"/>
        <v>11474.02</v>
      </c>
      <c r="M47" s="122"/>
      <c r="N47" s="299">
        <v>0</v>
      </c>
      <c r="O47" s="130">
        <v>0</v>
      </c>
      <c r="P47" s="122"/>
      <c r="Q47" s="257">
        <f t="shared" si="60"/>
        <v>1402</v>
      </c>
      <c r="R47" s="257">
        <f t="shared" si="60"/>
        <v>22949.43</v>
      </c>
      <c r="S47" s="123"/>
      <c r="T47" s="158">
        <v>1398</v>
      </c>
      <c r="U47" s="158">
        <v>22925.690000000002</v>
      </c>
      <c r="V47" s="145"/>
      <c r="W47" s="134">
        <f t="shared" ref="W47" si="63">SUM(Q47-T47)</f>
        <v>4</v>
      </c>
      <c r="X47" s="134">
        <f t="shared" ref="X47" si="64">SUM(R47-U47)</f>
        <v>23.739999999997963</v>
      </c>
    </row>
    <row r="48" spans="1:24" s="277" customFormat="1" ht="14.4" x14ac:dyDescent="0.25">
      <c r="A48" s="44">
        <v>43160</v>
      </c>
      <c r="B48" s="175">
        <v>1165</v>
      </c>
      <c r="C48" s="130">
        <v>9998.7099999999991</v>
      </c>
      <c r="D48" s="122"/>
      <c r="E48" s="298">
        <v>15</v>
      </c>
      <c r="F48" s="132">
        <v>593.75</v>
      </c>
      <c r="G48" s="298">
        <v>8</v>
      </c>
      <c r="H48" s="132">
        <v>2548.0700000000002</v>
      </c>
      <c r="I48" s="298">
        <v>1</v>
      </c>
      <c r="J48" s="132">
        <v>4039.2</v>
      </c>
      <c r="K48" s="129">
        <f t="shared" si="59"/>
        <v>24</v>
      </c>
      <c r="L48" s="133">
        <f t="shared" si="59"/>
        <v>7181.02</v>
      </c>
      <c r="M48" s="122"/>
      <c r="N48" s="299">
        <v>0</v>
      </c>
      <c r="O48" s="130">
        <v>0</v>
      </c>
      <c r="P48" s="122"/>
      <c r="Q48" s="257">
        <f t="shared" si="60"/>
        <v>1189</v>
      </c>
      <c r="R48" s="257">
        <f t="shared" si="60"/>
        <v>17179.73</v>
      </c>
      <c r="S48" s="123"/>
      <c r="T48" s="158">
        <v>1182</v>
      </c>
      <c r="U48" s="158">
        <v>13100.42</v>
      </c>
      <c r="V48" s="145"/>
      <c r="W48" s="134">
        <f t="shared" ref="W48" si="65">SUM(Q48-T48)</f>
        <v>7</v>
      </c>
      <c r="X48" s="134">
        <f t="shared" ref="X48" si="66">SUM(R48-U48)</f>
        <v>4079.3099999999995</v>
      </c>
    </row>
    <row r="49" spans="1:24" s="277" customFormat="1" ht="14.4" x14ac:dyDescent="0.25">
      <c r="A49" s="44">
        <v>43191</v>
      </c>
      <c r="B49" s="175">
        <v>1490</v>
      </c>
      <c r="C49" s="130">
        <v>12544.46</v>
      </c>
      <c r="D49" s="122"/>
      <c r="E49" s="298">
        <v>20</v>
      </c>
      <c r="F49" s="132">
        <v>857.08</v>
      </c>
      <c r="G49" s="298">
        <v>19</v>
      </c>
      <c r="H49" s="132">
        <v>7778.99</v>
      </c>
      <c r="I49" s="298">
        <v>1</v>
      </c>
      <c r="J49" s="132">
        <v>1228.8</v>
      </c>
      <c r="K49" s="129">
        <f t="shared" ref="K49" si="67">SUM(E49+G49+I49)</f>
        <v>40</v>
      </c>
      <c r="L49" s="133">
        <f t="shared" ref="L49" si="68">SUM(F49+H49+J49)</f>
        <v>9864.869999999999</v>
      </c>
      <c r="M49" s="122"/>
      <c r="N49" s="299">
        <v>0</v>
      </c>
      <c r="O49" s="130">
        <v>0</v>
      </c>
      <c r="P49" s="122"/>
      <c r="Q49" s="257">
        <f t="shared" ref="Q49" si="69">SUM(B49+K49+N49)</f>
        <v>1530</v>
      </c>
      <c r="R49" s="257">
        <f t="shared" ref="R49" si="70">SUM(C49+L49+O49)</f>
        <v>22409.329999999998</v>
      </c>
      <c r="S49" s="123"/>
      <c r="T49" s="158">
        <v>1505</v>
      </c>
      <c r="U49" s="158">
        <v>22099.52</v>
      </c>
      <c r="V49" s="145"/>
      <c r="W49" s="134">
        <f t="shared" ref="W49" si="71">SUM(Q49-T49)</f>
        <v>25</v>
      </c>
      <c r="X49" s="134">
        <f t="shared" ref="X49" si="72">SUM(R49-U49)</f>
        <v>309.80999999999767</v>
      </c>
    </row>
    <row r="50" spans="1:24" s="277" customFormat="1" ht="14.4" x14ac:dyDescent="0.25">
      <c r="A50" s="44">
        <v>43221</v>
      </c>
      <c r="B50" s="175">
        <v>1282</v>
      </c>
      <c r="C50" s="130">
        <v>11250.3</v>
      </c>
      <c r="D50" s="122"/>
      <c r="E50" s="298">
        <v>26</v>
      </c>
      <c r="F50" s="132">
        <v>1021.84</v>
      </c>
      <c r="G50" s="298">
        <v>14</v>
      </c>
      <c r="H50" s="132">
        <v>5270.84</v>
      </c>
      <c r="I50" s="298">
        <v>4</v>
      </c>
      <c r="J50" s="132">
        <v>7229.43</v>
      </c>
      <c r="K50" s="129">
        <f t="shared" ref="K50" si="73">SUM(E50+G50+I50)</f>
        <v>44</v>
      </c>
      <c r="L50" s="133">
        <f t="shared" ref="L50" si="74">SUM(F50+H50+J50)</f>
        <v>13522.11</v>
      </c>
      <c r="M50" s="122"/>
      <c r="N50" s="299">
        <v>1</v>
      </c>
      <c r="O50" s="130">
        <v>9997.65</v>
      </c>
      <c r="P50" s="122"/>
      <c r="Q50" s="257">
        <f t="shared" ref="Q50" si="75">SUM(B50+K50+N50)</f>
        <v>1327</v>
      </c>
      <c r="R50" s="257">
        <f t="shared" ref="R50" si="76">SUM(C50+L50+O50)</f>
        <v>34770.06</v>
      </c>
      <c r="S50" s="123"/>
      <c r="T50" s="158">
        <v>1286</v>
      </c>
      <c r="U50" s="158">
        <v>33431.590000000004</v>
      </c>
      <c r="V50" s="145"/>
      <c r="W50" s="134">
        <f t="shared" ref="W50" si="77">SUM(Q50-T50)</f>
        <v>41</v>
      </c>
      <c r="X50" s="134">
        <f t="shared" ref="X50" si="78">SUM(R50-U50)</f>
        <v>1338.4699999999939</v>
      </c>
    </row>
    <row r="51" spans="1:24" s="277" customFormat="1" ht="14.4" x14ac:dyDescent="0.25">
      <c r="A51" s="44">
        <v>43252</v>
      </c>
      <c r="B51" s="175">
        <v>1611</v>
      </c>
      <c r="C51" s="130">
        <v>13859.51</v>
      </c>
      <c r="D51" s="122"/>
      <c r="E51" s="131">
        <v>16</v>
      </c>
      <c r="F51" s="132">
        <v>548.79</v>
      </c>
      <c r="G51" s="131">
        <v>15</v>
      </c>
      <c r="H51" s="132">
        <v>5863.33</v>
      </c>
      <c r="I51" s="131">
        <v>4</v>
      </c>
      <c r="J51" s="132">
        <v>7999.48</v>
      </c>
      <c r="K51" s="129">
        <f t="shared" ref="K51" si="79">SUM(E51+G51+I51)</f>
        <v>35</v>
      </c>
      <c r="L51" s="133">
        <f t="shared" ref="L51" si="80">SUM(F51+H51+J51)</f>
        <v>14411.599999999999</v>
      </c>
      <c r="M51" s="122"/>
      <c r="N51" s="129">
        <v>1</v>
      </c>
      <c r="O51" s="130">
        <v>12998.7</v>
      </c>
      <c r="P51" s="122"/>
      <c r="Q51" s="257">
        <f t="shared" ref="Q51" si="81">SUM(B51+K51+N51)</f>
        <v>1647</v>
      </c>
      <c r="R51" s="257">
        <f t="shared" ref="R51" si="82">SUM(C51+L51+O51)</f>
        <v>41269.81</v>
      </c>
      <c r="S51" s="123"/>
      <c r="T51" s="158">
        <v>1569</v>
      </c>
      <c r="U51" s="158">
        <v>36933.61</v>
      </c>
      <c r="V51" s="145"/>
      <c r="W51" s="134">
        <f t="shared" ref="W51" si="83">SUM(Q51-T51)</f>
        <v>78</v>
      </c>
      <c r="X51" s="134">
        <f t="shared" ref="X51" si="84">SUM(R51-U51)</f>
        <v>4336.1999999999971</v>
      </c>
    </row>
    <row r="52" spans="1:24" s="277" customFormat="1" ht="14.4" x14ac:dyDescent="0.25">
      <c r="A52" s="44">
        <v>43282</v>
      </c>
      <c r="B52" s="175">
        <v>1158</v>
      </c>
      <c r="C52" s="130">
        <v>10543.73</v>
      </c>
      <c r="D52" s="122"/>
      <c r="E52" s="131">
        <v>15</v>
      </c>
      <c r="F52" s="132">
        <v>469.7</v>
      </c>
      <c r="G52" s="131">
        <v>8</v>
      </c>
      <c r="H52" s="132">
        <v>1311.34</v>
      </c>
      <c r="I52" s="131">
        <v>2</v>
      </c>
      <c r="J52" s="132">
        <v>3531.33</v>
      </c>
      <c r="K52" s="129">
        <f t="shared" ref="K52" si="85">SUM(E52+G52+I52)</f>
        <v>25</v>
      </c>
      <c r="L52" s="133">
        <f t="shared" ref="L52" si="86">SUM(F52+H52+J52)</f>
        <v>5312.37</v>
      </c>
      <c r="M52" s="122"/>
      <c r="N52" s="129">
        <v>0</v>
      </c>
      <c r="O52" s="130">
        <v>0</v>
      </c>
      <c r="P52" s="122"/>
      <c r="Q52" s="257">
        <f t="shared" ref="Q52" si="87">SUM(B52+K52+N52)</f>
        <v>1183</v>
      </c>
      <c r="R52" s="257">
        <f t="shared" ref="R52" si="88">SUM(C52+L52+O52)</f>
        <v>15856.099999999999</v>
      </c>
      <c r="S52" s="123"/>
      <c r="T52" s="158">
        <v>905</v>
      </c>
      <c r="U52" s="158">
        <v>11431.259999999998</v>
      </c>
      <c r="V52" s="145"/>
      <c r="W52" s="134">
        <f t="shared" ref="W52" si="89">SUM(Q52-T52)</f>
        <v>278</v>
      </c>
      <c r="X52" s="134">
        <f t="shared" ref="X52" si="90">SUM(R52-U52)</f>
        <v>4424.84</v>
      </c>
    </row>
    <row r="53" spans="1:24" s="277" customFormat="1" ht="14.4" x14ac:dyDescent="0.25">
      <c r="A53" s="44">
        <v>43313</v>
      </c>
      <c r="B53" s="175">
        <v>1015</v>
      </c>
      <c r="C53" s="130">
        <v>8809.9599999999991</v>
      </c>
      <c r="D53" s="122"/>
      <c r="E53" s="131">
        <v>11</v>
      </c>
      <c r="F53" s="132">
        <v>308.31</v>
      </c>
      <c r="G53" s="131">
        <v>4</v>
      </c>
      <c r="H53" s="132">
        <v>884.13</v>
      </c>
      <c r="I53" s="131">
        <v>1</v>
      </c>
      <c r="J53" s="132">
        <v>3373.65</v>
      </c>
      <c r="K53" s="129">
        <f t="shared" ref="K53" si="91">SUM(E53+G53+I53)</f>
        <v>16</v>
      </c>
      <c r="L53" s="133">
        <f t="shared" ref="L53" si="92">SUM(F53+H53+J53)</f>
        <v>4566.09</v>
      </c>
      <c r="M53" s="122"/>
      <c r="N53" s="129">
        <v>0</v>
      </c>
      <c r="O53" s="130">
        <v>0</v>
      </c>
      <c r="P53" s="122"/>
      <c r="Q53" s="257">
        <f t="shared" ref="Q53" si="93">SUM(B53+K53+N53)</f>
        <v>1031</v>
      </c>
      <c r="R53" s="257">
        <f t="shared" ref="R53" si="94">SUM(C53+L53+O53)</f>
        <v>13376.05</v>
      </c>
      <c r="S53" s="123"/>
      <c r="T53" s="158">
        <v>0</v>
      </c>
      <c r="U53" s="158">
        <v>0</v>
      </c>
      <c r="V53" s="145"/>
      <c r="W53" s="134">
        <f t="shared" ref="W53" si="95">SUM(Q53-T53)</f>
        <v>1031</v>
      </c>
      <c r="X53" s="134">
        <f t="shared" ref="X53" si="96">SUM(R53-U53)</f>
        <v>13376.05</v>
      </c>
    </row>
    <row r="54" spans="1:24" s="277" customFormat="1" ht="5.4" customHeight="1" thickBot="1" x14ac:dyDescent="0.3">
      <c r="A54" s="154"/>
      <c r="B54" s="124"/>
      <c r="C54" s="125"/>
      <c r="D54" s="136"/>
      <c r="E54" s="139"/>
      <c r="F54" s="125"/>
      <c r="G54" s="139"/>
      <c r="H54" s="125"/>
      <c r="I54" s="139"/>
      <c r="J54" s="125"/>
      <c r="K54" s="139"/>
      <c r="L54" s="126"/>
      <c r="M54" s="136"/>
      <c r="N54" s="139"/>
      <c r="O54" s="125"/>
      <c r="P54" s="136"/>
      <c r="Q54" s="124"/>
      <c r="R54" s="126"/>
      <c r="S54" s="121"/>
      <c r="T54" s="149"/>
      <c r="U54" s="128"/>
      <c r="V54" s="145"/>
      <c r="W54" s="127"/>
      <c r="X54" s="128"/>
    </row>
    <row r="55" spans="1:24" s="5" customFormat="1" ht="15" thickTop="1" thickBot="1" x14ac:dyDescent="0.3">
      <c r="A55" s="165" t="s">
        <v>111</v>
      </c>
      <c r="B55" s="176">
        <f>SUM(B46:B53)</f>
        <v>10436</v>
      </c>
      <c r="C55" s="176">
        <f>SUM(C46:C53)</f>
        <v>90487.25</v>
      </c>
      <c r="D55" s="102"/>
      <c r="E55" s="321">
        <f t="shared" ref="E55:L55" si="97">SUM(E46:E53)</f>
        <v>166</v>
      </c>
      <c r="F55" s="321">
        <f t="shared" si="97"/>
        <v>5803.5</v>
      </c>
      <c r="G55" s="321">
        <f t="shared" si="97"/>
        <v>119</v>
      </c>
      <c r="H55" s="321">
        <f t="shared" si="97"/>
        <v>42647.85</v>
      </c>
      <c r="I55" s="321">
        <f t="shared" si="97"/>
        <v>14</v>
      </c>
      <c r="J55" s="321">
        <f t="shared" si="97"/>
        <v>28993.090000000004</v>
      </c>
      <c r="K55" s="176">
        <f t="shared" si="97"/>
        <v>299</v>
      </c>
      <c r="L55" s="176">
        <f t="shared" si="97"/>
        <v>77444.44</v>
      </c>
      <c r="M55" s="102"/>
      <c r="N55" s="176">
        <f t="shared" ref="N55:O55" si="98">SUM(N46:N53)</f>
        <v>2</v>
      </c>
      <c r="O55" s="176">
        <f t="shared" si="98"/>
        <v>22996.35</v>
      </c>
      <c r="P55" s="102"/>
      <c r="Q55" s="320">
        <f t="shared" ref="Q55:R55" si="99">SUM(Q46:Q53)</f>
        <v>10737</v>
      </c>
      <c r="R55" s="320">
        <f t="shared" si="99"/>
        <v>190928.04</v>
      </c>
      <c r="S55" s="155"/>
      <c r="T55" s="321">
        <f t="shared" ref="T55:U55" si="100">SUM(T46:T53)</f>
        <v>9265</v>
      </c>
      <c r="U55" s="321">
        <f t="shared" si="100"/>
        <v>162962.88</v>
      </c>
      <c r="V55" s="156"/>
      <c r="W55" s="321">
        <f t="shared" ref="W55:X55" si="101">SUM(W46:W53)</f>
        <v>1472</v>
      </c>
      <c r="X55" s="321">
        <f t="shared" si="101"/>
        <v>27965.159999999982</v>
      </c>
    </row>
    <row r="56" spans="1:24" s="5" customFormat="1" ht="9.6" customHeight="1" thickTop="1" thickBot="1" x14ac:dyDescent="0.3">
      <c r="A56" s="154"/>
      <c r="B56" s="124"/>
      <c r="C56" s="125"/>
      <c r="D56" s="136"/>
      <c r="E56" s="139"/>
      <c r="F56" s="125"/>
      <c r="G56" s="139"/>
      <c r="H56" s="125"/>
      <c r="I56" s="139"/>
      <c r="J56" s="125"/>
      <c r="K56" s="139"/>
      <c r="L56" s="126"/>
      <c r="M56" s="136"/>
      <c r="N56" s="139"/>
      <c r="O56" s="125"/>
      <c r="P56" s="136"/>
      <c r="Q56" s="124"/>
      <c r="R56" s="126"/>
      <c r="S56" s="121"/>
      <c r="T56" s="149"/>
      <c r="U56" s="128"/>
      <c r="V56" s="145"/>
      <c r="W56" s="127"/>
      <c r="X56" s="128"/>
    </row>
    <row r="57" spans="1:24" s="5" customFormat="1" ht="15" thickBot="1" x14ac:dyDescent="0.3">
      <c r="A57" s="284" t="s">
        <v>1</v>
      </c>
      <c r="B57" s="285">
        <f>SUM(B8:B12)+B29+B44+B55</f>
        <v>92899</v>
      </c>
      <c r="C57" s="285">
        <f>SUM(C8:C12)+C29+C44+C55</f>
        <v>768126.75699999998</v>
      </c>
      <c r="D57" s="166"/>
      <c r="E57" s="285">
        <f t="shared" ref="E57:L57" si="102">SUM(E8:E12)+E29+E44+E55</f>
        <v>3712</v>
      </c>
      <c r="F57" s="285">
        <f t="shared" si="102"/>
        <v>117816.18100000001</v>
      </c>
      <c r="G57" s="285">
        <f t="shared" si="102"/>
        <v>2042</v>
      </c>
      <c r="H57" s="285">
        <f t="shared" si="102"/>
        <v>647198.32799999998</v>
      </c>
      <c r="I57" s="285">
        <f t="shared" si="102"/>
        <v>219</v>
      </c>
      <c r="J57" s="285">
        <f t="shared" si="102"/>
        <v>497193.56400000001</v>
      </c>
      <c r="K57" s="285">
        <f t="shared" si="102"/>
        <v>5973</v>
      </c>
      <c r="L57" s="285">
        <f t="shared" si="102"/>
        <v>1262208.0730000001</v>
      </c>
      <c r="M57" s="166"/>
      <c r="N57" s="285">
        <f t="shared" ref="N57:O57" si="103">SUM(N8:N12)+N29+N44+N55</f>
        <v>163</v>
      </c>
      <c r="O57" s="285">
        <f t="shared" si="103"/>
        <v>567562.38500000001</v>
      </c>
      <c r="P57" s="166"/>
      <c r="Q57" s="285">
        <f t="shared" ref="Q57:R57" si="104">SUM(Q8:Q12)+Q29+Q44+Q55</f>
        <v>99035</v>
      </c>
      <c r="R57" s="285">
        <f t="shared" si="104"/>
        <v>2597897.2149999999</v>
      </c>
      <c r="S57" s="167"/>
      <c r="T57" s="285">
        <f t="shared" ref="T57:U57" si="105">SUM(T8:T12)+T29+T44+T55</f>
        <v>97487</v>
      </c>
      <c r="U57" s="285">
        <f t="shared" si="105"/>
        <v>2568853.9749999996</v>
      </c>
      <c r="V57" s="168"/>
      <c r="W57" s="285">
        <f t="shared" ref="W57:X57" si="106">SUM(W8:W12)+W29+W44+W55</f>
        <v>1548</v>
      </c>
      <c r="X57" s="285">
        <f t="shared" si="106"/>
        <v>29043.239999999976</v>
      </c>
    </row>
    <row r="58" spans="1:24" s="5" customFormat="1" ht="9.6" customHeight="1" x14ac:dyDescent="0.25">
      <c r="A58" s="154"/>
      <c r="B58" s="124"/>
      <c r="C58" s="125"/>
      <c r="D58" s="136"/>
      <c r="E58" s="139"/>
      <c r="F58" s="125"/>
      <c r="G58" s="139"/>
      <c r="H58" s="125"/>
      <c r="I58" s="139"/>
      <c r="J58" s="125"/>
      <c r="K58" s="139" t="s">
        <v>112</v>
      </c>
      <c r="L58" s="126"/>
      <c r="M58" s="136"/>
      <c r="N58" s="139"/>
      <c r="O58" s="125"/>
      <c r="P58" s="136"/>
      <c r="Q58" s="124"/>
      <c r="R58" s="126"/>
      <c r="S58" s="121"/>
      <c r="T58" s="149"/>
      <c r="U58" s="128"/>
      <c r="V58" s="145"/>
      <c r="W58" s="127"/>
      <c r="X58" s="128"/>
    </row>
    <row r="59" spans="1:24" ht="73.8" customHeight="1" x14ac:dyDescent="0.25">
      <c r="A59" s="356" t="s">
        <v>110</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sheetData>
  <mergeCells count="16">
    <mergeCell ref="A5:A7"/>
    <mergeCell ref="A59:X59"/>
    <mergeCell ref="N3:O4"/>
    <mergeCell ref="Q3:R4"/>
    <mergeCell ref="E4:F4"/>
    <mergeCell ref="G4:H4"/>
    <mergeCell ref="W3:X4"/>
    <mergeCell ref="A1:X1"/>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5"/>
  <sheetViews>
    <sheetView showGridLines="0" zoomScale="90" zoomScaleNormal="90" workbookViewId="0">
      <selection sqref="A1:F1"/>
    </sheetView>
  </sheetViews>
  <sheetFormatPr defaultColWidth="10.33203125" defaultRowHeight="13.8" x14ac:dyDescent="0.25"/>
  <cols>
    <col min="1" max="1" width="23.109375" style="48" bestFit="1" customWidth="1"/>
    <col min="2" max="2" width="19.109375" style="48" customWidth="1"/>
    <col min="3" max="3" width="24" style="49" bestFit="1"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371" t="s">
        <v>336</v>
      </c>
      <c r="B1" s="371"/>
      <c r="C1" s="371"/>
      <c r="D1" s="371"/>
      <c r="E1" s="371"/>
      <c r="F1" s="371"/>
      <c r="G1" s="103"/>
      <c r="H1" s="103"/>
    </row>
    <row r="2" spans="1:8" ht="8.4" customHeight="1" x14ac:dyDescent="0.3">
      <c r="A2" s="28"/>
    </row>
    <row r="3" spans="1:8" ht="27.6" customHeight="1" x14ac:dyDescent="0.25">
      <c r="A3" s="90" t="s">
        <v>33</v>
      </c>
      <c r="B3" s="89" t="s">
        <v>34</v>
      </c>
      <c r="C3" s="88" t="s">
        <v>73</v>
      </c>
      <c r="D3" s="88" t="s">
        <v>28</v>
      </c>
    </row>
    <row r="4" spans="1:8" x14ac:dyDescent="0.25">
      <c r="A4" s="29" t="s">
        <v>35</v>
      </c>
      <c r="B4" s="143">
        <f>SUM('Annual Capacity'!D27+'Annual Capacity'!M27)</f>
        <v>98872</v>
      </c>
      <c r="C4" s="140">
        <f>SUM('Annual Capacity'!E27+'Annual Capacity'!N27)</f>
        <v>2030334.83</v>
      </c>
      <c r="D4" s="66">
        <f>C4/$C$6</f>
        <v>0.78153008451491035</v>
      </c>
    </row>
    <row r="5" spans="1:8" x14ac:dyDescent="0.25">
      <c r="A5" s="29" t="s">
        <v>32</v>
      </c>
      <c r="B5" s="143">
        <f>'Annual Capacity'!P27</f>
        <v>163</v>
      </c>
      <c r="C5" s="140">
        <f>'Annual Capacity'!Q27</f>
        <v>567562.38500000001</v>
      </c>
      <c r="D5" s="66">
        <f>C5/$C$6</f>
        <v>0.21846991548508976</v>
      </c>
    </row>
    <row r="6" spans="1:8" x14ac:dyDescent="0.25">
      <c r="A6" s="6" t="s">
        <v>1</v>
      </c>
      <c r="B6" s="144">
        <f>SUM(B4:B5)</f>
        <v>99035</v>
      </c>
      <c r="C6" s="141">
        <f>SUM(C4:C5)</f>
        <v>2597897.2149999999</v>
      </c>
      <c r="D6" s="142">
        <f>SUM(D4:D5)</f>
        <v>1</v>
      </c>
    </row>
    <row r="7" spans="1:8" ht="22.2" customHeight="1" x14ac:dyDescent="0.25"/>
    <row r="8" spans="1:8" ht="17.399999999999999" customHeight="1" x14ac:dyDescent="0.25">
      <c r="A8" s="371" t="s">
        <v>79</v>
      </c>
      <c r="B8" s="371"/>
      <c r="C8" s="371"/>
      <c r="D8" s="371"/>
      <c r="E8" s="371"/>
      <c r="F8" s="371"/>
      <c r="G8" s="103"/>
      <c r="H8" s="103"/>
    </row>
    <row r="9" spans="1:8" ht="7.2" customHeight="1" x14ac:dyDescent="0.3">
      <c r="A9" s="28"/>
    </row>
    <row r="10" spans="1:8" ht="27.6" customHeight="1" x14ac:dyDescent="0.25">
      <c r="A10" s="91" t="s">
        <v>78</v>
      </c>
      <c r="B10" s="89" t="s">
        <v>34</v>
      </c>
      <c r="C10" s="88" t="s">
        <v>73</v>
      </c>
      <c r="D10" s="88" t="s">
        <v>28</v>
      </c>
    </row>
    <row r="11" spans="1:8" x14ac:dyDescent="0.25">
      <c r="A11" s="29" t="s">
        <v>4</v>
      </c>
      <c r="B11" s="183">
        <v>4190</v>
      </c>
      <c r="C11" s="140">
        <v>946720.29399999999</v>
      </c>
      <c r="D11" s="66">
        <f t="shared" ref="D11:D21" si="0">C11/$C$22</f>
        <v>0.46628776692955615</v>
      </c>
    </row>
    <row r="12" spans="1:8" x14ac:dyDescent="0.25">
      <c r="A12" s="29" t="s">
        <v>2</v>
      </c>
      <c r="B12" s="143">
        <v>134</v>
      </c>
      <c r="C12" s="140">
        <v>5070.7309999999998</v>
      </c>
      <c r="D12" s="66">
        <f t="shared" si="0"/>
        <v>2.4974851069269198E-3</v>
      </c>
    </row>
    <row r="13" spans="1:8" x14ac:dyDescent="0.25">
      <c r="A13" s="29" t="s">
        <v>76</v>
      </c>
      <c r="B13" s="143">
        <v>93</v>
      </c>
      <c r="C13" s="140">
        <v>18661.827000000001</v>
      </c>
      <c r="D13" s="66">
        <f t="shared" si="0"/>
        <v>9.1915021720826214E-3</v>
      </c>
    </row>
    <row r="14" spans="1:8" x14ac:dyDescent="0.25">
      <c r="A14" s="29" t="s">
        <v>36</v>
      </c>
      <c r="B14" s="143">
        <v>237</v>
      </c>
      <c r="C14" s="140">
        <v>49347.553</v>
      </c>
      <c r="D14" s="66">
        <f t="shared" si="0"/>
        <v>2.4305130499091127E-2</v>
      </c>
    </row>
    <row r="15" spans="1:8" x14ac:dyDescent="0.25">
      <c r="A15" s="29" t="s">
        <v>3</v>
      </c>
      <c r="B15" s="143">
        <v>568</v>
      </c>
      <c r="C15" s="140">
        <v>41485.839</v>
      </c>
      <c r="D15" s="66">
        <f t="shared" si="0"/>
        <v>2.043300365388501E-2</v>
      </c>
    </row>
    <row r="16" spans="1:8" x14ac:dyDescent="0.25">
      <c r="A16" s="29" t="s">
        <v>5</v>
      </c>
      <c r="B16" s="143">
        <v>92899</v>
      </c>
      <c r="C16" s="140">
        <v>768126.75699999998</v>
      </c>
      <c r="D16" s="66">
        <f t="shared" si="0"/>
        <v>0.37832516373666308</v>
      </c>
    </row>
    <row r="17" spans="1:11" x14ac:dyDescent="0.25">
      <c r="A17" s="29" t="s">
        <v>7</v>
      </c>
      <c r="B17" s="143">
        <v>107</v>
      </c>
      <c r="C17" s="140">
        <v>35043.877</v>
      </c>
      <c r="D17" s="66">
        <f t="shared" si="0"/>
        <v>1.7260146692159143E-2</v>
      </c>
    </row>
    <row r="18" spans="1:11" x14ac:dyDescent="0.25">
      <c r="A18" s="29" t="s">
        <v>6</v>
      </c>
      <c r="B18" s="143">
        <v>526</v>
      </c>
      <c r="C18" s="140">
        <v>139839.101</v>
      </c>
      <c r="D18" s="66">
        <f t="shared" si="0"/>
        <v>6.8874896363768728E-2</v>
      </c>
    </row>
    <row r="19" spans="1:11" x14ac:dyDescent="0.25">
      <c r="A19" s="29" t="s">
        <v>77</v>
      </c>
      <c r="B19" s="143">
        <v>59</v>
      </c>
      <c r="C19" s="140">
        <v>1523.3610000000001</v>
      </c>
      <c r="D19" s="66">
        <f t="shared" si="0"/>
        <v>7.5030038272061754E-4</v>
      </c>
    </row>
    <row r="20" spans="1:11" ht="13.8" customHeight="1" x14ac:dyDescent="0.25">
      <c r="A20" s="29" t="s">
        <v>37</v>
      </c>
      <c r="B20" s="143">
        <v>12</v>
      </c>
      <c r="C20" s="140">
        <v>1223.9169999999999</v>
      </c>
      <c r="D20" s="66">
        <f t="shared" si="0"/>
        <v>6.0281534942687256E-4</v>
      </c>
      <c r="I20" s="1"/>
      <c r="J20" s="1"/>
    </row>
    <row r="21" spans="1:11" ht="13.8" customHeight="1" x14ac:dyDescent="0.25">
      <c r="A21" s="29" t="s">
        <v>108</v>
      </c>
      <c r="B21" s="143">
        <v>47</v>
      </c>
      <c r="C21" s="140">
        <v>23291.573</v>
      </c>
      <c r="D21" s="66">
        <f t="shared" si="0"/>
        <v>1.1471789113719731E-2</v>
      </c>
      <c r="I21" s="75"/>
      <c r="J21" s="75"/>
    </row>
    <row r="22" spans="1:11" ht="13.8" customHeight="1" x14ac:dyDescent="0.25">
      <c r="A22" s="6" t="s">
        <v>1</v>
      </c>
      <c r="B22" s="144">
        <f>SUM(B11:B21)</f>
        <v>98872</v>
      </c>
      <c r="C22" s="141">
        <f>SUM(C11:C21)</f>
        <v>2030334.83</v>
      </c>
      <c r="D22" s="142">
        <f>SUM(D11:D21)</f>
        <v>1</v>
      </c>
      <c r="I22" s="75"/>
      <c r="J22" s="75"/>
    </row>
    <row r="23" spans="1:11" s="75" customFormat="1" ht="18" customHeight="1" x14ac:dyDescent="0.25">
      <c r="A23" s="24"/>
      <c r="B23" s="116"/>
      <c r="C23" s="117"/>
      <c r="D23" s="118"/>
    </row>
    <row r="24" spans="1:11" ht="22.2" customHeight="1" x14ac:dyDescent="0.25">
      <c r="A24" s="372" t="s">
        <v>80</v>
      </c>
      <c r="B24" s="372"/>
      <c r="C24" s="372"/>
      <c r="D24" s="372"/>
      <c r="F24" s="369" t="s">
        <v>330</v>
      </c>
      <c r="G24" s="369"/>
      <c r="I24" s="367" t="s">
        <v>337</v>
      </c>
      <c r="J24" s="367"/>
    </row>
    <row r="25" spans="1:11" ht="17.399999999999999" customHeight="1" x14ac:dyDescent="0.25">
      <c r="A25" s="372"/>
      <c r="B25" s="372"/>
      <c r="C25" s="372"/>
      <c r="D25" s="372"/>
      <c r="E25" s="105"/>
      <c r="F25" s="369"/>
      <c r="G25" s="369"/>
      <c r="H25" s="108"/>
      <c r="I25" s="367"/>
      <c r="J25" s="367"/>
    </row>
    <row r="26" spans="1:11" ht="7.2" customHeight="1" x14ac:dyDescent="0.3">
      <c r="A26" s="28"/>
      <c r="F26" s="370"/>
      <c r="G26" s="370"/>
      <c r="H26" s="109"/>
      <c r="I26" s="368"/>
      <c r="J26" s="368"/>
    </row>
    <row r="27" spans="1:11" ht="27.6" customHeight="1" x14ac:dyDescent="0.25">
      <c r="A27" s="92" t="s">
        <v>22</v>
      </c>
      <c r="B27" s="79" t="s">
        <v>23</v>
      </c>
      <c r="C27" s="58" t="s">
        <v>73</v>
      </c>
      <c r="D27" s="58" t="s">
        <v>28</v>
      </c>
      <c r="F27" s="227" t="s">
        <v>8</v>
      </c>
      <c r="G27" s="228" t="s">
        <v>29</v>
      </c>
      <c r="H27" s="110"/>
      <c r="I27" s="113" t="s">
        <v>8</v>
      </c>
      <c r="J27" s="113" t="s">
        <v>29</v>
      </c>
    </row>
    <row r="28" spans="1:11" ht="14.4" x14ac:dyDescent="0.3">
      <c r="A28" s="53" t="s">
        <v>16</v>
      </c>
      <c r="B28" s="54">
        <v>80</v>
      </c>
      <c r="C28" s="54">
        <v>80859.649000000005</v>
      </c>
      <c r="D28" s="55">
        <f>C28/$C$33</f>
        <v>0.14246830152424567</v>
      </c>
      <c r="F28" s="239">
        <v>80</v>
      </c>
      <c r="G28" s="239">
        <v>80859.649000000005</v>
      </c>
      <c r="H28" s="110"/>
      <c r="I28" s="114">
        <f t="shared" ref="I28:J32" si="1">B28-F28</f>
        <v>0</v>
      </c>
      <c r="J28" s="152">
        <f t="shared" si="1"/>
        <v>0</v>
      </c>
    </row>
    <row r="29" spans="1:11" ht="14.4" x14ac:dyDescent="0.3">
      <c r="A29" s="53" t="s">
        <v>24</v>
      </c>
      <c r="B29" s="54">
        <v>31</v>
      </c>
      <c r="C29" s="54">
        <v>194412.08</v>
      </c>
      <c r="D29" s="55">
        <f>C29/$C$33</f>
        <v>0.34253869730990011</v>
      </c>
      <c r="F29" s="239">
        <v>31</v>
      </c>
      <c r="G29" s="239">
        <v>194412.08</v>
      </c>
      <c r="H29" s="111"/>
      <c r="I29" s="114">
        <f t="shared" si="1"/>
        <v>0</v>
      </c>
      <c r="J29" s="152">
        <f t="shared" si="1"/>
        <v>0</v>
      </c>
    </row>
    <row r="30" spans="1:11" ht="14.4" x14ac:dyDescent="0.3">
      <c r="A30" s="53" t="s">
        <v>25</v>
      </c>
      <c r="B30" s="54">
        <v>8</v>
      </c>
      <c r="C30" s="54">
        <v>54498.6</v>
      </c>
      <c r="D30" s="55">
        <f>C30/$C$33</f>
        <v>9.6022219654320465E-2</v>
      </c>
      <c r="F30" s="239">
        <v>8</v>
      </c>
      <c r="G30" s="239">
        <v>54498.6</v>
      </c>
      <c r="H30" s="109"/>
      <c r="I30" s="114">
        <f t="shared" si="1"/>
        <v>0</v>
      </c>
      <c r="J30" s="152">
        <f t="shared" si="1"/>
        <v>0</v>
      </c>
    </row>
    <row r="31" spans="1:11" ht="14.4" x14ac:dyDescent="0.3">
      <c r="A31" s="56" t="s">
        <v>26</v>
      </c>
      <c r="B31" s="57">
        <v>11</v>
      </c>
      <c r="C31" s="57">
        <v>115266.34</v>
      </c>
      <c r="D31" s="55">
        <f>C31/$C$33</f>
        <v>0.20309016778833924</v>
      </c>
      <c r="F31" s="240">
        <v>11</v>
      </c>
      <c r="G31" s="240">
        <v>115266.34</v>
      </c>
      <c r="H31" s="112"/>
      <c r="I31" s="114">
        <f t="shared" si="1"/>
        <v>0</v>
      </c>
      <c r="J31" s="152">
        <f t="shared" si="1"/>
        <v>0</v>
      </c>
      <c r="K31" s="106"/>
    </row>
    <row r="32" spans="1:11" ht="14.4" x14ac:dyDescent="0.3">
      <c r="A32" s="56" t="s">
        <v>30</v>
      </c>
      <c r="B32" s="57">
        <v>33</v>
      </c>
      <c r="C32" s="57">
        <v>122525.716</v>
      </c>
      <c r="D32" s="55">
        <f>C32/$C$33</f>
        <v>0.2158806137231945</v>
      </c>
      <c r="F32" s="240">
        <v>33</v>
      </c>
      <c r="G32" s="240">
        <v>122525.716</v>
      </c>
      <c r="H32" s="109"/>
      <c r="I32" s="114">
        <f t="shared" si="1"/>
        <v>0</v>
      </c>
      <c r="J32" s="152">
        <f t="shared" si="1"/>
        <v>0</v>
      </c>
      <c r="K32" s="101"/>
    </row>
    <row r="33" spans="1:12" ht="14.4" x14ac:dyDescent="0.3">
      <c r="A33" s="58" t="s">
        <v>27</v>
      </c>
      <c r="B33" s="59">
        <f>SUM(B28:B32)</f>
        <v>163</v>
      </c>
      <c r="C33" s="59">
        <f>SUM(C28:C32)</f>
        <v>567562.38500000001</v>
      </c>
      <c r="D33" s="60">
        <f>SUM(D28:D32)</f>
        <v>1</v>
      </c>
      <c r="F33" s="229">
        <f>SUM(F28:F32)</f>
        <v>163</v>
      </c>
      <c r="G33" s="230">
        <f>SUM(G28:G32)</f>
        <v>567562.38500000001</v>
      </c>
      <c r="H33" s="109"/>
      <c r="I33" s="115">
        <f>B33-F33</f>
        <v>0</v>
      </c>
      <c r="J33" s="153">
        <f>SUM(J28:J32)</f>
        <v>0</v>
      </c>
      <c r="K33" s="106"/>
    </row>
    <row r="34" spans="1:12" ht="16.2" customHeight="1" x14ac:dyDescent="0.25">
      <c r="A34" s="50"/>
      <c r="B34" s="50"/>
      <c r="C34" s="51"/>
      <c r="D34" s="51"/>
      <c r="E34" s="52"/>
      <c r="K34" s="107"/>
      <c r="L34" s="106"/>
    </row>
    <row r="35" spans="1:12" s="75" customFormat="1" ht="14.4" x14ac:dyDescent="0.25">
      <c r="A35" s="303"/>
      <c r="B35" s="304"/>
      <c r="C35" s="305"/>
      <c r="D35" s="306"/>
      <c r="E35" s="307"/>
      <c r="F35" s="308"/>
      <c r="G35" s="308"/>
      <c r="H35" s="308"/>
      <c r="I35" s="308"/>
      <c r="J35" s="308"/>
      <c r="K35" s="308"/>
      <c r="L35" s="308"/>
    </row>
  </sheetData>
  <mergeCells count="5">
    <mergeCell ref="I24:J26"/>
    <mergeCell ref="F24:G26"/>
    <mergeCell ref="A1:F1"/>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I20"/>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7" width="9.109375" style="41"/>
    <col min="8" max="8" width="9.109375" style="300"/>
    <col min="9" max="9" width="10.109375" style="300" bestFit="1" customWidth="1"/>
    <col min="10" max="16384" width="9.109375" style="41"/>
  </cols>
  <sheetData>
    <row r="1" spans="1:9" ht="17.399999999999999" x14ac:dyDescent="0.25">
      <c r="A1" s="373" t="s">
        <v>95</v>
      </c>
      <c r="B1" s="373"/>
      <c r="C1" s="373"/>
      <c r="D1" s="373"/>
      <c r="E1" s="373"/>
      <c r="F1" s="373"/>
    </row>
    <row r="2" spans="1:9" ht="17.399999999999999" x14ac:dyDescent="0.25">
      <c r="A2" s="373" t="s">
        <v>86</v>
      </c>
      <c r="B2" s="373"/>
      <c r="C2" s="373"/>
      <c r="D2" s="373"/>
      <c r="E2" s="373"/>
      <c r="F2" s="373"/>
    </row>
    <row r="3" spans="1:9" ht="17.399999999999999" x14ac:dyDescent="0.25">
      <c r="A3" s="373" t="s">
        <v>338</v>
      </c>
      <c r="B3" s="373"/>
      <c r="C3" s="373"/>
      <c r="D3" s="373"/>
      <c r="E3" s="373"/>
      <c r="F3" s="373"/>
    </row>
    <row r="4" spans="1:9" ht="11.4" customHeight="1" x14ac:dyDescent="0.25">
      <c r="A4" s="43"/>
      <c r="B4" s="43"/>
      <c r="C4" s="43"/>
      <c r="D4" s="43"/>
      <c r="E4" s="43"/>
      <c r="F4" s="43"/>
    </row>
    <row r="5" spans="1:9" s="61" customFormat="1" ht="17.399999999999999" customHeight="1" x14ac:dyDescent="0.25">
      <c r="A5" s="381" t="s">
        <v>82</v>
      </c>
      <c r="B5" s="382"/>
      <c r="C5" s="382"/>
      <c r="D5" s="382"/>
      <c r="E5" s="382"/>
      <c r="F5" s="383"/>
      <c r="H5" s="301"/>
      <c r="I5" s="301"/>
    </row>
    <row r="6" spans="1:9" s="61" customFormat="1" ht="13.8" x14ac:dyDescent="0.25">
      <c r="A6" s="85" t="s">
        <v>38</v>
      </c>
      <c r="B6" s="83" t="s">
        <v>22</v>
      </c>
      <c r="C6" s="83"/>
      <c r="D6" s="84" t="s">
        <v>23</v>
      </c>
      <c r="E6" s="83" t="s">
        <v>29</v>
      </c>
      <c r="F6" s="84" t="s">
        <v>39</v>
      </c>
      <c r="H6" s="301"/>
      <c r="I6" s="301"/>
    </row>
    <row r="7" spans="1:9" s="61" customFormat="1" ht="14.4" x14ac:dyDescent="0.3">
      <c r="A7" s="86" t="s">
        <v>14</v>
      </c>
      <c r="B7" s="64" t="s">
        <v>40</v>
      </c>
      <c r="C7" s="64"/>
      <c r="D7" s="65">
        <v>15513</v>
      </c>
      <c r="E7" s="65">
        <v>440416.66100000002</v>
      </c>
      <c r="F7" s="66">
        <f>E7/$E$9</f>
        <v>0.25233817207373616</v>
      </c>
      <c r="H7" s="301"/>
      <c r="I7" s="301"/>
    </row>
    <row r="8" spans="1:9" s="61" customFormat="1" ht="14.4" x14ac:dyDescent="0.3">
      <c r="A8" s="86" t="s">
        <v>72</v>
      </c>
      <c r="B8" s="64" t="s">
        <v>41</v>
      </c>
      <c r="C8" s="64"/>
      <c r="D8" s="65">
        <v>74566</v>
      </c>
      <c r="E8" s="65">
        <v>1304926.334</v>
      </c>
      <c r="F8" s="66">
        <f>E8/$E$9</f>
        <v>0.74766182792626379</v>
      </c>
      <c r="H8" s="301"/>
      <c r="I8" s="301"/>
    </row>
    <row r="9" spans="1:9" s="69" customFormat="1" ht="13.8" x14ac:dyDescent="0.25">
      <c r="A9" s="377" t="s">
        <v>27</v>
      </c>
      <c r="B9" s="378"/>
      <c r="C9" s="379"/>
      <c r="D9" s="67">
        <f>SUM(D7:D8)</f>
        <v>90079</v>
      </c>
      <c r="E9" s="67">
        <f>SUM(E7:E8)</f>
        <v>1745342.9950000001</v>
      </c>
      <c r="F9" s="68">
        <f>SUM(F7:F8)</f>
        <v>1</v>
      </c>
      <c r="H9" s="302">
        <f>D9+D11</f>
        <v>98872</v>
      </c>
      <c r="I9" s="302">
        <f>E9+E11</f>
        <v>2030334.83</v>
      </c>
    </row>
    <row r="10" spans="1:9" s="61" customFormat="1" ht="3.6" customHeight="1" x14ac:dyDescent="0.25">
      <c r="A10" s="70"/>
      <c r="B10" s="70"/>
      <c r="C10" s="70"/>
      <c r="D10" s="71"/>
      <c r="E10" s="71"/>
      <c r="F10" s="70"/>
      <c r="H10" s="301"/>
      <c r="I10" s="301"/>
    </row>
    <row r="11" spans="1:9" s="61" customFormat="1" ht="13.8" x14ac:dyDescent="0.25">
      <c r="A11" s="64" t="s">
        <v>42</v>
      </c>
      <c r="B11" s="375" t="s">
        <v>74</v>
      </c>
      <c r="C11" s="376"/>
      <c r="D11" s="65">
        <v>8793</v>
      </c>
      <c r="E11" s="65">
        <v>284991.83500000002</v>
      </c>
      <c r="F11" s="72"/>
      <c r="H11" s="301"/>
      <c r="I11" s="301"/>
    </row>
    <row r="12" spans="1:9" s="61" customFormat="1" ht="13.8" x14ac:dyDescent="0.25">
      <c r="G12" s="73"/>
      <c r="H12" s="301"/>
      <c r="I12" s="301"/>
    </row>
    <row r="13" spans="1:9" s="61" customFormat="1" ht="17.399999999999999" customHeight="1" x14ac:dyDescent="0.25">
      <c r="A13" s="380" t="s">
        <v>87</v>
      </c>
      <c r="B13" s="380"/>
      <c r="C13" s="380"/>
      <c r="D13" s="380"/>
      <c r="E13" s="380"/>
      <c r="F13" s="380"/>
      <c r="H13" s="301"/>
      <c r="I13" s="301"/>
    </row>
    <row r="14" spans="1:9" s="61" customFormat="1" ht="13.8" x14ac:dyDescent="0.25">
      <c r="A14" s="87" t="s">
        <v>38</v>
      </c>
      <c r="B14" s="62" t="s">
        <v>22</v>
      </c>
      <c r="C14" s="62"/>
      <c r="D14" s="63" t="s">
        <v>23</v>
      </c>
      <c r="E14" s="62" t="s">
        <v>29</v>
      </c>
      <c r="F14" s="62" t="s">
        <v>39</v>
      </c>
      <c r="H14" s="301"/>
      <c r="I14" s="301"/>
    </row>
    <row r="15" spans="1:9" s="61" customFormat="1" ht="14.4" x14ac:dyDescent="0.3">
      <c r="A15" s="86" t="s">
        <v>14</v>
      </c>
      <c r="B15" s="64" t="s">
        <v>40</v>
      </c>
      <c r="C15" s="64"/>
      <c r="D15" s="65">
        <v>13622</v>
      </c>
      <c r="E15" s="65">
        <v>125363.156</v>
      </c>
      <c r="F15" s="66">
        <f>E15/E17</f>
        <v>0.17530253707005769</v>
      </c>
      <c r="H15" s="301"/>
      <c r="I15" s="301"/>
    </row>
    <row r="16" spans="1:9" s="61" customFormat="1" ht="14.4" x14ac:dyDescent="0.3">
      <c r="A16" s="86" t="s">
        <v>72</v>
      </c>
      <c r="B16" s="64" t="s">
        <v>41</v>
      </c>
      <c r="C16" s="64"/>
      <c r="D16" s="65">
        <v>72356</v>
      </c>
      <c r="E16" s="65">
        <v>589761.43999999994</v>
      </c>
      <c r="F16" s="66">
        <f>E16/E17</f>
        <v>0.82469746292994239</v>
      </c>
      <c r="H16" s="301"/>
      <c r="I16" s="301"/>
    </row>
    <row r="17" spans="1:9" s="69" customFormat="1" ht="13.8" x14ac:dyDescent="0.25">
      <c r="A17" s="377" t="s">
        <v>27</v>
      </c>
      <c r="B17" s="378"/>
      <c r="C17" s="379"/>
      <c r="D17" s="67">
        <f>SUM(D15:D16)</f>
        <v>85978</v>
      </c>
      <c r="E17" s="67">
        <f>SUM(E15:E16)</f>
        <v>715124.5959999999</v>
      </c>
      <c r="F17" s="68">
        <f>SUM(F15:F16)</f>
        <v>1</v>
      </c>
      <c r="H17" s="302">
        <f>D17+D19</f>
        <v>92899</v>
      </c>
      <c r="I17" s="302">
        <f>E17+E19</f>
        <v>768126.75699999987</v>
      </c>
    </row>
    <row r="18" spans="1:9" s="61" customFormat="1" ht="3.6" customHeight="1" x14ac:dyDescent="0.25">
      <c r="A18" s="70"/>
      <c r="B18" s="70"/>
      <c r="C18" s="70"/>
      <c r="D18" s="71"/>
      <c r="E18" s="71"/>
      <c r="F18" s="70"/>
      <c r="H18" s="301"/>
      <c r="I18" s="301"/>
    </row>
    <row r="19" spans="1:9" s="61" customFormat="1" ht="13.8" x14ac:dyDescent="0.25">
      <c r="A19" s="64" t="s">
        <v>42</v>
      </c>
      <c r="B19" s="375" t="s">
        <v>74</v>
      </c>
      <c r="C19" s="376"/>
      <c r="D19" s="65">
        <v>6921</v>
      </c>
      <c r="E19" s="65">
        <v>53002.161</v>
      </c>
      <c r="F19" s="72"/>
      <c r="H19" s="301"/>
      <c r="I19" s="301"/>
    </row>
    <row r="20" spans="1:9" ht="67.8" customHeight="1" x14ac:dyDescent="0.3">
      <c r="A20" s="374" t="s">
        <v>81</v>
      </c>
      <c r="B20" s="374"/>
      <c r="C20" s="374"/>
      <c r="D20" s="374"/>
      <c r="E20" s="374"/>
      <c r="F20" s="374"/>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B1:AC86"/>
  <sheetViews>
    <sheetView showGridLines="0" topLeftCell="A2" zoomScale="75" zoomScaleNormal="75" workbookViewId="0">
      <pane ySplit="5" topLeftCell="A7" activePane="bottomLeft" state="frozen"/>
      <selection activeCell="A2" sqref="A2"/>
      <selection pane="bottomLeft" activeCell="C2" sqref="C2:AC2"/>
    </sheetView>
  </sheetViews>
  <sheetFormatPr defaultColWidth="10.33203125" defaultRowHeight="17.399999999999999" x14ac:dyDescent="0.3"/>
  <cols>
    <col min="1" max="1" width="1.33203125" style="202" customWidth="1"/>
    <col min="2" max="2" width="7.6640625" style="278" customWidth="1"/>
    <col min="3" max="3" width="17.44140625" style="48" bestFit="1" customWidth="1"/>
    <col min="4" max="4" width="0.88671875" style="120" customWidth="1"/>
    <col min="5" max="5" width="11.77734375" style="75" customWidth="1"/>
    <col min="6" max="6" width="12.6640625" style="75" bestFit="1" customWidth="1"/>
    <col min="7" max="7" width="0.88671875" style="120" customWidth="1"/>
    <col min="8" max="8" width="11.21875" style="75" customWidth="1"/>
    <col min="9" max="9" width="11.88671875" style="75" customWidth="1"/>
    <col min="10" max="10" width="12.21875" style="75" customWidth="1"/>
    <col min="11" max="11" width="14.44140625" style="75" customWidth="1"/>
    <col min="12" max="12" width="12.33203125" style="75" customWidth="1"/>
    <col min="13" max="13" width="15.109375" style="75" customWidth="1"/>
    <col min="14" max="14" width="14.109375" style="75" customWidth="1"/>
    <col min="15" max="15" width="15.6640625" style="75" bestFit="1" customWidth="1"/>
    <col min="16" max="16" width="0.88671875" style="120" customWidth="1"/>
    <col min="17" max="17" width="11.109375" style="75" bestFit="1" customWidth="1"/>
    <col min="18" max="18" width="13.5546875" style="75" customWidth="1"/>
    <col min="19" max="19" width="0.88671875" style="120" customWidth="1"/>
    <col min="20" max="20" width="11.33203125" style="75" customWidth="1"/>
    <col min="21" max="21" width="15" style="75" customWidth="1"/>
    <col min="22" max="22" width="0.6640625" style="202" customWidth="1"/>
    <col min="23" max="23" width="10.33203125" style="202"/>
    <col min="24" max="24" width="1.5546875" style="202" customWidth="1"/>
    <col min="25" max="25" width="11.5546875" style="202" bestFit="1" customWidth="1"/>
    <col min="26" max="26" width="10.33203125" style="202"/>
    <col min="27" max="27" width="1.44140625" style="202" customWidth="1"/>
    <col min="28" max="28" width="11.5546875" style="202" bestFit="1" customWidth="1"/>
    <col min="29" max="29" width="11.21875" style="202" bestFit="1" customWidth="1"/>
    <col min="30" max="16384" width="10.33203125" style="202"/>
  </cols>
  <sheetData>
    <row r="1" spans="2:29" ht="19.2" hidden="1" customHeight="1" x14ac:dyDescent="0.3">
      <c r="C1" s="178"/>
    </row>
    <row r="2" spans="2:29" s="1" customFormat="1" ht="18" customHeight="1" x14ac:dyDescent="0.25">
      <c r="B2" s="277"/>
      <c r="C2" s="346" t="s">
        <v>339</v>
      </c>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row>
    <row r="3" spans="2:29" ht="16.5" customHeight="1" x14ac:dyDescent="0.3">
      <c r="C3" s="178"/>
    </row>
    <row r="4" spans="2:29" ht="32.25" customHeight="1" x14ac:dyDescent="0.3">
      <c r="C4" s="389" t="s">
        <v>46</v>
      </c>
      <c r="D4" s="23"/>
      <c r="E4" s="330" t="s">
        <v>92</v>
      </c>
      <c r="F4" s="330"/>
      <c r="G4" s="23"/>
      <c r="H4" s="390" t="s">
        <v>10</v>
      </c>
      <c r="I4" s="391"/>
      <c r="J4" s="392" t="s">
        <v>10</v>
      </c>
      <c r="K4" s="393"/>
      <c r="L4" s="394" t="s">
        <v>10</v>
      </c>
      <c r="M4" s="393"/>
      <c r="N4" s="395" t="s">
        <v>10</v>
      </c>
      <c r="O4" s="396"/>
      <c r="P4" s="23"/>
      <c r="Q4" s="330" t="s">
        <v>91</v>
      </c>
      <c r="R4" s="330"/>
      <c r="S4" s="23"/>
      <c r="T4" s="322" t="s">
        <v>340</v>
      </c>
      <c r="U4" s="322"/>
      <c r="W4" s="195"/>
      <c r="X4" s="4"/>
      <c r="Y4" s="385" t="s">
        <v>330</v>
      </c>
      <c r="Z4" s="385"/>
      <c r="AA4" s="231"/>
      <c r="AB4" s="387" t="s">
        <v>337</v>
      </c>
      <c r="AC4" s="387"/>
    </row>
    <row r="5" spans="2:29" s="204" customFormat="1" ht="13.95" customHeight="1" x14ac:dyDescent="0.25">
      <c r="B5" s="279"/>
      <c r="C5" s="389"/>
      <c r="D5" s="23"/>
      <c r="E5" s="330"/>
      <c r="F5" s="330"/>
      <c r="G5" s="23"/>
      <c r="H5" s="323" t="s">
        <v>88</v>
      </c>
      <c r="I5" s="324"/>
      <c r="J5" s="332" t="s">
        <v>89</v>
      </c>
      <c r="K5" s="333"/>
      <c r="L5" s="341" t="s">
        <v>90</v>
      </c>
      <c r="M5" s="333"/>
      <c r="N5" s="325" t="s">
        <v>85</v>
      </c>
      <c r="O5" s="326"/>
      <c r="P5" s="23"/>
      <c r="Q5" s="330"/>
      <c r="R5" s="330"/>
      <c r="S5" s="23"/>
      <c r="T5" s="322"/>
      <c r="U5" s="322"/>
      <c r="X5" s="48"/>
      <c r="Y5" s="386"/>
      <c r="Z5" s="386"/>
      <c r="AA5" s="232"/>
      <c r="AB5" s="388"/>
      <c r="AC5" s="388"/>
    </row>
    <row r="6" spans="2:29" s="205" customFormat="1" ht="41.4" x14ac:dyDescent="0.3">
      <c r="B6" s="280"/>
      <c r="C6" s="389"/>
      <c r="D6" s="93"/>
      <c r="E6" s="194" t="s">
        <v>9</v>
      </c>
      <c r="F6" s="194" t="s">
        <v>11</v>
      </c>
      <c r="G6" s="93"/>
      <c r="H6" s="94" t="s">
        <v>9</v>
      </c>
      <c r="I6" s="94" t="s">
        <v>11</v>
      </c>
      <c r="J6" s="95" t="s">
        <v>9</v>
      </c>
      <c r="K6" s="95" t="s">
        <v>11</v>
      </c>
      <c r="L6" s="94" t="s">
        <v>9</v>
      </c>
      <c r="M6" s="94" t="s">
        <v>11</v>
      </c>
      <c r="N6" s="194" t="s">
        <v>9</v>
      </c>
      <c r="O6" s="194" t="s">
        <v>11</v>
      </c>
      <c r="P6" s="93"/>
      <c r="Q6" s="194" t="s">
        <v>9</v>
      </c>
      <c r="R6" s="194" t="s">
        <v>11</v>
      </c>
      <c r="S6" s="93"/>
      <c r="T6" s="196" t="s">
        <v>8</v>
      </c>
      <c r="U6" s="196" t="s">
        <v>12</v>
      </c>
      <c r="W6" s="58" t="s">
        <v>70</v>
      </c>
      <c r="X6" s="48"/>
      <c r="Y6" s="80" t="s">
        <v>34</v>
      </c>
      <c r="Z6" s="81" t="s">
        <v>69</v>
      </c>
      <c r="AA6" s="233"/>
      <c r="AB6" s="80" t="s">
        <v>34</v>
      </c>
      <c r="AC6" s="81" t="s">
        <v>69</v>
      </c>
    </row>
    <row r="7" spans="2:29" s="205" customFormat="1" x14ac:dyDescent="0.3">
      <c r="B7" s="280">
        <v>1</v>
      </c>
      <c r="C7" s="225" t="s">
        <v>47</v>
      </c>
      <c r="D7" s="213"/>
      <c r="E7" s="210">
        <v>893</v>
      </c>
      <c r="F7" s="210">
        <v>8402.152</v>
      </c>
      <c r="G7" s="213"/>
      <c r="H7" s="209">
        <v>90</v>
      </c>
      <c r="I7" s="210">
        <v>3119.502</v>
      </c>
      <c r="J7" s="209">
        <v>45</v>
      </c>
      <c r="K7" s="210">
        <v>15448.307000000001</v>
      </c>
      <c r="L7" s="209">
        <v>1</v>
      </c>
      <c r="M7" s="210">
        <v>3373.65</v>
      </c>
      <c r="N7" s="210">
        <f>SUM(H7+J7+L7)</f>
        <v>136</v>
      </c>
      <c r="O7" s="210">
        <f>SUM(I7+K7+M7)</f>
        <v>21941.459000000003</v>
      </c>
      <c r="P7" s="213"/>
      <c r="Q7" s="209">
        <v>4</v>
      </c>
      <c r="R7" s="210">
        <v>31844.63</v>
      </c>
      <c r="S7" s="213"/>
      <c r="T7" s="224">
        <f>SUM(E7+N7+Q7)</f>
        <v>1033</v>
      </c>
      <c r="U7" s="224">
        <f>SUM(F7+O7+R7)</f>
        <v>62188.241000000009</v>
      </c>
      <c r="W7" s="66">
        <f>U7/$U$29</f>
        <v>2.3937914341233858E-2</v>
      </c>
      <c r="X7" s="48"/>
      <c r="Y7" s="297">
        <v>1020</v>
      </c>
      <c r="Z7" s="297">
        <v>58702.921000000002</v>
      </c>
      <c r="AA7" s="234"/>
      <c r="AB7" s="222">
        <f>SUM(T7-Y7)</f>
        <v>13</v>
      </c>
      <c r="AC7" s="222">
        <f>SUM(U7-Z7)</f>
        <v>3485.320000000007</v>
      </c>
    </row>
    <row r="8" spans="2:29" s="205" customFormat="1" x14ac:dyDescent="0.3">
      <c r="B8" s="280">
        <v>2</v>
      </c>
      <c r="C8" s="225" t="s">
        <v>48</v>
      </c>
      <c r="D8" s="213"/>
      <c r="E8" s="210">
        <v>874</v>
      </c>
      <c r="F8" s="210">
        <v>8129.5159999999996</v>
      </c>
      <c r="G8" s="213"/>
      <c r="H8" s="209">
        <v>74</v>
      </c>
      <c r="I8" s="210">
        <v>1782.6010000000001</v>
      </c>
      <c r="J8" s="209">
        <v>33</v>
      </c>
      <c r="K8" s="210">
        <v>12206.236000000001</v>
      </c>
      <c r="L8" s="209">
        <v>5</v>
      </c>
      <c r="M8" s="210">
        <v>30565.85</v>
      </c>
      <c r="N8" s="210">
        <f t="shared" ref="N8:N27" si="0">SUM(H8+J8+L8)</f>
        <v>112</v>
      </c>
      <c r="O8" s="210">
        <f t="shared" ref="O8:O27" si="1">SUM(I8+K8+M8)</f>
        <v>44554.686999999998</v>
      </c>
      <c r="P8" s="213"/>
      <c r="Q8" s="209">
        <v>5</v>
      </c>
      <c r="R8" s="210">
        <v>23185.204000000002</v>
      </c>
      <c r="S8" s="213"/>
      <c r="T8" s="224">
        <f t="shared" ref="T8:T27" si="2">SUM(E8+N8+Q8)</f>
        <v>991</v>
      </c>
      <c r="U8" s="224">
        <f t="shared" ref="U8:U27" si="3">SUM(F8+O8+R8)</f>
        <v>75869.406999999992</v>
      </c>
      <c r="W8" s="66">
        <f t="shared" ref="W8:W27" si="4">U8/$U$29</f>
        <v>2.9204160411712046E-2</v>
      </c>
      <c r="X8" s="48"/>
      <c r="Y8" s="297">
        <v>984</v>
      </c>
      <c r="Z8" s="297">
        <v>75783.607000000004</v>
      </c>
      <c r="AA8" s="234"/>
      <c r="AB8" s="222">
        <f t="shared" ref="AB8:AB27" si="5">SUM(T8-Y8)</f>
        <v>7</v>
      </c>
      <c r="AC8" s="222">
        <f t="shared" ref="AC8:AC27" si="6">SUM(U8-Z8)</f>
        <v>85.799999999988358</v>
      </c>
    </row>
    <row r="9" spans="2:29" s="206" customFormat="1" ht="18" x14ac:dyDescent="0.3">
      <c r="B9" s="280">
        <v>3</v>
      </c>
      <c r="C9" s="225" t="s">
        <v>49</v>
      </c>
      <c r="D9" s="214"/>
      <c r="E9" s="210">
        <v>2471</v>
      </c>
      <c r="F9" s="210">
        <v>19049.571</v>
      </c>
      <c r="G9" s="214"/>
      <c r="H9" s="209">
        <v>138</v>
      </c>
      <c r="I9" s="210">
        <v>5509.4859999999999</v>
      </c>
      <c r="J9" s="209">
        <v>120</v>
      </c>
      <c r="K9" s="210">
        <v>36395.910000000003</v>
      </c>
      <c r="L9" s="209">
        <v>12</v>
      </c>
      <c r="M9" s="210">
        <v>33744.74</v>
      </c>
      <c r="N9" s="210">
        <f t="shared" si="0"/>
        <v>270</v>
      </c>
      <c r="O9" s="210">
        <f t="shared" si="1"/>
        <v>75650.135999999999</v>
      </c>
      <c r="P9" s="213"/>
      <c r="Q9" s="209">
        <v>1</v>
      </c>
      <c r="R9" s="210">
        <v>2936.64</v>
      </c>
      <c r="S9" s="214"/>
      <c r="T9" s="224">
        <f t="shared" si="2"/>
        <v>2742</v>
      </c>
      <c r="U9" s="224">
        <f t="shared" si="3"/>
        <v>97636.346999999994</v>
      </c>
      <c r="W9" s="66">
        <f t="shared" si="4"/>
        <v>3.758283677901398E-2</v>
      </c>
      <c r="X9" s="48"/>
      <c r="Y9" s="297">
        <v>2714</v>
      </c>
      <c r="Z9" s="297">
        <v>97408.246999999988</v>
      </c>
      <c r="AA9" s="234"/>
      <c r="AB9" s="222">
        <f t="shared" si="5"/>
        <v>28</v>
      </c>
      <c r="AC9" s="222">
        <f t="shared" si="6"/>
        <v>228.10000000000582</v>
      </c>
    </row>
    <row r="10" spans="2:29" s="206" customFormat="1" ht="18" x14ac:dyDescent="0.3">
      <c r="B10" s="280">
        <v>4</v>
      </c>
      <c r="C10" s="225" t="s">
        <v>50</v>
      </c>
      <c r="D10" s="214"/>
      <c r="E10" s="210">
        <v>1376</v>
      </c>
      <c r="F10" s="210">
        <v>14027.641</v>
      </c>
      <c r="G10" s="214"/>
      <c r="H10" s="209">
        <v>121</v>
      </c>
      <c r="I10" s="210">
        <v>2565.5810000000001</v>
      </c>
      <c r="J10" s="209">
        <v>23</v>
      </c>
      <c r="K10" s="210">
        <v>6885.16</v>
      </c>
      <c r="L10" s="209">
        <v>2</v>
      </c>
      <c r="M10" s="210">
        <v>2634.41</v>
      </c>
      <c r="N10" s="210">
        <f t="shared" si="0"/>
        <v>146</v>
      </c>
      <c r="O10" s="210">
        <f t="shared" si="1"/>
        <v>12085.151</v>
      </c>
      <c r="P10" s="213"/>
      <c r="Q10" s="209">
        <v>11</v>
      </c>
      <c r="R10" s="210">
        <v>62301.745000000003</v>
      </c>
      <c r="S10" s="214"/>
      <c r="T10" s="224">
        <f t="shared" si="2"/>
        <v>1533</v>
      </c>
      <c r="U10" s="224">
        <f t="shared" si="3"/>
        <v>88414.537000000011</v>
      </c>
      <c r="W10" s="66">
        <f t="shared" si="4"/>
        <v>3.4033115894463901E-2</v>
      </c>
      <c r="X10" s="48"/>
      <c r="Y10" s="297">
        <v>1524</v>
      </c>
      <c r="Z10" s="297">
        <v>88301.827000000005</v>
      </c>
      <c r="AA10" s="234"/>
      <c r="AB10" s="222">
        <f t="shared" si="5"/>
        <v>9</v>
      </c>
      <c r="AC10" s="222">
        <f t="shared" si="6"/>
        <v>112.7100000000064</v>
      </c>
    </row>
    <row r="11" spans="2:29" s="205" customFormat="1" x14ac:dyDescent="0.3">
      <c r="B11" s="280">
        <v>5</v>
      </c>
      <c r="C11" s="225" t="s">
        <v>51</v>
      </c>
      <c r="D11" s="213"/>
      <c r="E11" s="210">
        <v>3094</v>
      </c>
      <c r="F11" s="210">
        <v>26126.304</v>
      </c>
      <c r="G11" s="213"/>
      <c r="H11" s="209">
        <v>165</v>
      </c>
      <c r="I11" s="210">
        <v>5884.2740000000003</v>
      </c>
      <c r="J11" s="209">
        <v>134</v>
      </c>
      <c r="K11" s="210">
        <v>40913.082000000002</v>
      </c>
      <c r="L11" s="209">
        <v>20</v>
      </c>
      <c r="M11" s="210">
        <v>44788.851000000002</v>
      </c>
      <c r="N11" s="210">
        <f t="shared" si="0"/>
        <v>319</v>
      </c>
      <c r="O11" s="210">
        <f t="shared" si="1"/>
        <v>91586.206999999995</v>
      </c>
      <c r="P11" s="213"/>
      <c r="Q11" s="209">
        <v>3</v>
      </c>
      <c r="R11" s="210">
        <v>5755.86</v>
      </c>
      <c r="S11" s="213"/>
      <c r="T11" s="224">
        <f t="shared" si="2"/>
        <v>3416</v>
      </c>
      <c r="U11" s="224">
        <f t="shared" si="3"/>
        <v>123468.371</v>
      </c>
      <c r="W11" s="66">
        <f t="shared" si="4"/>
        <v>4.7526272512671365E-2</v>
      </c>
      <c r="X11" s="48"/>
      <c r="Y11" s="297">
        <v>3366</v>
      </c>
      <c r="Z11" s="297">
        <v>123037.94100000001</v>
      </c>
      <c r="AA11" s="234"/>
      <c r="AB11" s="222">
        <f t="shared" si="5"/>
        <v>50</v>
      </c>
      <c r="AC11" s="222">
        <f t="shared" si="6"/>
        <v>430.42999999999302</v>
      </c>
    </row>
    <row r="12" spans="2:29" s="205" customFormat="1" x14ac:dyDescent="0.3">
      <c r="B12" s="280">
        <v>6</v>
      </c>
      <c r="C12" s="225" t="s">
        <v>53</v>
      </c>
      <c r="D12" s="213"/>
      <c r="E12" s="210">
        <v>2169</v>
      </c>
      <c r="F12" s="210">
        <v>16181.056</v>
      </c>
      <c r="G12" s="213"/>
      <c r="H12" s="209">
        <v>109</v>
      </c>
      <c r="I12" s="210">
        <v>3191.1239999999998</v>
      </c>
      <c r="J12" s="209">
        <v>86</v>
      </c>
      <c r="K12" s="210">
        <v>27776.87</v>
      </c>
      <c r="L12" s="209">
        <v>5</v>
      </c>
      <c r="M12" s="210">
        <v>6454.1139999999996</v>
      </c>
      <c r="N12" s="210">
        <f t="shared" si="0"/>
        <v>200</v>
      </c>
      <c r="O12" s="210">
        <f t="shared" si="1"/>
        <v>37422.108</v>
      </c>
      <c r="P12" s="213"/>
      <c r="Q12" s="209">
        <v>5</v>
      </c>
      <c r="R12" s="210">
        <v>3514.01</v>
      </c>
      <c r="S12" s="213"/>
      <c r="T12" s="224">
        <f t="shared" si="2"/>
        <v>2374</v>
      </c>
      <c r="U12" s="224">
        <f t="shared" si="3"/>
        <v>57117.174000000006</v>
      </c>
      <c r="W12" s="66">
        <f t="shared" si="4"/>
        <v>2.198592525917158E-2</v>
      </c>
      <c r="X12" s="48"/>
      <c r="Y12" s="297">
        <v>2322</v>
      </c>
      <c r="Z12" s="297">
        <v>56662.304000000004</v>
      </c>
      <c r="AA12" s="234"/>
      <c r="AB12" s="222">
        <f t="shared" si="5"/>
        <v>52</v>
      </c>
      <c r="AC12" s="222">
        <f t="shared" si="6"/>
        <v>454.87000000000262</v>
      </c>
    </row>
    <row r="13" spans="2:29" s="205" customFormat="1" x14ac:dyDescent="0.3">
      <c r="B13" s="280">
        <v>7</v>
      </c>
      <c r="C13" s="225" t="s">
        <v>54</v>
      </c>
      <c r="D13" s="213"/>
      <c r="E13" s="210">
        <v>3817</v>
      </c>
      <c r="F13" s="210">
        <v>26751.045999999998</v>
      </c>
      <c r="G13" s="213"/>
      <c r="H13" s="209">
        <v>258</v>
      </c>
      <c r="I13" s="210">
        <v>10617.076999999999</v>
      </c>
      <c r="J13" s="209">
        <v>188</v>
      </c>
      <c r="K13" s="210">
        <v>53001.211000000003</v>
      </c>
      <c r="L13" s="209">
        <v>5</v>
      </c>
      <c r="M13" s="210">
        <v>6942.13</v>
      </c>
      <c r="N13" s="210">
        <f t="shared" si="0"/>
        <v>451</v>
      </c>
      <c r="O13" s="210">
        <f t="shared" si="1"/>
        <v>70560.418000000005</v>
      </c>
      <c r="P13" s="213"/>
      <c r="Q13" s="209">
        <v>1</v>
      </c>
      <c r="R13" s="210">
        <v>1050.92</v>
      </c>
      <c r="S13" s="213"/>
      <c r="T13" s="224">
        <f t="shared" si="2"/>
        <v>4269</v>
      </c>
      <c r="U13" s="224">
        <f t="shared" si="3"/>
        <v>98362.384000000005</v>
      </c>
      <c r="W13" s="66">
        <f t="shared" si="4"/>
        <v>3.7862307804968333E-2</v>
      </c>
      <c r="X13" s="48"/>
      <c r="Y13" s="297">
        <v>4202</v>
      </c>
      <c r="Z13" s="297">
        <v>97433.653999999995</v>
      </c>
      <c r="AA13" s="234"/>
      <c r="AB13" s="222">
        <f t="shared" si="5"/>
        <v>67</v>
      </c>
      <c r="AC13" s="222">
        <f t="shared" si="6"/>
        <v>928.73000000001048</v>
      </c>
    </row>
    <row r="14" spans="2:29" s="205" customFormat="1" x14ac:dyDescent="0.3">
      <c r="B14" s="280">
        <v>8</v>
      </c>
      <c r="C14" s="225" t="s">
        <v>55</v>
      </c>
      <c r="D14" s="213"/>
      <c r="E14" s="210">
        <v>975</v>
      </c>
      <c r="F14" s="210">
        <v>6455.7309999999998</v>
      </c>
      <c r="G14" s="213"/>
      <c r="H14" s="209">
        <v>84</v>
      </c>
      <c r="I14" s="210">
        <v>3579.7190000000001</v>
      </c>
      <c r="J14" s="209">
        <v>121</v>
      </c>
      <c r="K14" s="210">
        <v>41402.154000000002</v>
      </c>
      <c r="L14" s="209">
        <v>10</v>
      </c>
      <c r="M14" s="210">
        <v>15662.451999999999</v>
      </c>
      <c r="N14" s="210">
        <f t="shared" si="0"/>
        <v>215</v>
      </c>
      <c r="O14" s="210">
        <f t="shared" si="1"/>
        <v>60644.324999999997</v>
      </c>
      <c r="P14" s="213"/>
      <c r="Q14" s="209">
        <v>7</v>
      </c>
      <c r="R14" s="210">
        <v>9077.125</v>
      </c>
      <c r="S14" s="213"/>
      <c r="T14" s="224">
        <f t="shared" si="2"/>
        <v>1197</v>
      </c>
      <c r="U14" s="224">
        <f t="shared" si="3"/>
        <v>76177.180999999997</v>
      </c>
      <c r="W14" s="66">
        <f t="shared" si="4"/>
        <v>2.9322630841651674E-2</v>
      </c>
      <c r="X14" s="48"/>
      <c r="Y14" s="297">
        <v>1174</v>
      </c>
      <c r="Z14" s="297">
        <v>75694.531000000003</v>
      </c>
      <c r="AA14" s="234"/>
      <c r="AB14" s="222">
        <f t="shared" si="5"/>
        <v>23</v>
      </c>
      <c r="AC14" s="222">
        <f t="shared" si="6"/>
        <v>482.64999999999418</v>
      </c>
    </row>
    <row r="15" spans="2:29" s="207" customFormat="1" x14ac:dyDescent="0.3">
      <c r="B15" s="280">
        <v>9</v>
      </c>
      <c r="C15" s="225" t="s">
        <v>56</v>
      </c>
      <c r="D15" s="215"/>
      <c r="E15" s="210">
        <v>2742</v>
      </c>
      <c r="F15" s="210">
        <v>18112.580999999998</v>
      </c>
      <c r="G15" s="215"/>
      <c r="H15" s="209">
        <v>154</v>
      </c>
      <c r="I15" s="210">
        <v>5197.3720000000003</v>
      </c>
      <c r="J15" s="209">
        <v>82</v>
      </c>
      <c r="K15" s="210">
        <v>24268.975999999999</v>
      </c>
      <c r="L15" s="209">
        <v>9</v>
      </c>
      <c r="M15" s="210">
        <v>18279.989000000001</v>
      </c>
      <c r="N15" s="210">
        <f t="shared" si="0"/>
        <v>245</v>
      </c>
      <c r="O15" s="210">
        <f t="shared" si="1"/>
        <v>47746.337</v>
      </c>
      <c r="P15" s="215"/>
      <c r="Q15" s="209">
        <v>15</v>
      </c>
      <c r="R15" s="210">
        <v>12831.09</v>
      </c>
      <c r="S15" s="215"/>
      <c r="T15" s="224">
        <f t="shared" si="2"/>
        <v>3002</v>
      </c>
      <c r="U15" s="224">
        <f t="shared" si="3"/>
        <v>78690.008000000002</v>
      </c>
      <c r="W15" s="66">
        <f t="shared" si="4"/>
        <v>3.0289885044585952E-2</v>
      </c>
      <c r="X15" s="48"/>
      <c r="Y15" s="297">
        <v>2937</v>
      </c>
      <c r="Z15" s="297">
        <v>76210.668000000005</v>
      </c>
      <c r="AA15" s="234"/>
      <c r="AB15" s="222">
        <f t="shared" si="5"/>
        <v>65</v>
      </c>
      <c r="AC15" s="222">
        <f t="shared" si="6"/>
        <v>2479.3399999999965</v>
      </c>
    </row>
    <row r="16" spans="2:29" x14ac:dyDescent="0.3">
      <c r="B16" s="280">
        <v>10</v>
      </c>
      <c r="C16" s="225" t="s">
        <v>57</v>
      </c>
      <c r="D16" s="216"/>
      <c r="E16" s="210">
        <v>3915</v>
      </c>
      <c r="F16" s="210">
        <v>25949.789000000001</v>
      </c>
      <c r="G16" s="216"/>
      <c r="H16" s="209">
        <v>148</v>
      </c>
      <c r="I16" s="210">
        <v>6619.0460000000003</v>
      </c>
      <c r="J16" s="209">
        <v>106</v>
      </c>
      <c r="K16" s="210">
        <v>29966.387999999999</v>
      </c>
      <c r="L16" s="209">
        <v>11</v>
      </c>
      <c r="M16" s="210">
        <v>16065.596</v>
      </c>
      <c r="N16" s="210">
        <f t="shared" si="0"/>
        <v>265</v>
      </c>
      <c r="O16" s="210">
        <f t="shared" si="1"/>
        <v>52651.03</v>
      </c>
      <c r="P16" s="216"/>
      <c r="Q16" s="209">
        <v>10</v>
      </c>
      <c r="R16" s="210">
        <v>6375.6949999999997</v>
      </c>
      <c r="S16" s="216"/>
      <c r="T16" s="224">
        <f t="shared" si="2"/>
        <v>4190</v>
      </c>
      <c r="U16" s="224">
        <f t="shared" si="3"/>
        <v>84976.513999999996</v>
      </c>
      <c r="W16" s="66">
        <f t="shared" si="4"/>
        <v>3.2709729049076326E-2</v>
      </c>
      <c r="X16" s="48"/>
      <c r="Y16" s="297">
        <v>4118</v>
      </c>
      <c r="Z16" s="297">
        <v>84476.983999999997</v>
      </c>
      <c r="AA16" s="234"/>
      <c r="AB16" s="222">
        <f t="shared" si="5"/>
        <v>72</v>
      </c>
      <c r="AC16" s="222">
        <f t="shared" si="6"/>
        <v>499.52999999999884</v>
      </c>
    </row>
    <row r="17" spans="2:29" s="203" customFormat="1" x14ac:dyDescent="0.3">
      <c r="B17" s="280">
        <v>11</v>
      </c>
      <c r="C17" s="225" t="s">
        <v>58</v>
      </c>
      <c r="D17" s="213"/>
      <c r="E17" s="210">
        <v>8034</v>
      </c>
      <c r="F17" s="210">
        <v>61681.822999999997</v>
      </c>
      <c r="G17" s="213"/>
      <c r="H17" s="209">
        <v>185</v>
      </c>
      <c r="I17" s="210">
        <v>6662.2560000000003</v>
      </c>
      <c r="J17" s="209">
        <v>262</v>
      </c>
      <c r="K17" s="210">
        <v>95073.626999999993</v>
      </c>
      <c r="L17" s="209">
        <v>49</v>
      </c>
      <c r="M17" s="210">
        <v>103512.24800000001</v>
      </c>
      <c r="N17" s="210">
        <f t="shared" si="0"/>
        <v>496</v>
      </c>
      <c r="O17" s="210">
        <f t="shared" si="1"/>
        <v>205248.13099999999</v>
      </c>
      <c r="P17" s="213"/>
      <c r="Q17" s="209">
        <v>28</v>
      </c>
      <c r="R17" s="210">
        <v>65025.550999999999</v>
      </c>
      <c r="S17" s="213"/>
      <c r="T17" s="224">
        <f t="shared" si="2"/>
        <v>8558</v>
      </c>
      <c r="U17" s="224">
        <f t="shared" si="3"/>
        <v>331955.50499999995</v>
      </c>
      <c r="W17" s="66">
        <f t="shared" si="4"/>
        <v>0.12777853684253629</v>
      </c>
      <c r="X17" s="48"/>
      <c r="Y17" s="297">
        <v>8425</v>
      </c>
      <c r="Z17" s="297">
        <v>330771.86499999999</v>
      </c>
      <c r="AA17" s="234"/>
      <c r="AB17" s="222">
        <f t="shared" si="5"/>
        <v>133</v>
      </c>
      <c r="AC17" s="222">
        <f t="shared" si="6"/>
        <v>1183.6399999999558</v>
      </c>
    </row>
    <row r="18" spans="2:29" x14ac:dyDescent="0.3">
      <c r="B18" s="280">
        <v>12</v>
      </c>
      <c r="C18" s="225" t="s">
        <v>59</v>
      </c>
      <c r="D18" s="216"/>
      <c r="E18" s="210">
        <v>3311</v>
      </c>
      <c r="F18" s="210">
        <v>27229.377</v>
      </c>
      <c r="G18" s="216"/>
      <c r="H18" s="209">
        <v>219</v>
      </c>
      <c r="I18" s="210">
        <v>6908.12</v>
      </c>
      <c r="J18" s="209">
        <v>101</v>
      </c>
      <c r="K18" s="210">
        <v>33537.667000000001</v>
      </c>
      <c r="L18" s="209">
        <v>20</v>
      </c>
      <c r="M18" s="210">
        <v>61705.228000000003</v>
      </c>
      <c r="N18" s="210">
        <f t="shared" si="0"/>
        <v>340</v>
      </c>
      <c r="O18" s="210">
        <f t="shared" si="1"/>
        <v>102151.01500000001</v>
      </c>
      <c r="P18" s="216"/>
      <c r="Q18" s="209">
        <v>13</v>
      </c>
      <c r="R18" s="210">
        <v>23946.235000000001</v>
      </c>
      <c r="S18" s="216"/>
      <c r="T18" s="224">
        <f t="shared" si="2"/>
        <v>3664</v>
      </c>
      <c r="U18" s="224">
        <f t="shared" si="3"/>
        <v>153326.62700000004</v>
      </c>
      <c r="W18" s="66">
        <f t="shared" si="4"/>
        <v>5.9019512440564366E-2</v>
      </c>
      <c r="X18" s="48"/>
      <c r="Y18" s="297">
        <v>3610</v>
      </c>
      <c r="Z18" s="297">
        <v>152674.967</v>
      </c>
      <c r="AA18" s="234"/>
      <c r="AB18" s="222">
        <f t="shared" si="5"/>
        <v>54</v>
      </c>
      <c r="AC18" s="222">
        <f t="shared" si="6"/>
        <v>651.6600000000326</v>
      </c>
    </row>
    <row r="19" spans="2:29" x14ac:dyDescent="0.3">
      <c r="B19" s="280">
        <v>13</v>
      </c>
      <c r="C19" s="225" t="s">
        <v>60</v>
      </c>
      <c r="D19" s="216"/>
      <c r="E19" s="210">
        <v>7862</v>
      </c>
      <c r="F19" s="210">
        <v>68001.989000000001</v>
      </c>
      <c r="G19" s="216"/>
      <c r="H19" s="209">
        <v>290</v>
      </c>
      <c r="I19" s="210">
        <v>8745.4069999999992</v>
      </c>
      <c r="J19" s="209">
        <v>124</v>
      </c>
      <c r="K19" s="210">
        <v>40671.016000000003</v>
      </c>
      <c r="L19" s="209">
        <v>17</v>
      </c>
      <c r="M19" s="210">
        <v>37478.351999999999</v>
      </c>
      <c r="N19" s="210">
        <f t="shared" si="0"/>
        <v>431</v>
      </c>
      <c r="O19" s="210">
        <f t="shared" si="1"/>
        <v>86894.774999999994</v>
      </c>
      <c r="P19" s="216"/>
      <c r="Q19" s="209">
        <v>19</v>
      </c>
      <c r="R19" s="210">
        <v>142561.29500000001</v>
      </c>
      <c r="S19" s="216"/>
      <c r="T19" s="224">
        <f t="shared" si="2"/>
        <v>8312</v>
      </c>
      <c r="U19" s="224">
        <f t="shared" si="3"/>
        <v>297458.05900000001</v>
      </c>
      <c r="W19" s="66">
        <f t="shared" si="4"/>
        <v>0.11449954882067956</v>
      </c>
      <c r="X19" s="48"/>
      <c r="Y19" s="297">
        <v>8162</v>
      </c>
      <c r="Z19" s="297">
        <v>296093.85900000005</v>
      </c>
      <c r="AA19" s="234"/>
      <c r="AB19" s="222">
        <f t="shared" si="5"/>
        <v>150</v>
      </c>
      <c r="AC19" s="222">
        <f t="shared" si="6"/>
        <v>1364.1999999999534</v>
      </c>
    </row>
    <row r="20" spans="2:29" x14ac:dyDescent="0.3">
      <c r="B20" s="280">
        <v>14</v>
      </c>
      <c r="C20" s="225" t="s">
        <v>61</v>
      </c>
      <c r="D20" s="216"/>
      <c r="E20" s="210">
        <v>6977</v>
      </c>
      <c r="F20" s="210">
        <v>56765.754999999997</v>
      </c>
      <c r="G20" s="216"/>
      <c r="H20" s="209">
        <v>188</v>
      </c>
      <c r="I20" s="210">
        <v>6486.1769999999997</v>
      </c>
      <c r="J20" s="209">
        <v>107</v>
      </c>
      <c r="K20" s="210">
        <v>35646.19</v>
      </c>
      <c r="L20" s="209">
        <v>12</v>
      </c>
      <c r="M20" s="210">
        <v>30477.806</v>
      </c>
      <c r="N20" s="210">
        <f t="shared" si="0"/>
        <v>307</v>
      </c>
      <c r="O20" s="210">
        <f t="shared" si="1"/>
        <v>72610.172999999995</v>
      </c>
      <c r="P20" s="216"/>
      <c r="Q20" s="209">
        <v>11</v>
      </c>
      <c r="R20" s="210">
        <v>9315.6550000000007</v>
      </c>
      <c r="S20" s="216"/>
      <c r="T20" s="224">
        <f t="shared" si="2"/>
        <v>7295</v>
      </c>
      <c r="U20" s="224">
        <f t="shared" si="3"/>
        <v>138691.58299999998</v>
      </c>
      <c r="W20" s="66">
        <f t="shared" si="4"/>
        <v>5.3386093260044537E-2</v>
      </c>
      <c r="X20" s="48"/>
      <c r="Y20" s="297">
        <v>7170</v>
      </c>
      <c r="Z20" s="297">
        <v>134948.56299999999</v>
      </c>
      <c r="AA20" s="234"/>
      <c r="AB20" s="222">
        <f t="shared" si="5"/>
        <v>125</v>
      </c>
      <c r="AC20" s="222">
        <f t="shared" si="6"/>
        <v>3743.0199999999895</v>
      </c>
    </row>
    <row r="21" spans="2:29" x14ac:dyDescent="0.3">
      <c r="B21" s="280">
        <v>15</v>
      </c>
      <c r="C21" s="225" t="s">
        <v>62</v>
      </c>
      <c r="D21" s="216"/>
      <c r="E21" s="210">
        <v>6060</v>
      </c>
      <c r="F21" s="210">
        <v>55029.784</v>
      </c>
      <c r="G21" s="216"/>
      <c r="H21" s="209">
        <v>146</v>
      </c>
      <c r="I21" s="210">
        <v>4198.2259999999997</v>
      </c>
      <c r="J21" s="209">
        <v>72</v>
      </c>
      <c r="K21" s="210">
        <v>25155.242999999999</v>
      </c>
      <c r="L21" s="209">
        <v>9</v>
      </c>
      <c r="M21" s="210">
        <v>22291.360000000001</v>
      </c>
      <c r="N21" s="210">
        <f t="shared" si="0"/>
        <v>227</v>
      </c>
      <c r="O21" s="210">
        <f t="shared" si="1"/>
        <v>51644.828999999998</v>
      </c>
      <c r="P21" s="216"/>
      <c r="Q21" s="209">
        <v>4</v>
      </c>
      <c r="R21" s="210">
        <v>19639.025000000001</v>
      </c>
      <c r="S21" s="216"/>
      <c r="T21" s="224">
        <f t="shared" si="2"/>
        <v>6291</v>
      </c>
      <c r="U21" s="224">
        <f t="shared" si="3"/>
        <v>126313.63800000001</v>
      </c>
      <c r="W21" s="66">
        <f t="shared" si="4"/>
        <v>4.8621491747509335E-2</v>
      </c>
      <c r="X21" s="48"/>
      <c r="Y21" s="297">
        <v>6170</v>
      </c>
      <c r="Z21" s="297">
        <v>120618.568</v>
      </c>
      <c r="AA21" s="234"/>
      <c r="AB21" s="222">
        <f t="shared" si="5"/>
        <v>121</v>
      </c>
      <c r="AC21" s="222">
        <f t="shared" si="6"/>
        <v>5695.070000000007</v>
      </c>
    </row>
    <row r="22" spans="2:29" x14ac:dyDescent="0.3">
      <c r="B22" s="280">
        <v>16</v>
      </c>
      <c r="C22" s="225" t="s">
        <v>63</v>
      </c>
      <c r="D22" s="216"/>
      <c r="E22" s="210">
        <v>1820</v>
      </c>
      <c r="F22" s="210">
        <v>19736.994999999999</v>
      </c>
      <c r="G22" s="216"/>
      <c r="H22" s="209">
        <v>110</v>
      </c>
      <c r="I22" s="210">
        <v>3109.3510000000001</v>
      </c>
      <c r="J22" s="209">
        <v>19</v>
      </c>
      <c r="K22" s="210">
        <v>5547.3549999999996</v>
      </c>
      <c r="L22" s="209">
        <v>2</v>
      </c>
      <c r="M22" s="210">
        <v>2955.3</v>
      </c>
      <c r="N22" s="210">
        <f t="shared" si="0"/>
        <v>131</v>
      </c>
      <c r="O22" s="210">
        <f t="shared" si="1"/>
        <v>11612.006000000001</v>
      </c>
      <c r="P22" s="216"/>
      <c r="Q22" s="209">
        <v>3</v>
      </c>
      <c r="R22" s="210">
        <v>22196.884999999998</v>
      </c>
      <c r="S22" s="216"/>
      <c r="T22" s="224">
        <f t="shared" si="2"/>
        <v>1954</v>
      </c>
      <c r="U22" s="224">
        <f t="shared" si="3"/>
        <v>53545.885999999999</v>
      </c>
      <c r="W22" s="66">
        <f t="shared" si="4"/>
        <v>2.0611241157206441E-2</v>
      </c>
      <c r="X22" s="48"/>
      <c r="Y22" s="297">
        <v>1918</v>
      </c>
      <c r="Z22" s="297">
        <v>53102.725999999995</v>
      </c>
      <c r="AA22" s="234"/>
      <c r="AB22" s="222">
        <f t="shared" si="5"/>
        <v>36</v>
      </c>
      <c r="AC22" s="222">
        <f t="shared" si="6"/>
        <v>443.16000000000349</v>
      </c>
    </row>
    <row r="23" spans="2:29" x14ac:dyDescent="0.3">
      <c r="B23" s="280">
        <v>17</v>
      </c>
      <c r="C23" s="225" t="s">
        <v>64</v>
      </c>
      <c r="D23" s="216"/>
      <c r="E23" s="210">
        <v>8319</v>
      </c>
      <c r="F23" s="210">
        <v>70456.097999999998</v>
      </c>
      <c r="G23" s="216"/>
      <c r="H23" s="209">
        <v>399</v>
      </c>
      <c r="I23" s="210">
        <v>10384.377</v>
      </c>
      <c r="J23" s="209">
        <v>114</v>
      </c>
      <c r="K23" s="210">
        <v>33490.192999999999</v>
      </c>
      <c r="L23" s="209">
        <v>10</v>
      </c>
      <c r="M23" s="210">
        <v>24298.756000000001</v>
      </c>
      <c r="N23" s="210">
        <f t="shared" si="0"/>
        <v>523</v>
      </c>
      <c r="O23" s="210">
        <f t="shared" si="1"/>
        <v>68173.326000000001</v>
      </c>
      <c r="P23" s="216"/>
      <c r="Q23" s="209">
        <v>11</v>
      </c>
      <c r="R23" s="210">
        <v>67403.37</v>
      </c>
      <c r="S23" s="216"/>
      <c r="T23" s="224">
        <f t="shared" si="2"/>
        <v>8853</v>
      </c>
      <c r="U23" s="224">
        <f t="shared" si="3"/>
        <v>206032.79399999999</v>
      </c>
      <c r="W23" s="66">
        <f t="shared" si="4"/>
        <v>7.9307523334790589E-2</v>
      </c>
      <c r="X23" s="48"/>
      <c r="Y23" s="297">
        <v>8717</v>
      </c>
      <c r="Z23" s="297">
        <v>203101.33399999997</v>
      </c>
      <c r="AA23" s="234"/>
      <c r="AB23" s="222">
        <f t="shared" si="5"/>
        <v>136</v>
      </c>
      <c r="AC23" s="222">
        <f t="shared" si="6"/>
        <v>2931.460000000021</v>
      </c>
    </row>
    <row r="24" spans="2:29" x14ac:dyDescent="0.3">
      <c r="B24" s="280">
        <v>18</v>
      </c>
      <c r="C24" s="225" t="s">
        <v>65</v>
      </c>
      <c r="D24" s="216"/>
      <c r="E24" s="210">
        <v>14613</v>
      </c>
      <c r="F24" s="210">
        <v>120330.929</v>
      </c>
      <c r="G24" s="216"/>
      <c r="H24" s="209">
        <v>290</v>
      </c>
      <c r="I24" s="210">
        <v>7853.7579999999998</v>
      </c>
      <c r="J24" s="209">
        <v>148</v>
      </c>
      <c r="K24" s="210">
        <v>42194.35</v>
      </c>
      <c r="L24" s="209">
        <v>5</v>
      </c>
      <c r="M24" s="210">
        <v>5567.83</v>
      </c>
      <c r="N24" s="210">
        <f t="shared" si="0"/>
        <v>443</v>
      </c>
      <c r="O24" s="210">
        <f t="shared" si="1"/>
        <v>55615.938000000002</v>
      </c>
      <c r="P24" s="216"/>
      <c r="Q24" s="209">
        <v>1</v>
      </c>
      <c r="R24" s="210">
        <v>6103.5</v>
      </c>
      <c r="S24" s="216"/>
      <c r="T24" s="224">
        <f t="shared" si="2"/>
        <v>15057</v>
      </c>
      <c r="U24" s="224">
        <f t="shared" si="3"/>
        <v>182050.367</v>
      </c>
      <c r="W24" s="66">
        <f t="shared" si="4"/>
        <v>7.0076046869313874E-2</v>
      </c>
      <c r="X24" s="48"/>
      <c r="Y24" s="297">
        <v>14847</v>
      </c>
      <c r="Z24" s="297">
        <v>180100.37700000001</v>
      </c>
      <c r="AA24" s="234"/>
      <c r="AB24" s="222">
        <f t="shared" si="5"/>
        <v>210</v>
      </c>
      <c r="AC24" s="222">
        <f t="shared" si="6"/>
        <v>1949.9899999999907</v>
      </c>
    </row>
    <row r="25" spans="2:29" x14ac:dyDescent="0.3">
      <c r="B25" s="280">
        <v>19</v>
      </c>
      <c r="C25" s="225" t="s">
        <v>66</v>
      </c>
      <c r="D25" s="216"/>
      <c r="E25" s="210">
        <v>7709</v>
      </c>
      <c r="F25" s="210">
        <v>67849.62</v>
      </c>
      <c r="G25" s="216"/>
      <c r="H25" s="209">
        <v>238</v>
      </c>
      <c r="I25" s="210">
        <v>6556.1959999999999</v>
      </c>
      <c r="J25" s="209">
        <v>91</v>
      </c>
      <c r="K25" s="210">
        <v>24903.819</v>
      </c>
      <c r="L25" s="209">
        <v>6</v>
      </c>
      <c r="M25" s="210">
        <v>10847.2</v>
      </c>
      <c r="N25" s="210">
        <f t="shared" si="0"/>
        <v>335</v>
      </c>
      <c r="O25" s="210">
        <f t="shared" si="1"/>
        <v>42307.214999999997</v>
      </c>
      <c r="P25" s="216"/>
      <c r="Q25" s="209">
        <v>2</v>
      </c>
      <c r="R25" s="210">
        <v>13168.82</v>
      </c>
      <c r="S25" s="216"/>
      <c r="T25" s="224">
        <f t="shared" si="2"/>
        <v>8046</v>
      </c>
      <c r="U25" s="224">
        <f t="shared" si="3"/>
        <v>123325.655</v>
      </c>
      <c r="W25" s="66">
        <f t="shared" si="4"/>
        <v>4.7471337313859038E-2</v>
      </c>
      <c r="X25" s="48"/>
      <c r="Y25" s="297">
        <v>7947</v>
      </c>
      <c r="Z25" s="297">
        <v>122262.94500000001</v>
      </c>
      <c r="AA25" s="234"/>
      <c r="AB25" s="222">
        <f t="shared" si="5"/>
        <v>99</v>
      </c>
      <c r="AC25" s="222">
        <f t="shared" si="6"/>
        <v>1062.7099999999919</v>
      </c>
    </row>
    <row r="26" spans="2:29" ht="17.399999999999999" customHeight="1" x14ac:dyDescent="0.3">
      <c r="B26" s="280">
        <v>20</v>
      </c>
      <c r="C26" s="226" t="s">
        <v>67</v>
      </c>
      <c r="D26" s="216"/>
      <c r="E26" s="210">
        <v>2526</v>
      </c>
      <c r="F26" s="210">
        <v>23286.032999999999</v>
      </c>
      <c r="G26" s="216"/>
      <c r="H26" s="209">
        <v>110</v>
      </c>
      <c r="I26" s="210">
        <v>3534.915</v>
      </c>
      <c r="J26" s="209">
        <v>39</v>
      </c>
      <c r="K26" s="210">
        <v>14300.71</v>
      </c>
      <c r="L26" s="209">
        <v>8</v>
      </c>
      <c r="M26" s="210">
        <v>17713.142</v>
      </c>
      <c r="N26" s="210">
        <f t="shared" si="0"/>
        <v>157</v>
      </c>
      <c r="O26" s="210">
        <f t="shared" si="1"/>
        <v>35548.767</v>
      </c>
      <c r="P26" s="216"/>
      <c r="Q26" s="209">
        <v>9</v>
      </c>
      <c r="R26" s="210">
        <v>39329.129999999997</v>
      </c>
      <c r="S26" s="216"/>
      <c r="T26" s="224">
        <f t="shared" si="2"/>
        <v>2692</v>
      </c>
      <c r="U26" s="224">
        <f t="shared" si="3"/>
        <v>98163.93</v>
      </c>
      <c r="W26" s="66">
        <f t="shared" si="4"/>
        <v>3.7785917561792365E-2</v>
      </c>
      <c r="X26" s="48"/>
      <c r="Y26" s="297">
        <v>2656</v>
      </c>
      <c r="Z26" s="297">
        <v>97825.549999999988</v>
      </c>
      <c r="AA26" s="234"/>
      <c r="AB26" s="222">
        <f t="shared" si="5"/>
        <v>36</v>
      </c>
      <c r="AC26" s="222">
        <f t="shared" si="6"/>
        <v>338.38000000000466</v>
      </c>
    </row>
    <row r="27" spans="2:29" x14ac:dyDescent="0.3">
      <c r="B27" s="280">
        <v>21</v>
      </c>
      <c r="C27" s="225" t="s">
        <v>68</v>
      </c>
      <c r="D27" s="216"/>
      <c r="E27" s="210">
        <v>3342</v>
      </c>
      <c r="F27" s="210">
        <v>28572.967000000001</v>
      </c>
      <c r="G27" s="216"/>
      <c r="H27" s="209">
        <v>196</v>
      </c>
      <c r="I27" s="210">
        <v>5311.616</v>
      </c>
      <c r="J27" s="209">
        <v>27</v>
      </c>
      <c r="K27" s="210">
        <v>8413.8639999999996</v>
      </c>
      <c r="L27" s="209">
        <v>1</v>
      </c>
      <c r="M27" s="210">
        <v>1834.56</v>
      </c>
      <c r="N27" s="210">
        <f t="shared" si="0"/>
        <v>224</v>
      </c>
      <c r="O27" s="210">
        <f t="shared" si="1"/>
        <v>15560.039999999999</v>
      </c>
      <c r="P27" s="216"/>
      <c r="Q27" s="209">
        <v>0</v>
      </c>
      <c r="R27" s="210">
        <v>0</v>
      </c>
      <c r="S27" s="216"/>
      <c r="T27" s="224">
        <f t="shared" si="2"/>
        <v>3566</v>
      </c>
      <c r="U27" s="224">
        <f t="shared" si="3"/>
        <v>44133.006999999998</v>
      </c>
      <c r="W27" s="66">
        <f t="shared" si="4"/>
        <v>1.698797271315447E-2</v>
      </c>
      <c r="X27" s="48"/>
      <c r="Y27" s="297">
        <v>3504</v>
      </c>
      <c r="Z27" s="297">
        <v>43640.536999999997</v>
      </c>
      <c r="AA27" s="234"/>
      <c r="AB27" s="222">
        <f t="shared" si="5"/>
        <v>62</v>
      </c>
      <c r="AC27" s="222">
        <f t="shared" si="6"/>
        <v>492.47000000000116</v>
      </c>
    </row>
    <row r="28" spans="2:29" s="207" customFormat="1" ht="7.2" customHeight="1" x14ac:dyDescent="0.3">
      <c r="B28" s="281"/>
      <c r="C28" s="217"/>
      <c r="D28" s="215"/>
      <c r="E28" s="212"/>
      <c r="F28" s="212"/>
      <c r="G28" s="215"/>
      <c r="H28" s="215"/>
      <c r="I28" s="215"/>
      <c r="J28" s="215"/>
      <c r="K28" s="212"/>
      <c r="L28" s="215"/>
      <c r="M28" s="212"/>
      <c r="N28" s="215"/>
      <c r="O28" s="215"/>
      <c r="P28" s="215"/>
      <c r="Q28" s="215"/>
      <c r="R28" s="212"/>
      <c r="S28" s="215"/>
      <c r="T28" s="211"/>
      <c r="U28" s="211"/>
      <c r="X28" s="208"/>
      <c r="Y28" s="235"/>
      <c r="Z28" s="223"/>
      <c r="AA28" s="223"/>
      <c r="AB28" s="236"/>
      <c r="AC28" s="236"/>
    </row>
    <row r="29" spans="2:29" s="220" customFormat="1" x14ac:dyDescent="0.3">
      <c r="B29" s="282"/>
      <c r="C29" s="79" t="s">
        <v>71</v>
      </c>
      <c r="D29" s="218"/>
      <c r="E29" s="219">
        <f>SUM(E7:E27)</f>
        <v>92899</v>
      </c>
      <c r="F29" s="219">
        <f>SUM(F7:F27)</f>
        <v>768126.75699999998</v>
      </c>
      <c r="G29" s="218"/>
      <c r="H29" s="219">
        <f t="shared" ref="H29:O29" si="7">SUM(H7:H27)</f>
        <v>3712</v>
      </c>
      <c r="I29" s="219">
        <f t="shared" si="7"/>
        <v>117816.18099999998</v>
      </c>
      <c r="J29" s="219">
        <f t="shared" si="7"/>
        <v>2042</v>
      </c>
      <c r="K29" s="219">
        <f t="shared" si="7"/>
        <v>647198.32799999986</v>
      </c>
      <c r="L29" s="219">
        <f t="shared" si="7"/>
        <v>219</v>
      </c>
      <c r="M29" s="219">
        <f t="shared" si="7"/>
        <v>497193.56399999995</v>
      </c>
      <c r="N29" s="219">
        <f>SUM(N7:N27)</f>
        <v>5973</v>
      </c>
      <c r="O29" s="219">
        <f t="shared" si="7"/>
        <v>1262208.0730000003</v>
      </c>
      <c r="P29" s="218"/>
      <c r="Q29" s="219">
        <f>SUM(Q7:Q27)</f>
        <v>163</v>
      </c>
      <c r="R29" s="219">
        <f>SUM(R7:R27)</f>
        <v>567562.38500000001</v>
      </c>
      <c r="S29" s="218"/>
      <c r="T29" s="224">
        <f>SUM(T7:T27)</f>
        <v>99035</v>
      </c>
      <c r="U29" s="224">
        <f>SUM(U7:U27)</f>
        <v>2597897.2150000003</v>
      </c>
      <c r="W29" s="82">
        <f>SUM(W7:W27)</f>
        <v>0.99999999999999989</v>
      </c>
      <c r="X29" s="221"/>
      <c r="Y29" s="197">
        <f>SUM(Y7:Y27)</f>
        <v>97487</v>
      </c>
      <c r="Z29" s="197">
        <f>SUM(Z7:Z27)</f>
        <v>2568853.9749999996</v>
      </c>
      <c r="AA29" s="237"/>
      <c r="AB29" s="197">
        <f>SUM(T29-Y29)</f>
        <v>1548</v>
      </c>
      <c r="AC29" s="197">
        <f>SUM(U29-Z29)</f>
        <v>29043.240000000689</v>
      </c>
    </row>
    <row r="30" spans="2:29" ht="10.8" customHeight="1" x14ac:dyDescent="0.3">
      <c r="D30" s="75"/>
      <c r="G30" s="75"/>
      <c r="P30" s="75"/>
      <c r="S30" s="75"/>
    </row>
    <row r="31" spans="2:29" ht="35.4" customHeight="1" x14ac:dyDescent="0.3">
      <c r="C31" s="384" t="s">
        <v>83</v>
      </c>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row>
    <row r="32" spans="2:29" x14ac:dyDescent="0.3">
      <c r="D32" s="75"/>
      <c r="G32" s="75"/>
      <c r="P32" s="75"/>
      <c r="S32" s="75"/>
    </row>
    <row r="33" spans="4:19" x14ac:dyDescent="0.3">
      <c r="D33" s="75"/>
      <c r="G33" s="75"/>
      <c r="P33" s="75"/>
      <c r="S33" s="75"/>
    </row>
    <row r="34" spans="4:19" x14ac:dyDescent="0.3">
      <c r="D34" s="75"/>
      <c r="G34" s="75"/>
      <c r="P34" s="75"/>
      <c r="S34" s="75"/>
    </row>
    <row r="35" spans="4:19" x14ac:dyDescent="0.3">
      <c r="D35" s="75"/>
      <c r="G35" s="75"/>
      <c r="P35" s="75"/>
      <c r="S35" s="75"/>
    </row>
    <row r="36" spans="4:19" x14ac:dyDescent="0.3">
      <c r="D36" s="75"/>
      <c r="G36" s="75"/>
      <c r="P36" s="75"/>
      <c r="S36" s="75"/>
    </row>
    <row r="37" spans="4:19" ht="4.2" customHeight="1" x14ac:dyDescent="0.3">
      <c r="D37" s="75"/>
      <c r="G37" s="75"/>
      <c r="P37" s="75"/>
      <c r="S37" s="75"/>
    </row>
    <row r="38" spans="4:19" x14ac:dyDescent="0.3">
      <c r="D38" s="75"/>
      <c r="G38" s="75"/>
      <c r="P38" s="75"/>
      <c r="S38" s="75"/>
    </row>
    <row r="39" spans="4:19" ht="6.6" customHeight="1" x14ac:dyDescent="0.3">
      <c r="D39" s="75"/>
      <c r="G39" s="75"/>
      <c r="P39" s="75"/>
      <c r="S39" s="75"/>
    </row>
    <row r="40" spans="4:19" ht="65.400000000000006" customHeight="1" x14ac:dyDescent="0.3">
      <c r="D40" s="75"/>
      <c r="G40" s="75"/>
      <c r="P40" s="75"/>
      <c r="S40" s="75"/>
    </row>
    <row r="41" spans="4:19" ht="13.8" customHeight="1" x14ac:dyDescent="0.3">
      <c r="D41" s="75"/>
      <c r="G41" s="75"/>
      <c r="P41" s="75"/>
      <c r="S41" s="75"/>
    </row>
    <row r="42" spans="4:19" x14ac:dyDescent="0.3">
      <c r="D42" s="75"/>
      <c r="G42" s="75"/>
      <c r="P42" s="75"/>
      <c r="S42" s="75"/>
    </row>
    <row r="43" spans="4:19" x14ac:dyDescent="0.3">
      <c r="D43" s="75"/>
      <c r="G43" s="75"/>
      <c r="P43" s="75"/>
      <c r="S43" s="75"/>
    </row>
    <row r="44" spans="4:19" x14ac:dyDescent="0.3">
      <c r="D44" s="75"/>
      <c r="G44" s="75"/>
      <c r="P44" s="75"/>
      <c r="S44" s="75"/>
    </row>
    <row r="45" spans="4:19" x14ac:dyDescent="0.3">
      <c r="D45" s="75"/>
      <c r="G45" s="75"/>
      <c r="P45" s="75"/>
      <c r="S45" s="75"/>
    </row>
    <row r="46" spans="4:19" x14ac:dyDescent="0.3">
      <c r="D46" s="75"/>
      <c r="G46" s="75"/>
      <c r="P46" s="75"/>
      <c r="S46" s="75"/>
    </row>
    <row r="47" spans="4:19" x14ac:dyDescent="0.3">
      <c r="D47" s="75"/>
      <c r="G47" s="75"/>
      <c r="P47" s="75"/>
      <c r="S47" s="75"/>
    </row>
    <row r="48" spans="4:19" x14ac:dyDescent="0.3">
      <c r="D48" s="75"/>
      <c r="G48" s="75"/>
      <c r="P48" s="75"/>
      <c r="S48" s="75"/>
    </row>
    <row r="49" spans="4:19" x14ac:dyDescent="0.3">
      <c r="D49" s="75"/>
      <c r="G49" s="75"/>
      <c r="P49" s="75"/>
      <c r="S49" s="75"/>
    </row>
    <row r="50" spans="4:19" x14ac:dyDescent="0.3">
      <c r="D50" s="75"/>
      <c r="G50" s="75"/>
      <c r="P50" s="75"/>
      <c r="S50" s="75"/>
    </row>
    <row r="51" spans="4:19" x14ac:dyDescent="0.3">
      <c r="D51" s="75"/>
      <c r="G51" s="75"/>
      <c r="P51" s="75"/>
      <c r="S51" s="75"/>
    </row>
    <row r="52" spans="4:19" x14ac:dyDescent="0.3">
      <c r="D52" s="75"/>
      <c r="G52" s="75"/>
      <c r="P52" s="75"/>
      <c r="S52" s="75"/>
    </row>
    <row r="53" spans="4:19" x14ac:dyDescent="0.3">
      <c r="D53" s="75"/>
      <c r="G53" s="75"/>
      <c r="P53" s="75"/>
      <c r="S53" s="75"/>
    </row>
    <row r="54" spans="4:19" x14ac:dyDescent="0.3">
      <c r="D54" s="75"/>
      <c r="G54" s="75"/>
      <c r="P54" s="75"/>
      <c r="S54" s="75"/>
    </row>
    <row r="55" spans="4:19" x14ac:dyDescent="0.3">
      <c r="D55" s="75"/>
      <c r="G55" s="75"/>
      <c r="P55" s="75"/>
      <c r="S55" s="75"/>
    </row>
    <row r="56" spans="4:19" x14ac:dyDescent="0.3">
      <c r="D56" s="75"/>
      <c r="G56" s="75"/>
      <c r="P56" s="75"/>
      <c r="S56" s="75"/>
    </row>
    <row r="57" spans="4:19" x14ac:dyDescent="0.3">
      <c r="D57" s="75"/>
      <c r="G57" s="75"/>
      <c r="P57" s="75"/>
      <c r="S57" s="75"/>
    </row>
    <row r="58" spans="4:19" x14ac:dyDescent="0.3">
      <c r="D58" s="75"/>
      <c r="G58" s="75"/>
      <c r="P58" s="75"/>
      <c r="S58" s="75"/>
    </row>
    <row r="59" spans="4:19" x14ac:dyDescent="0.3">
      <c r="D59" s="75"/>
      <c r="G59" s="75"/>
      <c r="P59" s="75"/>
      <c r="S59" s="75"/>
    </row>
    <row r="60" spans="4:19" x14ac:dyDescent="0.3">
      <c r="D60" s="75"/>
      <c r="G60" s="75"/>
      <c r="P60" s="75"/>
      <c r="S60" s="75"/>
    </row>
    <row r="61" spans="4:19" x14ac:dyDescent="0.3">
      <c r="D61" s="75"/>
      <c r="G61" s="75"/>
      <c r="P61" s="75"/>
      <c r="S61" s="75"/>
    </row>
    <row r="62" spans="4:19" x14ac:dyDescent="0.3">
      <c r="D62" s="75"/>
      <c r="G62" s="75"/>
      <c r="P62" s="75"/>
      <c r="S62" s="75"/>
    </row>
    <row r="63" spans="4:19" x14ac:dyDescent="0.3">
      <c r="D63" s="75"/>
      <c r="G63" s="75"/>
      <c r="P63" s="75"/>
      <c r="S63" s="75"/>
    </row>
    <row r="64" spans="4:19" x14ac:dyDescent="0.3">
      <c r="D64" s="75"/>
      <c r="G64" s="75"/>
      <c r="P64" s="75"/>
      <c r="S64" s="75"/>
    </row>
    <row r="65" spans="4:19" x14ac:dyDescent="0.3">
      <c r="D65" s="75"/>
      <c r="G65" s="75"/>
      <c r="P65" s="75"/>
      <c r="S65" s="75"/>
    </row>
    <row r="66" spans="4:19" x14ac:dyDescent="0.3">
      <c r="D66" s="75"/>
      <c r="G66" s="75"/>
      <c r="P66" s="75"/>
      <c r="S66" s="75"/>
    </row>
    <row r="67" spans="4:19" x14ac:dyDescent="0.3">
      <c r="D67" s="75"/>
      <c r="G67" s="75"/>
      <c r="P67" s="75"/>
      <c r="S67" s="75"/>
    </row>
    <row r="68" spans="4:19" x14ac:dyDescent="0.3">
      <c r="D68" s="75"/>
      <c r="G68" s="75"/>
      <c r="P68" s="75"/>
      <c r="S68" s="75"/>
    </row>
    <row r="69" spans="4:19" x14ac:dyDescent="0.3">
      <c r="D69" s="75"/>
      <c r="G69" s="75"/>
      <c r="P69" s="75"/>
      <c r="S69" s="75"/>
    </row>
    <row r="70" spans="4:19" x14ac:dyDescent="0.3">
      <c r="D70" s="75"/>
      <c r="G70" s="75"/>
      <c r="P70" s="75"/>
      <c r="S70" s="75"/>
    </row>
    <row r="71" spans="4:19" x14ac:dyDescent="0.3">
      <c r="D71" s="75"/>
      <c r="G71" s="75"/>
      <c r="P71" s="75"/>
      <c r="S71" s="75"/>
    </row>
    <row r="72" spans="4:19" x14ac:dyDescent="0.3">
      <c r="D72" s="75"/>
      <c r="G72" s="75"/>
      <c r="P72" s="75"/>
      <c r="S72" s="75"/>
    </row>
    <row r="73" spans="4:19" x14ac:dyDescent="0.3">
      <c r="D73" s="75"/>
      <c r="G73" s="75"/>
      <c r="P73" s="75"/>
      <c r="S73" s="75"/>
    </row>
    <row r="74" spans="4:19" x14ac:dyDescent="0.3">
      <c r="D74" s="75"/>
      <c r="G74" s="75"/>
      <c r="P74" s="75"/>
      <c r="S74" s="75"/>
    </row>
    <row r="75" spans="4:19" x14ac:dyDescent="0.3">
      <c r="D75" s="75"/>
      <c r="G75" s="75"/>
      <c r="P75" s="75"/>
      <c r="S75" s="75"/>
    </row>
    <row r="76" spans="4:19" x14ac:dyDescent="0.3">
      <c r="D76" s="75"/>
      <c r="G76" s="75"/>
      <c r="P76" s="75"/>
      <c r="S76" s="75"/>
    </row>
    <row r="77" spans="4:19" x14ac:dyDescent="0.3">
      <c r="D77" s="75"/>
      <c r="G77" s="75"/>
      <c r="P77" s="75"/>
      <c r="S77" s="75"/>
    </row>
    <row r="78" spans="4:19" x14ac:dyDescent="0.3">
      <c r="D78" s="75"/>
      <c r="G78" s="75"/>
      <c r="P78" s="75"/>
      <c r="S78" s="75"/>
    </row>
    <row r="79" spans="4:19" x14ac:dyDescent="0.3">
      <c r="D79" s="75"/>
      <c r="G79" s="75"/>
      <c r="P79" s="75"/>
      <c r="S79" s="75"/>
    </row>
    <row r="80" spans="4:19" x14ac:dyDescent="0.3">
      <c r="D80" s="75"/>
      <c r="G80" s="75"/>
      <c r="P80" s="75"/>
      <c r="S80" s="75"/>
    </row>
    <row r="81" spans="4:19" x14ac:dyDescent="0.3">
      <c r="D81" s="75"/>
      <c r="G81" s="75"/>
      <c r="P81" s="75"/>
      <c r="S81" s="75"/>
    </row>
    <row r="82" spans="4:19" x14ac:dyDescent="0.3">
      <c r="D82" s="75"/>
      <c r="G82" s="75"/>
      <c r="P82" s="75"/>
      <c r="S82" s="75"/>
    </row>
    <row r="83" spans="4:19" x14ac:dyDescent="0.3">
      <c r="D83" s="75"/>
      <c r="G83" s="75"/>
      <c r="P83" s="75"/>
      <c r="S83" s="75"/>
    </row>
    <row r="84" spans="4:19" x14ac:dyDescent="0.3">
      <c r="D84" s="75"/>
      <c r="G84" s="75"/>
      <c r="P84" s="75"/>
      <c r="S84" s="75"/>
    </row>
    <row r="85" spans="4:19" x14ac:dyDescent="0.3">
      <c r="D85" s="75"/>
      <c r="G85" s="75"/>
      <c r="P85" s="75"/>
      <c r="S85" s="75"/>
    </row>
    <row r="86" spans="4:19" x14ac:dyDescent="0.3">
      <c r="D86" s="75"/>
      <c r="G86" s="75"/>
      <c r="P86" s="75"/>
      <c r="S86" s="75"/>
    </row>
  </sheetData>
  <mergeCells count="16">
    <mergeCell ref="C31:AC31"/>
    <mergeCell ref="Y4:Z5"/>
    <mergeCell ref="AB4:AC5"/>
    <mergeCell ref="C2:AC2"/>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election activeCell="AD34" sqref="AD34"/>
    </sheetView>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44</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397" t="s">
        <v>15</v>
      </c>
      <c r="D5" s="397"/>
      <c r="E5" s="399" t="s">
        <v>99</v>
      </c>
      <c r="F5" s="399"/>
      <c r="G5" s="399"/>
      <c r="H5" s="399"/>
      <c r="I5" s="13"/>
      <c r="J5" s="25"/>
      <c r="K5" s="37"/>
      <c r="L5" s="30" t="s">
        <v>45</v>
      </c>
      <c r="M5" s="31" t="s">
        <v>46</v>
      </c>
      <c r="N5" s="2"/>
      <c r="O5" s="30" t="s">
        <v>38</v>
      </c>
      <c r="P5" s="31" t="s">
        <v>22</v>
      </c>
      <c r="Q5" s="13"/>
    </row>
    <row r="6" spans="2:17" ht="13.2" customHeight="1" x14ac:dyDescent="0.25">
      <c r="B6" s="12"/>
      <c r="C6" s="397"/>
      <c r="D6" s="397"/>
      <c r="E6" s="399"/>
      <c r="F6" s="399"/>
      <c r="G6" s="399"/>
      <c r="H6" s="399"/>
      <c r="I6" s="13"/>
      <c r="J6" s="26"/>
      <c r="K6" s="38"/>
      <c r="L6" s="32">
        <v>1</v>
      </c>
      <c r="M6" s="33" t="s">
        <v>47</v>
      </c>
      <c r="N6" s="2"/>
      <c r="O6" s="32" t="s">
        <v>14</v>
      </c>
      <c r="P6" s="33" t="s">
        <v>40</v>
      </c>
      <c r="Q6" s="13"/>
    </row>
    <row r="7" spans="2:17" ht="15" x14ac:dyDescent="0.25">
      <c r="B7" s="12"/>
      <c r="C7" s="400" t="s">
        <v>97</v>
      </c>
      <c r="D7" s="400"/>
      <c r="E7" s="398" t="s">
        <v>103</v>
      </c>
      <c r="F7" s="398"/>
      <c r="G7" s="398"/>
      <c r="H7" s="398"/>
      <c r="I7" s="20"/>
      <c r="K7" s="36"/>
      <c r="L7" s="32">
        <v>2</v>
      </c>
      <c r="M7" s="33" t="s">
        <v>48</v>
      </c>
      <c r="N7" s="2"/>
      <c r="O7" s="32" t="s">
        <v>72</v>
      </c>
      <c r="P7" s="33" t="s">
        <v>41</v>
      </c>
      <c r="Q7" s="13"/>
    </row>
    <row r="8" spans="2:17" ht="15" x14ac:dyDescent="0.25">
      <c r="B8" s="12"/>
      <c r="C8" s="400"/>
      <c r="D8" s="400"/>
      <c r="E8" s="398"/>
      <c r="F8" s="398"/>
      <c r="G8" s="398"/>
      <c r="H8" s="398"/>
      <c r="I8" s="20"/>
      <c r="K8" s="36"/>
      <c r="L8" s="32">
        <v>3</v>
      </c>
      <c r="M8" s="33" t="s">
        <v>49</v>
      </c>
      <c r="N8" s="2"/>
      <c r="O8" s="32" t="s">
        <v>42</v>
      </c>
      <c r="P8" s="33" t="s">
        <v>43</v>
      </c>
      <c r="Q8" s="13"/>
    </row>
    <row r="9" spans="2:17" ht="15" x14ac:dyDescent="0.25">
      <c r="B9" s="12"/>
      <c r="C9" s="400" t="s">
        <v>17</v>
      </c>
      <c r="D9" s="400"/>
      <c r="E9" s="398" t="s">
        <v>102</v>
      </c>
      <c r="F9" s="398"/>
      <c r="G9" s="398"/>
      <c r="H9" s="398"/>
      <c r="I9" s="13"/>
      <c r="K9" s="36"/>
      <c r="L9" s="32">
        <v>4</v>
      </c>
      <c r="M9" s="33" t="s">
        <v>50</v>
      </c>
      <c r="N9" s="2"/>
      <c r="O9" s="14" t="s">
        <v>52</v>
      </c>
      <c r="P9" s="14"/>
      <c r="Q9" s="13"/>
    </row>
    <row r="10" spans="2:17" ht="15" x14ac:dyDescent="0.25">
      <c r="B10" s="12"/>
      <c r="C10" s="400"/>
      <c r="D10" s="400"/>
      <c r="E10" s="398"/>
      <c r="F10" s="398"/>
      <c r="G10" s="398"/>
      <c r="H10" s="398"/>
      <c r="I10" s="13"/>
      <c r="K10" s="36"/>
      <c r="L10" s="32">
        <v>5</v>
      </c>
      <c r="M10" s="33" t="s">
        <v>51</v>
      </c>
      <c r="N10" s="2"/>
      <c r="O10" s="14"/>
      <c r="P10" s="14"/>
      <c r="Q10" s="13"/>
    </row>
    <row r="11" spans="2:17" ht="15" x14ac:dyDescent="0.25">
      <c r="B11" s="12"/>
      <c r="C11" s="400" t="s">
        <v>96</v>
      </c>
      <c r="D11" s="400"/>
      <c r="E11" s="398" t="s">
        <v>104</v>
      </c>
      <c r="F11" s="398"/>
      <c r="G11" s="398"/>
      <c r="H11" s="398"/>
      <c r="I11" s="13"/>
      <c r="K11" s="36"/>
      <c r="L11" s="32">
        <v>6</v>
      </c>
      <c r="M11" s="33" t="s">
        <v>53</v>
      </c>
      <c r="N11" s="2"/>
      <c r="O11" s="14"/>
      <c r="P11" s="14"/>
      <c r="Q11" s="13"/>
    </row>
    <row r="12" spans="2:17" ht="15" customHeight="1" x14ac:dyDescent="0.25">
      <c r="B12" s="12"/>
      <c r="C12" s="400"/>
      <c r="D12" s="400"/>
      <c r="E12" s="398"/>
      <c r="F12" s="398"/>
      <c r="G12" s="398"/>
      <c r="H12" s="398"/>
      <c r="I12" s="13"/>
      <c r="K12" s="36"/>
      <c r="L12" s="32">
        <v>7</v>
      </c>
      <c r="M12" s="33" t="s">
        <v>54</v>
      </c>
      <c r="N12" s="2"/>
      <c r="O12" s="14"/>
      <c r="P12" s="14"/>
      <c r="Q12" s="13"/>
    </row>
    <row r="13" spans="2:17" ht="15" x14ac:dyDescent="0.25">
      <c r="B13" s="12"/>
      <c r="C13" s="400" t="s">
        <v>98</v>
      </c>
      <c r="D13" s="400"/>
      <c r="E13" s="398" t="s">
        <v>100</v>
      </c>
      <c r="F13" s="398"/>
      <c r="G13" s="398"/>
      <c r="H13" s="398"/>
      <c r="I13" s="13"/>
      <c r="K13" s="36"/>
      <c r="L13" s="32">
        <v>8</v>
      </c>
      <c r="M13" s="33" t="s">
        <v>55</v>
      </c>
      <c r="N13" s="2"/>
      <c r="O13" s="14"/>
      <c r="P13" s="14"/>
      <c r="Q13" s="13"/>
    </row>
    <row r="14" spans="2:17" ht="15" customHeight="1" x14ac:dyDescent="0.25">
      <c r="B14" s="12"/>
      <c r="C14" s="400"/>
      <c r="D14" s="400"/>
      <c r="E14" s="398"/>
      <c r="F14" s="398"/>
      <c r="G14" s="398"/>
      <c r="H14" s="398"/>
      <c r="I14" s="13"/>
      <c r="K14" s="36"/>
      <c r="L14" s="32">
        <v>9</v>
      </c>
      <c r="M14" s="33" t="s">
        <v>56</v>
      </c>
      <c r="N14" s="2"/>
      <c r="O14" s="14"/>
      <c r="P14" s="14"/>
      <c r="Q14" s="13"/>
    </row>
    <row r="15" spans="2:17" ht="15" x14ac:dyDescent="0.25">
      <c r="B15" s="12"/>
      <c r="C15" s="400" t="s">
        <v>101</v>
      </c>
      <c r="D15" s="400"/>
      <c r="E15" s="398" t="s">
        <v>100</v>
      </c>
      <c r="F15" s="398"/>
      <c r="G15" s="398"/>
      <c r="H15" s="398"/>
      <c r="I15" s="13"/>
      <c r="K15" s="36"/>
      <c r="L15" s="32">
        <v>10</v>
      </c>
      <c r="M15" s="33" t="s">
        <v>57</v>
      </c>
      <c r="N15" s="2"/>
      <c r="O15" s="14"/>
      <c r="P15" s="14"/>
      <c r="Q15" s="13"/>
    </row>
    <row r="16" spans="2:17" ht="15" customHeight="1" x14ac:dyDescent="0.25">
      <c r="B16" s="12"/>
      <c r="C16" s="400"/>
      <c r="D16" s="400"/>
      <c r="E16" s="398"/>
      <c r="F16" s="398"/>
      <c r="G16" s="398"/>
      <c r="H16" s="398"/>
      <c r="I16" s="13"/>
      <c r="K16" s="36"/>
      <c r="L16" s="32">
        <v>11</v>
      </c>
      <c r="M16" s="33" t="s">
        <v>58</v>
      </c>
      <c r="N16" s="2"/>
      <c r="O16" s="14"/>
      <c r="P16" s="14"/>
      <c r="Q16" s="13"/>
    </row>
    <row r="17" spans="2:17" ht="15" x14ac:dyDescent="0.25">
      <c r="B17" s="12"/>
      <c r="C17" s="397" t="s">
        <v>18</v>
      </c>
      <c r="D17" s="397"/>
      <c r="E17" s="398" t="s">
        <v>20</v>
      </c>
      <c r="F17" s="398"/>
      <c r="G17" s="398"/>
      <c r="H17" s="398"/>
      <c r="I17" s="13"/>
      <c r="K17" s="36"/>
      <c r="L17" s="32">
        <v>12</v>
      </c>
      <c r="M17" s="33" t="s">
        <v>59</v>
      </c>
      <c r="N17" s="2"/>
      <c r="O17" s="14"/>
      <c r="P17" s="14"/>
      <c r="Q17" s="13"/>
    </row>
    <row r="18" spans="2:17" ht="15" customHeight="1" x14ac:dyDescent="0.25">
      <c r="B18" s="12"/>
      <c r="C18" s="397"/>
      <c r="D18" s="397"/>
      <c r="E18" s="398"/>
      <c r="F18" s="398"/>
      <c r="G18" s="398"/>
      <c r="H18" s="398"/>
      <c r="I18" s="13"/>
      <c r="K18" s="36"/>
      <c r="L18" s="32">
        <v>13</v>
      </c>
      <c r="M18" s="33" t="s">
        <v>60</v>
      </c>
      <c r="N18" s="2"/>
      <c r="O18" s="14"/>
      <c r="P18" s="14"/>
      <c r="Q18" s="13"/>
    </row>
    <row r="19" spans="2:17" ht="15" x14ac:dyDescent="0.25">
      <c r="B19" s="12"/>
      <c r="C19" s="397" t="s">
        <v>13</v>
      </c>
      <c r="D19" s="397"/>
      <c r="E19" s="398" t="s">
        <v>21</v>
      </c>
      <c r="F19" s="398"/>
      <c r="G19" s="398"/>
      <c r="H19" s="398"/>
      <c r="I19" s="13"/>
      <c r="K19" s="36"/>
      <c r="L19" s="32">
        <v>14</v>
      </c>
      <c r="M19" s="33" t="s">
        <v>61</v>
      </c>
      <c r="N19" s="2"/>
      <c r="O19" s="14"/>
      <c r="P19" s="14"/>
      <c r="Q19" s="13"/>
    </row>
    <row r="20" spans="2:17" ht="15" customHeight="1" x14ac:dyDescent="0.25">
      <c r="B20" s="12"/>
      <c r="C20" s="397"/>
      <c r="D20" s="397"/>
      <c r="E20" s="398"/>
      <c r="F20" s="398"/>
      <c r="G20" s="398"/>
      <c r="H20" s="398"/>
      <c r="I20" s="13"/>
      <c r="K20" s="36"/>
      <c r="L20" s="32">
        <v>15</v>
      </c>
      <c r="M20" s="33" t="s">
        <v>62</v>
      </c>
      <c r="N20" s="2"/>
      <c r="O20" s="14"/>
      <c r="P20" s="14"/>
      <c r="Q20" s="13"/>
    </row>
    <row r="21" spans="2:17" ht="15.6" thickBot="1" x14ac:dyDescent="0.3">
      <c r="B21" s="39"/>
      <c r="C21" s="40"/>
      <c r="D21" s="15"/>
      <c r="E21" s="15"/>
      <c r="F21" s="15"/>
      <c r="G21" s="15"/>
      <c r="H21" s="15"/>
      <c r="I21" s="16"/>
      <c r="K21" s="36"/>
      <c r="L21" s="32">
        <v>16</v>
      </c>
      <c r="M21" s="33" t="s">
        <v>63</v>
      </c>
      <c r="N21" s="2"/>
      <c r="O21" s="14"/>
      <c r="P21" s="14"/>
      <c r="Q21" s="13"/>
    </row>
    <row r="22" spans="2:17" ht="15" customHeight="1" x14ac:dyDescent="0.25">
      <c r="K22" s="36"/>
      <c r="L22" s="32">
        <v>17</v>
      </c>
      <c r="M22" s="33" t="s">
        <v>64</v>
      </c>
      <c r="N22" s="2"/>
      <c r="O22" s="14"/>
      <c r="P22" s="14"/>
      <c r="Q22" s="13"/>
    </row>
    <row r="23" spans="2:17" ht="15" x14ac:dyDescent="0.25">
      <c r="K23" s="36"/>
      <c r="L23" s="32">
        <v>18</v>
      </c>
      <c r="M23" s="33" t="s">
        <v>65</v>
      </c>
      <c r="N23" s="2"/>
      <c r="O23" s="14"/>
      <c r="P23" s="14"/>
      <c r="Q23" s="13"/>
    </row>
    <row r="24" spans="2:17" ht="15" x14ac:dyDescent="0.25">
      <c r="K24" s="36"/>
      <c r="L24" s="32">
        <v>19</v>
      </c>
      <c r="M24" s="33" t="s">
        <v>66</v>
      </c>
      <c r="N24" s="2"/>
      <c r="O24" s="14"/>
      <c r="P24" s="14"/>
      <c r="Q24" s="13"/>
    </row>
    <row r="25" spans="2:17" ht="15" x14ac:dyDescent="0.25">
      <c r="K25" s="36"/>
      <c r="L25" s="32">
        <v>20</v>
      </c>
      <c r="M25" s="33" t="s">
        <v>67</v>
      </c>
      <c r="N25" s="2"/>
      <c r="O25" s="14"/>
      <c r="P25" s="14"/>
      <c r="Q25" s="13"/>
    </row>
    <row r="26" spans="2:17" ht="15" x14ac:dyDescent="0.25">
      <c r="K26" s="36"/>
      <c r="L26" s="32">
        <v>21</v>
      </c>
      <c r="M26" s="33" t="s">
        <v>68</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2018-09-10T14:19:00Z</cp:lastPrinted>
  <dcterms:created xsi:type="dcterms:W3CDTF">2009-08-03T14:10:19Z</dcterms:created>
  <dcterms:modified xsi:type="dcterms:W3CDTF">2018-09-10T18:04:04Z</dcterms:modified>
</cp:coreProperties>
</file>