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03 - March 2019\To Be Posted\"/>
    </mc:Choice>
  </mc:AlternateContent>
  <xr:revisionPtr revIDLastSave="0" documentId="13_ncr:1_{7168CC69-EBEA-43FA-AD27-D5C073368501}" xr6:coauthVersionLast="36" xr6:coauthVersionMax="36" xr10:uidLastSave="{00000000-0000-0000-0000-000000000000}"/>
  <bookViews>
    <workbookView xWindow="0" yWindow="0" windowWidth="23040" windowHeight="8484"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Type'!$A$1:$J$34</definedName>
    <definedName name="_xlnm.Print_Area" localSheetId="3">'Monthly Capacity'!$A$1:$X$55</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1" i="61" l="1"/>
  <c r="T51" i="61"/>
  <c r="O51" i="61"/>
  <c r="N51" i="61"/>
  <c r="J51" i="61"/>
  <c r="I51" i="61"/>
  <c r="H51" i="61"/>
  <c r="G51" i="61"/>
  <c r="F51" i="61"/>
  <c r="E51" i="61"/>
  <c r="C51" i="61"/>
  <c r="B51" i="61"/>
  <c r="L49" i="61"/>
  <c r="R49" i="61" s="1"/>
  <c r="X49" i="61" s="1"/>
  <c r="K49" i="61"/>
  <c r="Q49" i="61" s="1"/>
  <c r="W49" i="61" s="1"/>
  <c r="L48" i="61" l="1"/>
  <c r="R48" i="61" s="1"/>
  <c r="X48" i="61" s="1"/>
  <c r="K48" i="61"/>
  <c r="Q48" i="61" s="1"/>
  <c r="W48" i="61" s="1"/>
  <c r="T15" i="61" l="1"/>
  <c r="B13" i="61"/>
  <c r="W28" i="65" l="1"/>
  <c r="V28" i="65"/>
  <c r="Q28" i="65"/>
  <c r="P28" i="65"/>
  <c r="L28" i="65"/>
  <c r="K28" i="65"/>
  <c r="J28" i="65"/>
  <c r="I28" i="65"/>
  <c r="H28" i="65"/>
  <c r="G28" i="65"/>
  <c r="E28" i="65"/>
  <c r="D28" i="65"/>
  <c r="N26" i="65"/>
  <c r="T26" i="65" s="1"/>
  <c r="Z26" i="65" s="1"/>
  <c r="M26" i="65"/>
  <c r="S26" i="65" s="1"/>
  <c r="Y26" i="65" s="1"/>
  <c r="L47" i="61" l="1"/>
  <c r="L51" i="61" s="1"/>
  <c r="K47" i="61"/>
  <c r="K51" i="61" s="1"/>
  <c r="O13" i="61"/>
  <c r="N13" i="61"/>
  <c r="J13" i="61"/>
  <c r="I13" i="61"/>
  <c r="H13" i="61"/>
  <c r="G13" i="61"/>
  <c r="F13" i="61"/>
  <c r="E13" i="61"/>
  <c r="C13" i="61"/>
  <c r="U15" i="61"/>
  <c r="L13" i="61" l="1"/>
  <c r="R13" i="61" s="1"/>
  <c r="X13" i="61" s="1"/>
  <c r="Q47" i="61"/>
  <c r="Q51" i="61" s="1"/>
  <c r="R47" i="61"/>
  <c r="R51" i="61" s="1"/>
  <c r="K13" i="61"/>
  <c r="Q13" i="61" s="1"/>
  <c r="W13" i="61" s="1"/>
  <c r="T10" i="65"/>
  <c r="T18" i="65"/>
  <c r="N25" i="65"/>
  <c r="T25" i="65" s="1"/>
  <c r="N24" i="65"/>
  <c r="T24" i="65" s="1"/>
  <c r="N23" i="65"/>
  <c r="T23" i="65" s="1"/>
  <c r="N22" i="65"/>
  <c r="T22" i="65" s="1"/>
  <c r="N21" i="65"/>
  <c r="T21" i="65" s="1"/>
  <c r="N20" i="65"/>
  <c r="T20" i="65" s="1"/>
  <c r="N19" i="65"/>
  <c r="T19" i="65" s="1"/>
  <c r="N18" i="65"/>
  <c r="N17" i="65"/>
  <c r="T17" i="65" s="1"/>
  <c r="N16" i="65"/>
  <c r="T16" i="65" s="1"/>
  <c r="N15" i="65"/>
  <c r="T15" i="65" s="1"/>
  <c r="N14" i="65"/>
  <c r="T14" i="65" s="1"/>
  <c r="N13" i="65"/>
  <c r="T13" i="65" s="1"/>
  <c r="N12" i="65"/>
  <c r="T12" i="65" s="1"/>
  <c r="N11" i="65"/>
  <c r="T11" i="65" s="1"/>
  <c r="N10" i="65"/>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X51" i="61" s="1"/>
  <c r="W47" i="61"/>
  <c r="W51" i="61" s="1"/>
  <c r="C22" i="46"/>
  <c r="L42" i="61"/>
  <c r="R42" i="61" s="1"/>
  <c r="X42" i="61" s="1"/>
  <c r="K42" i="61"/>
  <c r="Q42" i="61" s="1"/>
  <c r="W42" i="61" s="1"/>
  <c r="AB4" i="63"/>
  <c r="Y4" i="63"/>
  <c r="T4" i="63"/>
  <c r="A1" i="63"/>
  <c r="E3" i="47"/>
  <c r="I24" i="46"/>
  <c r="F24"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U53" i="61" s="1"/>
  <c r="T30" i="61"/>
  <c r="T53" i="61" s="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N15" i="61" s="1"/>
  <c r="J8" i="61"/>
  <c r="I8" i="61"/>
  <c r="H8" i="61"/>
  <c r="G8" i="61"/>
  <c r="G15" i="61" s="1"/>
  <c r="F8" i="61"/>
  <c r="E8" i="61"/>
  <c r="C8" i="61"/>
  <c r="B8" i="61"/>
  <c r="C15" i="61" l="1"/>
  <c r="B15" i="61"/>
  <c r="H53" i="61"/>
  <c r="H15" i="61"/>
  <c r="E53" i="61"/>
  <c r="E15" i="61"/>
  <c r="I53" i="61"/>
  <c r="I15" i="61"/>
  <c r="F15" i="61"/>
  <c r="J15" i="61"/>
  <c r="O53" i="61"/>
  <c r="O15" i="61"/>
  <c r="G53" i="61"/>
  <c r="S7" i="65"/>
  <c r="S28" i="65" s="1"/>
  <c r="M28" i="65"/>
  <c r="F53" i="61"/>
  <c r="J53" i="61"/>
  <c r="N53" i="61"/>
  <c r="C53" i="61"/>
  <c r="B53" i="61"/>
  <c r="T7" i="65"/>
  <c r="Y24" i="65"/>
  <c r="Y18" i="65"/>
  <c r="Y16" i="65"/>
  <c r="Z23" i="65"/>
  <c r="Z19" i="65"/>
  <c r="Z17" i="65"/>
  <c r="Y22" i="65"/>
  <c r="Y23" i="65"/>
  <c r="Y19" i="65"/>
  <c r="Y20" i="65"/>
  <c r="Y17" i="65"/>
  <c r="Z24" i="65"/>
  <c r="Z22" i="65"/>
  <c r="Z20" i="65"/>
  <c r="Z18" i="65"/>
  <c r="Z16" i="65"/>
  <c r="Z21" i="65"/>
  <c r="Y21" i="65"/>
  <c r="Y8" i="65"/>
  <c r="Y7" i="65"/>
  <c r="L24" i="61"/>
  <c r="K24" i="61"/>
  <c r="L23" i="61"/>
  <c r="R23" i="61" s="1"/>
  <c r="X23" i="61" s="1"/>
  <c r="K23" i="61"/>
  <c r="Q23" i="61" s="1"/>
  <c r="W23" i="61" s="1"/>
  <c r="L22" i="61"/>
  <c r="K22" i="61"/>
  <c r="L21" i="61"/>
  <c r="K21" i="61"/>
  <c r="L20" i="61"/>
  <c r="K20" i="61"/>
  <c r="L19" i="61"/>
  <c r="K19" i="61"/>
  <c r="L18" i="61"/>
  <c r="K18" i="61"/>
  <c r="Y28" i="65" l="1"/>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C5" i="46"/>
  <c r="R20" i="61"/>
  <c r="X20" i="61" s="1"/>
  <c r="R19" i="61"/>
  <c r="X19" i="61" s="1"/>
  <c r="Q20" i="61"/>
  <c r="W20" i="61" s="1"/>
  <c r="Q19" i="61"/>
  <c r="W19" i="61" s="1"/>
  <c r="R18" i="61"/>
  <c r="X18" i="61" s="1"/>
  <c r="Q18" i="61"/>
  <c r="W18" i="61" s="1"/>
  <c r="J32" i="46"/>
  <c r="I32" i="46"/>
  <c r="J31" i="46"/>
  <c r="I31" i="46"/>
  <c r="J30" i="46"/>
  <c r="I30" i="46"/>
  <c r="J29" i="46"/>
  <c r="I29" i="46"/>
  <c r="J28" i="46"/>
  <c r="I28" i="46"/>
  <c r="G33" i="46"/>
  <c r="F33" i="46"/>
  <c r="L17" i="61"/>
  <c r="L30" i="61" s="1"/>
  <c r="K17" i="61"/>
  <c r="K30" i="61" s="1"/>
  <c r="B22" i="46"/>
  <c r="C33" i="46"/>
  <c r="D32" i="46" s="1"/>
  <c r="B33" i="46"/>
  <c r="E16" i="47"/>
  <c r="D16" i="47"/>
  <c r="E9" i="47"/>
  <c r="D9" i="47"/>
  <c r="D16" i="46"/>
  <c r="F8" i="47" l="1"/>
  <c r="F14" i="47"/>
  <c r="C4" i="46"/>
  <c r="B4" i="46"/>
  <c r="B6" i="46" s="1"/>
  <c r="U27" i="63"/>
  <c r="AC27" i="63" s="1"/>
  <c r="O29" i="63"/>
  <c r="F7" i="47"/>
  <c r="F15" i="47"/>
  <c r="I33" i="46"/>
  <c r="D31" i="46"/>
  <c r="D30" i="46"/>
  <c r="R17" i="61"/>
  <c r="R30" i="61" s="1"/>
  <c r="Q17" i="61"/>
  <c r="Q30" i="61" s="1"/>
  <c r="N29" i="63"/>
  <c r="AC7" i="63"/>
  <c r="T29" i="63"/>
  <c r="AB29" i="63" s="1"/>
  <c r="D28" i="46"/>
  <c r="J33" i="46"/>
  <c r="D29" i="46"/>
  <c r="D17" i="46"/>
  <c r="D13" i="46"/>
  <c r="D18" i="46"/>
  <c r="D21" i="46"/>
  <c r="D20" i="46"/>
  <c r="D11" i="46"/>
  <c r="D12" i="46"/>
  <c r="D14" i="46"/>
  <c r="D19" i="46"/>
  <c r="D15" i="46"/>
  <c r="K11" i="61"/>
  <c r="Q11" i="61" s="1"/>
  <c r="W11" i="61" s="1"/>
  <c r="K9" i="61"/>
  <c r="L9" i="61"/>
  <c r="L11" i="61"/>
  <c r="R11" i="61" s="1"/>
  <c r="X11" i="61" s="1"/>
  <c r="K10" i="61"/>
  <c r="Q10" i="61" s="1"/>
  <c r="W10" i="61" s="1"/>
  <c r="L10" i="61"/>
  <c r="R10" i="61" s="1"/>
  <c r="X10" i="61" s="1"/>
  <c r="K53" i="61" l="1"/>
  <c r="K15" i="61"/>
  <c r="L53" i="61"/>
  <c r="L15" i="61"/>
  <c r="F9" i="47"/>
  <c r="F16" i="47"/>
  <c r="Q9" i="61"/>
  <c r="Q15" i="61" s="1"/>
  <c r="R9" i="61"/>
  <c r="R15" i="61" s="1"/>
  <c r="U29" i="63"/>
  <c r="W15" i="63" s="1"/>
  <c r="D33" i="46"/>
  <c r="W17" i="61"/>
  <c r="W30" i="61" s="1"/>
  <c r="X17" i="61"/>
  <c r="X30" i="61" s="1"/>
  <c r="D22" i="46"/>
  <c r="C6" i="46"/>
  <c r="D5" i="46" s="1"/>
  <c r="R53" i="61" l="1"/>
  <c r="Q53" i="61"/>
  <c r="X9" i="61"/>
  <c r="W9" i="61"/>
  <c r="W23" i="63"/>
  <c r="W18" i="63"/>
  <c r="W8" i="63"/>
  <c r="W21" i="63"/>
  <c r="W9" i="63"/>
  <c r="W10" i="63"/>
  <c r="W11" i="63"/>
  <c r="W25" i="63"/>
  <c r="W13" i="63"/>
  <c r="W20" i="63"/>
  <c r="W27" i="63"/>
  <c r="W12" i="63"/>
  <c r="W22" i="63"/>
  <c r="W14" i="63"/>
  <c r="W19" i="63"/>
  <c r="W17" i="63"/>
  <c r="W16" i="63"/>
  <c r="W24" i="63"/>
  <c r="W7" i="63"/>
  <c r="W26" i="63"/>
  <c r="X8" i="61"/>
  <c r="D4" i="46"/>
  <c r="D6" i="46" s="1"/>
  <c r="W8" i="61"/>
  <c r="X15" i="61" l="1"/>
  <c r="X53" i="61"/>
  <c r="W15" i="61"/>
  <c r="W53" i="61"/>
  <c r="W29" i="63"/>
</calcChain>
</file>

<file path=xl/sharedStrings.xml><?xml version="1.0" encoding="utf-8"?>
<sst xmlns="http://schemas.openxmlformats.org/spreadsheetml/2006/main" count="952" uniqueCount="337">
  <si>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</si>
  <si>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</si>
  <si>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</si>
  <si>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</si>
  <si>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</si>
  <si>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</si>
  <si>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</si>
  <si>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</si>
  <si>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</si>
  <si>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</si>
  <si>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</si>
  <si>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</si>
  <si>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</si>
  <si>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</si>
  <si>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</si>
  <si>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</si>
  <si>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</si>
  <si>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</si>
  <si>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</si>
  <si>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</si>
  <si>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</si>
  <si>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</si>
  <si>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</si>
  <si>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</si>
  <si>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</si>
  <si>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</si>
  <si>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</si>
  <si>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</si>
  <si>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</si>
  <si>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</si>
  <si>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</si>
  <si>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</si>
  <si>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</si>
  <si>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</si>
  <si>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</si>
  <si>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</si>
  <si>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</si>
  <si>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</si>
  <si>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</si>
  <si>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</si>
  <si>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</si>
  <si>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</si>
  <si>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</si>
  <si>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</si>
  <si>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</si>
  <si>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</si>
  <si>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</si>
  <si>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</si>
  <si>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</si>
  <si>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</si>
  <si>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</si>
  <si>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</si>
  <si>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</si>
  <si>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</si>
  <si>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</si>
  <si>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</si>
  <si>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</si>
  <si>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</si>
  <si>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</si>
  <si>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</si>
  <si>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</si>
  <si>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</si>
  <si>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</si>
  <si>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</si>
  <si>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</si>
  <si>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</si>
  <si>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</si>
  <si>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</si>
  <si>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</si>
  <si>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</si>
  <si>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</si>
  <si>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</si>
  <si>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</si>
  <si>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</si>
  <si>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</si>
  <si>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</si>
  <si>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</si>
  <si>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BEHIND THE METER Project Installations by Customer Type</t>
  </si>
  <si>
    <t>GRID SUPPLY Project Installations by Subsection</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</si>
  <si>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</si>
  <si>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</si>
  <si>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</si>
  <si>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</si>
  <si>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</si>
  <si>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</si>
  <si>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</si>
  <si>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</si>
  <si>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</si>
  <si>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</si>
  <si>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</si>
  <si>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</si>
  <si>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</si>
  <si>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</si>
  <si>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</si>
  <si>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</si>
  <si>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</si>
  <si>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</si>
  <si>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</si>
  <si>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</si>
  <si>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</si>
  <si>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</si>
  <si>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</si>
  <si>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</si>
  <si>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</si>
  <si>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</si>
  <si>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</si>
  <si>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</si>
  <si>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</si>
  <si>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</si>
  <si>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</si>
  <si>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</si>
  <si>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</si>
  <si>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</si>
  <si>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</si>
  <si>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</si>
  <si>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</si>
  <si>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</si>
  <si>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</si>
  <si>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</si>
  <si>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</si>
  <si>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</si>
  <si>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</si>
  <si>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</si>
  <si>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</si>
  <si>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</si>
  <si>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</si>
  <si>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</si>
  <si>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</si>
  <si>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</si>
  <si>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</si>
  <si>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</si>
  <si>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</si>
  <si>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</si>
  <si>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</si>
  <si>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</si>
  <si>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</si>
  <si>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</si>
  <si>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</si>
  <si>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</si>
  <si>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</si>
  <si>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</si>
  <si>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</si>
  <si>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</si>
  <si>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</si>
  <si>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</si>
  <si>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</si>
  <si>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</si>
  <si>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</si>
  <si>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</si>
  <si>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</si>
  <si>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</si>
  <si>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</si>
  <si>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</si>
  <si>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</si>
  <si>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</si>
  <si>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</si>
  <si>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</si>
  <si>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</si>
  <si>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</si>
  <si>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</si>
  <si>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</si>
  <si>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</si>
  <si>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</si>
  <si>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</si>
  <si>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</si>
  <si>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</si>
  <si>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</si>
  <si>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</si>
  <si>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</si>
  <si>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</si>
  <si>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</si>
  <si>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</si>
  <si>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</si>
  <si>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</si>
  <si>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</si>
  <si>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</si>
  <si>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</si>
  <si>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</si>
  <si>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</si>
  <si>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</si>
  <si>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</si>
  <si>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</si>
  <si>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</si>
  <si>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</si>
  <si>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</si>
  <si>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</si>
  <si>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</si>
  <si>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</si>
  <si>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</si>
  <si>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</si>
  <si>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</si>
  <si>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</si>
  <si>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</si>
  <si>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</si>
  <si>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</si>
  <si>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</si>
  <si>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</si>
  <si>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</si>
  <si>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</si>
  <si>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</si>
  <si>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</si>
  <si>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</si>
  <si>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</si>
  <si>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</si>
  <si>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</si>
  <si>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</si>
  <si>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</si>
  <si>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</si>
  <si>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</si>
  <si>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</si>
  <si>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</si>
  <si>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</si>
  <si>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</si>
  <si>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</si>
  <si>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</si>
  <si>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</si>
  <si>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</si>
  <si>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</si>
  <si>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</si>
  <si>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</si>
  <si>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</si>
  <si>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</si>
  <si>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</si>
  <si>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</si>
  <si>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</si>
  <si>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</si>
  <si>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</si>
  <si>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</si>
  <si>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</si>
  <si>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</si>
  <si>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</si>
  <si>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</si>
  <si>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</si>
  <si>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</si>
  <si>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</si>
  <si>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</si>
  <si>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</si>
  <si>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</si>
  <si>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</si>
  <si>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</si>
  <si>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</si>
  <si>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</si>
  <si>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</si>
  <si>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</si>
  <si>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</si>
  <si>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</si>
  <si>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</si>
  <si>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</si>
  <si>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</si>
  <si>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</si>
  <si>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</si>
  <si>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</si>
  <si>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</si>
  <si>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</si>
  <si>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</si>
  <si>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</si>
  <si>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</si>
  <si>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</si>
  <si>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</si>
  <si>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</si>
  <si>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</si>
  <si>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</si>
  <si>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</si>
  <si>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</si>
  <si>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</si>
  <si>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</si>
  <si>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</si>
  <si>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</si>
  <si>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</si>
  <si>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</si>
  <si>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</si>
  <si>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</si>
  <si>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</si>
  <si>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</si>
  <si>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</si>
  <si>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</si>
  <si>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</si>
  <si>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</si>
  <si>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</si>
  <si>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</si>
  <si>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</si>
  <si>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</si>
  <si>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</si>
  <si>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</si>
  <si>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</si>
  <si>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</si>
  <si>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</si>
  <si>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</si>
  <si>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</si>
  <si>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</si>
  <si>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</si>
  <si>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</si>
  <si>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</si>
  <si>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</si>
  <si>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</si>
  <si>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</si>
  <si>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</si>
  <si>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</si>
  <si>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</si>
  <si>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</si>
  <si>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</si>
  <si>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</si>
  <si>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</si>
  <si>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</si>
  <si>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</si>
  <si>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</si>
  <si>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</si>
  <si>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</si>
  <si>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</si>
  <si>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</si>
  <si>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</si>
  <si>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</si>
  <si>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</si>
  <si>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</si>
  <si>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</si>
  <si>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</si>
  <si>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</si>
  <si>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</si>
  <si>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</si>
  <si>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</si>
  <si>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</si>
  <si>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</si>
  <si>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</si>
  <si>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</si>
  <si>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New Jersey Solar Installations by Interconnection Type</t>
  </si>
  <si>
    <t>BEHIND THE METER Projects</t>
  </si>
  <si>
    <t>(by County)</t>
  </si>
  <si>
    <t>(Annual Capacity)</t>
  </si>
  <si>
    <t>(Monthly Capacity)</t>
  </si>
  <si>
    <t>2001-2016 Total</t>
  </si>
  <si>
    <t>2019 Total</t>
  </si>
  <si>
    <t>QA/QC Date                            (PTO Date not Available)</t>
  </si>
  <si>
    <t>New Jersey Solar Installations as of 03/31/19</t>
  </si>
  <si>
    <t>as of 03/31/19</t>
  </si>
  <si>
    <t>Previously Reported through 2/28/19</t>
  </si>
  <si>
    <t>Difference between 2/28/19 and 03/31/19</t>
  </si>
  <si>
    <t>Total of All Projects               as of 03/31/19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</si>
</sst>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i/>
      <sz val="11"/>
      <color indexed="8"/>
      <name val="Arial"/>
      <family val="2"/>
    </font>
    <font>
      <b/>
      <i/>
      <sz val="11"/>
      <color indexed="8"/>
      <name val="Arial"/>
      <family val="2"/>
    </font>
    <font>
      <sz val="12"/>
      <color theme="1" tint="0.249977111117893"/>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76">
    <xf numFmtId="0" fontId="0" fillId="0" borderId="0"/>
    <xf numFmtId="43" fontId="12" fillId="0" borderId="0" applyFont="0" applyFill="0" applyBorder="0" applyAlignment="0" applyProtection="0"/>
    <xf numFmtId="0" fontId="19" fillId="0" borderId="0"/>
    <xf numFmtId="0" fontId="13" fillId="0" borderId="0"/>
    <xf numFmtId="0" fontId="13" fillId="0" borderId="0"/>
    <xf numFmtId="0" fontId="17" fillId="0" borderId="0"/>
    <xf numFmtId="0" fontId="11" fillId="0" borderId="0"/>
    <xf numFmtId="9" fontId="27" fillId="0" borderId="0" applyFont="0" applyFill="0" applyBorder="0" applyAlignment="0" applyProtection="0"/>
    <xf numFmtId="0" fontId="10" fillId="0" borderId="0"/>
    <xf numFmtId="43" fontId="10" fillId="0" borderId="0" applyFont="0" applyFill="0" applyBorder="0" applyAlignment="0" applyProtection="0"/>
    <xf numFmtId="43" fontId="12" fillId="0" borderId="0" applyFont="0" applyFill="0" applyBorder="0" applyAlignment="0" applyProtection="0"/>
    <xf numFmtId="0" fontId="12" fillId="0" borderId="0"/>
    <xf numFmtId="0" fontId="9" fillId="0" borderId="0"/>
    <xf numFmtId="9" fontId="12" fillId="0" borderId="0" applyFont="0" applyFill="0" applyBorder="0" applyAlignment="0" applyProtection="0"/>
    <xf numFmtId="0" fontId="9" fillId="0" borderId="0"/>
    <xf numFmtId="43" fontId="9" fillId="0" borderId="0" applyFont="0" applyFill="0" applyBorder="0" applyAlignment="0" applyProtection="0"/>
    <xf numFmtId="0" fontId="50" fillId="0" borderId="0" applyNumberFormat="0" applyFill="0" applyBorder="0" applyAlignment="0" applyProtection="0"/>
    <xf numFmtId="0" fontId="51" fillId="0" borderId="28" applyNumberFormat="0" applyFill="0" applyAlignment="0" applyProtection="0"/>
    <xf numFmtId="0" fontId="52" fillId="0" borderId="29" applyNumberFormat="0" applyFill="0" applyAlignment="0" applyProtection="0"/>
    <xf numFmtId="0" fontId="53" fillId="0" borderId="30" applyNumberFormat="0" applyFill="0" applyAlignment="0" applyProtection="0"/>
    <xf numFmtId="0" fontId="53" fillId="0" borderId="0" applyNumberFormat="0" applyFill="0" applyBorder="0" applyAlignment="0" applyProtection="0"/>
    <xf numFmtId="0" fontId="54" fillId="10"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7" fillId="13" borderId="31" applyNumberFormat="0" applyAlignment="0" applyProtection="0"/>
    <xf numFmtId="0" fontId="58" fillId="14" borderId="32" applyNumberFormat="0" applyAlignment="0" applyProtection="0"/>
    <xf numFmtId="0" fontId="59" fillId="14" borderId="31" applyNumberFormat="0" applyAlignment="0" applyProtection="0"/>
    <xf numFmtId="0" fontId="60" fillId="0" borderId="33" applyNumberFormat="0" applyFill="0" applyAlignment="0" applyProtection="0"/>
    <xf numFmtId="0" fontId="61" fillId="15" borderId="3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6" applyNumberFormat="0" applyFill="0" applyAlignment="0" applyProtection="0"/>
    <xf numFmtId="0" fontId="65"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65"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65"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65"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65"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65"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20">
    <xf numFmtId="0" fontId="0" fillId="0" borderId="0" xfId="0"/>
    <xf numFmtId="0" fontId="13" fillId="0" borderId="0" xfId="3" applyFill="1"/>
    <xf numFmtId="0" fontId="0" fillId="2" borderId="0" xfId="0" applyFill="1" applyBorder="1" applyAlignment="1"/>
    <xf numFmtId="0" fontId="14" fillId="2" borderId="0" xfId="4" applyFont="1" applyFill="1" applyBorder="1" applyAlignment="1">
      <alignment vertical="center"/>
    </xf>
    <xf numFmtId="0" fontId="13" fillId="3" borderId="0" xfId="3" applyFill="1"/>
    <xf numFmtId="0" fontId="13" fillId="0" borderId="0" xfId="3" applyFill="1" applyBorder="1"/>
    <xf numFmtId="0" fontId="16" fillId="4" borderId="1" xfId="3" applyFont="1" applyFill="1" applyBorder="1" applyAlignment="1">
      <alignment horizontal="center" wrapText="1"/>
    </xf>
    <xf numFmtId="0" fontId="13" fillId="3" borderId="0" xfId="3" applyFill="1" applyAlignment="1">
      <alignment horizontal="center" vertical="center"/>
    </xf>
    <xf numFmtId="0" fontId="23"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0" fillId="2" borderId="0" xfId="0" applyFont="1" applyFill="1" applyBorder="1" applyAlignment="1"/>
    <xf numFmtId="0" fontId="0" fillId="0" borderId="8" xfId="0" applyBorder="1"/>
    <xf numFmtId="0" fontId="0" fillId="0" borderId="15" xfId="0" applyBorder="1"/>
    <xf numFmtId="0" fontId="14" fillId="2" borderId="12" xfId="4" applyFont="1" applyFill="1" applyBorder="1" applyAlignment="1">
      <alignment horizontal="left" vertical="center"/>
    </xf>
    <xf numFmtId="0" fontId="14" fillId="2" borderId="0" xfId="4" applyFont="1" applyFill="1" applyBorder="1" applyAlignment="1">
      <alignment horizontal="left" vertical="center"/>
    </xf>
    <xf numFmtId="0" fontId="14" fillId="2" borderId="13" xfId="4" applyFont="1" applyFill="1" applyBorder="1" applyAlignment="1">
      <alignment horizontal="left" vertical="center"/>
    </xf>
    <xf numFmtId="0" fontId="12" fillId="2" borderId="13" xfId="0" applyFont="1" applyFill="1" applyBorder="1" applyAlignment="1">
      <alignment horizontal="left"/>
    </xf>
    <xf numFmtId="0" fontId="22" fillId="3" borderId="0" xfId="3" applyFont="1" applyFill="1" applyAlignment="1">
      <alignment horizontal="left" vertical="top" wrapText="1"/>
    </xf>
    <xf numFmtId="0" fontId="22" fillId="3" borderId="0" xfId="3" applyFont="1" applyFill="1" applyAlignment="1">
      <alignment horizontal="center" vertical="center"/>
    </xf>
    <xf numFmtId="0" fontId="16" fillId="0" borderId="0" xfId="3" applyFont="1" applyFill="1" applyBorder="1" applyAlignment="1">
      <alignment horizontal="center" vertical="center"/>
    </xf>
    <xf numFmtId="0" fontId="16" fillId="0" borderId="0" xfId="3" applyFont="1" applyFill="1" applyBorder="1" applyAlignment="1">
      <alignment horizontal="center" wrapText="1"/>
    </xf>
    <xf numFmtId="0" fontId="22" fillId="0" borderId="0" xfId="3" applyFont="1" applyFill="1" applyAlignment="1">
      <alignment horizontal="left" vertical="center" wrapText="1"/>
    </xf>
    <xf numFmtId="0" fontId="22" fillId="3" borderId="0" xfId="3" applyFont="1" applyFill="1" applyAlignment="1">
      <alignment vertical="center"/>
    </xf>
    <xf numFmtId="0" fontId="0" fillId="3" borderId="0" xfId="0" applyFill="1"/>
    <xf numFmtId="0" fontId="15" fillId="3" borderId="0" xfId="3" applyFont="1" applyFill="1"/>
    <xf numFmtId="0" fontId="18" fillId="3" borderId="1" xfId="5" applyFont="1" applyFill="1" applyBorder="1" applyAlignment="1">
      <alignment horizontal="left" wrapText="1"/>
    </xf>
    <xf numFmtId="0" fontId="15" fillId="0" borderId="1" xfId="0" applyFont="1" applyBorder="1" applyAlignment="1">
      <alignment horizontal="center" wrapText="1"/>
    </xf>
    <xf numFmtId="0" fontId="15" fillId="0" borderId="1" xfId="0" applyFont="1" applyBorder="1" applyAlignment="1">
      <alignment horizontal="center"/>
    </xf>
    <xf numFmtId="0" fontId="20" fillId="0" borderId="1" xfId="0" applyNumberFormat="1" applyFont="1" applyBorder="1" applyAlignment="1">
      <alignment horizontal="center"/>
    </xf>
    <xf numFmtId="0" fontId="20" fillId="0" borderId="1" xfId="0" applyFont="1" applyBorder="1"/>
    <xf numFmtId="0" fontId="0" fillId="3" borderId="9" xfId="0" applyFill="1" applyBorder="1"/>
    <xf numFmtId="0" fontId="0" fillId="3" borderId="10" xfId="0" applyFill="1" applyBorder="1"/>
    <xf numFmtId="0" fontId="0" fillId="3" borderId="12" xfId="0" applyFill="1" applyBorder="1"/>
    <xf numFmtId="0" fontId="22" fillId="0" borderId="12" xfId="3" applyFont="1" applyFill="1" applyBorder="1" applyAlignment="1">
      <alignment horizontal="left" vertical="center" wrapText="1"/>
    </xf>
    <xf numFmtId="0" fontId="22" fillId="3" borderId="12" xfId="3" applyFont="1" applyFill="1" applyBorder="1" applyAlignment="1">
      <alignment vertical="center"/>
    </xf>
    <xf numFmtId="0" fontId="0" fillId="3" borderId="14" xfId="0" applyFill="1" applyBorder="1"/>
    <xf numFmtId="0" fontId="0" fillId="3" borderId="8" xfId="0" applyFill="1" applyBorder="1"/>
    <xf numFmtId="0" fontId="20" fillId="3" borderId="0" xfId="2" applyFont="1" applyFill="1"/>
    <xf numFmtId="0" fontId="22" fillId="0" borderId="0" xfId="3" applyFont="1" applyFill="1" applyAlignment="1">
      <alignment horizontal="left" vertical="center"/>
    </xf>
    <xf numFmtId="0" fontId="14" fillId="3" borderId="0" xfId="2" applyFont="1" applyFill="1" applyAlignment="1">
      <alignment horizontal="center" vertical="center"/>
    </xf>
    <xf numFmtId="164" fontId="18" fillId="3" borderId="1" xfId="5" applyNumberFormat="1" applyFont="1" applyFill="1" applyBorder="1" applyAlignment="1">
      <alignment horizontal="center"/>
    </xf>
    <xf numFmtId="0" fontId="13" fillId="0" borderId="0" xfId="3" applyFill="1" applyAlignment="1">
      <alignment horizontal="center"/>
    </xf>
    <xf numFmtId="0" fontId="15" fillId="0" borderId="0" xfId="3" applyFont="1" applyFill="1" applyBorder="1"/>
    <xf numFmtId="0" fontId="15" fillId="0" borderId="0" xfId="3" applyFont="1" applyFill="1" applyBorder="1" applyAlignment="1">
      <alignment horizontal="center"/>
    </xf>
    <xf numFmtId="0" fontId="13" fillId="3" borderId="0" xfId="3" applyFont="1" applyFill="1"/>
    <xf numFmtId="166" fontId="13" fillId="3" borderId="0" xfId="3" applyNumberFormat="1" applyFont="1" applyFill="1"/>
    <xf numFmtId="0" fontId="29" fillId="0" borderId="0" xfId="0" applyFont="1" applyFill="1" applyBorder="1" applyAlignment="1">
      <alignment horizontal="center" vertical="center" wrapText="1"/>
    </xf>
    <xf numFmtId="3" fontId="29" fillId="0" borderId="0" xfId="0" applyNumberFormat="1" applyFont="1" applyFill="1" applyBorder="1" applyAlignment="1">
      <alignment horizontal="center" vertical="center"/>
    </xf>
    <xf numFmtId="10" fontId="29" fillId="0" borderId="0" xfId="0" applyNumberFormat="1" applyFont="1" applyFill="1" applyBorder="1" applyAlignment="1">
      <alignment horizontal="center" vertical="center"/>
    </xf>
    <xf numFmtId="0" fontId="28" fillId="0" borderId="1" xfId="0" applyFont="1" applyBorder="1" applyAlignment="1">
      <alignment vertical="center" wrapText="1"/>
    </xf>
    <xf numFmtId="3" fontId="28" fillId="0" borderId="1" xfId="0" applyNumberFormat="1" applyFont="1" applyBorder="1" applyAlignment="1">
      <alignment horizontal="center" vertical="center"/>
    </xf>
    <xf numFmtId="10" fontId="28" fillId="0" borderId="1" xfId="0" applyNumberFormat="1" applyFont="1" applyBorder="1" applyAlignment="1">
      <alignment horizontal="center" vertical="center"/>
    </xf>
    <xf numFmtId="0" fontId="28" fillId="0" borderId="16" xfId="0" applyFont="1" applyBorder="1" applyAlignment="1">
      <alignment vertical="center" wrapText="1"/>
    </xf>
    <xf numFmtId="3" fontId="28" fillId="0" borderId="16" xfId="0" applyNumberFormat="1" applyFont="1" applyBorder="1" applyAlignment="1">
      <alignment horizontal="center" vertical="center"/>
    </xf>
    <xf numFmtId="0" fontId="31" fillId="6" borderId="1" xfId="0" applyFont="1" applyFill="1" applyBorder="1" applyAlignment="1">
      <alignment horizontal="center" vertical="center" wrapText="1"/>
    </xf>
    <xf numFmtId="3" fontId="31" fillId="6" borderId="1" xfId="0" applyNumberFormat="1" applyFont="1" applyFill="1" applyBorder="1" applyAlignment="1">
      <alignment horizontal="center" vertical="center"/>
    </xf>
    <xf numFmtId="10" fontId="31" fillId="6" borderId="1" xfId="0" applyNumberFormat="1" applyFont="1" applyFill="1" applyBorder="1" applyAlignment="1">
      <alignment horizontal="center" vertical="center"/>
    </xf>
    <xf numFmtId="0" fontId="13" fillId="3" borderId="0" xfId="2" applyFont="1" applyFill="1"/>
    <xf numFmtId="0" fontId="16" fillId="3" borderId="1" xfId="2" applyFont="1" applyFill="1" applyBorder="1"/>
    <xf numFmtId="0" fontId="16" fillId="3" borderId="1" xfId="2" applyFont="1" applyFill="1" applyBorder="1" applyAlignment="1">
      <alignment horizontal="center"/>
    </xf>
    <xf numFmtId="0" fontId="13" fillId="3" borderId="1" xfId="2" applyFont="1" applyFill="1" applyBorder="1"/>
    <xf numFmtId="3" fontId="13" fillId="3" borderId="1" xfId="2" applyNumberFormat="1" applyFont="1" applyFill="1" applyBorder="1" applyAlignment="1">
      <alignment horizontal="center"/>
    </xf>
    <xf numFmtId="167" fontId="13" fillId="3" borderId="1" xfId="7" applyNumberFormat="1" applyFont="1" applyFill="1" applyBorder="1" applyAlignment="1">
      <alignment horizontal="center"/>
    </xf>
    <xf numFmtId="3" fontId="16" fillId="4" borderId="1" xfId="2" applyNumberFormat="1" applyFont="1" applyFill="1" applyBorder="1" applyAlignment="1">
      <alignment horizontal="center"/>
    </xf>
    <xf numFmtId="9" fontId="16" fillId="4" borderId="1" xfId="0" applyNumberFormat="1" applyFont="1" applyFill="1" applyBorder="1" applyAlignment="1">
      <alignment horizontal="center"/>
    </xf>
    <xf numFmtId="0" fontId="16" fillId="3" borderId="0" xfId="2" applyFont="1" applyFill="1"/>
    <xf numFmtId="0" fontId="13" fillId="8" borderId="1" xfId="2" applyFont="1" applyFill="1" applyBorder="1"/>
    <xf numFmtId="3" fontId="13" fillId="8" borderId="1" xfId="2" applyNumberFormat="1" applyFont="1" applyFill="1" applyBorder="1" applyAlignment="1">
      <alignment horizontal="center"/>
    </xf>
    <xf numFmtId="0" fontId="16" fillId="0" borderId="0" xfId="3" applyFont="1" applyFill="1" applyBorder="1"/>
    <xf numFmtId="0" fontId="13" fillId="0" borderId="0" xfId="3" applyFont="1" applyFill="1"/>
    <xf numFmtId="164" fontId="13" fillId="0" borderId="0" xfId="3" applyNumberFormat="1" applyFont="1" applyFill="1" applyBorder="1"/>
    <xf numFmtId="0" fontId="16" fillId="3" borderId="0" xfId="3" applyFont="1" applyFill="1" applyBorder="1"/>
    <xf numFmtId="164" fontId="13" fillId="3" borderId="0" xfId="3" applyNumberFormat="1" applyFont="1" applyFill="1" applyBorder="1"/>
    <xf numFmtId="0" fontId="31" fillId="6" borderId="1" xfId="0" applyFont="1" applyFill="1" applyBorder="1" applyAlignment="1">
      <alignment horizontal="center" vertical="center"/>
    </xf>
    <xf numFmtId="0" fontId="26" fillId="6" borderId="1" xfId="0" applyFont="1" applyFill="1" applyBorder="1" applyAlignment="1">
      <alignment horizontal="center" vertical="center"/>
    </xf>
    <xf numFmtId="4" fontId="26" fillId="6" borderId="1" xfId="0" applyNumberFormat="1" applyFont="1" applyFill="1" applyBorder="1" applyAlignment="1">
      <alignment horizontal="center" vertical="center" wrapText="1"/>
    </xf>
    <xf numFmtId="167" fontId="31" fillId="6" borderId="1" xfId="0" applyNumberFormat="1" applyFont="1" applyFill="1" applyBorder="1" applyAlignment="1">
      <alignment horizontal="center"/>
    </xf>
    <xf numFmtId="0" fontId="16" fillId="3" borderId="17" xfId="2" applyFont="1" applyFill="1" applyBorder="1"/>
    <xf numFmtId="0" fontId="16" fillId="3" borderId="17" xfId="2" applyFont="1" applyFill="1" applyBorder="1" applyAlignment="1">
      <alignment horizontal="center"/>
    </xf>
    <xf numFmtId="0" fontId="30" fillId="3" borderId="17" xfId="2" applyFont="1" applyFill="1" applyBorder="1"/>
    <xf numFmtId="0" fontId="22" fillId="3" borderId="1" xfId="2" applyFont="1" applyFill="1" applyBorder="1"/>
    <xf numFmtId="0" fontId="30" fillId="3" borderId="1" xfId="2" applyFont="1" applyFill="1" applyBorder="1"/>
    <xf numFmtId="43" fontId="16" fillId="3" borderId="1" xfId="3" applyNumberFormat="1" applyFont="1" applyFill="1" applyBorder="1" applyAlignment="1">
      <alignment horizontal="center" vertical="center" wrapText="1"/>
    </xf>
    <xf numFmtId="0" fontId="16" fillId="3" borderId="1" xfId="3" quotePrefix="1" applyFont="1" applyFill="1" applyBorder="1" applyAlignment="1">
      <alignment horizontal="center" vertical="center" wrapText="1"/>
    </xf>
    <xf numFmtId="43" fontId="16" fillId="3" borderId="1" xfId="3" applyNumberFormat="1" applyFont="1" applyFill="1" applyBorder="1" applyAlignment="1">
      <alignment horizontal="left" vertical="center" wrapText="1"/>
    </xf>
    <xf numFmtId="0" fontId="16" fillId="3" borderId="1" xfId="3" applyFont="1" applyFill="1" applyBorder="1" applyAlignment="1">
      <alignment horizontal="left" vertical="center"/>
    </xf>
    <xf numFmtId="0" fontId="31" fillId="6" borderId="1" xfId="0" applyFont="1" applyFill="1" applyBorder="1" applyAlignment="1">
      <alignment horizontal="left" vertical="center" wrapText="1"/>
    </xf>
    <xf numFmtId="0" fontId="16" fillId="0" borderId="0"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16" fillId="3" borderId="17" xfId="3" applyFont="1" applyFill="1" applyBorder="1" applyAlignment="1">
      <alignment horizontal="center" vertical="center" wrapText="1"/>
    </xf>
    <xf numFmtId="0" fontId="16" fillId="4" borderId="1" xfId="3" applyFont="1" applyFill="1" applyBorder="1" applyAlignment="1">
      <alignment horizontal="center" vertical="center" wrapText="1"/>
    </xf>
    <xf numFmtId="0" fontId="13" fillId="0" borderId="0" xfId="3" applyFont="1" applyFill="1" applyBorder="1" applyAlignment="1">
      <alignment vertical="center"/>
    </xf>
    <xf numFmtId="0" fontId="16" fillId="0" borderId="0" xfId="3" applyFont="1" applyFill="1" applyBorder="1" applyAlignment="1">
      <alignment wrapText="1"/>
    </xf>
    <xf numFmtId="0" fontId="33" fillId="0" borderId="1" xfId="3" applyFont="1" applyFill="1" applyBorder="1" applyAlignment="1">
      <alignment horizontal="center" vertical="center" wrapText="1"/>
    </xf>
    <xf numFmtId="0" fontId="33" fillId="0" borderId="0" xfId="3" applyFont="1" applyFill="1" applyBorder="1" applyAlignment="1">
      <alignment horizontal="center" vertical="center" wrapText="1"/>
    </xf>
    <xf numFmtId="3" fontId="32" fillId="0" borderId="0" xfId="1" applyNumberFormat="1" applyFont="1" applyFill="1" applyBorder="1"/>
    <xf numFmtId="168" fontId="16" fillId="0" borderId="0" xfId="1" applyNumberFormat="1" applyFont="1" applyFill="1" applyBorder="1" applyAlignment="1">
      <alignment vertical="center"/>
    </xf>
    <xf numFmtId="0" fontId="14" fillId="3" borderId="0" xfId="3" applyFont="1" applyFill="1" applyAlignment="1">
      <alignment horizontal="left" vertical="center"/>
    </xf>
    <xf numFmtId="164" fontId="18" fillId="3" borderId="17" xfId="5" applyNumberFormat="1" applyFont="1" applyFill="1" applyBorder="1" applyAlignment="1">
      <alignment horizontal="center"/>
    </xf>
    <xf numFmtId="0" fontId="24" fillId="0" borderId="0" xfId="0" applyFont="1" applyBorder="1" applyAlignment="1">
      <alignment vertical="center"/>
    </xf>
    <xf numFmtId="4" fontId="13" fillId="3" borderId="0" xfId="3" applyNumberFormat="1" applyFont="1" applyFill="1"/>
    <xf numFmtId="40" fontId="13" fillId="3" borderId="0" xfId="3" applyNumberFormat="1" applyFont="1" applyFill="1"/>
    <xf numFmtId="0" fontId="36" fillId="0" borderId="0" xfId="0" applyFont="1" applyBorder="1" applyAlignment="1">
      <alignment horizontal="left" vertical="center"/>
    </xf>
    <xf numFmtId="0" fontId="35" fillId="3" borderId="0" xfId="3" applyFont="1" applyFill="1"/>
    <xf numFmtId="0" fontId="35" fillId="0" borderId="0" xfId="3" applyFont="1" applyFill="1" applyBorder="1" applyAlignment="1">
      <alignment horizontal="center" vertical="center" wrapText="1"/>
    </xf>
    <xf numFmtId="0" fontId="35" fillId="3" borderId="0" xfId="3" applyFont="1" applyFill="1" applyAlignment="1">
      <alignment horizontal="right"/>
    </xf>
    <xf numFmtId="3" fontId="35" fillId="3" borderId="0" xfId="3" applyNumberFormat="1" applyFont="1" applyFill="1"/>
    <xf numFmtId="0" fontId="37" fillId="5" borderId="1" xfId="3" applyFont="1" applyFill="1" applyBorder="1" applyAlignment="1">
      <alignment horizontal="center" vertical="center" wrapText="1"/>
    </xf>
    <xf numFmtId="3" fontId="34" fillId="0" borderId="1" xfId="3" applyNumberFormat="1" applyFont="1" applyFill="1" applyBorder="1" applyAlignment="1">
      <alignment horizontal="center"/>
    </xf>
    <xf numFmtId="3" fontId="37" fillId="5" borderId="1" xfId="3" applyNumberFormat="1" applyFont="1" applyFill="1" applyBorder="1" applyAlignment="1">
      <alignment horizontal="center"/>
    </xf>
    <xf numFmtId="165" fontId="21" fillId="0" borderId="0" xfId="1" applyNumberFormat="1" applyFont="1" applyFill="1" applyBorder="1" applyAlignment="1">
      <alignment horizontal="right" wrapText="1" indent="1"/>
    </xf>
    <xf numFmtId="37" fontId="16" fillId="0" borderId="0" xfId="1" applyNumberFormat="1" applyFont="1" applyFill="1" applyBorder="1"/>
    <xf numFmtId="167" fontId="16" fillId="0" borderId="0" xfId="7" applyNumberFormat="1" applyFont="1" applyFill="1" applyBorder="1"/>
    <xf numFmtId="0" fontId="16" fillId="5" borderId="1" xfId="3" applyFont="1" applyFill="1" applyBorder="1" applyAlignment="1">
      <alignment horizontal="center" vertical="center" wrapText="1"/>
    </xf>
    <xf numFmtId="0" fontId="13" fillId="0" borderId="0" xfId="3" applyFont="1" applyFill="1" applyBorder="1"/>
    <xf numFmtId="0" fontId="13" fillId="0" borderId="0" xfId="3" applyFill="1" applyBorder="1" applyAlignment="1">
      <alignment vertical="center"/>
    </xf>
    <xf numFmtId="0" fontId="13" fillId="0" borderId="0" xfId="1" applyNumberFormat="1" applyFont="1" applyFill="1" applyBorder="1" applyAlignment="1">
      <alignment vertical="center"/>
    </xf>
    <xf numFmtId="0" fontId="13" fillId="0" borderId="0" xfId="3" applyNumberFormat="1" applyFill="1" applyBorder="1" applyAlignment="1">
      <alignment vertical="center"/>
    </xf>
    <xf numFmtId="3" fontId="18" fillId="0" borderId="0" xfId="1" applyNumberFormat="1" applyFont="1" applyFill="1" applyBorder="1" applyAlignment="1">
      <alignment horizontal="right" vertical="center" wrapText="1"/>
    </xf>
    <xf numFmtId="3" fontId="13" fillId="0" borderId="0" xfId="1" applyNumberFormat="1" applyFont="1" applyFill="1" applyBorder="1" applyAlignment="1">
      <alignment horizontal="right" vertical="center"/>
    </xf>
    <xf numFmtId="3" fontId="13" fillId="0" borderId="0" xfId="1" applyNumberFormat="1" applyFont="1" applyFill="1" applyBorder="1" applyAlignment="1">
      <alignment vertical="center"/>
    </xf>
    <xf numFmtId="3" fontId="32" fillId="0" borderId="0" xfId="1" applyNumberFormat="1" applyFont="1" applyFill="1" applyBorder="1" applyAlignment="1">
      <alignment horizontal="right" vertical="center" wrapText="1"/>
    </xf>
    <xf numFmtId="3" fontId="32" fillId="0" borderId="0" xfId="1" applyNumberFormat="1" applyFont="1" applyFill="1" applyBorder="1" applyAlignment="1">
      <alignment vertical="center"/>
    </xf>
    <xf numFmtId="0" fontId="18" fillId="5" borderId="1" xfId="1" applyNumberFormat="1" applyFont="1" applyFill="1" applyBorder="1" applyAlignment="1">
      <alignment horizontal="right" vertical="center" wrapText="1"/>
    </xf>
    <xf numFmtId="3" fontId="13" fillId="5" borderId="1" xfId="1" applyNumberFormat="1" applyFont="1" applyFill="1" applyBorder="1" applyAlignment="1">
      <alignment horizontal="right" vertical="center"/>
    </xf>
    <xf numFmtId="0" fontId="18" fillId="0" borderId="1" xfId="1" applyNumberFormat="1" applyFont="1" applyFill="1" applyBorder="1" applyAlignment="1">
      <alignment horizontal="right" vertical="center" wrapText="1"/>
    </xf>
    <xf numFmtId="3" fontId="13" fillId="0" borderId="1" xfId="1" applyNumberFormat="1" applyFont="1" applyFill="1" applyBorder="1" applyAlignment="1">
      <alignment horizontal="right" vertical="center"/>
    </xf>
    <xf numFmtId="3" fontId="13" fillId="5" borderId="1" xfId="1" applyNumberFormat="1" applyFont="1" applyFill="1" applyBorder="1" applyAlignment="1">
      <alignment vertical="center"/>
    </xf>
    <xf numFmtId="3" fontId="32" fillId="5" borderId="1" xfId="1" applyNumberFormat="1" applyFont="1" applyFill="1" applyBorder="1" applyAlignment="1">
      <alignment horizontal="right" vertical="center" wrapText="1"/>
    </xf>
    <xf numFmtId="168" fontId="13" fillId="0" borderId="0" xfId="1" applyNumberFormat="1" applyFont="1" applyFill="1" applyBorder="1" applyAlignment="1">
      <alignment vertical="center"/>
    </xf>
    <xf numFmtId="3" fontId="13" fillId="5" borderId="17" xfId="1" applyNumberFormat="1" applyFont="1" applyFill="1" applyBorder="1" applyAlignment="1">
      <alignment horizontal="right" vertical="center"/>
    </xf>
    <xf numFmtId="3" fontId="13" fillId="5" borderId="17" xfId="1" applyNumberFormat="1" applyFont="1" applyFill="1" applyBorder="1" applyAlignment="1">
      <alignment vertical="center"/>
    </xf>
    <xf numFmtId="0" fontId="18" fillId="0" borderId="0" xfId="1" applyNumberFormat="1" applyFont="1" applyFill="1" applyBorder="1" applyAlignment="1">
      <alignment horizontal="right" vertical="center" wrapText="1"/>
    </xf>
    <xf numFmtId="37" fontId="13" fillId="3" borderId="1" xfId="1" applyNumberFormat="1" applyFont="1" applyFill="1" applyBorder="1" applyAlignment="1">
      <alignment horizontal="center"/>
    </xf>
    <xf numFmtId="37" fontId="16" fillId="4" borderId="1" xfId="1" applyNumberFormat="1" applyFont="1" applyFill="1" applyBorder="1" applyAlignment="1">
      <alignment horizontal="center"/>
    </xf>
    <xf numFmtId="167" fontId="16" fillId="4" borderId="1" xfId="7" applyNumberFormat="1" applyFont="1" applyFill="1" applyBorder="1" applyAlignment="1">
      <alignment horizontal="center"/>
    </xf>
    <xf numFmtId="37" fontId="18" fillId="3" borderId="1" xfId="1" applyNumberFormat="1" applyFont="1" applyFill="1" applyBorder="1" applyAlignment="1">
      <alignment horizontal="center" wrapText="1"/>
    </xf>
    <xf numFmtId="37" fontId="21" fillId="4" borderId="1" xfId="1" applyNumberFormat="1" applyFont="1" applyFill="1" applyBorder="1" applyAlignment="1">
      <alignment horizontal="center" wrapText="1"/>
    </xf>
    <xf numFmtId="0" fontId="41" fillId="0" borderId="0" xfId="3" applyFont="1" applyFill="1" applyBorder="1" applyAlignment="1">
      <alignment vertical="center"/>
    </xf>
    <xf numFmtId="165" fontId="32" fillId="5" borderId="17" xfId="1" applyNumberFormat="1" applyFont="1" applyFill="1" applyBorder="1" applyAlignment="1">
      <alignment horizontal="center" vertical="center" wrapText="1"/>
    </xf>
    <xf numFmtId="3" fontId="32" fillId="0" borderId="0" xfId="1" applyNumberFormat="1" applyFont="1" applyFill="1" applyBorder="1" applyAlignment="1">
      <alignment vertical="center" wrapText="1"/>
    </xf>
    <xf numFmtId="0" fontId="16" fillId="5" borderId="1" xfId="3" applyFont="1" applyFill="1" applyBorder="1" applyAlignment="1">
      <alignment horizontal="center" vertical="center" wrapText="1"/>
    </xf>
    <xf numFmtId="0" fontId="13" fillId="0" borderId="3" xfId="1" applyNumberFormat="1" applyFont="1" applyFill="1" applyBorder="1" applyAlignment="1">
      <alignment vertical="center"/>
    </xf>
    <xf numFmtId="3" fontId="39" fillId="0" borderId="1" xfId="3" applyNumberFormat="1" applyFont="1" applyFill="1" applyBorder="1" applyAlignment="1">
      <alignment horizontal="center"/>
    </xf>
    <xf numFmtId="3" fontId="40" fillId="5" borderId="1" xfId="3" applyNumberFormat="1" applyFont="1" applyFill="1" applyBorder="1" applyAlignment="1">
      <alignment horizontal="center"/>
    </xf>
    <xf numFmtId="164" fontId="18" fillId="0" borderId="0" xfId="5" applyNumberFormat="1" applyFont="1" applyFill="1" applyBorder="1" applyAlignment="1">
      <alignment horizontal="center"/>
    </xf>
    <xf numFmtId="0" fontId="16" fillId="0" borderId="0" xfId="3" applyFont="1" applyFill="1" applyBorder="1" applyAlignment="1">
      <alignment vertical="center"/>
    </xf>
    <xf numFmtId="0" fontId="42" fillId="0" borderId="0" xfId="3" applyFont="1" applyFill="1" applyBorder="1" applyAlignment="1">
      <alignment vertical="center"/>
    </xf>
    <xf numFmtId="0" fontId="16" fillId="0" borderId="0" xfId="3" applyFont="1" applyFill="1"/>
    <xf numFmtId="165" fontId="32" fillId="5" borderId="1" xfId="1" applyNumberFormat="1" applyFont="1" applyFill="1" applyBorder="1" applyAlignment="1">
      <alignment horizontal="center" vertical="center" wrapText="1"/>
    </xf>
    <xf numFmtId="0" fontId="21" fillId="6" borderId="25" xfId="1" applyNumberFormat="1" applyFont="1" applyFill="1" applyBorder="1" applyAlignment="1">
      <alignment horizontal="right" vertical="center" wrapText="1"/>
    </xf>
    <xf numFmtId="3" fontId="16" fillId="6" borderId="26" xfId="1" applyNumberFormat="1" applyFont="1" applyFill="1" applyBorder="1" applyAlignment="1">
      <alignment horizontal="right" vertical="center"/>
    </xf>
    <xf numFmtId="0" fontId="21" fillId="6" borderId="24" xfId="1" applyNumberFormat="1" applyFont="1" applyFill="1" applyBorder="1" applyAlignment="1">
      <alignment horizontal="right" vertical="center" wrapText="1"/>
    </xf>
    <xf numFmtId="3" fontId="21" fillId="9" borderId="24" xfId="1" applyNumberFormat="1" applyFont="1" applyFill="1" applyBorder="1" applyAlignment="1">
      <alignment horizontal="right" vertical="center" wrapText="1"/>
    </xf>
    <xf numFmtId="3" fontId="16" fillId="9" borderId="26" xfId="1" applyNumberFormat="1" applyFont="1" applyFill="1" applyBorder="1" applyAlignment="1">
      <alignment vertical="center"/>
    </xf>
    <xf numFmtId="164" fontId="21" fillId="0" borderId="24" xfId="5" applyNumberFormat="1" applyFont="1" applyFill="1" applyBorder="1" applyAlignment="1">
      <alignment horizontal="center"/>
    </xf>
    <xf numFmtId="168" fontId="16" fillId="0" borderId="0" xfId="1" applyNumberFormat="1" applyFont="1" applyFill="1" applyBorder="1" applyAlignment="1">
      <alignment horizontal="right" vertical="center"/>
    </xf>
    <xf numFmtId="0" fontId="13" fillId="0" borderId="0" xfId="3" applyFill="1" applyBorder="1" applyAlignment="1">
      <alignment horizontal="right" vertical="center"/>
    </xf>
    <xf numFmtId="0" fontId="32" fillId="0" borderId="0" xfId="3" applyFont="1" applyFill="1" applyBorder="1" applyAlignment="1">
      <alignment horizontal="right" vertical="center"/>
    </xf>
    <xf numFmtId="3" fontId="33" fillId="5" borderId="24" xfId="1" applyNumberFormat="1" applyFont="1" applyFill="1" applyBorder="1" applyAlignment="1">
      <alignment vertical="center" wrapText="1"/>
    </xf>
    <xf numFmtId="3" fontId="33" fillId="5" borderId="26" xfId="1" applyNumberFormat="1" applyFont="1" applyFill="1" applyBorder="1" applyAlignment="1">
      <alignment vertical="center"/>
    </xf>
    <xf numFmtId="3" fontId="33" fillId="5" borderId="24" xfId="1" applyNumberFormat="1" applyFont="1" applyFill="1" applyBorder="1" applyAlignment="1">
      <alignment horizontal="right" vertical="center" wrapText="1"/>
    </xf>
    <xf numFmtId="3" fontId="18" fillId="5" borderId="1" xfId="1" applyNumberFormat="1" applyFont="1" applyFill="1" applyBorder="1" applyAlignment="1">
      <alignment horizontal="right" vertical="center" wrapText="1"/>
    </xf>
    <xf numFmtId="3" fontId="21" fillId="6" borderId="25" xfId="1" applyNumberFormat="1" applyFont="1" applyFill="1" applyBorder="1" applyAlignment="1">
      <alignment horizontal="right" vertical="center" wrapText="1"/>
    </xf>
    <xf numFmtId="3" fontId="18" fillId="5" borderId="17" xfId="1" applyNumberFormat="1" applyFont="1" applyFill="1" applyBorder="1" applyAlignment="1">
      <alignment horizontal="right" vertical="center" wrapText="1"/>
    </xf>
    <xf numFmtId="0" fontId="38" fillId="0" borderId="0" xfId="3" applyFont="1" applyFill="1"/>
    <xf numFmtId="0" fontId="38" fillId="3" borderId="0" xfId="3" applyFont="1" applyFill="1" applyAlignment="1">
      <alignment horizontal="center" vertical="center"/>
    </xf>
    <xf numFmtId="0" fontId="43" fillId="3" borderId="0" xfId="3" applyFont="1" applyFill="1" applyAlignment="1">
      <alignment horizontal="center" vertical="center"/>
    </xf>
    <xf numFmtId="14" fontId="38" fillId="3" borderId="0" xfId="3" applyNumberFormat="1" applyFont="1" applyFill="1" applyAlignment="1">
      <alignment horizontal="center" vertical="center"/>
    </xf>
    <xf numFmtId="0" fontId="38" fillId="3" borderId="0" xfId="3" applyFont="1" applyFill="1"/>
    <xf numFmtId="3" fontId="18" fillId="0" borderId="1" xfId="1" applyNumberFormat="1" applyFont="1" applyFill="1" applyBorder="1" applyAlignment="1">
      <alignment horizontal="center" vertical="center" wrapText="1"/>
    </xf>
    <xf numFmtId="0" fontId="22" fillId="0" borderId="0" xfId="3" applyFont="1" applyFill="1" applyBorder="1" applyAlignment="1">
      <alignment horizontal="left" vertical="top" wrapText="1"/>
    </xf>
    <xf numFmtId="0" fontId="16" fillId="6" borderId="1" xfId="3" applyFont="1" applyFill="1" applyBorder="1" applyAlignment="1">
      <alignment horizontal="center"/>
    </xf>
    <xf numFmtId="0" fontId="13" fillId="3" borderId="0" xfId="1" applyNumberFormat="1" applyFont="1" applyFill="1" applyBorder="1" applyAlignment="1">
      <alignment vertical="center"/>
    </xf>
    <xf numFmtId="0" fontId="13" fillId="3" borderId="1" xfId="3" quotePrefix="1" applyNumberFormat="1" applyFont="1" applyFill="1" applyBorder="1" applyAlignment="1">
      <alignment horizontal="center" vertical="center"/>
    </xf>
    <xf numFmtId="3" fontId="18" fillId="3" borderId="1" xfId="1" applyNumberFormat="1" applyFont="1" applyFill="1" applyBorder="1" applyAlignment="1">
      <alignment horizontal="right" vertical="center" wrapText="1"/>
    </xf>
    <xf numFmtId="3" fontId="13" fillId="3" borderId="1" xfId="1" applyNumberFormat="1" applyFont="1" applyFill="1" applyBorder="1" applyAlignment="1">
      <alignment horizontal="right" vertical="center"/>
    </xf>
    <xf numFmtId="0" fontId="13" fillId="3" borderId="17" xfId="3" quotePrefix="1" applyNumberFormat="1" applyFont="1" applyFill="1" applyBorder="1" applyAlignment="1">
      <alignment horizontal="center" vertical="center"/>
    </xf>
    <xf numFmtId="3" fontId="18" fillId="3" borderId="17" xfId="1" applyNumberFormat="1" applyFont="1" applyFill="1" applyBorder="1" applyAlignment="1">
      <alignment horizontal="right" vertical="center" wrapText="1"/>
    </xf>
    <xf numFmtId="3" fontId="13" fillId="3" borderId="17" xfId="1" applyNumberFormat="1" applyFont="1" applyFill="1" applyBorder="1" applyAlignment="1">
      <alignment horizontal="right" vertical="center"/>
    </xf>
    <xf numFmtId="0" fontId="22" fillId="0" borderId="0" xfId="3" applyFont="1" applyFill="1" applyBorder="1" applyAlignment="1">
      <alignment horizontal="left" vertical="center" wrapText="1"/>
    </xf>
    <xf numFmtId="0" fontId="16" fillId="5" borderId="1" xfId="3" applyFont="1" applyFill="1" applyBorder="1" applyAlignment="1">
      <alignment horizontal="center" vertical="center" wrapText="1"/>
    </xf>
    <xf numFmtId="0" fontId="14" fillId="3" borderId="0" xfId="3" applyFont="1" applyFill="1" applyAlignment="1">
      <alignment horizontal="center" vertical="center" wrapText="1"/>
    </xf>
    <xf numFmtId="0" fontId="16" fillId="4" borderId="1" xfId="3" applyFont="1" applyFill="1" applyBorder="1" applyAlignment="1">
      <alignment horizontal="center" vertical="center" wrapText="1"/>
    </xf>
    <xf numFmtId="3" fontId="45" fillId="6" borderId="1" xfId="3" applyNumberFormat="1" applyFont="1" applyFill="1" applyBorder="1" applyAlignment="1">
      <alignment horizontal="right" vertical="center"/>
    </xf>
    <xf numFmtId="3" fontId="32" fillId="3" borderId="1" xfId="1" applyNumberFormat="1" applyFont="1" applyFill="1" applyBorder="1" applyAlignment="1">
      <alignment horizontal="right" vertical="center" wrapText="1"/>
    </xf>
    <xf numFmtId="3" fontId="32" fillId="3" borderId="1" xfId="1" applyNumberFormat="1" applyFont="1" applyFill="1" applyBorder="1" applyAlignment="1">
      <alignment vertical="center"/>
    </xf>
    <xf numFmtId="3" fontId="32" fillId="3" borderId="17" xfId="1" applyNumberFormat="1" applyFont="1" applyFill="1" applyBorder="1" applyAlignment="1">
      <alignment horizontal="right" vertical="center" wrapText="1"/>
    </xf>
    <xf numFmtId="3" fontId="32" fillId="3" borderId="17" xfId="1" applyNumberFormat="1" applyFont="1" applyFill="1" applyBorder="1" applyAlignment="1">
      <alignment vertical="center"/>
    </xf>
    <xf numFmtId="0" fontId="46" fillId="0" borderId="0" xfId="3" applyFont="1" applyFill="1"/>
    <xf numFmtId="0" fontId="46" fillId="3" borderId="0" xfId="3" applyFont="1" applyFill="1"/>
    <xf numFmtId="0" fontId="47" fillId="3" borderId="0" xfId="3" applyFont="1" applyFill="1" applyAlignment="1">
      <alignment horizontal="center" vertical="center"/>
    </xf>
    <xf numFmtId="0" fontId="46" fillId="3" borderId="0" xfId="3" applyFont="1" applyFill="1" applyAlignment="1">
      <alignment horizontal="center" vertical="center"/>
    </xf>
    <xf numFmtId="0" fontId="48" fillId="3" borderId="0" xfId="3" applyFont="1" applyFill="1" applyAlignment="1">
      <alignment horizontal="center" vertical="center"/>
    </xf>
    <xf numFmtId="0" fontId="46" fillId="3" borderId="0" xfId="3" applyFont="1" applyFill="1" applyBorder="1"/>
    <xf numFmtId="0" fontId="13" fillId="3" borderId="0" xfId="3" applyFont="1" applyFill="1" applyBorder="1"/>
    <xf numFmtId="0" fontId="13" fillId="3" borderId="1" xfId="3" applyFont="1" applyFill="1" applyBorder="1" applyAlignment="1">
      <alignment horizontal="right" vertical="center"/>
    </xf>
    <xf numFmtId="3" fontId="13" fillId="3" borderId="1" xfId="3" applyNumberFormat="1" applyFont="1" applyFill="1" applyBorder="1" applyAlignment="1">
      <alignment horizontal="right" vertical="center"/>
    </xf>
    <xf numFmtId="3" fontId="13" fillId="3" borderId="0" xfId="3" applyNumberFormat="1" applyFont="1" applyFill="1" applyBorder="1" applyAlignment="1">
      <alignment horizontal="center" vertical="center"/>
    </xf>
    <xf numFmtId="3" fontId="13" fillId="3" borderId="0" xfId="3" applyNumberFormat="1" applyFont="1" applyFill="1" applyBorder="1" applyAlignment="1">
      <alignment horizontal="right" vertical="center"/>
    </xf>
    <xf numFmtId="0" fontId="13" fillId="3" borderId="0" xfId="3" applyFont="1" applyFill="1" applyAlignment="1">
      <alignment horizontal="right" vertical="center"/>
    </xf>
    <xf numFmtId="0" fontId="22" fillId="3" borderId="0" xfId="3" applyFont="1" applyFill="1" applyAlignment="1">
      <alignment horizontal="right" vertical="center"/>
    </xf>
    <xf numFmtId="0" fontId="13" fillId="3" borderId="0" xfId="3" applyFont="1" applyFill="1" applyBorder="1" applyAlignment="1">
      <alignment horizontal="right" vertical="center"/>
    </xf>
    <xf numFmtId="0" fontId="13" fillId="0" borderId="0" xfId="3" applyFont="1" applyFill="1" applyAlignment="1">
      <alignment horizontal="right" vertical="center"/>
    </xf>
    <xf numFmtId="0" fontId="13" fillId="3" borderId="0" xfId="0" applyFont="1" applyFill="1" applyBorder="1" applyAlignment="1">
      <alignment horizontal="right" vertical="center"/>
    </xf>
    <xf numFmtId="0" fontId="16" fillId="0" borderId="0" xfId="3" applyFont="1" applyFill="1" applyAlignment="1">
      <alignment horizontal="right" vertical="center"/>
    </xf>
    <xf numFmtId="3" fontId="16" fillId="5" borderId="1" xfId="3" applyNumberFormat="1" applyFont="1" applyFill="1" applyBorder="1" applyAlignment="1">
      <alignment horizontal="right" vertical="center"/>
    </xf>
    <xf numFmtId="0" fontId="14" fillId="0" borderId="0" xfId="3" applyFont="1" applyFill="1"/>
    <xf numFmtId="0" fontId="16" fillId="3" borderId="0" xfId="3" applyFont="1" applyFill="1"/>
    <xf numFmtId="3" fontId="25" fillId="3" borderId="1" xfId="0" applyNumberFormat="1" applyFont="1" applyFill="1" applyBorder="1" applyAlignment="1">
      <alignment horizontal="right"/>
    </xf>
    <xf numFmtId="3" fontId="26" fillId="3" borderId="0" xfId="0" applyNumberFormat="1" applyFont="1" applyFill="1" applyBorder="1" applyAlignment="1">
      <alignment horizontal="right"/>
    </xf>
    <xf numFmtId="3" fontId="16" fillId="6" borderId="1" xfId="3" applyNumberFormat="1" applyFont="1" applyFill="1" applyBorder="1" applyAlignment="1">
      <alignment horizontal="center" vertical="center"/>
    </xf>
    <xf numFmtId="0" fontId="16" fillId="6" borderId="1" xfId="0" applyFont="1" applyFill="1" applyBorder="1" applyAlignment="1">
      <alignment horizontal="left" vertical="center"/>
    </xf>
    <xf numFmtId="0" fontId="16" fillId="6" borderId="16" xfId="0" applyFont="1" applyFill="1" applyBorder="1" applyAlignment="1">
      <alignment horizontal="left" vertical="center"/>
    </xf>
    <xf numFmtId="0" fontId="26" fillId="5" borderId="1" xfId="3" applyFont="1" applyFill="1" applyBorder="1" applyAlignment="1">
      <alignment horizontal="center" vertical="center" wrapText="1"/>
    </xf>
    <xf numFmtId="3" fontId="26" fillId="5" borderId="1" xfId="3" applyNumberFormat="1" applyFont="1" applyFill="1" applyBorder="1" applyAlignment="1">
      <alignment horizontal="center" vertical="center" wrapText="1"/>
    </xf>
    <xf numFmtId="0" fontId="26" fillId="5" borderId="1" xfId="3" applyFont="1" applyFill="1" applyBorder="1" applyAlignment="1">
      <alignment horizontal="center"/>
    </xf>
    <xf numFmtId="3" fontId="26" fillId="5" borderId="1" xfId="3" applyNumberFormat="1" applyFont="1" applyFill="1" applyBorder="1" applyAlignment="1">
      <alignment horizontal="center"/>
    </xf>
    <xf numFmtId="0" fontId="25" fillId="3" borderId="0" xfId="3" applyFont="1" applyFill="1" applyAlignment="1">
      <alignment horizontal="center"/>
    </xf>
    <xf numFmtId="0" fontId="25" fillId="3" borderId="0" xfId="3" applyFont="1" applyFill="1" applyAlignment="1">
      <alignment horizontal="right"/>
    </xf>
    <xf numFmtId="0" fontId="25" fillId="3" borderId="0" xfId="3" applyFont="1" applyFill="1" applyBorder="1" applyAlignment="1">
      <alignment horizontal="right"/>
    </xf>
    <xf numFmtId="0" fontId="47" fillId="3" borderId="0" xfId="3" applyFont="1" applyFill="1" applyBorder="1" applyAlignment="1">
      <alignment horizontal="right"/>
    </xf>
    <xf numFmtId="169" fontId="45" fillId="3" borderId="0" xfId="3" applyNumberFormat="1" applyFont="1" applyFill="1" applyAlignment="1">
      <alignment horizontal="right"/>
    </xf>
    <xf numFmtId="3" fontId="44" fillId="0" borderId="1" xfId="0" applyNumberFormat="1" applyFont="1" applyBorder="1" applyAlignment="1">
      <alignment horizontal="center" vertical="center"/>
    </xf>
    <xf numFmtId="3" fontId="44" fillId="0" borderId="16" xfId="0" applyNumberFormat="1" applyFont="1" applyBorder="1" applyAlignment="1">
      <alignment horizontal="center" vertical="center"/>
    </xf>
    <xf numFmtId="0" fontId="28" fillId="0" borderId="0" xfId="3" applyFont="1" applyFill="1"/>
    <xf numFmtId="0" fontId="28" fillId="0" borderId="0" xfId="3" applyFont="1" applyFill="1" applyBorder="1"/>
    <xf numFmtId="0" fontId="16" fillId="3" borderId="1" xfId="3" quotePrefix="1" applyNumberFormat="1" applyFont="1" applyFill="1" applyBorder="1" applyAlignment="1">
      <alignment horizontal="center"/>
    </xf>
    <xf numFmtId="3" fontId="13" fillId="3" borderId="0" xfId="3" applyNumberFormat="1" applyFont="1" applyFill="1" applyBorder="1" applyAlignment="1">
      <alignment horizontal="center" wrapText="1"/>
    </xf>
    <xf numFmtId="3" fontId="13" fillId="3" borderId="1" xfId="3" applyNumberFormat="1" applyFont="1" applyFill="1" applyBorder="1" applyAlignment="1">
      <alignment horizontal="right" wrapText="1"/>
    </xf>
    <xf numFmtId="0" fontId="13" fillId="3" borderId="0" xfId="3" applyFill="1" applyAlignment="1">
      <alignment horizontal="center"/>
    </xf>
    <xf numFmtId="3" fontId="13" fillId="0" borderId="0" xfId="3" applyNumberFormat="1" applyFill="1" applyBorder="1" applyAlignment="1"/>
    <xf numFmtId="0" fontId="22" fillId="3" borderId="0" xfId="3" applyFont="1" applyFill="1" applyAlignment="1">
      <alignment horizontal="center"/>
    </xf>
    <xf numFmtId="0" fontId="22" fillId="3" borderId="0" xfId="3" applyFont="1" applyFill="1" applyAlignment="1">
      <alignment horizontal="left" wrapText="1"/>
    </xf>
    <xf numFmtId="0" fontId="13" fillId="3" borderId="0" xfId="3" applyFill="1" applyAlignment="1"/>
    <xf numFmtId="0" fontId="13" fillId="0" borderId="0" xfId="3" applyFill="1" applyAlignment="1"/>
    <xf numFmtId="3" fontId="21" fillId="4" borderId="1" xfId="1" applyNumberFormat="1" applyFont="1" applyFill="1" applyBorder="1" applyAlignment="1">
      <alignment horizontal="right" vertical="center" wrapText="1"/>
    </xf>
    <xf numFmtId="3" fontId="16" fillId="4" borderId="1" xfId="1" applyNumberFormat="1" applyFont="1" applyFill="1" applyBorder="1" applyAlignment="1">
      <alignment vertical="center"/>
    </xf>
    <xf numFmtId="3" fontId="21" fillId="4" borderId="17" xfId="1" applyNumberFormat="1" applyFont="1" applyFill="1" applyBorder="1" applyAlignment="1">
      <alignment horizontal="right" vertical="center" wrapText="1"/>
    </xf>
    <xf numFmtId="3" fontId="16" fillId="4" borderId="17" xfId="1" applyNumberFormat="1" applyFont="1" applyFill="1" applyBorder="1" applyAlignment="1">
      <alignment vertical="center"/>
    </xf>
    <xf numFmtId="0" fontId="16" fillId="4" borderId="1" xfId="3" applyFont="1" applyFill="1" applyBorder="1" applyAlignment="1">
      <alignment horizontal="center" vertical="center" wrapText="1"/>
    </xf>
    <xf numFmtId="0" fontId="16" fillId="5" borderId="1" xfId="3" applyFont="1" applyFill="1" applyBorder="1" applyAlignment="1">
      <alignment horizontal="center" vertical="center" wrapText="1"/>
    </xf>
    <xf numFmtId="0" fontId="22" fillId="0" borderId="0" xfId="3" applyFont="1" applyFill="1" applyAlignment="1">
      <alignment horizontal="left" vertical="top" wrapText="1"/>
    </xf>
    <xf numFmtId="3" fontId="13" fillId="0" borderId="0" xfId="3" applyNumberFormat="1" applyFill="1" applyAlignment="1"/>
    <xf numFmtId="3" fontId="45" fillId="6" borderId="1" xfId="10" applyNumberFormat="1" applyFont="1" applyFill="1" applyBorder="1" applyAlignment="1">
      <alignment horizontal="right"/>
    </xf>
    <xf numFmtId="3" fontId="45" fillId="6" borderId="18" xfId="10" applyNumberFormat="1" applyFont="1" applyFill="1" applyBorder="1" applyAlignment="1">
      <alignment horizontal="right"/>
    </xf>
    <xf numFmtId="3" fontId="21" fillId="4" borderId="1" xfId="10" applyNumberFormat="1" applyFont="1" applyFill="1" applyBorder="1" applyAlignment="1">
      <alignment horizontal="right" wrapText="1"/>
    </xf>
    <xf numFmtId="3" fontId="16" fillId="0" borderId="0" xfId="10" applyNumberFormat="1" applyFont="1" applyFill="1" applyBorder="1" applyAlignment="1">
      <alignment horizontal="right"/>
    </xf>
    <xf numFmtId="3" fontId="21" fillId="5" borderId="1" xfId="10" applyNumberFormat="1" applyFont="1" applyFill="1" applyBorder="1" applyAlignment="1">
      <alignment horizontal="right" wrapText="1"/>
    </xf>
    <xf numFmtId="3" fontId="21" fillId="3" borderId="1" xfId="10" applyNumberFormat="1" applyFont="1" applyFill="1" applyBorder="1" applyAlignment="1">
      <alignment horizontal="right" wrapText="1"/>
    </xf>
    <xf numFmtId="0" fontId="16" fillId="6" borderId="1" xfId="3" quotePrefix="1" applyFont="1" applyFill="1" applyBorder="1" applyAlignment="1">
      <alignment horizontal="center" wrapText="1"/>
    </xf>
    <xf numFmtId="3" fontId="13" fillId="0" borderId="0" xfId="10" applyNumberFormat="1" applyFont="1" applyFill="1" applyBorder="1" applyAlignment="1">
      <alignment horizontal="center"/>
    </xf>
    <xf numFmtId="0" fontId="13" fillId="0" borderId="0" xfId="3" applyFill="1"/>
    <xf numFmtId="0" fontId="46" fillId="0" borderId="0" xfId="3" applyFont="1" applyFill="1"/>
    <xf numFmtId="0" fontId="47" fillId="3" borderId="0" xfId="3" applyFont="1" applyFill="1" applyAlignment="1">
      <alignment horizontal="center" vertical="center"/>
    </xf>
    <xf numFmtId="0" fontId="46" fillId="3" borderId="0" xfId="3" applyFont="1" applyFill="1" applyAlignment="1">
      <alignment horizontal="center" vertical="center"/>
    </xf>
    <xf numFmtId="0" fontId="46" fillId="3" borderId="0" xfId="3" applyFont="1" applyFill="1" applyBorder="1"/>
    <xf numFmtId="0" fontId="14" fillId="0" borderId="0" xfId="3" applyFont="1" applyFill="1"/>
    <xf numFmtId="3" fontId="21" fillId="5" borderId="24" xfId="1" applyNumberFormat="1" applyFont="1" applyFill="1" applyBorder="1" applyAlignment="1">
      <alignment horizontal="right" vertical="center" wrapText="1"/>
    </xf>
    <xf numFmtId="0" fontId="16" fillId="4" borderId="27" xfId="3" quotePrefix="1" applyFont="1" applyFill="1" applyBorder="1" applyAlignment="1">
      <alignment horizontal="center" vertical="center" wrapText="1"/>
    </xf>
    <xf numFmtId="37" fontId="21" fillId="4" borderId="23" xfId="1" applyNumberFormat="1" applyFont="1" applyFill="1" applyBorder="1" applyAlignment="1">
      <alignment horizontal="right" vertical="center" wrapText="1"/>
    </xf>
    <xf numFmtId="14" fontId="38" fillId="0" borderId="0" xfId="3" applyNumberFormat="1" applyFont="1" applyFill="1" applyAlignment="1">
      <alignment horizontal="center" vertical="center"/>
    </xf>
    <xf numFmtId="0" fontId="16" fillId="0" borderId="1" xfId="3" quotePrefix="1" applyNumberFormat="1" applyFont="1" applyFill="1" applyBorder="1" applyAlignment="1">
      <alignment horizontal="center"/>
    </xf>
    <xf numFmtId="3" fontId="13" fillId="0" borderId="0" xfId="3" applyNumberFormat="1" applyFont="1" applyFill="1" applyBorder="1" applyAlignment="1">
      <alignment horizontal="center" wrapText="1"/>
    </xf>
    <xf numFmtId="3" fontId="13" fillId="0" borderId="1" xfId="3" applyNumberFormat="1" applyFont="1" applyFill="1" applyBorder="1" applyAlignment="1">
      <alignment horizontal="right" wrapText="1"/>
    </xf>
    <xf numFmtId="0" fontId="13" fillId="0" borderId="0" xfId="3" applyFill="1" applyAlignment="1">
      <alignment horizontal="center" vertical="center"/>
    </xf>
    <xf numFmtId="0" fontId="42" fillId="0" borderId="0" xfId="3" applyFont="1" applyFill="1"/>
    <xf numFmtId="0" fontId="42" fillId="0" borderId="0" xfId="3" applyFont="1" applyFill="1" applyBorder="1"/>
    <xf numFmtId="0" fontId="33" fillId="0" borderId="0" xfId="3" applyFont="1" applyFill="1" applyAlignment="1">
      <alignment vertical="center" wrapText="1"/>
    </xf>
    <xf numFmtId="0" fontId="13" fillId="0" borderId="1" xfId="1" applyNumberFormat="1" applyFont="1" applyFill="1" applyBorder="1" applyAlignment="1">
      <alignment horizontal="right" vertical="center" wrapText="1"/>
    </xf>
    <xf numFmtId="0" fontId="13" fillId="5" borderId="1" xfId="1" applyNumberFormat="1" applyFont="1" applyFill="1" applyBorder="1" applyAlignment="1">
      <alignment horizontal="right" vertical="center" wrapText="1"/>
    </xf>
    <xf numFmtId="0" fontId="0" fillId="0" borderId="0" xfId="0"/>
    <xf numFmtId="0" fontId="66" fillId="0" borderId="0" xfId="0" applyFont="1"/>
    <xf numFmtId="170" fontId="66" fillId="0" borderId="0" xfId="0" applyNumberFormat="1" applyFont="1"/>
    <xf numFmtId="14" fontId="66" fillId="0" borderId="0" xfId="0" applyNumberFormat="1" applyFont="1"/>
    <xf numFmtId="0" fontId="64" fillId="0" borderId="0" xfId="0" applyFont="1"/>
    <xf numFmtId="170" fontId="64" fillId="0" borderId="0" xfId="0" applyNumberFormat="1" applyFont="1"/>
    <xf numFmtId="14" fontId="64" fillId="0" borderId="0" xfId="0" applyNumberFormat="1" applyFont="1"/>
    <xf numFmtId="170" fontId="0" fillId="0" borderId="0" xfId="0" applyNumberFormat="1"/>
    <xf numFmtId="14" fontId="0" fillId="0" borderId="0" xfId="0" applyNumberFormat="1"/>
    <xf numFmtId="14" fontId="64" fillId="0" borderId="0" xfId="0" applyNumberFormat="1" applyFont="1" applyAlignment="1">
      <alignment wrapText="1"/>
    </xf>
    <xf numFmtId="0" fontId="64" fillId="0" borderId="0" xfId="0" applyFont="1" applyAlignment="1">
      <alignment wrapText="1"/>
    </xf>
    <xf numFmtId="3" fontId="21" fillId="4" borderId="25" xfId="1" applyNumberFormat="1" applyFont="1" applyFill="1" applyBorder="1" applyAlignment="1">
      <alignment horizontal="right" vertical="center" wrapText="1"/>
    </xf>
    <xf numFmtId="3" fontId="21" fillId="5" borderId="25" xfId="1" applyNumberFormat="1" applyFont="1" applyFill="1" applyBorder="1" applyAlignment="1">
      <alignment horizontal="right" vertical="center" wrapText="1"/>
    </xf>
    <xf numFmtId="3" fontId="18" fillId="0" borderId="1" xfId="10" applyNumberFormat="1" applyFont="1" applyFill="1" applyBorder="1" applyAlignment="1">
      <alignment horizontal="right" wrapText="1"/>
    </xf>
    <xf numFmtId="3" fontId="16" fillId="6" borderId="17" xfId="3" applyNumberFormat="1" applyFont="1" applyFill="1" applyBorder="1" applyAlignment="1">
      <alignment horizontal="right" wrapText="1"/>
    </xf>
    <xf numFmtId="3" fontId="13" fillId="3" borderId="0" xfId="3" applyNumberFormat="1" applyFont="1" applyFill="1" applyBorder="1" applyAlignment="1">
      <alignment horizontal="center" wrapText="1"/>
    </xf>
    <xf numFmtId="3" fontId="13" fillId="3" borderId="1" xfId="3" applyNumberFormat="1" applyFont="1" applyFill="1" applyBorder="1" applyAlignment="1">
      <alignment horizontal="right" wrapText="1"/>
    </xf>
    <xf numFmtId="3" fontId="16" fillId="6" borderId="1" xfId="3" applyNumberFormat="1" applyFont="1" applyFill="1" applyBorder="1" applyAlignment="1">
      <alignment horizontal="right" wrapText="1"/>
    </xf>
    <xf numFmtId="3" fontId="13" fillId="0" borderId="1" xfId="3" applyNumberFormat="1" applyFont="1" applyFill="1" applyBorder="1" applyAlignment="1">
      <alignment horizontal="right" wrapText="1"/>
    </xf>
    <xf numFmtId="3" fontId="13" fillId="0" borderId="1" xfId="10" applyNumberFormat="1" applyFont="1" applyFill="1" applyBorder="1" applyAlignment="1">
      <alignment horizontal="right"/>
    </xf>
    <xf numFmtId="0" fontId="18" fillId="0" borderId="1" xfId="10" applyNumberFormat="1" applyFont="1" applyFill="1" applyBorder="1" applyAlignment="1">
      <alignment horizontal="right" wrapText="1"/>
    </xf>
    <xf numFmtId="3" fontId="67" fillId="5" borderId="1" xfId="1" applyNumberFormat="1" applyFont="1" applyFill="1" applyBorder="1" applyAlignment="1">
      <alignment horizontal="right" vertical="center" wrapText="1"/>
    </xf>
    <xf numFmtId="3" fontId="68" fillId="5" borderId="25" xfId="1" applyNumberFormat="1" applyFont="1" applyFill="1" applyBorder="1" applyAlignment="1">
      <alignment horizontal="right" vertical="center" wrapText="1"/>
    </xf>
    <xf numFmtId="3" fontId="13" fillId="0" borderId="1" xfId="3" applyNumberFormat="1" applyFont="1" applyFill="1" applyBorder="1" applyAlignment="1">
      <alignment horizontal="right" vertical="center"/>
    </xf>
    <xf numFmtId="0" fontId="22" fillId="0" borderId="0" xfId="3" applyFont="1" applyFill="1" applyAlignment="1">
      <alignment horizontal="right" vertical="center"/>
    </xf>
    <xf numFmtId="0" fontId="13" fillId="0" borderId="0" xfId="3" applyFont="1" applyFill="1" applyBorder="1" applyAlignment="1">
      <alignment horizontal="right" vertical="center"/>
    </xf>
    <xf numFmtId="0" fontId="13" fillId="0" borderId="1" xfId="3" applyFont="1" applyFill="1" applyBorder="1" applyAlignment="1">
      <alignment horizontal="right" vertical="center"/>
    </xf>
    <xf numFmtId="0" fontId="14" fillId="3" borderId="0" xfId="3" applyFont="1" applyFill="1" applyAlignment="1">
      <alignment horizontal="left" vertical="center"/>
    </xf>
    <xf numFmtId="3" fontId="28" fillId="0" borderId="0" xfId="3" applyNumberFormat="1" applyFont="1" applyFill="1"/>
    <xf numFmtId="0" fontId="14" fillId="0" borderId="0" xfId="3" applyFont="1" applyFill="1" applyBorder="1" applyAlignment="1">
      <alignment vertical="center"/>
    </xf>
    <xf numFmtId="0" fontId="14" fillId="3" borderId="0" xfId="3" applyFont="1" applyFill="1" applyBorder="1" applyAlignment="1">
      <alignment vertical="center"/>
    </xf>
    <xf numFmtId="0" fontId="14" fillId="3" borderId="0" xfId="3" applyFont="1" applyFill="1" applyBorder="1" applyAlignment="1"/>
    <xf numFmtId="0" fontId="14" fillId="0" borderId="0" xfId="3" applyFont="1" applyFill="1" applyBorder="1" applyAlignment="1"/>
    <xf numFmtId="0" fontId="45" fillId="0" borderId="0" xfId="3" applyFont="1" applyFill="1" applyAlignment="1"/>
    <xf numFmtId="3" fontId="45" fillId="3" borderId="1" xfId="3" applyNumberFormat="1" applyFont="1" applyFill="1" applyBorder="1" applyAlignment="1">
      <alignment horizontal="right" wrapText="1"/>
    </xf>
    <xf numFmtId="3" fontId="45" fillId="3" borderId="20" xfId="3" applyNumberFormat="1" applyFont="1" applyFill="1" applyBorder="1" applyAlignment="1">
      <alignment horizontal="right"/>
    </xf>
    <xf numFmtId="3" fontId="45" fillId="0" borderId="1" xfId="3" applyNumberFormat="1" applyFont="1" applyFill="1" applyBorder="1" applyAlignment="1">
      <alignment horizontal="right" wrapText="1"/>
    </xf>
    <xf numFmtId="3" fontId="45" fillId="0" borderId="20" xfId="3" applyNumberFormat="1" applyFont="1" applyFill="1" applyBorder="1" applyAlignment="1">
      <alignment horizontal="right"/>
    </xf>
    <xf numFmtId="0" fontId="14" fillId="3" borderId="0" xfId="3" applyFont="1" applyFill="1" applyAlignment="1">
      <alignment vertical="center"/>
    </xf>
    <xf numFmtId="0" fontId="14" fillId="3" borderId="0" xfId="2" applyFont="1" applyFill="1" applyAlignment="1">
      <alignment vertical="center"/>
    </xf>
    <xf numFmtId="0" fontId="45" fillId="3" borderId="0" xfId="3" applyFont="1" applyFill="1" applyAlignment="1"/>
    <xf numFmtId="0" fontId="26" fillId="3" borderId="0" xfId="3" applyFont="1" applyFill="1" applyAlignment="1">
      <alignment vertical="center"/>
    </xf>
    <xf numFmtId="3" fontId="25" fillId="5" borderId="17" xfId="1" applyNumberFormat="1" applyFont="1" applyFill="1" applyBorder="1" applyAlignment="1">
      <alignment vertical="center"/>
    </xf>
    <xf numFmtId="3" fontId="25" fillId="5" borderId="17" xfId="1" applyNumberFormat="1" applyFont="1" applyFill="1" applyBorder="1" applyAlignment="1">
      <alignment horizontal="right" vertical="center" wrapText="1"/>
    </xf>
    <xf numFmtId="3" fontId="25" fillId="5" borderId="1" xfId="1" applyNumberFormat="1" applyFont="1" applyFill="1" applyBorder="1" applyAlignment="1">
      <alignment horizontal="right" vertical="center" wrapText="1"/>
    </xf>
    <xf numFmtId="0" fontId="45" fillId="3" borderId="0" xfId="2" applyFont="1" applyFill="1"/>
    <xf numFmtId="0" fontId="23" fillId="3" borderId="0" xfId="2" applyFont="1" applyFill="1"/>
    <xf numFmtId="0" fontId="69" fillId="3" borderId="0" xfId="2" applyFont="1" applyFill="1"/>
    <xf numFmtId="3" fontId="25" fillId="5" borderId="1" xfId="1" applyNumberFormat="1" applyFont="1" applyFill="1" applyBorder="1" applyAlignment="1">
      <alignment vertical="center"/>
    </xf>
    <xf numFmtId="0" fontId="23" fillId="3" borderId="0" xfId="2" applyFont="1" applyFill="1" applyAlignment="1">
      <alignment horizontal="right"/>
    </xf>
    <xf numFmtId="37" fontId="21" fillId="4" borderId="1" xfId="1" applyNumberFormat="1" applyFont="1" applyFill="1" applyBorder="1" applyAlignment="1">
      <alignment horizontal="center" wrapText="1"/>
    </xf>
    <xf numFmtId="3" fontId="21" fillId="5" borderId="1" xfId="10" applyNumberFormat="1" applyFont="1" applyFill="1" applyBorder="1" applyAlignment="1">
      <alignment horizontal="right" wrapText="1"/>
    </xf>
    <xf numFmtId="3" fontId="13" fillId="3" borderId="1" xfId="10" applyNumberFormat="1" applyFont="1" applyFill="1" applyBorder="1" applyAlignment="1">
      <alignment horizontal="right" wrapText="1"/>
    </xf>
    <xf numFmtId="3" fontId="13" fillId="0" borderId="1" xfId="10" applyNumberFormat="1" applyFont="1" applyFill="1" applyBorder="1" applyAlignment="1">
      <alignment horizontal="right" wrapText="1"/>
    </xf>
    <xf numFmtId="3" fontId="13" fillId="0" borderId="1" xfId="10" applyNumberFormat="1" applyFont="1" applyFill="1" applyBorder="1" applyAlignment="1">
      <alignment horizontal="right"/>
    </xf>
    <xf numFmtId="3" fontId="22" fillId="3" borderId="0" xfId="3" applyNumberFormat="1" applyFont="1" applyFill="1" applyAlignment="1">
      <alignment horizontal="left" wrapText="1"/>
    </xf>
    <xf numFmtId="3" fontId="13" fillId="3" borderId="0" xfId="3" applyNumberFormat="1" applyFill="1" applyAlignment="1"/>
    <xf numFmtId="3" fontId="16" fillId="0" borderId="0" xfId="3" applyNumberFormat="1" applyFont="1" applyFill="1" applyBorder="1" applyAlignment="1">
      <alignment wrapText="1"/>
    </xf>
    <xf numFmtId="3" fontId="16" fillId="5" borderId="1" xfId="3" applyNumberFormat="1" applyFont="1" applyFill="1" applyBorder="1" applyAlignment="1">
      <alignment horizontal="center" vertical="center" wrapText="1"/>
    </xf>
    <xf numFmtId="3" fontId="15" fillId="0" borderId="0" xfId="3" applyNumberFormat="1" applyFont="1" applyFill="1" applyBorder="1"/>
    <xf numFmtId="3" fontId="13" fillId="0" borderId="0" xfId="3" applyNumberFormat="1" applyFill="1"/>
    <xf numFmtId="3" fontId="13" fillId="0" borderId="0" xfId="1" applyNumberFormat="1" applyFont="1" applyFill="1" applyBorder="1" applyAlignment="1">
      <alignment horizontal="right" vertical="center"/>
    </xf>
    <xf numFmtId="3" fontId="13" fillId="5" borderId="1" xfId="1" applyNumberFormat="1" applyFont="1" applyFill="1" applyBorder="1" applyAlignment="1">
      <alignment horizontal="right" vertical="center"/>
    </xf>
    <xf numFmtId="3" fontId="13" fillId="5" borderId="17" xfId="1" applyNumberFormat="1" applyFont="1" applyFill="1" applyBorder="1" applyAlignment="1">
      <alignment horizontal="right" vertical="center"/>
    </xf>
    <xf numFmtId="3" fontId="16" fillId="6" borderId="26" xfId="1" applyNumberFormat="1" applyFont="1" applyFill="1" applyBorder="1" applyAlignment="1">
      <alignment horizontal="right" vertical="center"/>
    </xf>
    <xf numFmtId="3" fontId="21" fillId="6" borderId="25" xfId="1" applyNumberFormat="1" applyFont="1" applyFill="1" applyBorder="1" applyAlignment="1">
      <alignment horizontal="right" vertical="center" wrapText="1"/>
    </xf>
    <xf numFmtId="37" fontId="21" fillId="4" borderId="23" xfId="1" applyNumberFormat="1" applyFont="1" applyFill="1" applyBorder="1" applyAlignment="1">
      <alignment horizontal="right" vertical="center" wrapText="1"/>
    </xf>
    <xf numFmtId="3" fontId="45" fillId="6" borderId="1" xfId="3" applyNumberFormat="1" applyFont="1" applyFill="1" applyBorder="1" applyAlignment="1">
      <alignment horizontal="right" wrapText="1"/>
    </xf>
    <xf numFmtId="3" fontId="45" fillId="6" borderId="17" xfId="3" applyNumberFormat="1" applyFont="1" applyFill="1" applyBorder="1" applyAlignment="1">
      <alignment horizontal="right" wrapText="1"/>
    </xf>
    <xf numFmtId="3" fontId="23" fillId="5" borderId="1" xfId="3" applyNumberFormat="1" applyFont="1" applyFill="1" applyBorder="1" applyAlignment="1">
      <alignment horizontal="center" vertical="center"/>
    </xf>
    <xf numFmtId="0" fontId="45" fillId="5" borderId="1" xfId="3" applyFont="1" applyFill="1" applyBorder="1" applyAlignment="1">
      <alignment horizontal="center" vertical="center" wrapText="1"/>
    </xf>
    <xf numFmtId="0" fontId="45" fillId="5" borderId="20" xfId="3" applyFont="1" applyFill="1" applyBorder="1" applyAlignment="1">
      <alignment horizontal="center" vertical="center" wrapText="1"/>
    </xf>
    <xf numFmtId="0" fontId="16" fillId="5" borderId="1" xfId="3" applyFont="1" applyFill="1" applyBorder="1" applyAlignment="1">
      <alignment horizontal="center" vertical="center"/>
    </xf>
    <xf numFmtId="0" fontId="13" fillId="3" borderId="5" xfId="3" applyFont="1" applyFill="1" applyBorder="1" applyAlignment="1">
      <alignment horizontal="center" wrapText="1"/>
    </xf>
    <xf numFmtId="0" fontId="16" fillId="3" borderId="4" xfId="3" applyFont="1" applyFill="1" applyBorder="1" applyAlignment="1">
      <alignment horizontal="center" wrapText="1"/>
    </xf>
    <xf numFmtId="0" fontId="16" fillId="3" borderId="6" xfId="3" applyFont="1" applyFill="1" applyBorder="1" applyAlignment="1">
      <alignment horizontal="center"/>
    </xf>
    <xf numFmtId="0" fontId="16" fillId="3" borderId="2" xfId="3" applyFont="1" applyFill="1" applyBorder="1" applyAlignment="1">
      <alignment horizontal="center"/>
    </xf>
    <xf numFmtId="0" fontId="16" fillId="5" borderId="6" xfId="3" applyFont="1" applyFill="1" applyBorder="1" applyAlignment="1">
      <alignment horizontal="center"/>
    </xf>
    <xf numFmtId="0" fontId="16" fillId="5" borderId="7" xfId="3" applyFont="1" applyFill="1" applyBorder="1" applyAlignment="1">
      <alignment horizontal="center"/>
    </xf>
    <xf numFmtId="0" fontId="16" fillId="3" borderId="6" xfId="3" applyFont="1" applyFill="1" applyBorder="1" applyAlignment="1">
      <alignment horizontal="center" wrapText="1"/>
    </xf>
    <xf numFmtId="0" fontId="16" fillId="3" borderId="7" xfId="3" applyFont="1" applyFill="1" applyBorder="1" applyAlignment="1">
      <alignment horizontal="center" wrapText="1"/>
    </xf>
    <xf numFmtId="0" fontId="16" fillId="3" borderId="2" xfId="3" applyFont="1" applyFill="1" applyBorder="1" applyAlignment="1">
      <alignment horizontal="center" wrapText="1"/>
    </xf>
    <xf numFmtId="0" fontId="13" fillId="3" borderId="3" xfId="3" applyFont="1" applyFill="1" applyBorder="1" applyAlignment="1">
      <alignment horizontal="center" wrapText="1"/>
    </xf>
    <xf numFmtId="0" fontId="45" fillId="0" borderId="0" xfId="3" applyFont="1" applyFill="1" applyBorder="1" applyAlignment="1">
      <alignment horizontal="center" wrapText="1"/>
    </xf>
    <xf numFmtId="0" fontId="45" fillId="0" borderId="3" xfId="3" applyFont="1" applyFill="1" applyBorder="1" applyAlignment="1">
      <alignment horizontal="center" wrapText="1"/>
    </xf>
    <xf numFmtId="0" fontId="45" fillId="5" borderId="6" xfId="3" applyFont="1" applyFill="1" applyBorder="1" applyAlignment="1">
      <alignment horizontal="center" vertical="center" wrapText="1"/>
    </xf>
    <xf numFmtId="0" fontId="45" fillId="5" borderId="5" xfId="3" applyFont="1" applyFill="1" applyBorder="1" applyAlignment="1">
      <alignment horizontal="center" vertical="center" wrapText="1"/>
    </xf>
    <xf numFmtId="0" fontId="16" fillId="4" borderId="6" xfId="3" applyFont="1" applyFill="1" applyBorder="1" applyAlignment="1">
      <alignment horizontal="center" vertical="center" wrapText="1"/>
    </xf>
    <xf numFmtId="0" fontId="16" fillId="4" borderId="7" xfId="3" applyFont="1" applyFill="1" applyBorder="1" applyAlignment="1">
      <alignment horizontal="center" vertical="center" wrapText="1"/>
    </xf>
    <xf numFmtId="0" fontId="16" fillId="4" borderId="5" xfId="3" applyFont="1" applyFill="1" applyBorder="1" applyAlignment="1">
      <alignment horizontal="center" vertical="center" wrapText="1"/>
    </xf>
    <xf numFmtId="0" fontId="16" fillId="4" borderId="4" xfId="3" applyFont="1" applyFill="1" applyBorder="1" applyAlignment="1">
      <alignment horizontal="center" vertical="center" wrapText="1"/>
    </xf>
    <xf numFmtId="164" fontId="13" fillId="3" borderId="5" xfId="3" applyNumberFormat="1" applyFont="1" applyFill="1" applyBorder="1" applyAlignment="1">
      <alignment horizontal="center"/>
    </xf>
    <xf numFmtId="164" fontId="13" fillId="3" borderId="3" xfId="3" applyNumberFormat="1" applyFont="1" applyFill="1" applyBorder="1" applyAlignment="1">
      <alignment horizontal="center"/>
    </xf>
    <xf numFmtId="0" fontId="16" fillId="5" borderId="5" xfId="3" applyFont="1" applyFill="1" applyBorder="1" applyAlignment="1">
      <alignment horizontal="center"/>
    </xf>
    <xf numFmtId="0" fontId="16" fillId="5" borderId="4" xfId="3" applyFont="1" applyFill="1" applyBorder="1" applyAlignment="1">
      <alignment horizontal="center"/>
    </xf>
    <xf numFmtId="0" fontId="14" fillId="0" borderId="0" xfId="3" applyFont="1" applyFill="1" applyAlignment="1">
      <alignment horizontal="right" vertical="center"/>
    </xf>
    <xf numFmtId="0" fontId="14" fillId="0" borderId="0" xfId="3" applyFont="1" applyFill="1" applyBorder="1" applyAlignment="1">
      <alignment horizontal="right" vertical="center"/>
    </xf>
    <xf numFmtId="0" fontId="16" fillId="0" borderId="0" xfId="3" applyFont="1" applyFill="1" applyBorder="1" applyAlignment="1">
      <alignment horizontal="left" wrapText="1"/>
    </xf>
    <xf numFmtId="0" fontId="22" fillId="0" borderId="0" xfId="3" applyFont="1" applyFill="1" applyAlignment="1">
      <alignment horizontal="left" vertical="top" wrapText="1"/>
    </xf>
    <xf numFmtId="0" fontId="16" fillId="5" borderId="6" xfId="3" applyFont="1" applyFill="1" applyBorder="1" applyAlignment="1">
      <alignment horizontal="center" vertical="center" wrapText="1"/>
    </xf>
    <xf numFmtId="0" fontId="16" fillId="5" borderId="7" xfId="3" applyFont="1" applyFill="1" applyBorder="1" applyAlignment="1">
      <alignment horizontal="center" vertical="center" wrapText="1"/>
    </xf>
    <xf numFmtId="0" fontId="16" fillId="5" borderId="21" xfId="3" applyFont="1" applyFill="1" applyBorder="1" applyAlignment="1">
      <alignment horizontal="center" vertical="center" wrapText="1"/>
    </xf>
    <xf numFmtId="0" fontId="16" fillId="5" borderId="22" xfId="3" applyFont="1" applyFill="1" applyBorder="1" applyAlignment="1">
      <alignment horizontal="center" vertical="center" wrapText="1"/>
    </xf>
    <xf numFmtId="164" fontId="13" fillId="3" borderId="21" xfId="3" applyNumberFormat="1" applyFont="1" applyFill="1" applyBorder="1" applyAlignment="1">
      <alignment horizontal="center" vertical="center"/>
    </xf>
    <xf numFmtId="164" fontId="13" fillId="3" borderId="22" xfId="3" applyNumberFormat="1" applyFont="1" applyFill="1" applyBorder="1" applyAlignment="1">
      <alignment horizontal="center" vertical="center"/>
    </xf>
    <xf numFmtId="0" fontId="33" fillId="0" borderId="0" xfId="3" applyFont="1" applyFill="1" applyAlignment="1">
      <alignment horizontal="center" wrapText="1"/>
    </xf>
    <xf numFmtId="0" fontId="33" fillId="0" borderId="3" xfId="3" applyFont="1" applyFill="1" applyBorder="1" applyAlignment="1">
      <alignment horizontal="center" wrapText="1"/>
    </xf>
    <xf numFmtId="0" fontId="33" fillId="0" borderId="0" xfId="3" applyFont="1" applyFill="1" applyBorder="1" applyAlignment="1">
      <alignment horizontal="center" wrapText="1"/>
    </xf>
    <xf numFmtId="0" fontId="16" fillId="5" borderId="21" xfId="3" applyFont="1" applyFill="1" applyBorder="1" applyAlignment="1">
      <alignment horizontal="center" vertical="center"/>
    </xf>
    <xf numFmtId="0" fontId="16" fillId="5" borderId="22" xfId="3" applyFont="1" applyFill="1" applyBorder="1" applyAlignment="1">
      <alignment horizontal="center" vertical="center"/>
    </xf>
    <xf numFmtId="0" fontId="16" fillId="5" borderId="1" xfId="3" applyFont="1" applyFill="1" applyBorder="1" applyAlignment="1">
      <alignment horizontal="center" vertical="center" wrapText="1"/>
    </xf>
    <xf numFmtId="0" fontId="16" fillId="5" borderId="16" xfId="3" applyFont="1" applyFill="1" applyBorder="1" applyAlignment="1">
      <alignment horizontal="center" vertical="center" wrapText="1"/>
    </xf>
    <xf numFmtId="0" fontId="16" fillId="3" borderId="7" xfId="3" applyFont="1" applyFill="1" applyBorder="1" applyAlignment="1">
      <alignment horizontal="center"/>
    </xf>
    <xf numFmtId="0" fontId="14" fillId="3" borderId="0" xfId="3" applyFont="1" applyFill="1" applyAlignment="1">
      <alignment horizontal="right" vertical="center"/>
    </xf>
    <xf numFmtId="0" fontId="26" fillId="0" borderId="0" xfId="3" applyFont="1" applyFill="1" applyAlignment="1">
      <alignment horizontal="center" wrapText="1"/>
    </xf>
    <xf numFmtId="0" fontId="26" fillId="0" borderId="3" xfId="3" applyFont="1" applyFill="1" applyBorder="1" applyAlignment="1">
      <alignment horizontal="center" wrapText="1"/>
    </xf>
    <xf numFmtId="0" fontId="26" fillId="0" borderId="0" xfId="3" applyFont="1" applyFill="1" applyBorder="1" applyAlignment="1">
      <alignment horizontal="center" wrapText="1"/>
    </xf>
    <xf numFmtId="0" fontId="14" fillId="3" borderId="0" xfId="3" applyFont="1" applyFill="1" applyAlignment="1">
      <alignment horizontal="left" vertical="center"/>
    </xf>
    <xf numFmtId="0" fontId="24" fillId="0" borderId="0" xfId="0" applyFont="1" applyBorder="1" applyAlignment="1">
      <alignment horizontal="left" vertical="center"/>
    </xf>
    <xf numFmtId="0" fontId="14" fillId="3" borderId="0" xfId="2" applyFont="1" applyFill="1" applyAlignment="1">
      <alignment horizontal="center" vertical="center"/>
    </xf>
    <xf numFmtId="0" fontId="22" fillId="3" borderId="0" xfId="2" applyFont="1" applyFill="1" applyBorder="1" applyAlignment="1">
      <alignment horizontal="left" wrapText="1"/>
    </xf>
    <xf numFmtId="0" fontId="16" fillId="3" borderId="18" xfId="2" applyFont="1" applyFill="1" applyBorder="1" applyAlignment="1">
      <alignment horizontal="right"/>
    </xf>
    <xf numFmtId="0" fontId="16" fillId="3" borderId="19" xfId="2" applyFont="1" applyFill="1" applyBorder="1" applyAlignment="1">
      <alignment horizontal="right"/>
    </xf>
    <xf numFmtId="0" fontId="16" fillId="3" borderId="20" xfId="2" applyFont="1" applyFill="1" applyBorder="1" applyAlignment="1">
      <alignment horizontal="right"/>
    </xf>
    <xf numFmtId="0" fontId="16" fillId="7" borderId="16" xfId="2" applyFont="1" applyFill="1" applyBorder="1" applyAlignment="1">
      <alignment horizontal="center" vertical="center"/>
    </xf>
    <xf numFmtId="0" fontId="16" fillId="7" borderId="18" xfId="2" applyFont="1" applyFill="1" applyBorder="1" applyAlignment="1">
      <alignment horizontal="center" vertical="center"/>
    </xf>
    <xf numFmtId="0" fontId="16" fillId="7" borderId="19" xfId="2" applyFont="1" applyFill="1" applyBorder="1" applyAlignment="1">
      <alignment horizontal="center" vertical="center"/>
    </xf>
    <xf numFmtId="0" fontId="16" fillId="7" borderId="20" xfId="2" applyFont="1" applyFill="1" applyBorder="1" applyAlignment="1">
      <alignment horizontal="center" vertical="center"/>
    </xf>
    <xf numFmtId="0" fontId="14" fillId="3" borderId="0" xfId="2" applyFont="1" applyFill="1" applyAlignment="1">
      <alignment horizontal="right" vertical="center"/>
    </xf>
    <xf numFmtId="0" fontId="14" fillId="0" borderId="0" xfId="3" applyFont="1" applyFill="1" applyAlignment="1">
      <alignment horizontal="right"/>
    </xf>
    <xf numFmtId="0" fontId="20" fillId="3" borderId="0" xfId="3" applyFont="1" applyFill="1" applyAlignment="1">
      <alignment horizontal="left" vertical="top" wrapText="1"/>
    </xf>
    <xf numFmtId="0" fontId="26" fillId="3" borderId="0" xfId="3" applyFont="1" applyFill="1" applyAlignment="1">
      <alignment horizontal="center" wrapText="1"/>
    </xf>
    <xf numFmtId="0" fontId="26" fillId="3" borderId="3" xfId="3" applyFont="1" applyFill="1" applyBorder="1" applyAlignment="1">
      <alignment horizontal="center" wrapText="1"/>
    </xf>
    <xf numFmtId="0" fontId="31" fillId="6" borderId="1" xfId="0" applyFont="1" applyFill="1" applyBorder="1" applyAlignment="1">
      <alignment horizontal="center" vertical="center"/>
    </xf>
    <xf numFmtId="0" fontId="16" fillId="3" borderId="6" xfId="3" applyFont="1" applyFill="1" applyBorder="1" applyAlignment="1">
      <alignment horizontal="center" vertical="center"/>
    </xf>
    <xf numFmtId="0" fontId="16" fillId="3" borderId="2" xfId="3" applyFont="1" applyFill="1" applyBorder="1" applyAlignment="1">
      <alignment horizontal="center" vertical="center"/>
    </xf>
    <xf numFmtId="0" fontId="16" fillId="3" borderId="6" xfId="3" applyFont="1" applyFill="1" applyBorder="1" applyAlignment="1">
      <alignment horizontal="center" vertical="center" wrapText="1"/>
    </xf>
    <xf numFmtId="0" fontId="16" fillId="3" borderId="7" xfId="3" applyFont="1" applyFill="1" applyBorder="1" applyAlignment="1">
      <alignment horizontal="center" vertical="center" wrapText="1"/>
    </xf>
    <xf numFmtId="0" fontId="16" fillId="3" borderId="2" xfId="3" applyFont="1" applyFill="1" applyBorder="1" applyAlignment="1">
      <alignment horizontal="center" vertical="center" wrapText="1"/>
    </xf>
    <xf numFmtId="0" fontId="16" fillId="5" borderId="6" xfId="3" applyFont="1" applyFill="1" applyBorder="1" applyAlignment="1">
      <alignment horizontal="center" vertical="center"/>
    </xf>
    <xf numFmtId="0" fontId="16" fillId="5" borderId="7" xfId="3" applyFont="1" applyFill="1" applyBorder="1" applyAlignment="1">
      <alignment horizontal="center" vertical="center"/>
    </xf>
    <xf numFmtId="0" fontId="20" fillId="0" borderId="1" xfId="0" applyNumberFormat="1" applyFont="1" applyBorder="1" applyAlignment="1">
      <alignment horizontal="left" vertical="center"/>
    </xf>
    <xf numFmtId="0" fontId="20" fillId="2" borderId="1" xfId="0" applyFont="1" applyFill="1" applyBorder="1" applyAlignment="1">
      <alignment horizontal="left" vertical="center" wrapText="1"/>
    </xf>
    <xf numFmtId="0" fontId="20" fillId="2" borderId="1" xfId="0" applyFont="1" applyFill="1" applyBorder="1" applyAlignment="1">
      <alignment horizontal="left" vertical="center"/>
    </xf>
    <xf numFmtId="0" fontId="20" fillId="0" borderId="1" xfId="0" applyNumberFormat="1" applyFont="1" applyBorder="1" applyAlignment="1">
      <alignment horizontal="left" vertical="center" wrapText="1"/>
    </xf>
  </cellXfs>
  <cellStyles count="1476">
    <cellStyle name="20% - Accent1" xfId="33" builtinId="30" customBuiltin="1"/>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3" xfId="965" xr:uid="{00000000-0005-0000-0000-000043000000}"/>
    <cellStyle name="20% - Accent1 2 2 3" xfId="359" xr:uid="{00000000-0005-0000-0000-000043000000}"/>
    <cellStyle name="20% - Accent1 2 2 3 2" xfId="707" xr:uid="{00000000-0005-0000-0000-000043000000}"/>
    <cellStyle name="20% - Accent1 2 2 3 2 2" xfId="1429" xr:uid="{00000000-0005-0000-0000-000043000000}"/>
    <cellStyle name="20% - Accent1 2 2 3 3" xfId="1081" xr:uid="{00000000-0005-0000-0000-000043000000}"/>
    <cellStyle name="20% - Accent1 2 2 4" xfId="475" xr:uid="{00000000-0005-0000-0000-000043000000}"/>
    <cellStyle name="20% - Accent1 2 2 4 2" xfId="1197" xr:uid="{00000000-0005-0000-0000-000043000000}"/>
    <cellStyle name="20% - Accent1 2 2 5" xfId="849" xr:uid="{00000000-0005-0000-0000-000043000000}"/>
    <cellStyle name="20% - Accent1 2 3" xfId="185" xr:uid="{00000000-0005-0000-0000-000043000000}"/>
    <cellStyle name="20% - Accent1 2 3 2" xfId="533" xr:uid="{00000000-0005-0000-0000-000043000000}"/>
    <cellStyle name="20% - Accent1 2 3 2 2" xfId="1255" xr:uid="{00000000-0005-0000-0000-000043000000}"/>
    <cellStyle name="20% - Accent1 2 3 3" xfId="907" xr:uid="{00000000-0005-0000-0000-000043000000}"/>
    <cellStyle name="20% - Accent1 2 4" xfId="301" xr:uid="{00000000-0005-0000-0000-000043000000}"/>
    <cellStyle name="20% - Accent1 2 4 2" xfId="649" xr:uid="{00000000-0005-0000-0000-000043000000}"/>
    <cellStyle name="20% - Accent1 2 4 2 2" xfId="1371" xr:uid="{00000000-0005-0000-0000-000043000000}"/>
    <cellStyle name="20% - Accent1 2 4 3" xfId="1023" xr:uid="{00000000-0005-0000-0000-000043000000}"/>
    <cellStyle name="20% - Accent1 2 5" xfId="417" xr:uid="{00000000-0005-0000-0000-000043000000}"/>
    <cellStyle name="20% - Accent1 2 5 2" xfId="1139" xr:uid="{00000000-0005-0000-0000-000043000000}"/>
    <cellStyle name="20% - Accent1 2 6" xfId="791"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3" xfId="934" xr:uid="{00000000-0005-0000-0000-00005E000000}"/>
    <cellStyle name="20% - Accent1 3 3" xfId="328" xr:uid="{00000000-0005-0000-0000-00005E000000}"/>
    <cellStyle name="20% - Accent1 3 3 2" xfId="676" xr:uid="{00000000-0005-0000-0000-00005E000000}"/>
    <cellStyle name="20% - Accent1 3 3 2 2" xfId="1398" xr:uid="{00000000-0005-0000-0000-00005E000000}"/>
    <cellStyle name="20% - Accent1 3 3 3" xfId="1050" xr:uid="{00000000-0005-0000-0000-00005E000000}"/>
    <cellStyle name="20% - Accent1 3 4" xfId="444" xr:uid="{00000000-0005-0000-0000-00005E000000}"/>
    <cellStyle name="20% - Accent1 3 4 2" xfId="1166" xr:uid="{00000000-0005-0000-0000-00005E000000}"/>
    <cellStyle name="20% - Accent1 3 5" xfId="818" xr:uid="{00000000-0005-0000-0000-00005E000000}"/>
    <cellStyle name="20% - Accent1 4" xfId="154" xr:uid="{00000000-0005-0000-0000-000098000000}"/>
    <cellStyle name="20% - Accent1 4 2" xfId="502" xr:uid="{00000000-0005-0000-0000-000098000000}"/>
    <cellStyle name="20% - Accent1 4 2 2" xfId="1224" xr:uid="{00000000-0005-0000-0000-000098000000}"/>
    <cellStyle name="20% - Accent1 4 3" xfId="876" xr:uid="{00000000-0005-0000-0000-000098000000}"/>
    <cellStyle name="20% - Accent1 5" xfId="270" xr:uid="{00000000-0005-0000-0000-00000C010000}"/>
    <cellStyle name="20% - Accent1 5 2" xfId="618" xr:uid="{00000000-0005-0000-0000-00000C010000}"/>
    <cellStyle name="20% - Accent1 5 2 2" xfId="1340" xr:uid="{00000000-0005-0000-0000-00000C010000}"/>
    <cellStyle name="20% - Accent1 5 3" xfId="992" xr:uid="{00000000-0005-0000-0000-00000C010000}"/>
    <cellStyle name="20% - Accent1 6" xfId="386" xr:uid="{00000000-0005-0000-0000-000082010000}"/>
    <cellStyle name="20% - Accent1 6 2" xfId="1108" xr:uid="{00000000-0005-0000-0000-000082010000}"/>
    <cellStyle name="20% - Accent1 7" xfId="736" xr:uid="{00000000-0005-0000-0000-0000DC020000}"/>
    <cellStyle name="20% - Accent1 7 2" xfId="1458" xr:uid="{00000000-0005-0000-0000-0000DC020000}"/>
    <cellStyle name="20% - Accent1 8" xfId="760" xr:uid="{00000000-0005-0000-0000-0000F8020000}"/>
    <cellStyle name="20% - Accent2" xfId="37" builtinId="34" customBuiltin="1"/>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3" xfId="968" xr:uid="{00000000-0005-0000-0000-000044000000}"/>
    <cellStyle name="20% - Accent2 2 2 3" xfId="362" xr:uid="{00000000-0005-0000-0000-000044000000}"/>
    <cellStyle name="20% - Accent2 2 2 3 2" xfId="710" xr:uid="{00000000-0005-0000-0000-000044000000}"/>
    <cellStyle name="20% - Accent2 2 2 3 2 2" xfId="1432" xr:uid="{00000000-0005-0000-0000-000044000000}"/>
    <cellStyle name="20% - Accent2 2 2 3 3" xfId="1084" xr:uid="{00000000-0005-0000-0000-000044000000}"/>
    <cellStyle name="20% - Accent2 2 2 4" xfId="478" xr:uid="{00000000-0005-0000-0000-000044000000}"/>
    <cellStyle name="20% - Accent2 2 2 4 2" xfId="1200" xr:uid="{00000000-0005-0000-0000-000044000000}"/>
    <cellStyle name="20% - Accent2 2 2 5" xfId="852" xr:uid="{00000000-0005-0000-0000-000044000000}"/>
    <cellStyle name="20% - Accent2 2 3" xfId="188" xr:uid="{00000000-0005-0000-0000-000044000000}"/>
    <cellStyle name="20% - Accent2 2 3 2" xfId="536" xr:uid="{00000000-0005-0000-0000-000044000000}"/>
    <cellStyle name="20% - Accent2 2 3 2 2" xfId="1258" xr:uid="{00000000-0005-0000-0000-000044000000}"/>
    <cellStyle name="20% - Accent2 2 3 3" xfId="910" xr:uid="{00000000-0005-0000-0000-000044000000}"/>
    <cellStyle name="20% - Accent2 2 4" xfId="304" xr:uid="{00000000-0005-0000-0000-000044000000}"/>
    <cellStyle name="20% - Accent2 2 4 2" xfId="652" xr:uid="{00000000-0005-0000-0000-000044000000}"/>
    <cellStyle name="20% - Accent2 2 4 2 2" xfId="1374" xr:uid="{00000000-0005-0000-0000-000044000000}"/>
    <cellStyle name="20% - Accent2 2 4 3" xfId="1026" xr:uid="{00000000-0005-0000-0000-000044000000}"/>
    <cellStyle name="20% - Accent2 2 5" xfId="420" xr:uid="{00000000-0005-0000-0000-000044000000}"/>
    <cellStyle name="20% - Accent2 2 5 2" xfId="1142" xr:uid="{00000000-0005-0000-0000-000044000000}"/>
    <cellStyle name="20% - Accent2 2 6" xfId="794"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3" xfId="937" xr:uid="{00000000-0005-0000-0000-000060000000}"/>
    <cellStyle name="20% - Accent2 3 3" xfId="331" xr:uid="{00000000-0005-0000-0000-000060000000}"/>
    <cellStyle name="20% - Accent2 3 3 2" xfId="679" xr:uid="{00000000-0005-0000-0000-000060000000}"/>
    <cellStyle name="20% - Accent2 3 3 2 2" xfId="1401" xr:uid="{00000000-0005-0000-0000-000060000000}"/>
    <cellStyle name="20% - Accent2 3 3 3" xfId="1053" xr:uid="{00000000-0005-0000-0000-000060000000}"/>
    <cellStyle name="20% - Accent2 3 4" xfId="447" xr:uid="{00000000-0005-0000-0000-000060000000}"/>
    <cellStyle name="20% - Accent2 3 4 2" xfId="1169" xr:uid="{00000000-0005-0000-0000-000060000000}"/>
    <cellStyle name="20% - Accent2 3 5" xfId="821" xr:uid="{00000000-0005-0000-0000-000060000000}"/>
    <cellStyle name="20% - Accent2 4" xfId="157" xr:uid="{00000000-0005-0000-0000-00009C000000}"/>
    <cellStyle name="20% - Accent2 4 2" xfId="505" xr:uid="{00000000-0005-0000-0000-00009C000000}"/>
    <cellStyle name="20% - Accent2 4 2 2" xfId="1227" xr:uid="{00000000-0005-0000-0000-00009C000000}"/>
    <cellStyle name="20% - Accent2 4 3" xfId="879" xr:uid="{00000000-0005-0000-0000-00009C000000}"/>
    <cellStyle name="20% - Accent2 5" xfId="273" xr:uid="{00000000-0005-0000-0000-000010010000}"/>
    <cellStyle name="20% - Accent2 5 2" xfId="621" xr:uid="{00000000-0005-0000-0000-000010010000}"/>
    <cellStyle name="20% - Accent2 5 2 2" xfId="1343" xr:uid="{00000000-0005-0000-0000-000010010000}"/>
    <cellStyle name="20% - Accent2 5 3" xfId="995" xr:uid="{00000000-0005-0000-0000-000010010000}"/>
    <cellStyle name="20% - Accent2 6" xfId="389" xr:uid="{00000000-0005-0000-0000-00008E010000}"/>
    <cellStyle name="20% - Accent2 6 2" xfId="1111" xr:uid="{00000000-0005-0000-0000-00008E010000}"/>
    <cellStyle name="20% - Accent2 7" xfId="739" xr:uid="{00000000-0005-0000-0000-0000DD020000}"/>
    <cellStyle name="20% - Accent2 7 2" xfId="1461" xr:uid="{00000000-0005-0000-0000-0000DD020000}"/>
    <cellStyle name="20% - Accent2 8" xfId="763" xr:uid="{00000000-0005-0000-0000-000011030000}"/>
    <cellStyle name="20% - Accent3" xfId="41" builtinId="38" customBuiltin="1"/>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3" xfId="971" xr:uid="{00000000-0005-0000-0000-000045000000}"/>
    <cellStyle name="20% - Accent3 2 2 3" xfId="365" xr:uid="{00000000-0005-0000-0000-000045000000}"/>
    <cellStyle name="20% - Accent3 2 2 3 2" xfId="713" xr:uid="{00000000-0005-0000-0000-000045000000}"/>
    <cellStyle name="20% - Accent3 2 2 3 2 2" xfId="1435" xr:uid="{00000000-0005-0000-0000-000045000000}"/>
    <cellStyle name="20% - Accent3 2 2 3 3" xfId="1087" xr:uid="{00000000-0005-0000-0000-000045000000}"/>
    <cellStyle name="20% - Accent3 2 2 4" xfId="481" xr:uid="{00000000-0005-0000-0000-000045000000}"/>
    <cellStyle name="20% - Accent3 2 2 4 2" xfId="1203" xr:uid="{00000000-0005-0000-0000-000045000000}"/>
    <cellStyle name="20% - Accent3 2 2 5" xfId="855" xr:uid="{00000000-0005-0000-0000-000045000000}"/>
    <cellStyle name="20% - Accent3 2 3" xfId="191" xr:uid="{00000000-0005-0000-0000-000045000000}"/>
    <cellStyle name="20% - Accent3 2 3 2" xfId="539" xr:uid="{00000000-0005-0000-0000-000045000000}"/>
    <cellStyle name="20% - Accent3 2 3 2 2" xfId="1261" xr:uid="{00000000-0005-0000-0000-000045000000}"/>
    <cellStyle name="20% - Accent3 2 3 3" xfId="913" xr:uid="{00000000-0005-0000-0000-000045000000}"/>
    <cellStyle name="20% - Accent3 2 4" xfId="307" xr:uid="{00000000-0005-0000-0000-000045000000}"/>
    <cellStyle name="20% - Accent3 2 4 2" xfId="655" xr:uid="{00000000-0005-0000-0000-000045000000}"/>
    <cellStyle name="20% - Accent3 2 4 2 2" xfId="1377" xr:uid="{00000000-0005-0000-0000-000045000000}"/>
    <cellStyle name="20% - Accent3 2 4 3" xfId="1029" xr:uid="{00000000-0005-0000-0000-000045000000}"/>
    <cellStyle name="20% - Accent3 2 5" xfId="423" xr:uid="{00000000-0005-0000-0000-000045000000}"/>
    <cellStyle name="20% - Accent3 2 5 2" xfId="1145" xr:uid="{00000000-0005-0000-0000-000045000000}"/>
    <cellStyle name="20% - Accent3 2 6" xfId="797"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3" xfId="940" xr:uid="{00000000-0005-0000-0000-000062000000}"/>
    <cellStyle name="20% - Accent3 3 3" xfId="334" xr:uid="{00000000-0005-0000-0000-000062000000}"/>
    <cellStyle name="20% - Accent3 3 3 2" xfId="682" xr:uid="{00000000-0005-0000-0000-000062000000}"/>
    <cellStyle name="20% - Accent3 3 3 2 2" xfId="1404" xr:uid="{00000000-0005-0000-0000-000062000000}"/>
    <cellStyle name="20% - Accent3 3 3 3" xfId="1056" xr:uid="{00000000-0005-0000-0000-000062000000}"/>
    <cellStyle name="20% - Accent3 3 4" xfId="450" xr:uid="{00000000-0005-0000-0000-000062000000}"/>
    <cellStyle name="20% - Accent3 3 4 2" xfId="1172" xr:uid="{00000000-0005-0000-0000-000062000000}"/>
    <cellStyle name="20% - Accent3 3 5" xfId="824" xr:uid="{00000000-0005-0000-0000-000062000000}"/>
    <cellStyle name="20% - Accent3 4" xfId="160" xr:uid="{00000000-0005-0000-0000-0000A0000000}"/>
    <cellStyle name="20% - Accent3 4 2" xfId="508" xr:uid="{00000000-0005-0000-0000-0000A0000000}"/>
    <cellStyle name="20% - Accent3 4 2 2" xfId="1230" xr:uid="{00000000-0005-0000-0000-0000A0000000}"/>
    <cellStyle name="20% - Accent3 4 3" xfId="882" xr:uid="{00000000-0005-0000-0000-0000A0000000}"/>
    <cellStyle name="20% - Accent3 5" xfId="276" xr:uid="{00000000-0005-0000-0000-000014010000}"/>
    <cellStyle name="20% - Accent3 5 2" xfId="624" xr:uid="{00000000-0005-0000-0000-000014010000}"/>
    <cellStyle name="20% - Accent3 5 2 2" xfId="1346" xr:uid="{00000000-0005-0000-0000-000014010000}"/>
    <cellStyle name="20% - Accent3 5 3" xfId="998" xr:uid="{00000000-0005-0000-0000-000014010000}"/>
    <cellStyle name="20% - Accent3 6" xfId="392" xr:uid="{00000000-0005-0000-0000-00009A010000}"/>
    <cellStyle name="20% - Accent3 6 2" xfId="1114" xr:uid="{00000000-0005-0000-0000-00009A010000}"/>
    <cellStyle name="20% - Accent3 7" xfId="742" xr:uid="{00000000-0005-0000-0000-0000DE020000}"/>
    <cellStyle name="20% - Accent3 7 2" xfId="1464" xr:uid="{00000000-0005-0000-0000-0000DE020000}"/>
    <cellStyle name="20% - Accent3 8" xfId="766" xr:uid="{00000000-0005-0000-0000-00002A030000}"/>
    <cellStyle name="20% - Accent4" xfId="45" builtinId="42" customBuiltin="1"/>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3" xfId="974" xr:uid="{00000000-0005-0000-0000-000046000000}"/>
    <cellStyle name="20% - Accent4 2 2 3" xfId="368" xr:uid="{00000000-0005-0000-0000-000046000000}"/>
    <cellStyle name="20% - Accent4 2 2 3 2" xfId="716" xr:uid="{00000000-0005-0000-0000-000046000000}"/>
    <cellStyle name="20% - Accent4 2 2 3 2 2" xfId="1438" xr:uid="{00000000-0005-0000-0000-000046000000}"/>
    <cellStyle name="20% - Accent4 2 2 3 3" xfId="1090" xr:uid="{00000000-0005-0000-0000-000046000000}"/>
    <cellStyle name="20% - Accent4 2 2 4" xfId="484" xr:uid="{00000000-0005-0000-0000-000046000000}"/>
    <cellStyle name="20% - Accent4 2 2 4 2" xfId="1206" xr:uid="{00000000-0005-0000-0000-000046000000}"/>
    <cellStyle name="20% - Accent4 2 2 5" xfId="858" xr:uid="{00000000-0005-0000-0000-000046000000}"/>
    <cellStyle name="20% - Accent4 2 3" xfId="194" xr:uid="{00000000-0005-0000-0000-000046000000}"/>
    <cellStyle name="20% - Accent4 2 3 2" xfId="542" xr:uid="{00000000-0005-0000-0000-000046000000}"/>
    <cellStyle name="20% - Accent4 2 3 2 2" xfId="1264" xr:uid="{00000000-0005-0000-0000-000046000000}"/>
    <cellStyle name="20% - Accent4 2 3 3" xfId="916" xr:uid="{00000000-0005-0000-0000-000046000000}"/>
    <cellStyle name="20% - Accent4 2 4" xfId="310" xr:uid="{00000000-0005-0000-0000-000046000000}"/>
    <cellStyle name="20% - Accent4 2 4 2" xfId="658" xr:uid="{00000000-0005-0000-0000-000046000000}"/>
    <cellStyle name="20% - Accent4 2 4 2 2" xfId="1380" xr:uid="{00000000-0005-0000-0000-000046000000}"/>
    <cellStyle name="20% - Accent4 2 4 3" xfId="1032" xr:uid="{00000000-0005-0000-0000-000046000000}"/>
    <cellStyle name="20% - Accent4 2 5" xfId="426" xr:uid="{00000000-0005-0000-0000-000046000000}"/>
    <cellStyle name="20% - Accent4 2 5 2" xfId="1148" xr:uid="{00000000-0005-0000-0000-000046000000}"/>
    <cellStyle name="20% - Accent4 2 6" xfId="800"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3" xfId="943" xr:uid="{00000000-0005-0000-0000-000064000000}"/>
    <cellStyle name="20% - Accent4 3 3" xfId="337" xr:uid="{00000000-0005-0000-0000-000064000000}"/>
    <cellStyle name="20% - Accent4 3 3 2" xfId="685" xr:uid="{00000000-0005-0000-0000-000064000000}"/>
    <cellStyle name="20% - Accent4 3 3 2 2" xfId="1407" xr:uid="{00000000-0005-0000-0000-000064000000}"/>
    <cellStyle name="20% - Accent4 3 3 3" xfId="1059" xr:uid="{00000000-0005-0000-0000-000064000000}"/>
    <cellStyle name="20% - Accent4 3 4" xfId="453" xr:uid="{00000000-0005-0000-0000-000064000000}"/>
    <cellStyle name="20% - Accent4 3 4 2" xfId="1175" xr:uid="{00000000-0005-0000-0000-000064000000}"/>
    <cellStyle name="20% - Accent4 3 5" xfId="827" xr:uid="{00000000-0005-0000-0000-000064000000}"/>
    <cellStyle name="20% - Accent4 4" xfId="163" xr:uid="{00000000-0005-0000-0000-0000A4000000}"/>
    <cellStyle name="20% - Accent4 4 2" xfId="511" xr:uid="{00000000-0005-0000-0000-0000A4000000}"/>
    <cellStyle name="20% - Accent4 4 2 2" xfId="1233" xr:uid="{00000000-0005-0000-0000-0000A4000000}"/>
    <cellStyle name="20% - Accent4 4 3" xfId="885" xr:uid="{00000000-0005-0000-0000-0000A4000000}"/>
    <cellStyle name="20% - Accent4 5" xfId="279" xr:uid="{00000000-0005-0000-0000-000018010000}"/>
    <cellStyle name="20% - Accent4 5 2" xfId="627" xr:uid="{00000000-0005-0000-0000-000018010000}"/>
    <cellStyle name="20% - Accent4 5 2 2" xfId="1349" xr:uid="{00000000-0005-0000-0000-000018010000}"/>
    <cellStyle name="20% - Accent4 5 3" xfId="1001" xr:uid="{00000000-0005-0000-0000-000018010000}"/>
    <cellStyle name="20% - Accent4 6" xfId="395" xr:uid="{00000000-0005-0000-0000-0000A6010000}"/>
    <cellStyle name="20% - Accent4 6 2" xfId="1117" xr:uid="{00000000-0005-0000-0000-0000A6010000}"/>
    <cellStyle name="20% - Accent4 7" xfId="745" xr:uid="{00000000-0005-0000-0000-0000DF020000}"/>
    <cellStyle name="20% - Accent4 7 2" xfId="1467" xr:uid="{00000000-0005-0000-0000-0000DF020000}"/>
    <cellStyle name="20% - Accent4 8" xfId="769" xr:uid="{00000000-0005-0000-0000-000043030000}"/>
    <cellStyle name="20% - Accent5" xfId="49" builtinId="46" customBuiltin="1"/>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3" xfId="977" xr:uid="{00000000-0005-0000-0000-000047000000}"/>
    <cellStyle name="20% - Accent5 2 2 3" xfId="371" xr:uid="{00000000-0005-0000-0000-000047000000}"/>
    <cellStyle name="20% - Accent5 2 2 3 2" xfId="719" xr:uid="{00000000-0005-0000-0000-000047000000}"/>
    <cellStyle name="20% - Accent5 2 2 3 2 2" xfId="1441" xr:uid="{00000000-0005-0000-0000-000047000000}"/>
    <cellStyle name="20% - Accent5 2 2 3 3" xfId="1093" xr:uid="{00000000-0005-0000-0000-000047000000}"/>
    <cellStyle name="20% - Accent5 2 2 4" xfId="487" xr:uid="{00000000-0005-0000-0000-000047000000}"/>
    <cellStyle name="20% - Accent5 2 2 4 2" xfId="1209" xr:uid="{00000000-0005-0000-0000-000047000000}"/>
    <cellStyle name="20% - Accent5 2 2 5" xfId="861" xr:uid="{00000000-0005-0000-0000-000047000000}"/>
    <cellStyle name="20% - Accent5 2 3" xfId="197" xr:uid="{00000000-0005-0000-0000-000047000000}"/>
    <cellStyle name="20% - Accent5 2 3 2" xfId="545" xr:uid="{00000000-0005-0000-0000-000047000000}"/>
    <cellStyle name="20% - Accent5 2 3 2 2" xfId="1267" xr:uid="{00000000-0005-0000-0000-000047000000}"/>
    <cellStyle name="20% - Accent5 2 3 3" xfId="919" xr:uid="{00000000-0005-0000-0000-000047000000}"/>
    <cellStyle name="20% - Accent5 2 4" xfId="313" xr:uid="{00000000-0005-0000-0000-000047000000}"/>
    <cellStyle name="20% - Accent5 2 4 2" xfId="661" xr:uid="{00000000-0005-0000-0000-000047000000}"/>
    <cellStyle name="20% - Accent5 2 4 2 2" xfId="1383" xr:uid="{00000000-0005-0000-0000-000047000000}"/>
    <cellStyle name="20% - Accent5 2 4 3" xfId="1035" xr:uid="{00000000-0005-0000-0000-000047000000}"/>
    <cellStyle name="20% - Accent5 2 5" xfId="429" xr:uid="{00000000-0005-0000-0000-000047000000}"/>
    <cellStyle name="20% - Accent5 2 5 2" xfId="1151" xr:uid="{00000000-0005-0000-0000-000047000000}"/>
    <cellStyle name="20% - Accent5 2 6" xfId="803"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3" xfId="946" xr:uid="{00000000-0005-0000-0000-000066000000}"/>
    <cellStyle name="20% - Accent5 3 3" xfId="340" xr:uid="{00000000-0005-0000-0000-000066000000}"/>
    <cellStyle name="20% - Accent5 3 3 2" xfId="688" xr:uid="{00000000-0005-0000-0000-000066000000}"/>
    <cellStyle name="20% - Accent5 3 3 2 2" xfId="1410" xr:uid="{00000000-0005-0000-0000-000066000000}"/>
    <cellStyle name="20% - Accent5 3 3 3" xfId="1062" xr:uid="{00000000-0005-0000-0000-000066000000}"/>
    <cellStyle name="20% - Accent5 3 4" xfId="456" xr:uid="{00000000-0005-0000-0000-000066000000}"/>
    <cellStyle name="20% - Accent5 3 4 2" xfId="1178" xr:uid="{00000000-0005-0000-0000-000066000000}"/>
    <cellStyle name="20% - Accent5 3 5" xfId="830" xr:uid="{00000000-0005-0000-0000-000066000000}"/>
    <cellStyle name="20% - Accent5 4" xfId="166" xr:uid="{00000000-0005-0000-0000-0000A8000000}"/>
    <cellStyle name="20% - Accent5 4 2" xfId="514" xr:uid="{00000000-0005-0000-0000-0000A8000000}"/>
    <cellStyle name="20% - Accent5 4 2 2" xfId="1236" xr:uid="{00000000-0005-0000-0000-0000A8000000}"/>
    <cellStyle name="20% - Accent5 4 3" xfId="888" xr:uid="{00000000-0005-0000-0000-0000A8000000}"/>
    <cellStyle name="20% - Accent5 5" xfId="282" xr:uid="{00000000-0005-0000-0000-00001C010000}"/>
    <cellStyle name="20% - Accent5 5 2" xfId="630" xr:uid="{00000000-0005-0000-0000-00001C010000}"/>
    <cellStyle name="20% - Accent5 5 2 2" xfId="1352" xr:uid="{00000000-0005-0000-0000-00001C010000}"/>
    <cellStyle name="20% - Accent5 5 3" xfId="1004" xr:uid="{00000000-0005-0000-0000-00001C010000}"/>
    <cellStyle name="20% - Accent5 6" xfId="398" xr:uid="{00000000-0005-0000-0000-0000B2010000}"/>
    <cellStyle name="20% - Accent5 6 2" xfId="1120" xr:uid="{00000000-0005-0000-0000-0000B2010000}"/>
    <cellStyle name="20% - Accent5 7" xfId="748" xr:uid="{00000000-0005-0000-0000-0000E0020000}"/>
    <cellStyle name="20% - Accent5 7 2" xfId="1470" xr:uid="{00000000-0005-0000-0000-0000E0020000}"/>
    <cellStyle name="20% - Accent5 8" xfId="772" xr:uid="{00000000-0005-0000-0000-00005C030000}"/>
    <cellStyle name="20% - Accent6" xfId="53" builtinId="50" customBuiltin="1"/>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3" xfId="980" xr:uid="{00000000-0005-0000-0000-000048000000}"/>
    <cellStyle name="20% - Accent6 2 2 3" xfId="374" xr:uid="{00000000-0005-0000-0000-000048000000}"/>
    <cellStyle name="20% - Accent6 2 2 3 2" xfId="722" xr:uid="{00000000-0005-0000-0000-000048000000}"/>
    <cellStyle name="20% - Accent6 2 2 3 2 2" xfId="1444" xr:uid="{00000000-0005-0000-0000-000048000000}"/>
    <cellStyle name="20% - Accent6 2 2 3 3" xfId="1096" xr:uid="{00000000-0005-0000-0000-000048000000}"/>
    <cellStyle name="20% - Accent6 2 2 4" xfId="490" xr:uid="{00000000-0005-0000-0000-000048000000}"/>
    <cellStyle name="20% - Accent6 2 2 4 2" xfId="1212" xr:uid="{00000000-0005-0000-0000-000048000000}"/>
    <cellStyle name="20% - Accent6 2 2 5" xfId="864" xr:uid="{00000000-0005-0000-0000-000048000000}"/>
    <cellStyle name="20% - Accent6 2 3" xfId="200" xr:uid="{00000000-0005-0000-0000-000048000000}"/>
    <cellStyle name="20% - Accent6 2 3 2" xfId="548" xr:uid="{00000000-0005-0000-0000-000048000000}"/>
    <cellStyle name="20% - Accent6 2 3 2 2" xfId="1270" xr:uid="{00000000-0005-0000-0000-000048000000}"/>
    <cellStyle name="20% - Accent6 2 3 3" xfId="922" xr:uid="{00000000-0005-0000-0000-000048000000}"/>
    <cellStyle name="20% - Accent6 2 4" xfId="316" xr:uid="{00000000-0005-0000-0000-000048000000}"/>
    <cellStyle name="20% - Accent6 2 4 2" xfId="664" xr:uid="{00000000-0005-0000-0000-000048000000}"/>
    <cellStyle name="20% - Accent6 2 4 2 2" xfId="1386" xr:uid="{00000000-0005-0000-0000-000048000000}"/>
    <cellStyle name="20% - Accent6 2 4 3" xfId="1038" xr:uid="{00000000-0005-0000-0000-000048000000}"/>
    <cellStyle name="20% - Accent6 2 5" xfId="432" xr:uid="{00000000-0005-0000-0000-000048000000}"/>
    <cellStyle name="20% - Accent6 2 5 2" xfId="1154" xr:uid="{00000000-0005-0000-0000-000048000000}"/>
    <cellStyle name="20% - Accent6 2 6" xfId="806"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3" xfId="949" xr:uid="{00000000-0005-0000-0000-000068000000}"/>
    <cellStyle name="20% - Accent6 3 3" xfId="343" xr:uid="{00000000-0005-0000-0000-000068000000}"/>
    <cellStyle name="20% - Accent6 3 3 2" xfId="691" xr:uid="{00000000-0005-0000-0000-000068000000}"/>
    <cellStyle name="20% - Accent6 3 3 2 2" xfId="1413" xr:uid="{00000000-0005-0000-0000-000068000000}"/>
    <cellStyle name="20% - Accent6 3 3 3" xfId="1065" xr:uid="{00000000-0005-0000-0000-000068000000}"/>
    <cellStyle name="20% - Accent6 3 4" xfId="459" xr:uid="{00000000-0005-0000-0000-000068000000}"/>
    <cellStyle name="20% - Accent6 3 4 2" xfId="1181" xr:uid="{00000000-0005-0000-0000-000068000000}"/>
    <cellStyle name="20% - Accent6 3 5" xfId="833" xr:uid="{00000000-0005-0000-0000-000068000000}"/>
    <cellStyle name="20% - Accent6 4" xfId="169" xr:uid="{00000000-0005-0000-0000-0000AC000000}"/>
    <cellStyle name="20% - Accent6 4 2" xfId="517" xr:uid="{00000000-0005-0000-0000-0000AC000000}"/>
    <cellStyle name="20% - Accent6 4 2 2" xfId="1239" xr:uid="{00000000-0005-0000-0000-0000AC000000}"/>
    <cellStyle name="20% - Accent6 4 3" xfId="891" xr:uid="{00000000-0005-0000-0000-0000AC000000}"/>
    <cellStyle name="20% - Accent6 5" xfId="285" xr:uid="{00000000-0005-0000-0000-000020010000}"/>
    <cellStyle name="20% - Accent6 5 2" xfId="633" xr:uid="{00000000-0005-0000-0000-000020010000}"/>
    <cellStyle name="20% - Accent6 5 2 2" xfId="1355" xr:uid="{00000000-0005-0000-0000-000020010000}"/>
    <cellStyle name="20% - Accent6 5 3" xfId="1007" xr:uid="{00000000-0005-0000-0000-000020010000}"/>
    <cellStyle name="20% - Accent6 6" xfId="401" xr:uid="{00000000-0005-0000-0000-0000BE010000}"/>
    <cellStyle name="20% - Accent6 6 2" xfId="1123" xr:uid="{00000000-0005-0000-0000-0000BE010000}"/>
    <cellStyle name="20% - Accent6 7" xfId="751" xr:uid="{00000000-0005-0000-0000-0000E1020000}"/>
    <cellStyle name="20% - Accent6 7 2" xfId="1473" xr:uid="{00000000-0005-0000-0000-0000E1020000}"/>
    <cellStyle name="20% - Accent6 8" xfId="775" xr:uid="{00000000-0005-0000-0000-000075030000}"/>
    <cellStyle name="40% - Accent1" xfId="34" builtinId="31" customBuiltin="1"/>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3" xfId="966" xr:uid="{00000000-0005-0000-0000-000049000000}"/>
    <cellStyle name="40% - Accent1 2 2 3" xfId="360" xr:uid="{00000000-0005-0000-0000-000049000000}"/>
    <cellStyle name="40% - Accent1 2 2 3 2" xfId="708" xr:uid="{00000000-0005-0000-0000-000049000000}"/>
    <cellStyle name="40% - Accent1 2 2 3 2 2" xfId="1430" xr:uid="{00000000-0005-0000-0000-000049000000}"/>
    <cellStyle name="40% - Accent1 2 2 3 3" xfId="1082" xr:uid="{00000000-0005-0000-0000-000049000000}"/>
    <cellStyle name="40% - Accent1 2 2 4" xfId="476" xr:uid="{00000000-0005-0000-0000-000049000000}"/>
    <cellStyle name="40% - Accent1 2 2 4 2" xfId="1198" xr:uid="{00000000-0005-0000-0000-000049000000}"/>
    <cellStyle name="40% - Accent1 2 2 5" xfId="850" xr:uid="{00000000-0005-0000-0000-000049000000}"/>
    <cellStyle name="40% - Accent1 2 3" xfId="186" xr:uid="{00000000-0005-0000-0000-000049000000}"/>
    <cellStyle name="40% - Accent1 2 3 2" xfId="534" xr:uid="{00000000-0005-0000-0000-000049000000}"/>
    <cellStyle name="40% - Accent1 2 3 2 2" xfId="1256" xr:uid="{00000000-0005-0000-0000-000049000000}"/>
    <cellStyle name="40% - Accent1 2 3 3" xfId="908" xr:uid="{00000000-0005-0000-0000-000049000000}"/>
    <cellStyle name="40% - Accent1 2 4" xfId="302" xr:uid="{00000000-0005-0000-0000-000049000000}"/>
    <cellStyle name="40% - Accent1 2 4 2" xfId="650" xr:uid="{00000000-0005-0000-0000-000049000000}"/>
    <cellStyle name="40% - Accent1 2 4 2 2" xfId="1372" xr:uid="{00000000-0005-0000-0000-000049000000}"/>
    <cellStyle name="40% - Accent1 2 4 3" xfId="1024" xr:uid="{00000000-0005-0000-0000-000049000000}"/>
    <cellStyle name="40% - Accent1 2 5" xfId="418" xr:uid="{00000000-0005-0000-0000-000049000000}"/>
    <cellStyle name="40% - Accent1 2 5 2" xfId="1140" xr:uid="{00000000-0005-0000-0000-000049000000}"/>
    <cellStyle name="40% - Accent1 2 6" xfId="792"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3" xfId="935" xr:uid="{00000000-0005-0000-0000-00006A000000}"/>
    <cellStyle name="40% - Accent1 3 3" xfId="329" xr:uid="{00000000-0005-0000-0000-00006A000000}"/>
    <cellStyle name="40% - Accent1 3 3 2" xfId="677" xr:uid="{00000000-0005-0000-0000-00006A000000}"/>
    <cellStyle name="40% - Accent1 3 3 2 2" xfId="1399" xr:uid="{00000000-0005-0000-0000-00006A000000}"/>
    <cellStyle name="40% - Accent1 3 3 3" xfId="1051" xr:uid="{00000000-0005-0000-0000-00006A000000}"/>
    <cellStyle name="40% - Accent1 3 4" xfId="445" xr:uid="{00000000-0005-0000-0000-00006A000000}"/>
    <cellStyle name="40% - Accent1 3 4 2" xfId="1167" xr:uid="{00000000-0005-0000-0000-00006A000000}"/>
    <cellStyle name="40% - Accent1 3 5" xfId="819" xr:uid="{00000000-0005-0000-0000-00006A000000}"/>
    <cellStyle name="40% - Accent1 4" xfId="155" xr:uid="{00000000-0005-0000-0000-0000B0000000}"/>
    <cellStyle name="40% - Accent1 4 2" xfId="503" xr:uid="{00000000-0005-0000-0000-0000B0000000}"/>
    <cellStyle name="40% - Accent1 4 2 2" xfId="1225" xr:uid="{00000000-0005-0000-0000-0000B0000000}"/>
    <cellStyle name="40% - Accent1 4 3" xfId="877" xr:uid="{00000000-0005-0000-0000-0000B0000000}"/>
    <cellStyle name="40% - Accent1 5" xfId="271" xr:uid="{00000000-0005-0000-0000-000024010000}"/>
    <cellStyle name="40% - Accent1 5 2" xfId="619" xr:uid="{00000000-0005-0000-0000-000024010000}"/>
    <cellStyle name="40% - Accent1 5 2 2" xfId="1341" xr:uid="{00000000-0005-0000-0000-000024010000}"/>
    <cellStyle name="40% - Accent1 5 3" xfId="993" xr:uid="{00000000-0005-0000-0000-000024010000}"/>
    <cellStyle name="40% - Accent1 6" xfId="387" xr:uid="{00000000-0005-0000-0000-0000CA010000}"/>
    <cellStyle name="40% - Accent1 6 2" xfId="1109" xr:uid="{00000000-0005-0000-0000-0000CA010000}"/>
    <cellStyle name="40% - Accent1 7" xfId="737" xr:uid="{00000000-0005-0000-0000-0000E2020000}"/>
    <cellStyle name="40% - Accent1 7 2" xfId="1459" xr:uid="{00000000-0005-0000-0000-0000E2020000}"/>
    <cellStyle name="40% - Accent1 8" xfId="761" xr:uid="{00000000-0005-0000-0000-00008E030000}"/>
    <cellStyle name="40% - Accent2" xfId="38" builtinId="35" customBuiltin="1"/>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3" xfId="969" xr:uid="{00000000-0005-0000-0000-00004A000000}"/>
    <cellStyle name="40% - Accent2 2 2 3" xfId="363" xr:uid="{00000000-0005-0000-0000-00004A000000}"/>
    <cellStyle name="40% - Accent2 2 2 3 2" xfId="711" xr:uid="{00000000-0005-0000-0000-00004A000000}"/>
    <cellStyle name="40% - Accent2 2 2 3 2 2" xfId="1433" xr:uid="{00000000-0005-0000-0000-00004A000000}"/>
    <cellStyle name="40% - Accent2 2 2 3 3" xfId="1085" xr:uid="{00000000-0005-0000-0000-00004A000000}"/>
    <cellStyle name="40% - Accent2 2 2 4" xfId="479" xr:uid="{00000000-0005-0000-0000-00004A000000}"/>
    <cellStyle name="40% - Accent2 2 2 4 2" xfId="1201" xr:uid="{00000000-0005-0000-0000-00004A000000}"/>
    <cellStyle name="40% - Accent2 2 2 5" xfId="853" xr:uid="{00000000-0005-0000-0000-00004A000000}"/>
    <cellStyle name="40% - Accent2 2 3" xfId="189" xr:uid="{00000000-0005-0000-0000-00004A000000}"/>
    <cellStyle name="40% - Accent2 2 3 2" xfId="537" xr:uid="{00000000-0005-0000-0000-00004A000000}"/>
    <cellStyle name="40% - Accent2 2 3 2 2" xfId="1259" xr:uid="{00000000-0005-0000-0000-00004A000000}"/>
    <cellStyle name="40% - Accent2 2 3 3" xfId="911" xr:uid="{00000000-0005-0000-0000-00004A000000}"/>
    <cellStyle name="40% - Accent2 2 4" xfId="305" xr:uid="{00000000-0005-0000-0000-00004A000000}"/>
    <cellStyle name="40% - Accent2 2 4 2" xfId="653" xr:uid="{00000000-0005-0000-0000-00004A000000}"/>
    <cellStyle name="40% - Accent2 2 4 2 2" xfId="1375" xr:uid="{00000000-0005-0000-0000-00004A000000}"/>
    <cellStyle name="40% - Accent2 2 4 3" xfId="1027" xr:uid="{00000000-0005-0000-0000-00004A000000}"/>
    <cellStyle name="40% - Accent2 2 5" xfId="421" xr:uid="{00000000-0005-0000-0000-00004A000000}"/>
    <cellStyle name="40% - Accent2 2 5 2" xfId="1143" xr:uid="{00000000-0005-0000-0000-00004A000000}"/>
    <cellStyle name="40% - Accent2 2 6" xfId="795"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3" xfId="938" xr:uid="{00000000-0005-0000-0000-00006C000000}"/>
    <cellStyle name="40% - Accent2 3 3" xfId="332" xr:uid="{00000000-0005-0000-0000-00006C000000}"/>
    <cellStyle name="40% - Accent2 3 3 2" xfId="680" xr:uid="{00000000-0005-0000-0000-00006C000000}"/>
    <cellStyle name="40% - Accent2 3 3 2 2" xfId="1402" xr:uid="{00000000-0005-0000-0000-00006C000000}"/>
    <cellStyle name="40% - Accent2 3 3 3" xfId="1054" xr:uid="{00000000-0005-0000-0000-00006C000000}"/>
    <cellStyle name="40% - Accent2 3 4" xfId="448" xr:uid="{00000000-0005-0000-0000-00006C000000}"/>
    <cellStyle name="40% - Accent2 3 4 2" xfId="1170" xr:uid="{00000000-0005-0000-0000-00006C000000}"/>
    <cellStyle name="40% - Accent2 3 5" xfId="822" xr:uid="{00000000-0005-0000-0000-00006C000000}"/>
    <cellStyle name="40% - Accent2 4" xfId="158" xr:uid="{00000000-0005-0000-0000-0000B4000000}"/>
    <cellStyle name="40% - Accent2 4 2" xfId="506" xr:uid="{00000000-0005-0000-0000-0000B4000000}"/>
    <cellStyle name="40% - Accent2 4 2 2" xfId="1228" xr:uid="{00000000-0005-0000-0000-0000B4000000}"/>
    <cellStyle name="40% - Accent2 4 3" xfId="880" xr:uid="{00000000-0005-0000-0000-0000B4000000}"/>
    <cellStyle name="40% - Accent2 5" xfId="274" xr:uid="{00000000-0005-0000-0000-000028010000}"/>
    <cellStyle name="40% - Accent2 5 2" xfId="622" xr:uid="{00000000-0005-0000-0000-000028010000}"/>
    <cellStyle name="40% - Accent2 5 2 2" xfId="1344" xr:uid="{00000000-0005-0000-0000-000028010000}"/>
    <cellStyle name="40% - Accent2 5 3" xfId="996" xr:uid="{00000000-0005-0000-0000-000028010000}"/>
    <cellStyle name="40% - Accent2 6" xfId="390" xr:uid="{00000000-0005-0000-0000-0000D6010000}"/>
    <cellStyle name="40% - Accent2 6 2" xfId="1112" xr:uid="{00000000-0005-0000-0000-0000D6010000}"/>
    <cellStyle name="40% - Accent2 7" xfId="740" xr:uid="{00000000-0005-0000-0000-0000E3020000}"/>
    <cellStyle name="40% - Accent2 7 2" xfId="1462" xr:uid="{00000000-0005-0000-0000-0000E3020000}"/>
    <cellStyle name="40% - Accent2 8" xfId="764" xr:uid="{00000000-0005-0000-0000-0000A7030000}"/>
    <cellStyle name="40% - Accent3" xfId="42" builtinId="39" customBuiltin="1"/>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3" xfId="972" xr:uid="{00000000-0005-0000-0000-00004B000000}"/>
    <cellStyle name="40% - Accent3 2 2 3" xfId="366" xr:uid="{00000000-0005-0000-0000-00004B000000}"/>
    <cellStyle name="40% - Accent3 2 2 3 2" xfId="714" xr:uid="{00000000-0005-0000-0000-00004B000000}"/>
    <cellStyle name="40% - Accent3 2 2 3 2 2" xfId="1436" xr:uid="{00000000-0005-0000-0000-00004B000000}"/>
    <cellStyle name="40% - Accent3 2 2 3 3" xfId="1088" xr:uid="{00000000-0005-0000-0000-00004B000000}"/>
    <cellStyle name="40% - Accent3 2 2 4" xfId="482" xr:uid="{00000000-0005-0000-0000-00004B000000}"/>
    <cellStyle name="40% - Accent3 2 2 4 2" xfId="1204" xr:uid="{00000000-0005-0000-0000-00004B000000}"/>
    <cellStyle name="40% - Accent3 2 2 5" xfId="856" xr:uid="{00000000-0005-0000-0000-00004B000000}"/>
    <cellStyle name="40% - Accent3 2 3" xfId="192" xr:uid="{00000000-0005-0000-0000-00004B000000}"/>
    <cellStyle name="40% - Accent3 2 3 2" xfId="540" xr:uid="{00000000-0005-0000-0000-00004B000000}"/>
    <cellStyle name="40% - Accent3 2 3 2 2" xfId="1262" xr:uid="{00000000-0005-0000-0000-00004B000000}"/>
    <cellStyle name="40% - Accent3 2 3 3" xfId="914" xr:uid="{00000000-0005-0000-0000-00004B000000}"/>
    <cellStyle name="40% - Accent3 2 4" xfId="308" xr:uid="{00000000-0005-0000-0000-00004B000000}"/>
    <cellStyle name="40% - Accent3 2 4 2" xfId="656" xr:uid="{00000000-0005-0000-0000-00004B000000}"/>
    <cellStyle name="40% - Accent3 2 4 2 2" xfId="1378" xr:uid="{00000000-0005-0000-0000-00004B000000}"/>
    <cellStyle name="40% - Accent3 2 4 3" xfId="1030" xr:uid="{00000000-0005-0000-0000-00004B000000}"/>
    <cellStyle name="40% - Accent3 2 5" xfId="424" xr:uid="{00000000-0005-0000-0000-00004B000000}"/>
    <cellStyle name="40% - Accent3 2 5 2" xfId="1146" xr:uid="{00000000-0005-0000-0000-00004B000000}"/>
    <cellStyle name="40% - Accent3 2 6" xfId="798"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3" xfId="941" xr:uid="{00000000-0005-0000-0000-00006E000000}"/>
    <cellStyle name="40% - Accent3 3 3" xfId="335" xr:uid="{00000000-0005-0000-0000-00006E000000}"/>
    <cellStyle name="40% - Accent3 3 3 2" xfId="683" xr:uid="{00000000-0005-0000-0000-00006E000000}"/>
    <cellStyle name="40% - Accent3 3 3 2 2" xfId="1405" xr:uid="{00000000-0005-0000-0000-00006E000000}"/>
    <cellStyle name="40% - Accent3 3 3 3" xfId="1057" xr:uid="{00000000-0005-0000-0000-00006E000000}"/>
    <cellStyle name="40% - Accent3 3 4" xfId="451" xr:uid="{00000000-0005-0000-0000-00006E000000}"/>
    <cellStyle name="40% - Accent3 3 4 2" xfId="1173" xr:uid="{00000000-0005-0000-0000-00006E000000}"/>
    <cellStyle name="40% - Accent3 3 5" xfId="825" xr:uid="{00000000-0005-0000-0000-00006E000000}"/>
    <cellStyle name="40% - Accent3 4" xfId="161" xr:uid="{00000000-0005-0000-0000-0000B8000000}"/>
    <cellStyle name="40% - Accent3 4 2" xfId="509" xr:uid="{00000000-0005-0000-0000-0000B8000000}"/>
    <cellStyle name="40% - Accent3 4 2 2" xfId="1231" xr:uid="{00000000-0005-0000-0000-0000B8000000}"/>
    <cellStyle name="40% - Accent3 4 3" xfId="883" xr:uid="{00000000-0005-0000-0000-0000B8000000}"/>
    <cellStyle name="40% - Accent3 5" xfId="277" xr:uid="{00000000-0005-0000-0000-00002C010000}"/>
    <cellStyle name="40% - Accent3 5 2" xfId="625" xr:uid="{00000000-0005-0000-0000-00002C010000}"/>
    <cellStyle name="40% - Accent3 5 2 2" xfId="1347" xr:uid="{00000000-0005-0000-0000-00002C010000}"/>
    <cellStyle name="40% - Accent3 5 3" xfId="999" xr:uid="{00000000-0005-0000-0000-00002C010000}"/>
    <cellStyle name="40% - Accent3 6" xfId="393" xr:uid="{00000000-0005-0000-0000-0000E2010000}"/>
    <cellStyle name="40% - Accent3 6 2" xfId="1115" xr:uid="{00000000-0005-0000-0000-0000E2010000}"/>
    <cellStyle name="40% - Accent3 7" xfId="743" xr:uid="{00000000-0005-0000-0000-0000E4020000}"/>
    <cellStyle name="40% - Accent3 7 2" xfId="1465" xr:uid="{00000000-0005-0000-0000-0000E4020000}"/>
    <cellStyle name="40% - Accent3 8" xfId="767" xr:uid="{00000000-0005-0000-0000-0000C0030000}"/>
    <cellStyle name="40% - Accent4" xfId="46" builtinId="43" customBuiltin="1"/>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3" xfId="975" xr:uid="{00000000-0005-0000-0000-00004C000000}"/>
    <cellStyle name="40% - Accent4 2 2 3" xfId="369" xr:uid="{00000000-0005-0000-0000-00004C000000}"/>
    <cellStyle name="40% - Accent4 2 2 3 2" xfId="717" xr:uid="{00000000-0005-0000-0000-00004C000000}"/>
    <cellStyle name="40% - Accent4 2 2 3 2 2" xfId="1439" xr:uid="{00000000-0005-0000-0000-00004C000000}"/>
    <cellStyle name="40% - Accent4 2 2 3 3" xfId="1091" xr:uid="{00000000-0005-0000-0000-00004C000000}"/>
    <cellStyle name="40% - Accent4 2 2 4" xfId="485" xr:uid="{00000000-0005-0000-0000-00004C000000}"/>
    <cellStyle name="40% - Accent4 2 2 4 2" xfId="1207" xr:uid="{00000000-0005-0000-0000-00004C000000}"/>
    <cellStyle name="40% - Accent4 2 2 5" xfId="859" xr:uid="{00000000-0005-0000-0000-00004C000000}"/>
    <cellStyle name="40% - Accent4 2 3" xfId="195" xr:uid="{00000000-0005-0000-0000-00004C000000}"/>
    <cellStyle name="40% - Accent4 2 3 2" xfId="543" xr:uid="{00000000-0005-0000-0000-00004C000000}"/>
    <cellStyle name="40% - Accent4 2 3 2 2" xfId="1265" xr:uid="{00000000-0005-0000-0000-00004C000000}"/>
    <cellStyle name="40% - Accent4 2 3 3" xfId="917" xr:uid="{00000000-0005-0000-0000-00004C000000}"/>
    <cellStyle name="40% - Accent4 2 4" xfId="311" xr:uid="{00000000-0005-0000-0000-00004C000000}"/>
    <cellStyle name="40% - Accent4 2 4 2" xfId="659" xr:uid="{00000000-0005-0000-0000-00004C000000}"/>
    <cellStyle name="40% - Accent4 2 4 2 2" xfId="1381" xr:uid="{00000000-0005-0000-0000-00004C000000}"/>
    <cellStyle name="40% - Accent4 2 4 3" xfId="1033" xr:uid="{00000000-0005-0000-0000-00004C000000}"/>
    <cellStyle name="40% - Accent4 2 5" xfId="427" xr:uid="{00000000-0005-0000-0000-00004C000000}"/>
    <cellStyle name="40% - Accent4 2 5 2" xfId="1149" xr:uid="{00000000-0005-0000-0000-00004C000000}"/>
    <cellStyle name="40% - Accent4 2 6" xfId="801"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3" xfId="944" xr:uid="{00000000-0005-0000-0000-000070000000}"/>
    <cellStyle name="40% - Accent4 3 3" xfId="338" xr:uid="{00000000-0005-0000-0000-000070000000}"/>
    <cellStyle name="40% - Accent4 3 3 2" xfId="686" xr:uid="{00000000-0005-0000-0000-000070000000}"/>
    <cellStyle name="40% - Accent4 3 3 2 2" xfId="1408" xr:uid="{00000000-0005-0000-0000-000070000000}"/>
    <cellStyle name="40% - Accent4 3 3 3" xfId="1060" xr:uid="{00000000-0005-0000-0000-000070000000}"/>
    <cellStyle name="40% - Accent4 3 4" xfId="454" xr:uid="{00000000-0005-0000-0000-000070000000}"/>
    <cellStyle name="40% - Accent4 3 4 2" xfId="1176" xr:uid="{00000000-0005-0000-0000-000070000000}"/>
    <cellStyle name="40% - Accent4 3 5" xfId="828" xr:uid="{00000000-0005-0000-0000-000070000000}"/>
    <cellStyle name="40% - Accent4 4" xfId="164" xr:uid="{00000000-0005-0000-0000-0000BC000000}"/>
    <cellStyle name="40% - Accent4 4 2" xfId="512" xr:uid="{00000000-0005-0000-0000-0000BC000000}"/>
    <cellStyle name="40% - Accent4 4 2 2" xfId="1234" xr:uid="{00000000-0005-0000-0000-0000BC000000}"/>
    <cellStyle name="40% - Accent4 4 3" xfId="886" xr:uid="{00000000-0005-0000-0000-0000BC000000}"/>
    <cellStyle name="40% - Accent4 5" xfId="280" xr:uid="{00000000-0005-0000-0000-000030010000}"/>
    <cellStyle name="40% - Accent4 5 2" xfId="628" xr:uid="{00000000-0005-0000-0000-000030010000}"/>
    <cellStyle name="40% - Accent4 5 2 2" xfId="1350" xr:uid="{00000000-0005-0000-0000-000030010000}"/>
    <cellStyle name="40% - Accent4 5 3" xfId="1002" xr:uid="{00000000-0005-0000-0000-000030010000}"/>
    <cellStyle name="40% - Accent4 6" xfId="396" xr:uid="{00000000-0005-0000-0000-0000EE010000}"/>
    <cellStyle name="40% - Accent4 6 2" xfId="1118" xr:uid="{00000000-0005-0000-0000-0000EE010000}"/>
    <cellStyle name="40% - Accent4 7" xfId="746" xr:uid="{00000000-0005-0000-0000-0000E5020000}"/>
    <cellStyle name="40% - Accent4 7 2" xfId="1468" xr:uid="{00000000-0005-0000-0000-0000E5020000}"/>
    <cellStyle name="40% - Accent4 8" xfId="770" xr:uid="{00000000-0005-0000-0000-0000D9030000}"/>
    <cellStyle name="40% - Accent5" xfId="50" builtinId="47" customBuiltin="1"/>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3" xfId="978" xr:uid="{00000000-0005-0000-0000-00004D000000}"/>
    <cellStyle name="40% - Accent5 2 2 3" xfId="372" xr:uid="{00000000-0005-0000-0000-00004D000000}"/>
    <cellStyle name="40% - Accent5 2 2 3 2" xfId="720" xr:uid="{00000000-0005-0000-0000-00004D000000}"/>
    <cellStyle name="40% - Accent5 2 2 3 2 2" xfId="1442" xr:uid="{00000000-0005-0000-0000-00004D000000}"/>
    <cellStyle name="40% - Accent5 2 2 3 3" xfId="1094" xr:uid="{00000000-0005-0000-0000-00004D000000}"/>
    <cellStyle name="40% - Accent5 2 2 4" xfId="488" xr:uid="{00000000-0005-0000-0000-00004D000000}"/>
    <cellStyle name="40% - Accent5 2 2 4 2" xfId="1210" xr:uid="{00000000-0005-0000-0000-00004D000000}"/>
    <cellStyle name="40% - Accent5 2 2 5" xfId="862" xr:uid="{00000000-0005-0000-0000-00004D000000}"/>
    <cellStyle name="40% - Accent5 2 3" xfId="198" xr:uid="{00000000-0005-0000-0000-00004D000000}"/>
    <cellStyle name="40% - Accent5 2 3 2" xfId="546" xr:uid="{00000000-0005-0000-0000-00004D000000}"/>
    <cellStyle name="40% - Accent5 2 3 2 2" xfId="1268" xr:uid="{00000000-0005-0000-0000-00004D000000}"/>
    <cellStyle name="40% - Accent5 2 3 3" xfId="920" xr:uid="{00000000-0005-0000-0000-00004D000000}"/>
    <cellStyle name="40% - Accent5 2 4" xfId="314" xr:uid="{00000000-0005-0000-0000-00004D000000}"/>
    <cellStyle name="40% - Accent5 2 4 2" xfId="662" xr:uid="{00000000-0005-0000-0000-00004D000000}"/>
    <cellStyle name="40% - Accent5 2 4 2 2" xfId="1384" xr:uid="{00000000-0005-0000-0000-00004D000000}"/>
    <cellStyle name="40% - Accent5 2 4 3" xfId="1036" xr:uid="{00000000-0005-0000-0000-00004D000000}"/>
    <cellStyle name="40% - Accent5 2 5" xfId="430" xr:uid="{00000000-0005-0000-0000-00004D000000}"/>
    <cellStyle name="40% - Accent5 2 5 2" xfId="1152" xr:uid="{00000000-0005-0000-0000-00004D000000}"/>
    <cellStyle name="40% - Accent5 2 6" xfId="804"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3" xfId="947" xr:uid="{00000000-0005-0000-0000-000072000000}"/>
    <cellStyle name="40% - Accent5 3 3" xfId="341" xr:uid="{00000000-0005-0000-0000-000072000000}"/>
    <cellStyle name="40% - Accent5 3 3 2" xfId="689" xr:uid="{00000000-0005-0000-0000-000072000000}"/>
    <cellStyle name="40% - Accent5 3 3 2 2" xfId="1411" xr:uid="{00000000-0005-0000-0000-000072000000}"/>
    <cellStyle name="40% - Accent5 3 3 3" xfId="1063" xr:uid="{00000000-0005-0000-0000-000072000000}"/>
    <cellStyle name="40% - Accent5 3 4" xfId="457" xr:uid="{00000000-0005-0000-0000-000072000000}"/>
    <cellStyle name="40% - Accent5 3 4 2" xfId="1179" xr:uid="{00000000-0005-0000-0000-000072000000}"/>
    <cellStyle name="40% - Accent5 3 5" xfId="831" xr:uid="{00000000-0005-0000-0000-000072000000}"/>
    <cellStyle name="40% - Accent5 4" xfId="167" xr:uid="{00000000-0005-0000-0000-0000C0000000}"/>
    <cellStyle name="40% - Accent5 4 2" xfId="515" xr:uid="{00000000-0005-0000-0000-0000C0000000}"/>
    <cellStyle name="40% - Accent5 4 2 2" xfId="1237" xr:uid="{00000000-0005-0000-0000-0000C0000000}"/>
    <cellStyle name="40% - Accent5 4 3" xfId="889" xr:uid="{00000000-0005-0000-0000-0000C0000000}"/>
    <cellStyle name="40% - Accent5 5" xfId="283" xr:uid="{00000000-0005-0000-0000-000034010000}"/>
    <cellStyle name="40% - Accent5 5 2" xfId="631" xr:uid="{00000000-0005-0000-0000-000034010000}"/>
    <cellStyle name="40% - Accent5 5 2 2" xfId="1353" xr:uid="{00000000-0005-0000-0000-000034010000}"/>
    <cellStyle name="40% - Accent5 5 3" xfId="1005" xr:uid="{00000000-0005-0000-0000-000034010000}"/>
    <cellStyle name="40% - Accent5 6" xfId="399" xr:uid="{00000000-0005-0000-0000-0000FA010000}"/>
    <cellStyle name="40% - Accent5 6 2" xfId="1121" xr:uid="{00000000-0005-0000-0000-0000FA010000}"/>
    <cellStyle name="40% - Accent5 7" xfId="749" xr:uid="{00000000-0005-0000-0000-0000E6020000}"/>
    <cellStyle name="40% - Accent5 7 2" xfId="1471" xr:uid="{00000000-0005-0000-0000-0000E6020000}"/>
    <cellStyle name="40% - Accent5 8" xfId="773" xr:uid="{00000000-0005-0000-0000-0000F2030000}"/>
    <cellStyle name="40% - Accent6" xfId="54" builtinId="51" customBuiltin="1"/>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3" xfId="981" xr:uid="{00000000-0005-0000-0000-00004E000000}"/>
    <cellStyle name="40% - Accent6 2 2 3" xfId="375" xr:uid="{00000000-0005-0000-0000-00004E000000}"/>
    <cellStyle name="40% - Accent6 2 2 3 2" xfId="723" xr:uid="{00000000-0005-0000-0000-00004E000000}"/>
    <cellStyle name="40% - Accent6 2 2 3 2 2" xfId="1445" xr:uid="{00000000-0005-0000-0000-00004E000000}"/>
    <cellStyle name="40% - Accent6 2 2 3 3" xfId="1097" xr:uid="{00000000-0005-0000-0000-00004E000000}"/>
    <cellStyle name="40% - Accent6 2 2 4" xfId="491" xr:uid="{00000000-0005-0000-0000-00004E000000}"/>
    <cellStyle name="40% - Accent6 2 2 4 2" xfId="1213" xr:uid="{00000000-0005-0000-0000-00004E000000}"/>
    <cellStyle name="40% - Accent6 2 2 5" xfId="865" xr:uid="{00000000-0005-0000-0000-00004E000000}"/>
    <cellStyle name="40% - Accent6 2 3" xfId="201" xr:uid="{00000000-0005-0000-0000-00004E000000}"/>
    <cellStyle name="40% - Accent6 2 3 2" xfId="549" xr:uid="{00000000-0005-0000-0000-00004E000000}"/>
    <cellStyle name="40% - Accent6 2 3 2 2" xfId="1271" xr:uid="{00000000-0005-0000-0000-00004E000000}"/>
    <cellStyle name="40% - Accent6 2 3 3" xfId="923" xr:uid="{00000000-0005-0000-0000-00004E000000}"/>
    <cellStyle name="40% - Accent6 2 4" xfId="317" xr:uid="{00000000-0005-0000-0000-00004E000000}"/>
    <cellStyle name="40% - Accent6 2 4 2" xfId="665" xr:uid="{00000000-0005-0000-0000-00004E000000}"/>
    <cellStyle name="40% - Accent6 2 4 2 2" xfId="1387" xr:uid="{00000000-0005-0000-0000-00004E000000}"/>
    <cellStyle name="40% - Accent6 2 4 3" xfId="1039" xr:uid="{00000000-0005-0000-0000-00004E000000}"/>
    <cellStyle name="40% - Accent6 2 5" xfId="433" xr:uid="{00000000-0005-0000-0000-00004E000000}"/>
    <cellStyle name="40% - Accent6 2 5 2" xfId="1155" xr:uid="{00000000-0005-0000-0000-00004E000000}"/>
    <cellStyle name="40% - Accent6 2 6" xfId="807"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3" xfId="950" xr:uid="{00000000-0005-0000-0000-000074000000}"/>
    <cellStyle name="40% - Accent6 3 3" xfId="344" xr:uid="{00000000-0005-0000-0000-000074000000}"/>
    <cellStyle name="40% - Accent6 3 3 2" xfId="692" xr:uid="{00000000-0005-0000-0000-000074000000}"/>
    <cellStyle name="40% - Accent6 3 3 2 2" xfId="1414" xr:uid="{00000000-0005-0000-0000-000074000000}"/>
    <cellStyle name="40% - Accent6 3 3 3" xfId="1066" xr:uid="{00000000-0005-0000-0000-000074000000}"/>
    <cellStyle name="40% - Accent6 3 4" xfId="460" xr:uid="{00000000-0005-0000-0000-000074000000}"/>
    <cellStyle name="40% - Accent6 3 4 2" xfId="1182" xr:uid="{00000000-0005-0000-0000-000074000000}"/>
    <cellStyle name="40% - Accent6 3 5" xfId="834" xr:uid="{00000000-0005-0000-0000-000074000000}"/>
    <cellStyle name="40% - Accent6 4" xfId="170" xr:uid="{00000000-0005-0000-0000-0000C4000000}"/>
    <cellStyle name="40% - Accent6 4 2" xfId="518" xr:uid="{00000000-0005-0000-0000-0000C4000000}"/>
    <cellStyle name="40% - Accent6 4 2 2" xfId="1240" xr:uid="{00000000-0005-0000-0000-0000C4000000}"/>
    <cellStyle name="40% - Accent6 4 3" xfId="892" xr:uid="{00000000-0005-0000-0000-0000C4000000}"/>
    <cellStyle name="40% - Accent6 5" xfId="286" xr:uid="{00000000-0005-0000-0000-000038010000}"/>
    <cellStyle name="40% - Accent6 5 2" xfId="634" xr:uid="{00000000-0005-0000-0000-000038010000}"/>
    <cellStyle name="40% - Accent6 5 2 2" xfId="1356" xr:uid="{00000000-0005-0000-0000-000038010000}"/>
    <cellStyle name="40% - Accent6 5 3" xfId="1008" xr:uid="{00000000-0005-0000-0000-000038010000}"/>
    <cellStyle name="40% - Accent6 6" xfId="402" xr:uid="{00000000-0005-0000-0000-000006020000}"/>
    <cellStyle name="40% - Accent6 6 2" xfId="1124" xr:uid="{00000000-0005-0000-0000-000006020000}"/>
    <cellStyle name="40% - Accent6 7" xfId="752" xr:uid="{00000000-0005-0000-0000-0000E7020000}"/>
    <cellStyle name="40% - Accent6 7 2" xfId="1474" xr:uid="{00000000-0005-0000-0000-0000E7020000}"/>
    <cellStyle name="40% - Accent6 8" xfId="776" xr:uid="{00000000-0005-0000-0000-00000B040000}"/>
    <cellStyle name="60% - Accent1" xfId="35" builtinId="32" customBuiltin="1"/>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3" xfId="967" xr:uid="{00000000-0005-0000-0000-00004F000000}"/>
    <cellStyle name="60% - Accent1 2 2 3" xfId="361" xr:uid="{00000000-0005-0000-0000-00004F000000}"/>
    <cellStyle name="60% - Accent1 2 2 3 2" xfId="709" xr:uid="{00000000-0005-0000-0000-00004F000000}"/>
    <cellStyle name="60% - Accent1 2 2 3 2 2" xfId="1431" xr:uid="{00000000-0005-0000-0000-00004F000000}"/>
    <cellStyle name="60% - Accent1 2 2 3 3" xfId="1083" xr:uid="{00000000-0005-0000-0000-00004F000000}"/>
    <cellStyle name="60% - Accent1 2 2 4" xfId="477" xr:uid="{00000000-0005-0000-0000-00004F000000}"/>
    <cellStyle name="60% - Accent1 2 2 4 2" xfId="1199" xr:uid="{00000000-0005-0000-0000-00004F000000}"/>
    <cellStyle name="60% - Accent1 2 2 5" xfId="851" xr:uid="{00000000-0005-0000-0000-00004F000000}"/>
    <cellStyle name="60% - Accent1 2 3" xfId="187" xr:uid="{00000000-0005-0000-0000-00004F000000}"/>
    <cellStyle name="60% - Accent1 2 3 2" xfId="535" xr:uid="{00000000-0005-0000-0000-00004F000000}"/>
    <cellStyle name="60% - Accent1 2 3 2 2" xfId="1257" xr:uid="{00000000-0005-0000-0000-00004F000000}"/>
    <cellStyle name="60% - Accent1 2 3 3" xfId="909" xr:uid="{00000000-0005-0000-0000-00004F000000}"/>
    <cellStyle name="60% - Accent1 2 4" xfId="303" xr:uid="{00000000-0005-0000-0000-00004F000000}"/>
    <cellStyle name="60% - Accent1 2 4 2" xfId="651" xr:uid="{00000000-0005-0000-0000-00004F000000}"/>
    <cellStyle name="60% - Accent1 2 4 2 2" xfId="1373" xr:uid="{00000000-0005-0000-0000-00004F000000}"/>
    <cellStyle name="60% - Accent1 2 4 3" xfId="1025" xr:uid="{00000000-0005-0000-0000-00004F000000}"/>
    <cellStyle name="60% - Accent1 2 5" xfId="419" xr:uid="{00000000-0005-0000-0000-00004F000000}"/>
    <cellStyle name="60% - Accent1 2 5 2" xfId="1141" xr:uid="{00000000-0005-0000-0000-00004F000000}"/>
    <cellStyle name="60% - Accent1 2 6" xfId="793"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3" xfId="936" xr:uid="{00000000-0005-0000-0000-000076000000}"/>
    <cellStyle name="60% - Accent1 3 3" xfId="330" xr:uid="{00000000-0005-0000-0000-000076000000}"/>
    <cellStyle name="60% - Accent1 3 3 2" xfId="678" xr:uid="{00000000-0005-0000-0000-000076000000}"/>
    <cellStyle name="60% - Accent1 3 3 2 2" xfId="1400" xr:uid="{00000000-0005-0000-0000-000076000000}"/>
    <cellStyle name="60% - Accent1 3 3 3" xfId="1052" xr:uid="{00000000-0005-0000-0000-000076000000}"/>
    <cellStyle name="60% - Accent1 3 4" xfId="446" xr:uid="{00000000-0005-0000-0000-000076000000}"/>
    <cellStyle name="60% - Accent1 3 4 2" xfId="1168" xr:uid="{00000000-0005-0000-0000-000076000000}"/>
    <cellStyle name="60% - Accent1 3 5" xfId="820" xr:uid="{00000000-0005-0000-0000-000076000000}"/>
    <cellStyle name="60% - Accent1 4" xfId="156" xr:uid="{00000000-0005-0000-0000-0000C8000000}"/>
    <cellStyle name="60% - Accent1 4 2" xfId="504" xr:uid="{00000000-0005-0000-0000-0000C8000000}"/>
    <cellStyle name="60% - Accent1 4 2 2" xfId="1226" xr:uid="{00000000-0005-0000-0000-0000C8000000}"/>
    <cellStyle name="60% - Accent1 4 3" xfId="878" xr:uid="{00000000-0005-0000-0000-0000C8000000}"/>
    <cellStyle name="60% - Accent1 5" xfId="272" xr:uid="{00000000-0005-0000-0000-00003C010000}"/>
    <cellStyle name="60% - Accent1 5 2" xfId="620" xr:uid="{00000000-0005-0000-0000-00003C010000}"/>
    <cellStyle name="60% - Accent1 5 2 2" xfId="1342" xr:uid="{00000000-0005-0000-0000-00003C010000}"/>
    <cellStyle name="60% - Accent1 5 3" xfId="994" xr:uid="{00000000-0005-0000-0000-00003C010000}"/>
    <cellStyle name="60% - Accent1 6" xfId="388" xr:uid="{00000000-0005-0000-0000-000012020000}"/>
    <cellStyle name="60% - Accent1 6 2" xfId="1110" xr:uid="{00000000-0005-0000-0000-000012020000}"/>
    <cellStyle name="60% - Accent1 7" xfId="738" xr:uid="{00000000-0005-0000-0000-0000E8020000}"/>
    <cellStyle name="60% - Accent1 7 2" xfId="1460" xr:uid="{00000000-0005-0000-0000-0000E8020000}"/>
    <cellStyle name="60% - Accent1 8" xfId="762" xr:uid="{00000000-0005-0000-0000-000024040000}"/>
    <cellStyle name="60% - Accent2" xfId="39" builtinId="36" customBuiltin="1"/>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3" xfId="970" xr:uid="{00000000-0005-0000-0000-000050000000}"/>
    <cellStyle name="60% - Accent2 2 2 3" xfId="364" xr:uid="{00000000-0005-0000-0000-000050000000}"/>
    <cellStyle name="60% - Accent2 2 2 3 2" xfId="712" xr:uid="{00000000-0005-0000-0000-000050000000}"/>
    <cellStyle name="60% - Accent2 2 2 3 2 2" xfId="1434" xr:uid="{00000000-0005-0000-0000-000050000000}"/>
    <cellStyle name="60% - Accent2 2 2 3 3" xfId="1086" xr:uid="{00000000-0005-0000-0000-000050000000}"/>
    <cellStyle name="60% - Accent2 2 2 4" xfId="480" xr:uid="{00000000-0005-0000-0000-000050000000}"/>
    <cellStyle name="60% - Accent2 2 2 4 2" xfId="1202" xr:uid="{00000000-0005-0000-0000-000050000000}"/>
    <cellStyle name="60% - Accent2 2 2 5" xfId="854" xr:uid="{00000000-0005-0000-0000-000050000000}"/>
    <cellStyle name="60% - Accent2 2 3" xfId="190" xr:uid="{00000000-0005-0000-0000-000050000000}"/>
    <cellStyle name="60% - Accent2 2 3 2" xfId="538" xr:uid="{00000000-0005-0000-0000-000050000000}"/>
    <cellStyle name="60% - Accent2 2 3 2 2" xfId="1260" xr:uid="{00000000-0005-0000-0000-000050000000}"/>
    <cellStyle name="60% - Accent2 2 3 3" xfId="912" xr:uid="{00000000-0005-0000-0000-000050000000}"/>
    <cellStyle name="60% - Accent2 2 4" xfId="306" xr:uid="{00000000-0005-0000-0000-000050000000}"/>
    <cellStyle name="60% - Accent2 2 4 2" xfId="654" xr:uid="{00000000-0005-0000-0000-000050000000}"/>
    <cellStyle name="60% - Accent2 2 4 2 2" xfId="1376" xr:uid="{00000000-0005-0000-0000-000050000000}"/>
    <cellStyle name="60% - Accent2 2 4 3" xfId="1028" xr:uid="{00000000-0005-0000-0000-000050000000}"/>
    <cellStyle name="60% - Accent2 2 5" xfId="422" xr:uid="{00000000-0005-0000-0000-000050000000}"/>
    <cellStyle name="60% - Accent2 2 5 2" xfId="1144" xr:uid="{00000000-0005-0000-0000-000050000000}"/>
    <cellStyle name="60% - Accent2 2 6" xfId="796"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3" xfId="939" xr:uid="{00000000-0005-0000-0000-000078000000}"/>
    <cellStyle name="60% - Accent2 3 3" xfId="333" xr:uid="{00000000-0005-0000-0000-000078000000}"/>
    <cellStyle name="60% - Accent2 3 3 2" xfId="681" xr:uid="{00000000-0005-0000-0000-000078000000}"/>
    <cellStyle name="60% - Accent2 3 3 2 2" xfId="1403" xr:uid="{00000000-0005-0000-0000-000078000000}"/>
    <cellStyle name="60% - Accent2 3 3 3" xfId="1055" xr:uid="{00000000-0005-0000-0000-000078000000}"/>
    <cellStyle name="60% - Accent2 3 4" xfId="449" xr:uid="{00000000-0005-0000-0000-000078000000}"/>
    <cellStyle name="60% - Accent2 3 4 2" xfId="1171" xr:uid="{00000000-0005-0000-0000-000078000000}"/>
    <cellStyle name="60% - Accent2 3 5" xfId="823" xr:uid="{00000000-0005-0000-0000-000078000000}"/>
    <cellStyle name="60% - Accent2 4" xfId="159" xr:uid="{00000000-0005-0000-0000-0000CC000000}"/>
    <cellStyle name="60% - Accent2 4 2" xfId="507" xr:uid="{00000000-0005-0000-0000-0000CC000000}"/>
    <cellStyle name="60% - Accent2 4 2 2" xfId="1229" xr:uid="{00000000-0005-0000-0000-0000CC000000}"/>
    <cellStyle name="60% - Accent2 4 3" xfId="881" xr:uid="{00000000-0005-0000-0000-0000CC000000}"/>
    <cellStyle name="60% - Accent2 5" xfId="275" xr:uid="{00000000-0005-0000-0000-000040010000}"/>
    <cellStyle name="60% - Accent2 5 2" xfId="623" xr:uid="{00000000-0005-0000-0000-000040010000}"/>
    <cellStyle name="60% - Accent2 5 2 2" xfId="1345" xr:uid="{00000000-0005-0000-0000-000040010000}"/>
    <cellStyle name="60% - Accent2 5 3" xfId="997" xr:uid="{00000000-0005-0000-0000-000040010000}"/>
    <cellStyle name="60% - Accent2 6" xfId="391" xr:uid="{00000000-0005-0000-0000-00001E020000}"/>
    <cellStyle name="60% - Accent2 6 2" xfId="1113" xr:uid="{00000000-0005-0000-0000-00001E020000}"/>
    <cellStyle name="60% - Accent2 7" xfId="741" xr:uid="{00000000-0005-0000-0000-0000E9020000}"/>
    <cellStyle name="60% - Accent2 7 2" xfId="1463" xr:uid="{00000000-0005-0000-0000-0000E9020000}"/>
    <cellStyle name="60% - Accent2 8" xfId="765" xr:uid="{00000000-0005-0000-0000-00003D040000}"/>
    <cellStyle name="60% - Accent3" xfId="43" builtinId="40" customBuiltin="1"/>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3" xfId="973" xr:uid="{00000000-0005-0000-0000-000051000000}"/>
    <cellStyle name="60% - Accent3 2 2 3" xfId="367" xr:uid="{00000000-0005-0000-0000-000051000000}"/>
    <cellStyle name="60% - Accent3 2 2 3 2" xfId="715" xr:uid="{00000000-0005-0000-0000-000051000000}"/>
    <cellStyle name="60% - Accent3 2 2 3 2 2" xfId="1437" xr:uid="{00000000-0005-0000-0000-000051000000}"/>
    <cellStyle name="60% - Accent3 2 2 3 3" xfId="1089" xr:uid="{00000000-0005-0000-0000-000051000000}"/>
    <cellStyle name="60% - Accent3 2 2 4" xfId="483" xr:uid="{00000000-0005-0000-0000-000051000000}"/>
    <cellStyle name="60% - Accent3 2 2 4 2" xfId="1205" xr:uid="{00000000-0005-0000-0000-000051000000}"/>
    <cellStyle name="60% - Accent3 2 2 5" xfId="857" xr:uid="{00000000-0005-0000-0000-000051000000}"/>
    <cellStyle name="60% - Accent3 2 3" xfId="193" xr:uid="{00000000-0005-0000-0000-000051000000}"/>
    <cellStyle name="60% - Accent3 2 3 2" xfId="541" xr:uid="{00000000-0005-0000-0000-000051000000}"/>
    <cellStyle name="60% - Accent3 2 3 2 2" xfId="1263" xr:uid="{00000000-0005-0000-0000-000051000000}"/>
    <cellStyle name="60% - Accent3 2 3 3" xfId="915" xr:uid="{00000000-0005-0000-0000-000051000000}"/>
    <cellStyle name="60% - Accent3 2 4" xfId="309" xr:uid="{00000000-0005-0000-0000-000051000000}"/>
    <cellStyle name="60% - Accent3 2 4 2" xfId="657" xr:uid="{00000000-0005-0000-0000-000051000000}"/>
    <cellStyle name="60% - Accent3 2 4 2 2" xfId="1379" xr:uid="{00000000-0005-0000-0000-000051000000}"/>
    <cellStyle name="60% - Accent3 2 4 3" xfId="1031" xr:uid="{00000000-0005-0000-0000-000051000000}"/>
    <cellStyle name="60% - Accent3 2 5" xfId="425" xr:uid="{00000000-0005-0000-0000-000051000000}"/>
    <cellStyle name="60% - Accent3 2 5 2" xfId="1147" xr:uid="{00000000-0005-0000-0000-000051000000}"/>
    <cellStyle name="60% - Accent3 2 6" xfId="799"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3" xfId="942" xr:uid="{00000000-0005-0000-0000-00007A000000}"/>
    <cellStyle name="60% - Accent3 3 3" xfId="336" xr:uid="{00000000-0005-0000-0000-00007A000000}"/>
    <cellStyle name="60% - Accent3 3 3 2" xfId="684" xr:uid="{00000000-0005-0000-0000-00007A000000}"/>
    <cellStyle name="60% - Accent3 3 3 2 2" xfId="1406" xr:uid="{00000000-0005-0000-0000-00007A000000}"/>
    <cellStyle name="60% - Accent3 3 3 3" xfId="1058" xr:uid="{00000000-0005-0000-0000-00007A000000}"/>
    <cellStyle name="60% - Accent3 3 4" xfId="452" xr:uid="{00000000-0005-0000-0000-00007A000000}"/>
    <cellStyle name="60% - Accent3 3 4 2" xfId="1174" xr:uid="{00000000-0005-0000-0000-00007A000000}"/>
    <cellStyle name="60% - Accent3 3 5" xfId="826" xr:uid="{00000000-0005-0000-0000-00007A000000}"/>
    <cellStyle name="60% - Accent3 4" xfId="162" xr:uid="{00000000-0005-0000-0000-0000D0000000}"/>
    <cellStyle name="60% - Accent3 4 2" xfId="510" xr:uid="{00000000-0005-0000-0000-0000D0000000}"/>
    <cellStyle name="60% - Accent3 4 2 2" xfId="1232" xr:uid="{00000000-0005-0000-0000-0000D0000000}"/>
    <cellStyle name="60% - Accent3 4 3" xfId="884" xr:uid="{00000000-0005-0000-0000-0000D0000000}"/>
    <cellStyle name="60% - Accent3 5" xfId="278" xr:uid="{00000000-0005-0000-0000-000044010000}"/>
    <cellStyle name="60% - Accent3 5 2" xfId="626" xr:uid="{00000000-0005-0000-0000-000044010000}"/>
    <cellStyle name="60% - Accent3 5 2 2" xfId="1348" xr:uid="{00000000-0005-0000-0000-000044010000}"/>
    <cellStyle name="60% - Accent3 5 3" xfId="1000" xr:uid="{00000000-0005-0000-0000-000044010000}"/>
    <cellStyle name="60% - Accent3 6" xfId="394" xr:uid="{00000000-0005-0000-0000-00002A020000}"/>
    <cellStyle name="60% - Accent3 6 2" xfId="1116" xr:uid="{00000000-0005-0000-0000-00002A020000}"/>
    <cellStyle name="60% - Accent3 7" xfId="744" xr:uid="{00000000-0005-0000-0000-0000EA020000}"/>
    <cellStyle name="60% - Accent3 7 2" xfId="1466" xr:uid="{00000000-0005-0000-0000-0000EA020000}"/>
    <cellStyle name="60% - Accent3 8" xfId="768" xr:uid="{00000000-0005-0000-0000-000056040000}"/>
    <cellStyle name="60% - Accent4" xfId="47" builtinId="44" customBuiltin="1"/>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3" xfId="976" xr:uid="{00000000-0005-0000-0000-000052000000}"/>
    <cellStyle name="60% - Accent4 2 2 3" xfId="370" xr:uid="{00000000-0005-0000-0000-000052000000}"/>
    <cellStyle name="60% - Accent4 2 2 3 2" xfId="718" xr:uid="{00000000-0005-0000-0000-000052000000}"/>
    <cellStyle name="60% - Accent4 2 2 3 2 2" xfId="1440" xr:uid="{00000000-0005-0000-0000-000052000000}"/>
    <cellStyle name="60% - Accent4 2 2 3 3" xfId="1092" xr:uid="{00000000-0005-0000-0000-000052000000}"/>
    <cellStyle name="60% - Accent4 2 2 4" xfId="486" xr:uid="{00000000-0005-0000-0000-000052000000}"/>
    <cellStyle name="60% - Accent4 2 2 4 2" xfId="1208" xr:uid="{00000000-0005-0000-0000-000052000000}"/>
    <cellStyle name="60% - Accent4 2 2 5" xfId="860" xr:uid="{00000000-0005-0000-0000-000052000000}"/>
    <cellStyle name="60% - Accent4 2 3" xfId="196" xr:uid="{00000000-0005-0000-0000-000052000000}"/>
    <cellStyle name="60% - Accent4 2 3 2" xfId="544" xr:uid="{00000000-0005-0000-0000-000052000000}"/>
    <cellStyle name="60% - Accent4 2 3 2 2" xfId="1266" xr:uid="{00000000-0005-0000-0000-000052000000}"/>
    <cellStyle name="60% - Accent4 2 3 3" xfId="918" xr:uid="{00000000-0005-0000-0000-000052000000}"/>
    <cellStyle name="60% - Accent4 2 4" xfId="312" xr:uid="{00000000-0005-0000-0000-000052000000}"/>
    <cellStyle name="60% - Accent4 2 4 2" xfId="660" xr:uid="{00000000-0005-0000-0000-000052000000}"/>
    <cellStyle name="60% - Accent4 2 4 2 2" xfId="1382" xr:uid="{00000000-0005-0000-0000-000052000000}"/>
    <cellStyle name="60% - Accent4 2 4 3" xfId="1034" xr:uid="{00000000-0005-0000-0000-000052000000}"/>
    <cellStyle name="60% - Accent4 2 5" xfId="428" xr:uid="{00000000-0005-0000-0000-000052000000}"/>
    <cellStyle name="60% - Accent4 2 5 2" xfId="1150" xr:uid="{00000000-0005-0000-0000-000052000000}"/>
    <cellStyle name="60% - Accent4 2 6" xfId="802"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3" xfId="945" xr:uid="{00000000-0005-0000-0000-00007C000000}"/>
    <cellStyle name="60% - Accent4 3 3" xfId="339" xr:uid="{00000000-0005-0000-0000-00007C000000}"/>
    <cellStyle name="60% - Accent4 3 3 2" xfId="687" xr:uid="{00000000-0005-0000-0000-00007C000000}"/>
    <cellStyle name="60% - Accent4 3 3 2 2" xfId="1409" xr:uid="{00000000-0005-0000-0000-00007C000000}"/>
    <cellStyle name="60% - Accent4 3 3 3" xfId="1061" xr:uid="{00000000-0005-0000-0000-00007C000000}"/>
    <cellStyle name="60% - Accent4 3 4" xfId="455" xr:uid="{00000000-0005-0000-0000-00007C000000}"/>
    <cellStyle name="60% - Accent4 3 4 2" xfId="1177" xr:uid="{00000000-0005-0000-0000-00007C000000}"/>
    <cellStyle name="60% - Accent4 3 5" xfId="829" xr:uid="{00000000-0005-0000-0000-00007C000000}"/>
    <cellStyle name="60% - Accent4 4" xfId="165" xr:uid="{00000000-0005-0000-0000-0000D4000000}"/>
    <cellStyle name="60% - Accent4 4 2" xfId="513" xr:uid="{00000000-0005-0000-0000-0000D4000000}"/>
    <cellStyle name="60% - Accent4 4 2 2" xfId="1235" xr:uid="{00000000-0005-0000-0000-0000D4000000}"/>
    <cellStyle name="60% - Accent4 4 3" xfId="887" xr:uid="{00000000-0005-0000-0000-0000D4000000}"/>
    <cellStyle name="60% - Accent4 5" xfId="281" xr:uid="{00000000-0005-0000-0000-000048010000}"/>
    <cellStyle name="60% - Accent4 5 2" xfId="629" xr:uid="{00000000-0005-0000-0000-000048010000}"/>
    <cellStyle name="60% - Accent4 5 2 2" xfId="1351" xr:uid="{00000000-0005-0000-0000-000048010000}"/>
    <cellStyle name="60% - Accent4 5 3" xfId="1003" xr:uid="{00000000-0005-0000-0000-000048010000}"/>
    <cellStyle name="60% - Accent4 6" xfId="397" xr:uid="{00000000-0005-0000-0000-000036020000}"/>
    <cellStyle name="60% - Accent4 6 2" xfId="1119" xr:uid="{00000000-0005-0000-0000-000036020000}"/>
    <cellStyle name="60% - Accent4 7" xfId="747" xr:uid="{00000000-0005-0000-0000-0000EB020000}"/>
    <cellStyle name="60% - Accent4 7 2" xfId="1469" xr:uid="{00000000-0005-0000-0000-0000EB020000}"/>
    <cellStyle name="60% - Accent4 8" xfId="771" xr:uid="{00000000-0005-0000-0000-00006F040000}"/>
    <cellStyle name="60% - Accent5" xfId="51" builtinId="48" customBuiltin="1"/>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3" xfId="979" xr:uid="{00000000-0005-0000-0000-000053000000}"/>
    <cellStyle name="60% - Accent5 2 2 3" xfId="373" xr:uid="{00000000-0005-0000-0000-000053000000}"/>
    <cellStyle name="60% - Accent5 2 2 3 2" xfId="721" xr:uid="{00000000-0005-0000-0000-000053000000}"/>
    <cellStyle name="60% - Accent5 2 2 3 2 2" xfId="1443" xr:uid="{00000000-0005-0000-0000-000053000000}"/>
    <cellStyle name="60% - Accent5 2 2 3 3" xfId="1095" xr:uid="{00000000-0005-0000-0000-000053000000}"/>
    <cellStyle name="60% - Accent5 2 2 4" xfId="489" xr:uid="{00000000-0005-0000-0000-000053000000}"/>
    <cellStyle name="60% - Accent5 2 2 4 2" xfId="1211" xr:uid="{00000000-0005-0000-0000-000053000000}"/>
    <cellStyle name="60% - Accent5 2 2 5" xfId="863" xr:uid="{00000000-0005-0000-0000-000053000000}"/>
    <cellStyle name="60% - Accent5 2 3" xfId="199" xr:uid="{00000000-0005-0000-0000-000053000000}"/>
    <cellStyle name="60% - Accent5 2 3 2" xfId="547" xr:uid="{00000000-0005-0000-0000-000053000000}"/>
    <cellStyle name="60% - Accent5 2 3 2 2" xfId="1269" xr:uid="{00000000-0005-0000-0000-000053000000}"/>
    <cellStyle name="60% - Accent5 2 3 3" xfId="921" xr:uid="{00000000-0005-0000-0000-000053000000}"/>
    <cellStyle name="60% - Accent5 2 4" xfId="315" xr:uid="{00000000-0005-0000-0000-000053000000}"/>
    <cellStyle name="60% - Accent5 2 4 2" xfId="663" xr:uid="{00000000-0005-0000-0000-000053000000}"/>
    <cellStyle name="60% - Accent5 2 4 2 2" xfId="1385" xr:uid="{00000000-0005-0000-0000-000053000000}"/>
    <cellStyle name="60% - Accent5 2 4 3" xfId="1037" xr:uid="{00000000-0005-0000-0000-000053000000}"/>
    <cellStyle name="60% - Accent5 2 5" xfId="431" xr:uid="{00000000-0005-0000-0000-000053000000}"/>
    <cellStyle name="60% - Accent5 2 5 2" xfId="1153" xr:uid="{00000000-0005-0000-0000-000053000000}"/>
    <cellStyle name="60% - Accent5 2 6" xfId="805"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3" xfId="948" xr:uid="{00000000-0005-0000-0000-00007E000000}"/>
    <cellStyle name="60% - Accent5 3 3" xfId="342" xr:uid="{00000000-0005-0000-0000-00007E000000}"/>
    <cellStyle name="60% - Accent5 3 3 2" xfId="690" xr:uid="{00000000-0005-0000-0000-00007E000000}"/>
    <cellStyle name="60% - Accent5 3 3 2 2" xfId="1412" xr:uid="{00000000-0005-0000-0000-00007E000000}"/>
    <cellStyle name="60% - Accent5 3 3 3" xfId="1064" xr:uid="{00000000-0005-0000-0000-00007E000000}"/>
    <cellStyle name="60% - Accent5 3 4" xfId="458" xr:uid="{00000000-0005-0000-0000-00007E000000}"/>
    <cellStyle name="60% - Accent5 3 4 2" xfId="1180" xr:uid="{00000000-0005-0000-0000-00007E000000}"/>
    <cellStyle name="60% - Accent5 3 5" xfId="832" xr:uid="{00000000-0005-0000-0000-00007E000000}"/>
    <cellStyle name="60% - Accent5 4" xfId="168" xr:uid="{00000000-0005-0000-0000-0000D8000000}"/>
    <cellStyle name="60% - Accent5 4 2" xfId="516" xr:uid="{00000000-0005-0000-0000-0000D8000000}"/>
    <cellStyle name="60% - Accent5 4 2 2" xfId="1238" xr:uid="{00000000-0005-0000-0000-0000D8000000}"/>
    <cellStyle name="60% - Accent5 4 3" xfId="890" xr:uid="{00000000-0005-0000-0000-0000D8000000}"/>
    <cellStyle name="60% - Accent5 5" xfId="284" xr:uid="{00000000-0005-0000-0000-00004C010000}"/>
    <cellStyle name="60% - Accent5 5 2" xfId="632" xr:uid="{00000000-0005-0000-0000-00004C010000}"/>
    <cellStyle name="60% - Accent5 5 2 2" xfId="1354" xr:uid="{00000000-0005-0000-0000-00004C010000}"/>
    <cellStyle name="60% - Accent5 5 3" xfId="1006" xr:uid="{00000000-0005-0000-0000-00004C010000}"/>
    <cellStyle name="60% - Accent5 6" xfId="400" xr:uid="{00000000-0005-0000-0000-000042020000}"/>
    <cellStyle name="60% - Accent5 6 2" xfId="1122" xr:uid="{00000000-0005-0000-0000-000042020000}"/>
    <cellStyle name="60% - Accent5 7" xfId="750" xr:uid="{00000000-0005-0000-0000-0000EC020000}"/>
    <cellStyle name="60% - Accent5 7 2" xfId="1472" xr:uid="{00000000-0005-0000-0000-0000EC020000}"/>
    <cellStyle name="60% - Accent5 8" xfId="774" xr:uid="{00000000-0005-0000-0000-000088040000}"/>
    <cellStyle name="60% - Accent6" xfId="55" builtinId="52" customBuiltin="1"/>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3" xfId="982" xr:uid="{00000000-0005-0000-0000-000054000000}"/>
    <cellStyle name="60% - Accent6 2 2 3" xfId="376" xr:uid="{00000000-0005-0000-0000-000054000000}"/>
    <cellStyle name="60% - Accent6 2 2 3 2" xfId="724" xr:uid="{00000000-0005-0000-0000-000054000000}"/>
    <cellStyle name="60% - Accent6 2 2 3 2 2" xfId="1446" xr:uid="{00000000-0005-0000-0000-000054000000}"/>
    <cellStyle name="60% - Accent6 2 2 3 3" xfId="1098" xr:uid="{00000000-0005-0000-0000-000054000000}"/>
    <cellStyle name="60% - Accent6 2 2 4" xfId="492" xr:uid="{00000000-0005-0000-0000-000054000000}"/>
    <cellStyle name="60% - Accent6 2 2 4 2" xfId="1214" xr:uid="{00000000-0005-0000-0000-000054000000}"/>
    <cellStyle name="60% - Accent6 2 2 5" xfId="866" xr:uid="{00000000-0005-0000-0000-000054000000}"/>
    <cellStyle name="60% - Accent6 2 3" xfId="202" xr:uid="{00000000-0005-0000-0000-000054000000}"/>
    <cellStyle name="60% - Accent6 2 3 2" xfId="550" xr:uid="{00000000-0005-0000-0000-000054000000}"/>
    <cellStyle name="60% - Accent6 2 3 2 2" xfId="1272" xr:uid="{00000000-0005-0000-0000-000054000000}"/>
    <cellStyle name="60% - Accent6 2 3 3" xfId="924" xr:uid="{00000000-0005-0000-0000-000054000000}"/>
    <cellStyle name="60% - Accent6 2 4" xfId="318" xr:uid="{00000000-0005-0000-0000-000054000000}"/>
    <cellStyle name="60% - Accent6 2 4 2" xfId="666" xr:uid="{00000000-0005-0000-0000-000054000000}"/>
    <cellStyle name="60% - Accent6 2 4 2 2" xfId="1388" xr:uid="{00000000-0005-0000-0000-000054000000}"/>
    <cellStyle name="60% - Accent6 2 4 3" xfId="1040" xr:uid="{00000000-0005-0000-0000-000054000000}"/>
    <cellStyle name="60% - Accent6 2 5" xfId="434" xr:uid="{00000000-0005-0000-0000-000054000000}"/>
    <cellStyle name="60% - Accent6 2 5 2" xfId="1156" xr:uid="{00000000-0005-0000-0000-000054000000}"/>
    <cellStyle name="60% - Accent6 2 6" xfId="808"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3" xfId="951" xr:uid="{00000000-0005-0000-0000-000080000000}"/>
    <cellStyle name="60% - Accent6 3 3" xfId="345" xr:uid="{00000000-0005-0000-0000-000080000000}"/>
    <cellStyle name="60% - Accent6 3 3 2" xfId="693" xr:uid="{00000000-0005-0000-0000-000080000000}"/>
    <cellStyle name="60% - Accent6 3 3 2 2" xfId="1415" xr:uid="{00000000-0005-0000-0000-000080000000}"/>
    <cellStyle name="60% - Accent6 3 3 3" xfId="1067" xr:uid="{00000000-0005-0000-0000-000080000000}"/>
    <cellStyle name="60% - Accent6 3 4" xfId="461" xr:uid="{00000000-0005-0000-0000-000080000000}"/>
    <cellStyle name="60% - Accent6 3 4 2" xfId="1183" xr:uid="{00000000-0005-0000-0000-000080000000}"/>
    <cellStyle name="60% - Accent6 3 5" xfId="835" xr:uid="{00000000-0005-0000-0000-000080000000}"/>
    <cellStyle name="60% - Accent6 4" xfId="171" xr:uid="{00000000-0005-0000-0000-0000DC000000}"/>
    <cellStyle name="60% - Accent6 4 2" xfId="519" xr:uid="{00000000-0005-0000-0000-0000DC000000}"/>
    <cellStyle name="60% - Accent6 4 2 2" xfId="1241" xr:uid="{00000000-0005-0000-0000-0000DC000000}"/>
    <cellStyle name="60% - Accent6 4 3" xfId="893" xr:uid="{00000000-0005-0000-0000-0000DC000000}"/>
    <cellStyle name="60% - Accent6 5" xfId="287" xr:uid="{00000000-0005-0000-0000-000050010000}"/>
    <cellStyle name="60% - Accent6 5 2" xfId="635" xr:uid="{00000000-0005-0000-0000-000050010000}"/>
    <cellStyle name="60% - Accent6 5 2 2" xfId="1357" xr:uid="{00000000-0005-0000-0000-000050010000}"/>
    <cellStyle name="60% - Accent6 5 3" xfId="1009" xr:uid="{00000000-0005-0000-0000-000050010000}"/>
    <cellStyle name="60% - Accent6 6" xfId="403" xr:uid="{00000000-0005-0000-0000-00004E020000}"/>
    <cellStyle name="60% - Accent6 6 2" xfId="1125" xr:uid="{00000000-0005-0000-0000-00004E020000}"/>
    <cellStyle name="60% - Accent6 7" xfId="753" xr:uid="{00000000-0005-0000-0000-0000ED020000}"/>
    <cellStyle name="60% - Accent6 7 2" xfId="1475" xr:uid="{00000000-0005-0000-0000-0000ED020000}"/>
    <cellStyle name="60% - Accent6 8" xfId="777" xr:uid="{00000000-0005-0000-0000-0000A104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1" xfId="756" xr:uid="{00000000-0005-0000-0000-00001C000000}"/>
    <cellStyle name="Comma 2 2" xfId="10" xr:uid="{00000000-0005-0000-0000-00001D000000}"/>
    <cellStyle name="Comma 2 3" xfId="15"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3" xfId="957" xr:uid="{00000000-0005-0000-0000-00001F000000}"/>
    <cellStyle name="Comma 2 3 2 2 3" xfId="351" xr:uid="{00000000-0005-0000-0000-00001F000000}"/>
    <cellStyle name="Comma 2 3 2 2 3 2" xfId="699" xr:uid="{00000000-0005-0000-0000-00001F000000}"/>
    <cellStyle name="Comma 2 3 2 2 3 2 2" xfId="1421" xr:uid="{00000000-0005-0000-0000-00001F000000}"/>
    <cellStyle name="Comma 2 3 2 2 3 3" xfId="1073" xr:uid="{00000000-0005-0000-0000-00001F000000}"/>
    <cellStyle name="Comma 2 3 2 2 4" xfId="467" xr:uid="{00000000-0005-0000-0000-00001F000000}"/>
    <cellStyle name="Comma 2 3 2 2 4 2" xfId="1189" xr:uid="{00000000-0005-0000-0000-00001F000000}"/>
    <cellStyle name="Comma 2 3 2 2 5" xfId="841" xr:uid="{00000000-0005-0000-0000-00001F000000}"/>
    <cellStyle name="Comma 2 3 2 3" xfId="177" xr:uid="{00000000-0005-0000-0000-00001F000000}"/>
    <cellStyle name="Comma 2 3 2 3 2" xfId="525" xr:uid="{00000000-0005-0000-0000-00001F000000}"/>
    <cellStyle name="Comma 2 3 2 3 2 2" xfId="1247" xr:uid="{00000000-0005-0000-0000-00001F000000}"/>
    <cellStyle name="Comma 2 3 2 3 3" xfId="899" xr:uid="{00000000-0005-0000-0000-00001F000000}"/>
    <cellStyle name="Comma 2 3 2 4" xfId="293" xr:uid="{00000000-0005-0000-0000-00001F000000}"/>
    <cellStyle name="Comma 2 3 2 4 2" xfId="641" xr:uid="{00000000-0005-0000-0000-00001F000000}"/>
    <cellStyle name="Comma 2 3 2 4 2 2" xfId="1363" xr:uid="{00000000-0005-0000-0000-00001F000000}"/>
    <cellStyle name="Comma 2 3 2 4 3" xfId="1015" xr:uid="{00000000-0005-0000-0000-00001F000000}"/>
    <cellStyle name="Comma 2 3 2 5" xfId="409" xr:uid="{00000000-0005-0000-0000-00001F000000}"/>
    <cellStyle name="Comma 2 3 2 5 2" xfId="1131" xr:uid="{00000000-0005-0000-0000-00001F000000}"/>
    <cellStyle name="Comma 2 3 2 6" xfId="783"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3" xfId="985" xr:uid="{00000000-0005-0000-0000-000003000000}"/>
    <cellStyle name="Comma 2 3 3 2 3" xfId="379" xr:uid="{00000000-0005-0000-0000-000003000000}"/>
    <cellStyle name="Comma 2 3 3 2 3 2" xfId="727" xr:uid="{00000000-0005-0000-0000-000003000000}"/>
    <cellStyle name="Comma 2 3 3 2 3 2 2" xfId="1449" xr:uid="{00000000-0005-0000-0000-000003000000}"/>
    <cellStyle name="Comma 2 3 3 2 3 3" xfId="1101" xr:uid="{00000000-0005-0000-0000-000003000000}"/>
    <cellStyle name="Comma 2 3 3 2 4" xfId="495" xr:uid="{00000000-0005-0000-0000-000003000000}"/>
    <cellStyle name="Comma 2 3 3 2 4 2" xfId="1217" xr:uid="{00000000-0005-0000-0000-000003000000}"/>
    <cellStyle name="Comma 2 3 3 2 5" xfId="869" xr:uid="{00000000-0005-0000-0000-000003000000}"/>
    <cellStyle name="Comma 2 3 3 3" xfId="205" xr:uid="{00000000-0005-0000-0000-000003000000}"/>
    <cellStyle name="Comma 2 3 3 3 2" xfId="553" xr:uid="{00000000-0005-0000-0000-000003000000}"/>
    <cellStyle name="Comma 2 3 3 3 2 2" xfId="1275" xr:uid="{00000000-0005-0000-0000-000003000000}"/>
    <cellStyle name="Comma 2 3 3 3 3" xfId="927" xr:uid="{00000000-0005-0000-0000-000003000000}"/>
    <cellStyle name="Comma 2 3 3 4" xfId="321" xr:uid="{00000000-0005-0000-0000-000003000000}"/>
    <cellStyle name="Comma 2 3 3 4 2" xfId="669" xr:uid="{00000000-0005-0000-0000-000003000000}"/>
    <cellStyle name="Comma 2 3 3 4 2 2" xfId="1391" xr:uid="{00000000-0005-0000-0000-000003000000}"/>
    <cellStyle name="Comma 2 3 3 4 3" xfId="1043" xr:uid="{00000000-0005-0000-0000-000003000000}"/>
    <cellStyle name="Comma 2 3 3 5" xfId="437" xr:uid="{00000000-0005-0000-0000-000003000000}"/>
    <cellStyle name="Comma 2 3 3 5 2" xfId="1159" xr:uid="{00000000-0005-0000-0000-000003000000}"/>
    <cellStyle name="Comma 2 3 3 6" xfId="811"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3" xfId="933" xr:uid="{00000000-0005-0000-0000-00001E000000}"/>
    <cellStyle name="Comma 2 3 4 3" xfId="327" xr:uid="{00000000-0005-0000-0000-00001E000000}"/>
    <cellStyle name="Comma 2 3 4 3 2" xfId="675" xr:uid="{00000000-0005-0000-0000-00001E000000}"/>
    <cellStyle name="Comma 2 3 4 3 2 2" xfId="1397" xr:uid="{00000000-0005-0000-0000-00001E000000}"/>
    <cellStyle name="Comma 2 3 4 3 3" xfId="1049" xr:uid="{00000000-0005-0000-0000-00001E000000}"/>
    <cellStyle name="Comma 2 3 4 4" xfId="443" xr:uid="{00000000-0005-0000-0000-00001E000000}"/>
    <cellStyle name="Comma 2 3 4 4 2" xfId="1165" xr:uid="{00000000-0005-0000-0000-00001E000000}"/>
    <cellStyle name="Comma 2 3 4 5" xfId="817" xr:uid="{00000000-0005-0000-0000-00001E000000}"/>
    <cellStyle name="Comma 2 3 5" xfId="153" xr:uid="{00000000-0005-0000-0000-00001E000000}"/>
    <cellStyle name="Comma 2 3 5 2" xfId="501" xr:uid="{00000000-0005-0000-0000-00001E000000}"/>
    <cellStyle name="Comma 2 3 5 2 2" xfId="1223" xr:uid="{00000000-0005-0000-0000-00001E000000}"/>
    <cellStyle name="Comma 2 3 5 3" xfId="875" xr:uid="{00000000-0005-0000-0000-00001E000000}"/>
    <cellStyle name="Comma 2 3 6" xfId="269" xr:uid="{00000000-0005-0000-0000-00001E000000}"/>
    <cellStyle name="Comma 2 3 6 2" xfId="617" xr:uid="{00000000-0005-0000-0000-00001E000000}"/>
    <cellStyle name="Comma 2 3 6 2 2" xfId="1339" xr:uid="{00000000-0005-0000-0000-00001E000000}"/>
    <cellStyle name="Comma 2 3 6 3" xfId="991" xr:uid="{00000000-0005-0000-0000-00001E000000}"/>
    <cellStyle name="Comma 2 3 7" xfId="385" xr:uid="{00000000-0005-0000-0000-00001E000000}"/>
    <cellStyle name="Comma 2 3 7 2" xfId="1107" xr:uid="{00000000-0005-0000-0000-00001E000000}"/>
    <cellStyle name="Comma 2 3 8" xfId="731" xr:uid="{00000000-0005-0000-0000-000003000000}"/>
    <cellStyle name="Comma 2 3 8 2" xfId="1453" xr:uid="{00000000-0005-0000-0000-000003000000}"/>
    <cellStyle name="Comma 2 3 9" xfId="759"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3" xfId="954" xr:uid="{00000000-0005-0000-0000-000020000000}"/>
    <cellStyle name="Comma 2 4 2 3" xfId="348" xr:uid="{00000000-0005-0000-0000-000020000000}"/>
    <cellStyle name="Comma 2 4 2 3 2" xfId="696" xr:uid="{00000000-0005-0000-0000-000020000000}"/>
    <cellStyle name="Comma 2 4 2 3 2 2" xfId="1418" xr:uid="{00000000-0005-0000-0000-000020000000}"/>
    <cellStyle name="Comma 2 4 2 3 3" xfId="1070" xr:uid="{00000000-0005-0000-0000-000020000000}"/>
    <cellStyle name="Comma 2 4 2 4" xfId="464" xr:uid="{00000000-0005-0000-0000-000020000000}"/>
    <cellStyle name="Comma 2 4 2 4 2" xfId="1186" xr:uid="{00000000-0005-0000-0000-000020000000}"/>
    <cellStyle name="Comma 2 4 2 5" xfId="838" xr:uid="{00000000-0005-0000-0000-000020000000}"/>
    <cellStyle name="Comma 2 4 3" xfId="174" xr:uid="{00000000-0005-0000-0000-000020000000}"/>
    <cellStyle name="Comma 2 4 3 2" xfId="522" xr:uid="{00000000-0005-0000-0000-000020000000}"/>
    <cellStyle name="Comma 2 4 3 2 2" xfId="1244" xr:uid="{00000000-0005-0000-0000-000020000000}"/>
    <cellStyle name="Comma 2 4 3 3" xfId="896" xr:uid="{00000000-0005-0000-0000-000020000000}"/>
    <cellStyle name="Comma 2 4 4" xfId="290" xr:uid="{00000000-0005-0000-0000-000020000000}"/>
    <cellStyle name="Comma 2 4 4 2" xfId="638" xr:uid="{00000000-0005-0000-0000-000020000000}"/>
    <cellStyle name="Comma 2 4 4 2 2" xfId="1360" xr:uid="{00000000-0005-0000-0000-000020000000}"/>
    <cellStyle name="Comma 2 4 4 3" xfId="1012" xr:uid="{00000000-0005-0000-0000-000020000000}"/>
    <cellStyle name="Comma 2 4 5" xfId="406" xr:uid="{00000000-0005-0000-0000-000020000000}"/>
    <cellStyle name="Comma 2 4 5 2" xfId="1128" xr:uid="{00000000-0005-0000-0000-000020000000}"/>
    <cellStyle name="Comma 2 4 6" xfId="780"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3" xfId="961" xr:uid="{00000000-0005-0000-0000-000001000000}"/>
    <cellStyle name="Comma 2 5 2 3" xfId="355" xr:uid="{00000000-0005-0000-0000-000001000000}"/>
    <cellStyle name="Comma 2 5 2 3 2" xfId="703" xr:uid="{00000000-0005-0000-0000-000001000000}"/>
    <cellStyle name="Comma 2 5 2 3 2 2" xfId="1425" xr:uid="{00000000-0005-0000-0000-000001000000}"/>
    <cellStyle name="Comma 2 5 2 3 3" xfId="1077" xr:uid="{00000000-0005-0000-0000-000001000000}"/>
    <cellStyle name="Comma 2 5 2 4" xfId="471" xr:uid="{00000000-0005-0000-0000-000001000000}"/>
    <cellStyle name="Comma 2 5 2 4 2" xfId="1193" xr:uid="{00000000-0005-0000-0000-000001000000}"/>
    <cellStyle name="Comma 2 5 2 5" xfId="845" xr:uid="{00000000-0005-0000-0000-000001000000}"/>
    <cellStyle name="Comma 2 5 3" xfId="181" xr:uid="{00000000-0005-0000-0000-000001000000}"/>
    <cellStyle name="Comma 2 5 3 2" xfId="529" xr:uid="{00000000-0005-0000-0000-000001000000}"/>
    <cellStyle name="Comma 2 5 3 2 2" xfId="1251" xr:uid="{00000000-0005-0000-0000-000001000000}"/>
    <cellStyle name="Comma 2 5 3 3" xfId="903" xr:uid="{00000000-0005-0000-0000-000001000000}"/>
    <cellStyle name="Comma 2 5 4" xfId="297" xr:uid="{00000000-0005-0000-0000-000001000000}"/>
    <cellStyle name="Comma 2 5 4 2" xfId="645" xr:uid="{00000000-0005-0000-0000-000001000000}"/>
    <cellStyle name="Comma 2 5 4 2 2" xfId="1367" xr:uid="{00000000-0005-0000-0000-000001000000}"/>
    <cellStyle name="Comma 2 5 4 3" xfId="1019" xr:uid="{00000000-0005-0000-0000-000001000000}"/>
    <cellStyle name="Comma 2 5 5" xfId="413" xr:uid="{00000000-0005-0000-0000-000001000000}"/>
    <cellStyle name="Comma 2 5 5 2" xfId="1135" xr:uid="{00000000-0005-0000-0000-000001000000}"/>
    <cellStyle name="Comma 2 5 6" xfId="787" xr:uid="{00000000-0005-0000-0000-00000100000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3" xfId="930" xr:uid="{00000000-0005-0000-0000-00001C000000}"/>
    <cellStyle name="Comma 2 6 3" xfId="324" xr:uid="{00000000-0005-0000-0000-00001C000000}"/>
    <cellStyle name="Comma 2 6 3 2" xfId="672" xr:uid="{00000000-0005-0000-0000-00001C000000}"/>
    <cellStyle name="Comma 2 6 3 2 2" xfId="1394" xr:uid="{00000000-0005-0000-0000-00001C000000}"/>
    <cellStyle name="Comma 2 6 3 3" xfId="1046" xr:uid="{00000000-0005-0000-0000-00001C000000}"/>
    <cellStyle name="Comma 2 6 4" xfId="440" xr:uid="{00000000-0005-0000-0000-00001C000000}"/>
    <cellStyle name="Comma 2 6 4 2" xfId="1162" xr:uid="{00000000-0005-0000-0000-00001C000000}"/>
    <cellStyle name="Comma 2 6 5" xfId="814" xr:uid="{00000000-0005-0000-0000-00001C000000}"/>
    <cellStyle name="Comma 2 7" xfId="150" xr:uid="{00000000-0005-0000-0000-00001C000000}"/>
    <cellStyle name="Comma 2 7 2" xfId="498" xr:uid="{00000000-0005-0000-0000-00001C000000}"/>
    <cellStyle name="Comma 2 7 2 2" xfId="1220" xr:uid="{00000000-0005-0000-0000-00001C000000}"/>
    <cellStyle name="Comma 2 7 3" xfId="872" xr:uid="{00000000-0005-0000-0000-00001C000000}"/>
    <cellStyle name="Comma 2 8" xfId="266" xr:uid="{00000000-0005-0000-0000-00001C000000}"/>
    <cellStyle name="Comma 2 8 2" xfId="614" xr:uid="{00000000-0005-0000-0000-00001C000000}"/>
    <cellStyle name="Comma 2 8 2 2" xfId="1336" xr:uid="{00000000-0005-0000-0000-00001C000000}"/>
    <cellStyle name="Comma 2 8 3" xfId="988" xr:uid="{00000000-0005-0000-0000-00001C000000}"/>
    <cellStyle name="Comma 2 9" xfId="382" xr:uid="{00000000-0005-0000-0000-00001C000000}"/>
    <cellStyle name="Comma 2 9 2" xfId="1104"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3" xfId="960" xr:uid="{00000000-0005-0000-0000-000055000000}"/>
    <cellStyle name="Comma 3 2 3" xfId="354" xr:uid="{00000000-0005-0000-0000-000055000000}"/>
    <cellStyle name="Comma 3 2 3 2" xfId="702" xr:uid="{00000000-0005-0000-0000-000055000000}"/>
    <cellStyle name="Comma 3 2 3 2 2" xfId="1424" xr:uid="{00000000-0005-0000-0000-000055000000}"/>
    <cellStyle name="Comma 3 2 3 3" xfId="1076" xr:uid="{00000000-0005-0000-0000-000055000000}"/>
    <cellStyle name="Comma 3 2 4" xfId="470" xr:uid="{00000000-0005-0000-0000-000055000000}"/>
    <cellStyle name="Comma 3 2 4 2" xfId="1192" xr:uid="{00000000-0005-0000-0000-000055000000}"/>
    <cellStyle name="Comma 3 2 5" xfId="844" xr:uid="{00000000-0005-0000-0000-000055000000}"/>
    <cellStyle name="Comma 3 3" xfId="180" xr:uid="{00000000-0005-0000-0000-000055000000}"/>
    <cellStyle name="Comma 3 3 2" xfId="528" xr:uid="{00000000-0005-0000-0000-000055000000}"/>
    <cellStyle name="Comma 3 3 2 2" xfId="1250" xr:uid="{00000000-0005-0000-0000-000055000000}"/>
    <cellStyle name="Comma 3 3 3" xfId="902" xr:uid="{00000000-0005-0000-0000-000055000000}"/>
    <cellStyle name="Comma 3 4" xfId="296" xr:uid="{00000000-0005-0000-0000-000055000000}"/>
    <cellStyle name="Comma 3 4 2" xfId="644" xr:uid="{00000000-0005-0000-0000-000055000000}"/>
    <cellStyle name="Comma 3 4 2 2" xfId="1366" xr:uid="{00000000-0005-0000-0000-000055000000}"/>
    <cellStyle name="Comma 3 4 3" xfId="1018" xr:uid="{00000000-0005-0000-0000-000055000000}"/>
    <cellStyle name="Comma 3 5" xfId="412" xr:uid="{00000000-0005-0000-0000-000055000000}"/>
    <cellStyle name="Comma 3 5 2" xfId="1134" xr:uid="{00000000-0005-0000-0000-000055000000}"/>
    <cellStyle name="Comma 3 6" xfId="786"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2" xfId="12"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3" xfId="955" xr:uid="{00000000-0005-0000-0000-00002F000000}"/>
    <cellStyle name="Normal 3 2 2 2 3" xfId="349" xr:uid="{00000000-0005-0000-0000-00002F000000}"/>
    <cellStyle name="Normal 3 2 2 2 3 2" xfId="697" xr:uid="{00000000-0005-0000-0000-00002F000000}"/>
    <cellStyle name="Normal 3 2 2 2 3 2 2" xfId="1419" xr:uid="{00000000-0005-0000-0000-00002F000000}"/>
    <cellStyle name="Normal 3 2 2 2 3 3" xfId="1071" xr:uid="{00000000-0005-0000-0000-00002F000000}"/>
    <cellStyle name="Normal 3 2 2 2 4" xfId="465" xr:uid="{00000000-0005-0000-0000-00002F000000}"/>
    <cellStyle name="Normal 3 2 2 2 4 2" xfId="1187" xr:uid="{00000000-0005-0000-0000-00002F000000}"/>
    <cellStyle name="Normal 3 2 2 2 5" xfId="839" xr:uid="{00000000-0005-0000-0000-00002F000000}"/>
    <cellStyle name="Normal 3 2 2 3" xfId="175" xr:uid="{00000000-0005-0000-0000-00002F000000}"/>
    <cellStyle name="Normal 3 2 2 3 2" xfId="523" xr:uid="{00000000-0005-0000-0000-00002F000000}"/>
    <cellStyle name="Normal 3 2 2 3 2 2" xfId="1245" xr:uid="{00000000-0005-0000-0000-00002F000000}"/>
    <cellStyle name="Normal 3 2 2 3 3" xfId="897" xr:uid="{00000000-0005-0000-0000-00002F000000}"/>
    <cellStyle name="Normal 3 2 2 4" xfId="291" xr:uid="{00000000-0005-0000-0000-00002F000000}"/>
    <cellStyle name="Normal 3 2 2 4 2" xfId="639" xr:uid="{00000000-0005-0000-0000-00002F000000}"/>
    <cellStyle name="Normal 3 2 2 4 2 2" xfId="1361" xr:uid="{00000000-0005-0000-0000-00002F000000}"/>
    <cellStyle name="Normal 3 2 2 4 3" xfId="1013" xr:uid="{00000000-0005-0000-0000-00002F000000}"/>
    <cellStyle name="Normal 3 2 2 5" xfId="407" xr:uid="{00000000-0005-0000-0000-00002F000000}"/>
    <cellStyle name="Normal 3 2 2 5 2" xfId="1129" xr:uid="{00000000-0005-0000-0000-00002F000000}"/>
    <cellStyle name="Normal 3 2 2 6" xfId="781"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3" xfId="983" xr:uid="{00000000-0005-0000-0000-000008000000}"/>
    <cellStyle name="Normal 3 2 3 2 3" xfId="377" xr:uid="{00000000-0005-0000-0000-000008000000}"/>
    <cellStyle name="Normal 3 2 3 2 3 2" xfId="725" xr:uid="{00000000-0005-0000-0000-000008000000}"/>
    <cellStyle name="Normal 3 2 3 2 3 2 2" xfId="1447" xr:uid="{00000000-0005-0000-0000-000008000000}"/>
    <cellStyle name="Normal 3 2 3 2 3 3" xfId="1099" xr:uid="{00000000-0005-0000-0000-000008000000}"/>
    <cellStyle name="Normal 3 2 3 2 4" xfId="493" xr:uid="{00000000-0005-0000-0000-000008000000}"/>
    <cellStyle name="Normal 3 2 3 2 4 2" xfId="1215" xr:uid="{00000000-0005-0000-0000-000008000000}"/>
    <cellStyle name="Normal 3 2 3 2 5" xfId="867" xr:uid="{00000000-0005-0000-0000-000008000000}"/>
    <cellStyle name="Normal 3 2 3 3" xfId="203" xr:uid="{00000000-0005-0000-0000-000008000000}"/>
    <cellStyle name="Normal 3 2 3 3 2" xfId="551" xr:uid="{00000000-0005-0000-0000-000008000000}"/>
    <cellStyle name="Normal 3 2 3 3 2 2" xfId="1273" xr:uid="{00000000-0005-0000-0000-000008000000}"/>
    <cellStyle name="Normal 3 2 3 3 3" xfId="925" xr:uid="{00000000-0005-0000-0000-000008000000}"/>
    <cellStyle name="Normal 3 2 3 4" xfId="319" xr:uid="{00000000-0005-0000-0000-000008000000}"/>
    <cellStyle name="Normal 3 2 3 4 2" xfId="667" xr:uid="{00000000-0005-0000-0000-000008000000}"/>
    <cellStyle name="Normal 3 2 3 4 2 2" xfId="1389" xr:uid="{00000000-0005-0000-0000-000008000000}"/>
    <cellStyle name="Normal 3 2 3 4 3" xfId="1041" xr:uid="{00000000-0005-0000-0000-000008000000}"/>
    <cellStyle name="Normal 3 2 3 5" xfId="435" xr:uid="{00000000-0005-0000-0000-000008000000}"/>
    <cellStyle name="Normal 3 2 3 5 2" xfId="1157" xr:uid="{00000000-0005-0000-0000-000008000000}"/>
    <cellStyle name="Normal 3 2 3 6" xfId="809"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3" xfId="931" xr:uid="{00000000-0005-0000-0000-00002E000000}"/>
    <cellStyle name="Normal 3 2 4 3" xfId="325" xr:uid="{00000000-0005-0000-0000-00002E000000}"/>
    <cellStyle name="Normal 3 2 4 3 2" xfId="673" xr:uid="{00000000-0005-0000-0000-00002E000000}"/>
    <cellStyle name="Normal 3 2 4 3 2 2" xfId="1395" xr:uid="{00000000-0005-0000-0000-00002E000000}"/>
    <cellStyle name="Normal 3 2 4 3 3" xfId="1047" xr:uid="{00000000-0005-0000-0000-00002E000000}"/>
    <cellStyle name="Normal 3 2 4 4" xfId="441" xr:uid="{00000000-0005-0000-0000-00002E000000}"/>
    <cellStyle name="Normal 3 2 4 4 2" xfId="1163" xr:uid="{00000000-0005-0000-0000-00002E000000}"/>
    <cellStyle name="Normal 3 2 4 5" xfId="815" xr:uid="{00000000-0005-0000-0000-00002E000000}"/>
    <cellStyle name="Normal 3 2 5" xfId="151" xr:uid="{00000000-0005-0000-0000-00002E000000}"/>
    <cellStyle name="Normal 3 2 5 2" xfId="499" xr:uid="{00000000-0005-0000-0000-00002E000000}"/>
    <cellStyle name="Normal 3 2 5 2 2" xfId="1221" xr:uid="{00000000-0005-0000-0000-00002E000000}"/>
    <cellStyle name="Normal 3 2 5 3" xfId="873" xr:uid="{00000000-0005-0000-0000-00002E000000}"/>
    <cellStyle name="Normal 3 2 6" xfId="267" xr:uid="{00000000-0005-0000-0000-00002E000000}"/>
    <cellStyle name="Normal 3 2 6 2" xfId="615" xr:uid="{00000000-0005-0000-0000-00002E000000}"/>
    <cellStyle name="Normal 3 2 6 2 2" xfId="1337" xr:uid="{00000000-0005-0000-0000-00002E000000}"/>
    <cellStyle name="Normal 3 2 6 3" xfId="989" xr:uid="{00000000-0005-0000-0000-00002E000000}"/>
    <cellStyle name="Normal 3 2 7" xfId="383" xr:uid="{00000000-0005-0000-0000-00002E000000}"/>
    <cellStyle name="Normal 3 2 7 2" xfId="1105" xr:uid="{00000000-0005-0000-0000-00002E000000}"/>
    <cellStyle name="Normal 3 2 8" xfId="735" xr:uid="{00000000-0005-0000-0000-000008000000}"/>
    <cellStyle name="Normal 3 2 8 2" xfId="1457" xr:uid="{00000000-0005-0000-0000-000008000000}"/>
    <cellStyle name="Normal 3 2 9" xfId="757"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3" xfId="952" xr:uid="{00000000-0005-0000-0000-000030000000}"/>
    <cellStyle name="Normal 3 3 2 3" xfId="346" xr:uid="{00000000-0005-0000-0000-000030000000}"/>
    <cellStyle name="Normal 3 3 2 3 2" xfId="694" xr:uid="{00000000-0005-0000-0000-000030000000}"/>
    <cellStyle name="Normal 3 3 2 3 2 2" xfId="1416" xr:uid="{00000000-0005-0000-0000-000030000000}"/>
    <cellStyle name="Normal 3 3 2 3 3" xfId="1068" xr:uid="{00000000-0005-0000-0000-000030000000}"/>
    <cellStyle name="Normal 3 3 2 4" xfId="462" xr:uid="{00000000-0005-0000-0000-000030000000}"/>
    <cellStyle name="Normal 3 3 2 4 2" xfId="1184" xr:uid="{00000000-0005-0000-0000-000030000000}"/>
    <cellStyle name="Normal 3 3 2 5" xfId="836" xr:uid="{00000000-0005-0000-0000-000030000000}"/>
    <cellStyle name="Normal 3 3 3" xfId="172" xr:uid="{00000000-0005-0000-0000-000030000000}"/>
    <cellStyle name="Normal 3 3 3 2" xfId="520" xr:uid="{00000000-0005-0000-0000-000030000000}"/>
    <cellStyle name="Normal 3 3 3 2 2" xfId="1242" xr:uid="{00000000-0005-0000-0000-000030000000}"/>
    <cellStyle name="Normal 3 3 3 3" xfId="894" xr:uid="{00000000-0005-0000-0000-000030000000}"/>
    <cellStyle name="Normal 3 3 4" xfId="288" xr:uid="{00000000-0005-0000-0000-000030000000}"/>
    <cellStyle name="Normal 3 3 4 2" xfId="636" xr:uid="{00000000-0005-0000-0000-000030000000}"/>
    <cellStyle name="Normal 3 3 4 2 2" xfId="1358" xr:uid="{00000000-0005-0000-0000-000030000000}"/>
    <cellStyle name="Normal 3 3 4 3" xfId="1010" xr:uid="{00000000-0005-0000-0000-000030000000}"/>
    <cellStyle name="Normal 3 3 5" xfId="404" xr:uid="{00000000-0005-0000-0000-000030000000}"/>
    <cellStyle name="Normal 3 3 5 2" xfId="1126" xr:uid="{00000000-0005-0000-0000-000030000000}"/>
    <cellStyle name="Normal 3 3 6" xfId="778"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3" xfId="964" xr:uid="{00000000-0005-0000-0000-000004000000}"/>
    <cellStyle name="Normal 3 4 2 3" xfId="358" xr:uid="{00000000-0005-0000-0000-000004000000}"/>
    <cellStyle name="Normal 3 4 2 3 2" xfId="706" xr:uid="{00000000-0005-0000-0000-000004000000}"/>
    <cellStyle name="Normal 3 4 2 3 2 2" xfId="1428" xr:uid="{00000000-0005-0000-0000-000004000000}"/>
    <cellStyle name="Normal 3 4 2 3 3" xfId="1080" xr:uid="{00000000-0005-0000-0000-000004000000}"/>
    <cellStyle name="Normal 3 4 2 4" xfId="474" xr:uid="{00000000-0005-0000-0000-000004000000}"/>
    <cellStyle name="Normal 3 4 2 4 2" xfId="1196" xr:uid="{00000000-0005-0000-0000-000004000000}"/>
    <cellStyle name="Normal 3 4 2 5" xfId="848" xr:uid="{00000000-0005-0000-0000-000004000000}"/>
    <cellStyle name="Normal 3 4 3" xfId="184" xr:uid="{00000000-0005-0000-0000-000004000000}"/>
    <cellStyle name="Normal 3 4 3 2" xfId="532" xr:uid="{00000000-0005-0000-0000-000004000000}"/>
    <cellStyle name="Normal 3 4 3 2 2" xfId="1254" xr:uid="{00000000-0005-0000-0000-000004000000}"/>
    <cellStyle name="Normal 3 4 3 3" xfId="906" xr:uid="{00000000-0005-0000-0000-000004000000}"/>
    <cellStyle name="Normal 3 4 4" xfId="300" xr:uid="{00000000-0005-0000-0000-000004000000}"/>
    <cellStyle name="Normal 3 4 4 2" xfId="648" xr:uid="{00000000-0005-0000-0000-000004000000}"/>
    <cellStyle name="Normal 3 4 4 2 2" xfId="1370" xr:uid="{00000000-0005-0000-0000-000004000000}"/>
    <cellStyle name="Normal 3 4 4 3" xfId="1022" xr:uid="{00000000-0005-0000-0000-000004000000}"/>
    <cellStyle name="Normal 3 4 5" xfId="416" xr:uid="{00000000-0005-0000-0000-000004000000}"/>
    <cellStyle name="Normal 3 4 5 2" xfId="1138" xr:uid="{00000000-0005-0000-0000-000004000000}"/>
    <cellStyle name="Normal 3 4 6" xfId="790"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3" xfId="928" xr:uid="{00000000-0005-0000-0000-00002D000000}"/>
    <cellStyle name="Normal 3 5 3" xfId="322" xr:uid="{00000000-0005-0000-0000-00002D000000}"/>
    <cellStyle name="Normal 3 5 3 2" xfId="670" xr:uid="{00000000-0005-0000-0000-00002D000000}"/>
    <cellStyle name="Normal 3 5 3 2 2" xfId="1392" xr:uid="{00000000-0005-0000-0000-00002D000000}"/>
    <cellStyle name="Normal 3 5 3 3" xfId="1044" xr:uid="{00000000-0005-0000-0000-00002D000000}"/>
    <cellStyle name="Normal 3 5 4" xfId="438" xr:uid="{00000000-0005-0000-0000-00002D000000}"/>
    <cellStyle name="Normal 3 5 4 2" xfId="1160" xr:uid="{00000000-0005-0000-0000-00002D000000}"/>
    <cellStyle name="Normal 3 5 5" xfId="812" xr:uid="{00000000-0005-0000-0000-00002D000000}"/>
    <cellStyle name="Normal 3 6" xfId="148" xr:uid="{00000000-0005-0000-0000-00002D000000}"/>
    <cellStyle name="Normal 3 6 2" xfId="496" xr:uid="{00000000-0005-0000-0000-00002D000000}"/>
    <cellStyle name="Normal 3 6 2 2" xfId="1218" xr:uid="{00000000-0005-0000-0000-00002D000000}"/>
    <cellStyle name="Normal 3 6 3" xfId="870" xr:uid="{00000000-0005-0000-0000-00002D000000}"/>
    <cellStyle name="Normal 3 7" xfId="264" xr:uid="{00000000-0005-0000-0000-00002D000000}"/>
    <cellStyle name="Normal 3 7 2" xfId="612" xr:uid="{00000000-0005-0000-0000-00002D000000}"/>
    <cellStyle name="Normal 3 7 2 2" xfId="1334" xr:uid="{00000000-0005-0000-0000-00002D000000}"/>
    <cellStyle name="Normal 3 7 3" xfId="986" xr:uid="{00000000-0005-0000-0000-00002D000000}"/>
    <cellStyle name="Normal 3 8" xfId="380" xr:uid="{00000000-0005-0000-0000-00002D000000}"/>
    <cellStyle name="Normal 3 8 2" xfId="1102" xr:uid="{00000000-0005-0000-0000-00002D000000}"/>
    <cellStyle name="Normal 3 9" xfId="732" xr:uid="{00000000-0005-0000-0000-000007000000}"/>
    <cellStyle name="Normal 3 9 2" xfId="1454" xr:uid="{00000000-0005-0000-0000-000007000000}"/>
    <cellStyle name="Normal 4" xfId="8" xr:uid="{00000000-0005-0000-0000-000031000000}"/>
    <cellStyle name="Normal 4 10" xfId="755" xr:uid="{00000000-0005-0000-0000-000031000000}"/>
    <cellStyle name="Normal 4 2" xfId="14"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3" xfId="956" xr:uid="{00000000-0005-0000-0000-000033000000}"/>
    <cellStyle name="Normal 4 2 2 2 3" xfId="350" xr:uid="{00000000-0005-0000-0000-000033000000}"/>
    <cellStyle name="Normal 4 2 2 2 3 2" xfId="698" xr:uid="{00000000-0005-0000-0000-000033000000}"/>
    <cellStyle name="Normal 4 2 2 2 3 2 2" xfId="1420" xr:uid="{00000000-0005-0000-0000-000033000000}"/>
    <cellStyle name="Normal 4 2 2 2 3 3" xfId="1072" xr:uid="{00000000-0005-0000-0000-000033000000}"/>
    <cellStyle name="Normal 4 2 2 2 4" xfId="466" xr:uid="{00000000-0005-0000-0000-000033000000}"/>
    <cellStyle name="Normal 4 2 2 2 4 2" xfId="1188" xr:uid="{00000000-0005-0000-0000-000033000000}"/>
    <cellStyle name="Normal 4 2 2 2 5" xfId="840" xr:uid="{00000000-0005-0000-0000-000033000000}"/>
    <cellStyle name="Normal 4 2 2 3" xfId="176" xr:uid="{00000000-0005-0000-0000-000033000000}"/>
    <cellStyle name="Normal 4 2 2 3 2" xfId="524" xr:uid="{00000000-0005-0000-0000-000033000000}"/>
    <cellStyle name="Normal 4 2 2 3 2 2" xfId="1246" xr:uid="{00000000-0005-0000-0000-000033000000}"/>
    <cellStyle name="Normal 4 2 2 3 3" xfId="898" xr:uid="{00000000-0005-0000-0000-000033000000}"/>
    <cellStyle name="Normal 4 2 2 4" xfId="292" xr:uid="{00000000-0005-0000-0000-000033000000}"/>
    <cellStyle name="Normal 4 2 2 4 2" xfId="640" xr:uid="{00000000-0005-0000-0000-000033000000}"/>
    <cellStyle name="Normal 4 2 2 4 2 2" xfId="1362" xr:uid="{00000000-0005-0000-0000-000033000000}"/>
    <cellStyle name="Normal 4 2 2 4 3" xfId="1014" xr:uid="{00000000-0005-0000-0000-000033000000}"/>
    <cellStyle name="Normal 4 2 2 5" xfId="408" xr:uid="{00000000-0005-0000-0000-000033000000}"/>
    <cellStyle name="Normal 4 2 2 5 2" xfId="1130" xr:uid="{00000000-0005-0000-0000-000033000000}"/>
    <cellStyle name="Normal 4 2 2 6" xfId="782"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3" xfId="984" xr:uid="{00000000-0005-0000-0000-00000A000000}"/>
    <cellStyle name="Normal 4 2 3 2 3" xfId="378" xr:uid="{00000000-0005-0000-0000-00000A000000}"/>
    <cellStyle name="Normal 4 2 3 2 3 2" xfId="726" xr:uid="{00000000-0005-0000-0000-00000A000000}"/>
    <cellStyle name="Normal 4 2 3 2 3 2 2" xfId="1448" xr:uid="{00000000-0005-0000-0000-00000A000000}"/>
    <cellStyle name="Normal 4 2 3 2 3 3" xfId="1100" xr:uid="{00000000-0005-0000-0000-00000A000000}"/>
    <cellStyle name="Normal 4 2 3 2 4" xfId="494" xr:uid="{00000000-0005-0000-0000-00000A000000}"/>
    <cellStyle name="Normal 4 2 3 2 4 2" xfId="1216" xr:uid="{00000000-0005-0000-0000-00000A000000}"/>
    <cellStyle name="Normal 4 2 3 2 5" xfId="868" xr:uid="{00000000-0005-0000-0000-00000A000000}"/>
    <cellStyle name="Normal 4 2 3 3" xfId="204" xr:uid="{00000000-0005-0000-0000-00000A000000}"/>
    <cellStyle name="Normal 4 2 3 3 2" xfId="552" xr:uid="{00000000-0005-0000-0000-00000A000000}"/>
    <cellStyle name="Normal 4 2 3 3 2 2" xfId="1274" xr:uid="{00000000-0005-0000-0000-00000A000000}"/>
    <cellStyle name="Normal 4 2 3 3 3" xfId="926" xr:uid="{00000000-0005-0000-0000-00000A000000}"/>
    <cellStyle name="Normal 4 2 3 4" xfId="320" xr:uid="{00000000-0005-0000-0000-00000A000000}"/>
    <cellStyle name="Normal 4 2 3 4 2" xfId="668" xr:uid="{00000000-0005-0000-0000-00000A000000}"/>
    <cellStyle name="Normal 4 2 3 4 2 2" xfId="1390" xr:uid="{00000000-0005-0000-0000-00000A000000}"/>
    <cellStyle name="Normal 4 2 3 4 3" xfId="1042" xr:uid="{00000000-0005-0000-0000-00000A000000}"/>
    <cellStyle name="Normal 4 2 3 5" xfId="436" xr:uid="{00000000-0005-0000-0000-00000A000000}"/>
    <cellStyle name="Normal 4 2 3 5 2" xfId="1158" xr:uid="{00000000-0005-0000-0000-00000A000000}"/>
    <cellStyle name="Normal 4 2 3 6" xfId="810"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3" xfId="932" xr:uid="{00000000-0005-0000-0000-000032000000}"/>
    <cellStyle name="Normal 4 2 4 3" xfId="326" xr:uid="{00000000-0005-0000-0000-000032000000}"/>
    <cellStyle name="Normal 4 2 4 3 2" xfId="674" xr:uid="{00000000-0005-0000-0000-000032000000}"/>
    <cellStyle name="Normal 4 2 4 3 2 2" xfId="1396" xr:uid="{00000000-0005-0000-0000-000032000000}"/>
    <cellStyle name="Normal 4 2 4 3 3" xfId="1048" xr:uid="{00000000-0005-0000-0000-000032000000}"/>
    <cellStyle name="Normal 4 2 4 4" xfId="442" xr:uid="{00000000-0005-0000-0000-000032000000}"/>
    <cellStyle name="Normal 4 2 4 4 2" xfId="1164" xr:uid="{00000000-0005-0000-0000-000032000000}"/>
    <cellStyle name="Normal 4 2 4 5" xfId="816" xr:uid="{00000000-0005-0000-0000-000032000000}"/>
    <cellStyle name="Normal 4 2 5" xfId="152" xr:uid="{00000000-0005-0000-0000-000032000000}"/>
    <cellStyle name="Normal 4 2 5 2" xfId="500" xr:uid="{00000000-0005-0000-0000-000032000000}"/>
    <cellStyle name="Normal 4 2 5 2 2" xfId="1222" xr:uid="{00000000-0005-0000-0000-000032000000}"/>
    <cellStyle name="Normal 4 2 5 3" xfId="874" xr:uid="{00000000-0005-0000-0000-000032000000}"/>
    <cellStyle name="Normal 4 2 6" xfId="268" xr:uid="{00000000-0005-0000-0000-000032000000}"/>
    <cellStyle name="Normal 4 2 6 2" xfId="616" xr:uid="{00000000-0005-0000-0000-000032000000}"/>
    <cellStyle name="Normal 4 2 6 2 2" xfId="1338" xr:uid="{00000000-0005-0000-0000-000032000000}"/>
    <cellStyle name="Normal 4 2 6 3" xfId="990" xr:uid="{00000000-0005-0000-0000-000032000000}"/>
    <cellStyle name="Normal 4 2 7" xfId="384" xr:uid="{00000000-0005-0000-0000-000032000000}"/>
    <cellStyle name="Normal 4 2 7 2" xfId="1106" xr:uid="{00000000-0005-0000-0000-000032000000}"/>
    <cellStyle name="Normal 4 2 8" xfId="733" xr:uid="{00000000-0005-0000-0000-00000A000000}"/>
    <cellStyle name="Normal 4 2 8 2" xfId="1455" xr:uid="{00000000-0005-0000-0000-00000A000000}"/>
    <cellStyle name="Normal 4 2 9" xfId="758"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3" xfId="953" xr:uid="{00000000-0005-0000-0000-000034000000}"/>
    <cellStyle name="Normal 4 3 2 3" xfId="347" xr:uid="{00000000-0005-0000-0000-000034000000}"/>
    <cellStyle name="Normal 4 3 2 3 2" xfId="695" xr:uid="{00000000-0005-0000-0000-000034000000}"/>
    <cellStyle name="Normal 4 3 2 3 2 2" xfId="1417" xr:uid="{00000000-0005-0000-0000-000034000000}"/>
    <cellStyle name="Normal 4 3 2 3 3" xfId="1069" xr:uid="{00000000-0005-0000-0000-000034000000}"/>
    <cellStyle name="Normal 4 3 2 4" xfId="463" xr:uid="{00000000-0005-0000-0000-000034000000}"/>
    <cellStyle name="Normal 4 3 2 4 2" xfId="1185" xr:uid="{00000000-0005-0000-0000-000034000000}"/>
    <cellStyle name="Normal 4 3 2 5" xfId="837" xr:uid="{00000000-0005-0000-0000-000034000000}"/>
    <cellStyle name="Normal 4 3 3" xfId="173" xr:uid="{00000000-0005-0000-0000-000034000000}"/>
    <cellStyle name="Normal 4 3 3 2" xfId="521" xr:uid="{00000000-0005-0000-0000-000034000000}"/>
    <cellStyle name="Normal 4 3 3 2 2" xfId="1243" xr:uid="{00000000-0005-0000-0000-000034000000}"/>
    <cellStyle name="Normal 4 3 3 3" xfId="895" xr:uid="{00000000-0005-0000-0000-000034000000}"/>
    <cellStyle name="Normal 4 3 4" xfId="289" xr:uid="{00000000-0005-0000-0000-000034000000}"/>
    <cellStyle name="Normal 4 3 4 2" xfId="637" xr:uid="{00000000-0005-0000-0000-000034000000}"/>
    <cellStyle name="Normal 4 3 4 2 2" xfId="1359" xr:uid="{00000000-0005-0000-0000-000034000000}"/>
    <cellStyle name="Normal 4 3 4 3" xfId="1011" xr:uid="{00000000-0005-0000-0000-000034000000}"/>
    <cellStyle name="Normal 4 3 5" xfId="405" xr:uid="{00000000-0005-0000-0000-000034000000}"/>
    <cellStyle name="Normal 4 3 5 2" xfId="1127" xr:uid="{00000000-0005-0000-0000-000034000000}"/>
    <cellStyle name="Normal 4 3 6" xfId="779"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3" xfId="962" xr:uid="{00000000-0005-0000-0000-000005000000}"/>
    <cellStyle name="Normal 4 4 2 3" xfId="356" xr:uid="{00000000-0005-0000-0000-000005000000}"/>
    <cellStyle name="Normal 4 4 2 3 2" xfId="704" xr:uid="{00000000-0005-0000-0000-000005000000}"/>
    <cellStyle name="Normal 4 4 2 3 2 2" xfId="1426" xr:uid="{00000000-0005-0000-0000-000005000000}"/>
    <cellStyle name="Normal 4 4 2 3 3" xfId="1078" xr:uid="{00000000-0005-0000-0000-000005000000}"/>
    <cellStyle name="Normal 4 4 2 4" xfId="472" xr:uid="{00000000-0005-0000-0000-000005000000}"/>
    <cellStyle name="Normal 4 4 2 4 2" xfId="1194" xr:uid="{00000000-0005-0000-0000-000005000000}"/>
    <cellStyle name="Normal 4 4 2 5" xfId="846" xr:uid="{00000000-0005-0000-0000-000005000000}"/>
    <cellStyle name="Normal 4 4 3" xfId="182" xr:uid="{00000000-0005-0000-0000-000005000000}"/>
    <cellStyle name="Normal 4 4 3 2" xfId="530" xr:uid="{00000000-0005-0000-0000-000005000000}"/>
    <cellStyle name="Normal 4 4 3 2 2" xfId="1252" xr:uid="{00000000-0005-0000-0000-000005000000}"/>
    <cellStyle name="Normal 4 4 3 3" xfId="904" xr:uid="{00000000-0005-0000-0000-000005000000}"/>
    <cellStyle name="Normal 4 4 4" xfId="298" xr:uid="{00000000-0005-0000-0000-000005000000}"/>
    <cellStyle name="Normal 4 4 4 2" xfId="646" xr:uid="{00000000-0005-0000-0000-000005000000}"/>
    <cellStyle name="Normal 4 4 4 2 2" xfId="1368" xr:uid="{00000000-0005-0000-0000-000005000000}"/>
    <cellStyle name="Normal 4 4 4 3" xfId="1020" xr:uid="{00000000-0005-0000-0000-000005000000}"/>
    <cellStyle name="Normal 4 4 5" xfId="414" xr:uid="{00000000-0005-0000-0000-000005000000}"/>
    <cellStyle name="Normal 4 4 5 2" xfId="1136" xr:uid="{00000000-0005-0000-0000-000005000000}"/>
    <cellStyle name="Normal 4 4 6" xfId="788"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3" xfId="929" xr:uid="{00000000-0005-0000-0000-000031000000}"/>
    <cellStyle name="Normal 4 5 3" xfId="323" xr:uid="{00000000-0005-0000-0000-000031000000}"/>
    <cellStyle name="Normal 4 5 3 2" xfId="671" xr:uid="{00000000-0005-0000-0000-000031000000}"/>
    <cellStyle name="Normal 4 5 3 2 2" xfId="1393" xr:uid="{00000000-0005-0000-0000-000031000000}"/>
    <cellStyle name="Normal 4 5 3 3" xfId="1045" xr:uid="{00000000-0005-0000-0000-000031000000}"/>
    <cellStyle name="Normal 4 5 4" xfId="439" xr:uid="{00000000-0005-0000-0000-000031000000}"/>
    <cellStyle name="Normal 4 5 4 2" xfId="1161" xr:uid="{00000000-0005-0000-0000-000031000000}"/>
    <cellStyle name="Normal 4 5 5" xfId="813" xr:uid="{00000000-0005-0000-0000-000031000000}"/>
    <cellStyle name="Normal 4 6" xfId="149" xr:uid="{00000000-0005-0000-0000-000031000000}"/>
    <cellStyle name="Normal 4 6 2" xfId="497" xr:uid="{00000000-0005-0000-0000-000031000000}"/>
    <cellStyle name="Normal 4 6 2 2" xfId="1219" xr:uid="{00000000-0005-0000-0000-000031000000}"/>
    <cellStyle name="Normal 4 6 3" xfId="871" xr:uid="{00000000-0005-0000-0000-000031000000}"/>
    <cellStyle name="Normal 4 7" xfId="265" xr:uid="{00000000-0005-0000-0000-000031000000}"/>
    <cellStyle name="Normal 4 7 2" xfId="613" xr:uid="{00000000-0005-0000-0000-000031000000}"/>
    <cellStyle name="Normal 4 7 2 2" xfId="1335" xr:uid="{00000000-0005-0000-0000-000031000000}"/>
    <cellStyle name="Normal 4 7 3" xfId="987" xr:uid="{00000000-0005-0000-0000-000031000000}"/>
    <cellStyle name="Normal 4 8" xfId="381" xr:uid="{00000000-0005-0000-0000-000031000000}"/>
    <cellStyle name="Normal 4 8 2" xfId="1103" xr:uid="{00000000-0005-0000-0000-000031000000}"/>
    <cellStyle name="Normal 4 9" xfId="730" xr:uid="{00000000-0005-0000-0000-000009000000}"/>
    <cellStyle name="Normal 4 9 2" xfId="1452"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3" xfId="959" xr:uid="{00000000-0005-0000-0000-000056000000}"/>
    <cellStyle name="Normal 5 2 3" xfId="353" xr:uid="{00000000-0005-0000-0000-000056000000}"/>
    <cellStyle name="Normal 5 2 3 2" xfId="701" xr:uid="{00000000-0005-0000-0000-000056000000}"/>
    <cellStyle name="Normal 5 2 3 2 2" xfId="1423" xr:uid="{00000000-0005-0000-0000-000056000000}"/>
    <cellStyle name="Normal 5 2 3 3" xfId="1075" xr:uid="{00000000-0005-0000-0000-000056000000}"/>
    <cellStyle name="Normal 5 2 4" xfId="469" xr:uid="{00000000-0005-0000-0000-000056000000}"/>
    <cellStyle name="Normal 5 2 4 2" xfId="1191" xr:uid="{00000000-0005-0000-0000-000056000000}"/>
    <cellStyle name="Normal 5 2 5" xfId="843" xr:uid="{00000000-0005-0000-0000-000056000000}"/>
    <cellStyle name="Normal 5 3" xfId="179" xr:uid="{00000000-0005-0000-0000-000056000000}"/>
    <cellStyle name="Normal 5 3 2" xfId="527" xr:uid="{00000000-0005-0000-0000-000056000000}"/>
    <cellStyle name="Normal 5 3 2 2" xfId="1249" xr:uid="{00000000-0005-0000-0000-000056000000}"/>
    <cellStyle name="Normal 5 3 3" xfId="901" xr:uid="{00000000-0005-0000-0000-000056000000}"/>
    <cellStyle name="Normal 5 4" xfId="295" xr:uid="{00000000-0005-0000-0000-000056000000}"/>
    <cellStyle name="Normal 5 4 2" xfId="643" xr:uid="{00000000-0005-0000-0000-000056000000}"/>
    <cellStyle name="Normal 5 4 2 2" xfId="1365" xr:uid="{00000000-0005-0000-0000-000056000000}"/>
    <cellStyle name="Normal 5 4 3" xfId="1017" xr:uid="{00000000-0005-0000-0000-000056000000}"/>
    <cellStyle name="Normal 5 5" xfId="411" xr:uid="{00000000-0005-0000-0000-000056000000}"/>
    <cellStyle name="Normal 5 5 2" xfId="1133" xr:uid="{00000000-0005-0000-0000-000056000000}"/>
    <cellStyle name="Normal 5 6" xfId="785" xr:uid="{00000000-0005-0000-0000-000056000000}"/>
    <cellStyle name="Normal 6" xfId="728" xr:uid="{00000000-0005-0000-0000-0000EE020000}"/>
    <cellStyle name="Normal 6 2" xfId="1450"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3" xfId="958" xr:uid="{00000000-0005-0000-0000-000038000000}"/>
    <cellStyle name="Note 2 2 3" xfId="352" xr:uid="{00000000-0005-0000-0000-000038000000}"/>
    <cellStyle name="Note 2 2 3 2" xfId="700" xr:uid="{00000000-0005-0000-0000-000038000000}"/>
    <cellStyle name="Note 2 2 3 2 2" xfId="1422" xr:uid="{00000000-0005-0000-0000-000038000000}"/>
    <cellStyle name="Note 2 2 3 3" xfId="1074" xr:uid="{00000000-0005-0000-0000-000038000000}"/>
    <cellStyle name="Note 2 2 4" xfId="468" xr:uid="{00000000-0005-0000-0000-000038000000}"/>
    <cellStyle name="Note 2 2 4 2" xfId="1190" xr:uid="{00000000-0005-0000-0000-000038000000}"/>
    <cellStyle name="Note 2 2 5" xfId="842" xr:uid="{00000000-0005-0000-0000-000038000000}"/>
    <cellStyle name="Note 2 3" xfId="178" xr:uid="{00000000-0005-0000-0000-000038000000}"/>
    <cellStyle name="Note 2 3 2" xfId="526" xr:uid="{00000000-0005-0000-0000-000038000000}"/>
    <cellStyle name="Note 2 3 2 2" xfId="1248" xr:uid="{00000000-0005-0000-0000-000038000000}"/>
    <cellStyle name="Note 2 3 3" xfId="900" xr:uid="{00000000-0005-0000-0000-000038000000}"/>
    <cellStyle name="Note 2 4" xfId="294" xr:uid="{00000000-0005-0000-0000-000038000000}"/>
    <cellStyle name="Note 2 4 2" xfId="642" xr:uid="{00000000-0005-0000-0000-000038000000}"/>
    <cellStyle name="Note 2 4 2 2" xfId="1364" xr:uid="{00000000-0005-0000-0000-000038000000}"/>
    <cellStyle name="Note 2 4 3" xfId="1016" xr:uid="{00000000-0005-0000-0000-000038000000}"/>
    <cellStyle name="Note 2 5" xfId="410" xr:uid="{00000000-0005-0000-0000-000038000000}"/>
    <cellStyle name="Note 2 5 2" xfId="1132" xr:uid="{00000000-0005-0000-0000-000038000000}"/>
    <cellStyle name="Note 2 6" xfId="784"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3" xfId="963" xr:uid="{00000000-0005-0000-0000-000058000000}"/>
    <cellStyle name="Note 3 2 3" xfId="357" xr:uid="{00000000-0005-0000-0000-000058000000}"/>
    <cellStyle name="Note 3 2 3 2" xfId="705" xr:uid="{00000000-0005-0000-0000-000058000000}"/>
    <cellStyle name="Note 3 2 3 2 2" xfId="1427" xr:uid="{00000000-0005-0000-0000-000058000000}"/>
    <cellStyle name="Note 3 2 3 3" xfId="1079" xr:uid="{00000000-0005-0000-0000-000058000000}"/>
    <cellStyle name="Note 3 2 4" xfId="473" xr:uid="{00000000-0005-0000-0000-000058000000}"/>
    <cellStyle name="Note 3 2 4 2" xfId="1195" xr:uid="{00000000-0005-0000-0000-000058000000}"/>
    <cellStyle name="Note 3 2 5" xfId="847" xr:uid="{00000000-0005-0000-0000-000058000000}"/>
    <cellStyle name="Note 3 3" xfId="183" xr:uid="{00000000-0005-0000-0000-000058000000}"/>
    <cellStyle name="Note 3 3 2" xfId="531" xr:uid="{00000000-0005-0000-0000-000058000000}"/>
    <cellStyle name="Note 3 3 2 2" xfId="1253" xr:uid="{00000000-0005-0000-0000-000058000000}"/>
    <cellStyle name="Note 3 3 3" xfId="905" xr:uid="{00000000-0005-0000-0000-000058000000}"/>
    <cellStyle name="Note 3 4" xfId="299" xr:uid="{00000000-0005-0000-0000-000058000000}"/>
    <cellStyle name="Note 3 4 2" xfId="647" xr:uid="{00000000-0005-0000-0000-000058000000}"/>
    <cellStyle name="Note 3 4 2 2" xfId="1369" xr:uid="{00000000-0005-0000-0000-000058000000}"/>
    <cellStyle name="Note 3 4 3" xfId="1021" xr:uid="{00000000-0005-0000-0000-000058000000}"/>
    <cellStyle name="Note 3 5" xfId="415" xr:uid="{00000000-0005-0000-0000-000058000000}"/>
    <cellStyle name="Note 3 5 2" xfId="1137" xr:uid="{00000000-0005-0000-0000-000058000000}"/>
    <cellStyle name="Note 3 6" xfId="789" xr:uid="{00000000-0005-0000-0000-000058000000}"/>
    <cellStyle name="Note 4" xfId="734" xr:uid="{00000000-0005-0000-0000-0000EF020000}"/>
    <cellStyle name="Note 4 2" xfId="1456"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24</xdr:col>
      <xdr:colOff>8467</xdr:colOff>
      <xdr:row>32</xdr:row>
      <xdr:rowOff>96363</xdr:rowOff>
    </xdr:to>
    <xdr:pic>
      <xdr:nvPicPr>
        <xdr:cNvPr id="3" name="Picture 2">
          <a:extLst>
            <a:ext uri="{FF2B5EF4-FFF2-40B4-BE49-F238E27FC236}">
              <a16:creationId xmlns:a16="http://schemas.microsoft.com/office/drawing/2014/main" id="{3CD276FF-0040-46F5-A40B-D7E2716CA4C1}"/>
            </a:ext>
          </a:extLst>
        </xdr:cNvPr>
        <xdr:cNvPicPr>
          <a:picLocks noChangeAspect="1"/>
        </xdr:cNvPicPr>
      </xdr:nvPicPr>
      <xdr:blipFill>
        <a:blip xmlns:r="http://schemas.openxmlformats.org/officeDocument/2006/relationships" r:embed="rId1"/>
        <a:stretch>
          <a:fillRect/>
        </a:stretch>
      </xdr:blipFill>
      <xdr:spPr>
        <a:xfrm>
          <a:off x="1" y="1"/>
          <a:ext cx="14638866" cy="5515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35</xdr:col>
      <xdr:colOff>229809</xdr:colOff>
      <xdr:row>47</xdr:row>
      <xdr:rowOff>95613</xdr:rowOff>
    </xdr:to>
    <xdr:pic>
      <xdr:nvPicPr>
        <xdr:cNvPr id="3" name="Picture 2">
          <a:extLst>
            <a:ext uri="{FF2B5EF4-FFF2-40B4-BE49-F238E27FC236}">
              <a16:creationId xmlns:a16="http://schemas.microsoft.com/office/drawing/2014/main" id="{18FA53AF-3EC2-4F7A-86A8-9502D1480582}"/>
            </a:ext>
          </a:extLst>
        </xdr:cNvPr>
        <xdr:cNvPicPr>
          <a:picLocks noChangeAspect="1"/>
        </xdr:cNvPicPr>
      </xdr:nvPicPr>
      <xdr:blipFill>
        <a:blip xmlns:r="http://schemas.openxmlformats.org/officeDocument/2006/relationships" r:embed="rId1"/>
        <a:stretch>
          <a:fillRect/>
        </a:stretch>
      </xdr:blipFill>
      <xdr:spPr>
        <a:xfrm>
          <a:off x="0" y="0"/>
          <a:ext cx="21396476" cy="8054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4"/>
  <sheetViews>
    <sheetView showGridLines="0" tabSelected="1" topLeftCell="A2" zoomScale="75" zoomScaleNormal="75" workbookViewId="0">
      <selection activeCell="S6" sqref="S6"/>
    </sheetView>
  </sheetViews>
  <sheetFormatPr defaultColWidth="10.33203125" defaultRowHeight="13.8" x14ac:dyDescent="0.25"/>
  <cols>
    <col min="1" max="1" width="1" style="169"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05"/>
      <c r="C1" s="305"/>
      <c r="D1" s="305"/>
      <c r="E1" s="305"/>
      <c r="F1" s="305"/>
      <c r="G1" s="305"/>
      <c r="H1" s="305"/>
      <c r="I1" s="305"/>
      <c r="J1" s="305"/>
      <c r="K1" s="305"/>
      <c r="L1" s="305"/>
      <c r="M1" s="305"/>
      <c r="N1" s="305"/>
      <c r="O1" s="305"/>
      <c r="P1" s="305"/>
      <c r="Q1" s="305"/>
      <c r="R1" s="305"/>
      <c r="S1" s="305"/>
      <c r="T1" s="305"/>
      <c r="U1" s="305"/>
      <c r="V1" s="305"/>
      <c r="W1" s="305"/>
      <c r="X1" s="305"/>
      <c r="Y1" s="305"/>
      <c r="Z1" s="305"/>
    </row>
    <row r="2" spans="1:26" s="73" customFormat="1" ht="17.399999999999999" x14ac:dyDescent="0.3">
      <c r="A2" s="370" t="s">
        <v>332</v>
      </c>
      <c r="B2" s="370"/>
      <c r="C2" s="370"/>
      <c r="D2" s="370"/>
      <c r="E2" s="370"/>
      <c r="F2" s="370"/>
      <c r="G2" s="370"/>
      <c r="H2" s="370"/>
      <c r="I2" s="370"/>
      <c r="J2" s="370"/>
      <c r="K2" s="370"/>
      <c r="L2" s="370"/>
      <c r="M2" s="370"/>
      <c r="N2" s="306" t="s">
        <v>327</v>
      </c>
      <c r="O2" s="305"/>
      <c r="P2" s="305"/>
      <c r="Q2" s="305"/>
      <c r="R2" s="305"/>
      <c r="S2" s="305"/>
      <c r="T2" s="305"/>
      <c r="U2" s="305"/>
      <c r="V2" s="305"/>
      <c r="W2" s="305"/>
      <c r="X2" s="305"/>
      <c r="Y2" s="305"/>
      <c r="Z2" s="305"/>
    </row>
    <row r="3" spans="1:26" s="73" customFormat="1" ht="16.5" customHeight="1" x14ac:dyDescent="0.25">
      <c r="A3" s="169"/>
      <c r="B3" s="1"/>
      <c r="C3" s="5"/>
      <c r="D3" s="1"/>
      <c r="E3" s="1"/>
      <c r="F3" s="5"/>
      <c r="G3" s="1"/>
      <c r="H3" s="1"/>
      <c r="I3" s="1"/>
      <c r="J3" s="1"/>
      <c r="K3" s="1"/>
      <c r="L3" s="1"/>
      <c r="M3" s="1"/>
      <c r="N3" s="1"/>
      <c r="O3" s="5"/>
      <c r="P3" s="1"/>
      <c r="Q3" s="1"/>
      <c r="R3" s="5"/>
      <c r="S3" s="1"/>
      <c r="T3" s="1"/>
      <c r="V3" s="358" t="s">
        <v>334</v>
      </c>
      <c r="W3" s="358"/>
      <c r="X3" s="5"/>
      <c r="Y3" s="358" t="s">
        <v>335</v>
      </c>
      <c r="Z3" s="358"/>
    </row>
    <row r="4" spans="1:26" s="73" customFormat="1" ht="32.25" customHeight="1" x14ac:dyDescent="0.25">
      <c r="A4" s="169"/>
      <c r="B4" s="75"/>
      <c r="C4" s="23"/>
      <c r="D4" s="347" t="s">
        <v>89</v>
      </c>
      <c r="E4" s="347"/>
      <c r="F4" s="23"/>
      <c r="G4" s="350" t="s">
        <v>10</v>
      </c>
      <c r="H4" s="351"/>
      <c r="I4" s="354" t="s">
        <v>10</v>
      </c>
      <c r="J4" s="355"/>
      <c r="K4" s="356" t="s">
        <v>10</v>
      </c>
      <c r="L4" s="355"/>
      <c r="M4" s="352" t="s">
        <v>10</v>
      </c>
      <c r="N4" s="353"/>
      <c r="O4" s="23"/>
      <c r="P4" s="347" t="s">
        <v>88</v>
      </c>
      <c r="Q4" s="347"/>
      <c r="R4" s="23"/>
      <c r="S4" s="362" t="s">
        <v>336</v>
      </c>
      <c r="T4" s="363"/>
      <c r="V4" s="359"/>
      <c r="W4" s="359"/>
      <c r="X4" s="5"/>
      <c r="Y4" s="359"/>
      <c r="Z4" s="359"/>
    </row>
    <row r="5" spans="1:26" s="8" customFormat="1" ht="13.95" customHeight="1" x14ac:dyDescent="0.25">
      <c r="A5" s="170"/>
      <c r="B5" s="76"/>
      <c r="C5" s="23"/>
      <c r="D5" s="347"/>
      <c r="E5" s="347"/>
      <c r="F5" s="23"/>
      <c r="G5" s="366" t="s">
        <v>85</v>
      </c>
      <c r="H5" s="367"/>
      <c r="I5" s="348" t="s">
        <v>86</v>
      </c>
      <c r="J5" s="349"/>
      <c r="K5" s="357" t="s">
        <v>87</v>
      </c>
      <c r="L5" s="349"/>
      <c r="M5" s="368" t="s">
        <v>82</v>
      </c>
      <c r="N5" s="369"/>
      <c r="O5" s="23"/>
      <c r="P5" s="347"/>
      <c r="Q5" s="347"/>
      <c r="R5" s="23"/>
      <c r="S5" s="364"/>
      <c r="T5" s="365"/>
      <c r="V5" s="360" t="s">
        <v>8</v>
      </c>
      <c r="W5" s="345" t="s">
        <v>81</v>
      </c>
      <c r="X5" s="5"/>
      <c r="Y5" s="345" t="s">
        <v>8</v>
      </c>
      <c r="Z5" s="346" t="s">
        <v>81</v>
      </c>
    </row>
    <row r="6" spans="1:26" s="7" customFormat="1" ht="30.6" customHeight="1" x14ac:dyDescent="0.25">
      <c r="A6" s="172">
        <v>40909</v>
      </c>
      <c r="B6" s="176" t="s">
        <v>0</v>
      </c>
      <c r="C6" s="91"/>
      <c r="D6" s="245" t="s">
        <v>9</v>
      </c>
      <c r="E6" s="245" t="s">
        <v>11</v>
      </c>
      <c r="F6" s="91"/>
      <c r="G6" s="92" t="s">
        <v>9</v>
      </c>
      <c r="H6" s="92" t="s">
        <v>11</v>
      </c>
      <c r="I6" s="93" t="s">
        <v>9</v>
      </c>
      <c r="J6" s="93" t="s">
        <v>11</v>
      </c>
      <c r="K6" s="92" t="s">
        <v>9</v>
      </c>
      <c r="L6" s="92" t="s">
        <v>11</v>
      </c>
      <c r="M6" s="245" t="s">
        <v>9</v>
      </c>
      <c r="N6" s="245" t="s">
        <v>11</v>
      </c>
      <c r="O6" s="91"/>
      <c r="P6" s="245" t="s">
        <v>9</v>
      </c>
      <c r="Q6" s="245" t="s">
        <v>11</v>
      </c>
      <c r="R6" s="91"/>
      <c r="S6" s="244" t="s">
        <v>8</v>
      </c>
      <c r="T6" s="244" t="s">
        <v>12</v>
      </c>
      <c r="V6" s="361"/>
      <c r="W6" s="345"/>
      <c r="X6" s="5"/>
      <c r="Y6" s="345"/>
      <c r="Z6" s="346"/>
    </row>
    <row r="7" spans="1:26" s="7" customFormat="1" ht="13.95" customHeight="1" x14ac:dyDescent="0.25">
      <c r="A7" s="172"/>
      <c r="B7" s="231">
        <v>2000</v>
      </c>
      <c r="C7" s="232"/>
      <c r="D7" s="233">
        <v>4</v>
      </c>
      <c r="E7" s="327">
        <v>11.85</v>
      </c>
      <c r="F7" s="232"/>
      <c r="G7" s="293">
        <v>2</v>
      </c>
      <c r="H7" s="293">
        <v>11.04</v>
      </c>
      <c r="I7" s="293">
        <v>0</v>
      </c>
      <c r="J7" s="293">
        <v>0</v>
      </c>
      <c r="K7" s="293">
        <v>0</v>
      </c>
      <c r="L7" s="293">
        <v>0</v>
      </c>
      <c r="M7" s="293">
        <f t="shared" ref="M7:M25" si="0">SUM(G7+I7+K7)</f>
        <v>2</v>
      </c>
      <c r="N7" s="293">
        <f t="shared" ref="N7:N25" si="1">SUM(H7+J7+L7)</f>
        <v>11.04</v>
      </c>
      <c r="O7" s="232"/>
      <c r="P7" s="233">
        <v>0</v>
      </c>
      <c r="Q7" s="233">
        <v>0</v>
      </c>
      <c r="R7" s="232"/>
      <c r="S7" s="292">
        <f t="shared" ref="S7:S15" si="2">SUM(D7+M7+P7)</f>
        <v>6</v>
      </c>
      <c r="T7" s="292">
        <f t="shared" ref="T7:T15" si="3">SUM(E7+N7+Q7)</f>
        <v>22.89</v>
      </c>
      <c r="U7" s="234"/>
      <c r="V7" s="342">
        <v>6</v>
      </c>
      <c r="W7" s="342">
        <v>22.89</v>
      </c>
      <c r="X7" s="235"/>
      <c r="Y7" s="309">
        <f t="shared" ref="Y7:Y24" si="4">S7-V7</f>
        <v>0</v>
      </c>
      <c r="Z7" s="310">
        <f t="shared" ref="Z7:Z24" si="5">T7-W7</f>
        <v>0</v>
      </c>
    </row>
    <row r="8" spans="1:26" s="7" customFormat="1" ht="13.95" customHeight="1" x14ac:dyDescent="0.25">
      <c r="A8" s="172"/>
      <c r="B8" s="231">
        <v>2001</v>
      </c>
      <c r="C8" s="232"/>
      <c r="D8" s="233">
        <v>2</v>
      </c>
      <c r="E8" s="327">
        <v>5.25</v>
      </c>
      <c r="F8" s="232"/>
      <c r="G8" s="293">
        <v>0</v>
      </c>
      <c r="H8" s="293">
        <v>0</v>
      </c>
      <c r="I8" s="293">
        <v>0</v>
      </c>
      <c r="J8" s="293">
        <v>0</v>
      </c>
      <c r="K8" s="293">
        <v>0</v>
      </c>
      <c r="L8" s="293">
        <v>0</v>
      </c>
      <c r="M8" s="293">
        <f t="shared" si="0"/>
        <v>0</v>
      </c>
      <c r="N8" s="293">
        <f t="shared" si="1"/>
        <v>0</v>
      </c>
      <c r="O8" s="232"/>
      <c r="P8" s="233">
        <v>0</v>
      </c>
      <c r="Q8" s="233">
        <v>0</v>
      </c>
      <c r="R8" s="232"/>
      <c r="S8" s="292">
        <f t="shared" si="2"/>
        <v>2</v>
      </c>
      <c r="T8" s="292">
        <f t="shared" si="3"/>
        <v>5.25</v>
      </c>
      <c r="U8" s="234"/>
      <c r="V8" s="342">
        <v>2</v>
      </c>
      <c r="W8" s="342">
        <v>5.25</v>
      </c>
      <c r="X8" s="235"/>
      <c r="Y8" s="309">
        <f t="shared" si="4"/>
        <v>0</v>
      </c>
      <c r="Z8" s="310">
        <f t="shared" si="5"/>
        <v>0</v>
      </c>
    </row>
    <row r="9" spans="1:26" s="7" customFormat="1" ht="13.95" customHeight="1" x14ac:dyDescent="0.25">
      <c r="A9" s="172"/>
      <c r="B9" s="231">
        <v>2002</v>
      </c>
      <c r="C9" s="232"/>
      <c r="D9" s="233">
        <v>25</v>
      </c>
      <c r="E9" s="327">
        <v>72.819999999999993</v>
      </c>
      <c r="F9" s="232"/>
      <c r="G9" s="293">
        <v>9</v>
      </c>
      <c r="H9" s="293">
        <v>324</v>
      </c>
      <c r="I9" s="293">
        <v>1</v>
      </c>
      <c r="J9" s="293">
        <v>262.14</v>
      </c>
      <c r="K9" s="293">
        <v>0</v>
      </c>
      <c r="L9" s="293">
        <v>0</v>
      </c>
      <c r="M9" s="293">
        <f t="shared" si="0"/>
        <v>10</v>
      </c>
      <c r="N9" s="293">
        <f t="shared" si="1"/>
        <v>586.14</v>
      </c>
      <c r="O9" s="232"/>
      <c r="P9" s="233">
        <v>0</v>
      </c>
      <c r="Q9" s="233">
        <v>0</v>
      </c>
      <c r="R9" s="232"/>
      <c r="S9" s="292">
        <f t="shared" si="2"/>
        <v>35</v>
      </c>
      <c r="T9" s="292">
        <f t="shared" si="3"/>
        <v>658.96</v>
      </c>
      <c r="U9" s="234"/>
      <c r="V9" s="342">
        <v>35</v>
      </c>
      <c r="W9" s="342">
        <v>658.96</v>
      </c>
      <c r="X9" s="235"/>
      <c r="Y9" s="309">
        <f t="shared" si="4"/>
        <v>0</v>
      </c>
      <c r="Z9" s="310">
        <f t="shared" si="5"/>
        <v>0</v>
      </c>
    </row>
    <row r="10" spans="1:26" s="7" customFormat="1" ht="13.95" customHeight="1" x14ac:dyDescent="0.25">
      <c r="A10" s="172"/>
      <c r="B10" s="266">
        <v>2003</v>
      </c>
      <c r="C10" s="267"/>
      <c r="D10" s="268">
        <v>65</v>
      </c>
      <c r="E10" s="328">
        <v>364.93200000000002</v>
      </c>
      <c r="F10" s="267"/>
      <c r="G10" s="293">
        <v>17</v>
      </c>
      <c r="H10" s="293">
        <v>281.89999999999998</v>
      </c>
      <c r="I10" s="293">
        <v>1</v>
      </c>
      <c r="J10" s="293">
        <v>479.8</v>
      </c>
      <c r="K10" s="293">
        <v>0</v>
      </c>
      <c r="L10" s="293">
        <v>0</v>
      </c>
      <c r="M10" s="293">
        <f t="shared" si="0"/>
        <v>18</v>
      </c>
      <c r="N10" s="293">
        <f t="shared" si="1"/>
        <v>761.7</v>
      </c>
      <c r="O10" s="232"/>
      <c r="P10" s="233">
        <v>0</v>
      </c>
      <c r="Q10" s="233">
        <v>0</v>
      </c>
      <c r="R10" s="232"/>
      <c r="S10" s="292">
        <f t="shared" si="2"/>
        <v>83</v>
      </c>
      <c r="T10" s="292">
        <f t="shared" si="3"/>
        <v>1126.6320000000001</v>
      </c>
      <c r="U10" s="234"/>
      <c r="V10" s="342">
        <v>83</v>
      </c>
      <c r="W10" s="342">
        <v>1126.6320000000001</v>
      </c>
      <c r="X10" s="235"/>
      <c r="Y10" s="309">
        <f t="shared" si="4"/>
        <v>0</v>
      </c>
      <c r="Z10" s="310">
        <f t="shared" si="5"/>
        <v>0</v>
      </c>
    </row>
    <row r="11" spans="1:26" s="7" customFormat="1" ht="13.95" customHeight="1" x14ac:dyDescent="0.25">
      <c r="A11" s="172"/>
      <c r="B11" s="231">
        <v>2004</v>
      </c>
      <c r="C11" s="232"/>
      <c r="D11" s="233">
        <v>252</v>
      </c>
      <c r="E11" s="327">
        <v>1521.498</v>
      </c>
      <c r="F11" s="232"/>
      <c r="G11" s="293">
        <v>42</v>
      </c>
      <c r="H11" s="293">
        <v>382.00599999999997</v>
      </c>
      <c r="I11" s="293">
        <v>2</v>
      </c>
      <c r="J11" s="293">
        <v>623.38499999999999</v>
      </c>
      <c r="K11" s="293">
        <v>0</v>
      </c>
      <c r="L11" s="293">
        <v>0</v>
      </c>
      <c r="M11" s="293">
        <f t="shared" si="0"/>
        <v>44</v>
      </c>
      <c r="N11" s="293">
        <f t="shared" si="1"/>
        <v>1005.391</v>
      </c>
      <c r="O11" s="232"/>
      <c r="P11" s="233">
        <v>0</v>
      </c>
      <c r="Q11" s="233">
        <v>0</v>
      </c>
      <c r="R11" s="232"/>
      <c r="S11" s="292">
        <f t="shared" si="2"/>
        <v>296</v>
      </c>
      <c r="T11" s="292">
        <f t="shared" si="3"/>
        <v>2526.8890000000001</v>
      </c>
      <c r="U11" s="234"/>
      <c r="V11" s="342">
        <v>296</v>
      </c>
      <c r="W11" s="342">
        <v>2526.8890000000001</v>
      </c>
      <c r="X11" s="235"/>
      <c r="Y11" s="309">
        <f t="shared" si="4"/>
        <v>0</v>
      </c>
      <c r="Z11" s="310">
        <f t="shared" si="5"/>
        <v>0</v>
      </c>
    </row>
    <row r="12" spans="1:26" s="7" customFormat="1" ht="13.95" customHeight="1" x14ac:dyDescent="0.25">
      <c r="A12" s="172"/>
      <c r="B12" s="231">
        <v>2005</v>
      </c>
      <c r="C12" s="232"/>
      <c r="D12" s="233">
        <v>627</v>
      </c>
      <c r="E12" s="327">
        <v>4629.7460000000001</v>
      </c>
      <c r="F12" s="232"/>
      <c r="G12" s="293">
        <v>78</v>
      </c>
      <c r="H12" s="293">
        <v>1029.883</v>
      </c>
      <c r="I12" s="293">
        <v>16</v>
      </c>
      <c r="J12" s="293">
        <v>3923.08</v>
      </c>
      <c r="K12" s="293">
        <v>0</v>
      </c>
      <c r="L12" s="293">
        <v>0</v>
      </c>
      <c r="M12" s="293">
        <f t="shared" si="0"/>
        <v>94</v>
      </c>
      <c r="N12" s="293">
        <f t="shared" si="1"/>
        <v>4952.9629999999997</v>
      </c>
      <c r="O12" s="232"/>
      <c r="P12" s="233">
        <v>0</v>
      </c>
      <c r="Q12" s="233">
        <v>0</v>
      </c>
      <c r="R12" s="232"/>
      <c r="S12" s="292">
        <f t="shared" si="2"/>
        <v>721</v>
      </c>
      <c r="T12" s="292">
        <f t="shared" si="3"/>
        <v>9582.7089999999989</v>
      </c>
      <c r="U12" s="234"/>
      <c r="V12" s="342">
        <v>721</v>
      </c>
      <c r="W12" s="342">
        <v>9582.7089999999989</v>
      </c>
      <c r="X12" s="235"/>
      <c r="Y12" s="309">
        <f t="shared" si="4"/>
        <v>0</v>
      </c>
      <c r="Z12" s="310">
        <f t="shared" si="5"/>
        <v>0</v>
      </c>
    </row>
    <row r="13" spans="1:26" s="7" customFormat="1" ht="13.95" customHeight="1" x14ac:dyDescent="0.25">
      <c r="A13" s="172"/>
      <c r="B13" s="231">
        <v>2006</v>
      </c>
      <c r="C13" s="232"/>
      <c r="D13" s="233">
        <v>746</v>
      </c>
      <c r="E13" s="327">
        <v>5327.8230000000003</v>
      </c>
      <c r="F13" s="232"/>
      <c r="G13" s="293">
        <v>105</v>
      </c>
      <c r="H13" s="293">
        <v>1881.529</v>
      </c>
      <c r="I13" s="293">
        <v>36</v>
      </c>
      <c r="J13" s="293">
        <v>11097.32</v>
      </c>
      <c r="K13" s="293">
        <v>0</v>
      </c>
      <c r="L13" s="293">
        <v>0</v>
      </c>
      <c r="M13" s="293">
        <f t="shared" si="0"/>
        <v>141</v>
      </c>
      <c r="N13" s="293">
        <f t="shared" si="1"/>
        <v>12978.849</v>
      </c>
      <c r="O13" s="232"/>
      <c r="P13" s="233">
        <v>0</v>
      </c>
      <c r="Q13" s="233">
        <v>0</v>
      </c>
      <c r="R13" s="232"/>
      <c r="S13" s="292">
        <f t="shared" si="2"/>
        <v>887</v>
      </c>
      <c r="T13" s="292">
        <f t="shared" si="3"/>
        <v>18306.671999999999</v>
      </c>
      <c r="U13" s="234"/>
      <c r="V13" s="342">
        <v>888</v>
      </c>
      <c r="W13" s="342">
        <v>18314.322</v>
      </c>
      <c r="X13" s="235"/>
      <c r="Y13" s="309">
        <f t="shared" si="4"/>
        <v>-1</v>
      </c>
      <c r="Z13" s="310">
        <f t="shared" si="5"/>
        <v>-7.6500000000014552</v>
      </c>
    </row>
    <row r="14" spans="1:26" s="7" customFormat="1" ht="13.95" customHeight="1" x14ac:dyDescent="0.25">
      <c r="A14" s="172"/>
      <c r="B14" s="231">
        <v>2007</v>
      </c>
      <c r="C14" s="232"/>
      <c r="D14" s="233">
        <v>525</v>
      </c>
      <c r="E14" s="327">
        <v>3807.846</v>
      </c>
      <c r="F14" s="232"/>
      <c r="G14" s="293">
        <v>95</v>
      </c>
      <c r="H14" s="293">
        <v>2123.4450000000002</v>
      </c>
      <c r="I14" s="293">
        <v>26</v>
      </c>
      <c r="J14" s="293">
        <v>8352.9079999999994</v>
      </c>
      <c r="K14" s="293">
        <v>0</v>
      </c>
      <c r="L14" s="293">
        <v>0</v>
      </c>
      <c r="M14" s="293">
        <f t="shared" si="0"/>
        <v>121</v>
      </c>
      <c r="N14" s="293">
        <f t="shared" si="1"/>
        <v>10476.352999999999</v>
      </c>
      <c r="O14" s="232"/>
      <c r="P14" s="233">
        <v>0</v>
      </c>
      <c r="Q14" s="233">
        <v>0</v>
      </c>
      <c r="R14" s="232"/>
      <c r="S14" s="292">
        <f t="shared" si="2"/>
        <v>646</v>
      </c>
      <c r="T14" s="292">
        <f t="shared" si="3"/>
        <v>14284.198999999999</v>
      </c>
      <c r="U14" s="234"/>
      <c r="V14" s="342">
        <v>646</v>
      </c>
      <c r="W14" s="342">
        <v>14284.198999999999</v>
      </c>
      <c r="X14" s="235"/>
      <c r="Y14" s="309">
        <f t="shared" si="4"/>
        <v>0</v>
      </c>
      <c r="Z14" s="310">
        <f t="shared" si="5"/>
        <v>0</v>
      </c>
    </row>
    <row r="15" spans="1:26" s="7" customFormat="1" ht="13.95" customHeight="1" x14ac:dyDescent="0.25">
      <c r="A15" s="172"/>
      <c r="B15" s="231">
        <v>2008</v>
      </c>
      <c r="C15" s="232"/>
      <c r="D15" s="233">
        <v>655</v>
      </c>
      <c r="E15" s="327">
        <v>4957.7650000000003</v>
      </c>
      <c r="F15" s="232"/>
      <c r="G15" s="293">
        <v>170</v>
      </c>
      <c r="H15" s="293">
        <v>3874.1970000000001</v>
      </c>
      <c r="I15" s="293">
        <v>44</v>
      </c>
      <c r="J15" s="293">
        <v>13247.054</v>
      </c>
      <c r="K15" s="293">
        <v>4</v>
      </c>
      <c r="L15" s="293">
        <v>6134.26</v>
      </c>
      <c r="M15" s="293">
        <f t="shared" si="0"/>
        <v>218</v>
      </c>
      <c r="N15" s="293">
        <f t="shared" si="1"/>
        <v>23255.510999999999</v>
      </c>
      <c r="O15" s="232"/>
      <c r="P15" s="233">
        <v>0</v>
      </c>
      <c r="Q15" s="233">
        <v>0</v>
      </c>
      <c r="R15" s="232"/>
      <c r="S15" s="292">
        <f t="shared" si="2"/>
        <v>873</v>
      </c>
      <c r="T15" s="292">
        <f t="shared" si="3"/>
        <v>28213.275999999998</v>
      </c>
      <c r="U15" s="234"/>
      <c r="V15" s="342">
        <v>873</v>
      </c>
      <c r="W15" s="342">
        <v>28213.275999999998</v>
      </c>
      <c r="X15" s="235"/>
      <c r="Y15" s="309">
        <f t="shared" si="4"/>
        <v>0</v>
      </c>
      <c r="Z15" s="310">
        <f t="shared" si="5"/>
        <v>0</v>
      </c>
    </row>
    <row r="16" spans="1:26" s="269" customFormat="1" ht="13.95" customHeight="1" x14ac:dyDescent="0.25">
      <c r="A16" s="265"/>
      <c r="B16" s="266">
        <v>2009</v>
      </c>
      <c r="C16" s="267"/>
      <c r="D16" s="268">
        <v>1058</v>
      </c>
      <c r="E16" s="328">
        <v>8021.8379999999997</v>
      </c>
      <c r="F16" s="267"/>
      <c r="G16" s="293">
        <v>242</v>
      </c>
      <c r="H16" s="293">
        <v>6797.9930000000004</v>
      </c>
      <c r="I16" s="293">
        <v>88</v>
      </c>
      <c r="J16" s="293">
        <v>24235.758000000002</v>
      </c>
      <c r="K16" s="293">
        <v>9</v>
      </c>
      <c r="L16" s="293">
        <v>15298.59</v>
      </c>
      <c r="M16" s="293">
        <f t="shared" si="0"/>
        <v>339</v>
      </c>
      <c r="N16" s="293">
        <f t="shared" si="1"/>
        <v>46332.341</v>
      </c>
      <c r="O16" s="267"/>
      <c r="P16" s="268">
        <v>5</v>
      </c>
      <c r="Q16" s="268">
        <v>3370.56</v>
      </c>
      <c r="R16" s="267"/>
      <c r="S16" s="292">
        <f t="shared" ref="S16:S25" si="6">SUM(D16+M16+P16)</f>
        <v>1402</v>
      </c>
      <c r="T16" s="292">
        <f t="shared" ref="T16:T25" si="7">SUM(E16+N16+Q16)</f>
        <v>57724.739000000001</v>
      </c>
      <c r="U16" s="45"/>
      <c r="V16" s="342">
        <v>1403</v>
      </c>
      <c r="W16" s="342">
        <v>57734.739000000001</v>
      </c>
      <c r="X16" s="235"/>
      <c r="Y16" s="311">
        <f t="shared" si="4"/>
        <v>-1</v>
      </c>
      <c r="Z16" s="312">
        <f t="shared" si="5"/>
        <v>-10</v>
      </c>
    </row>
    <row r="17" spans="1:26" s="7" customFormat="1" ht="13.95" customHeight="1" x14ac:dyDescent="0.25">
      <c r="A17" s="172"/>
      <c r="B17" s="231">
        <v>2010</v>
      </c>
      <c r="C17" s="232"/>
      <c r="D17" s="233">
        <v>2138</v>
      </c>
      <c r="E17" s="327">
        <v>16505.573</v>
      </c>
      <c r="F17" s="232"/>
      <c r="G17" s="293">
        <v>378</v>
      </c>
      <c r="H17" s="293">
        <v>12695.216</v>
      </c>
      <c r="I17" s="293">
        <v>154</v>
      </c>
      <c r="J17" s="293">
        <v>45624.902000000002</v>
      </c>
      <c r="K17" s="293">
        <v>12</v>
      </c>
      <c r="L17" s="293">
        <v>20986.6</v>
      </c>
      <c r="M17" s="293">
        <f t="shared" si="0"/>
        <v>544</v>
      </c>
      <c r="N17" s="293">
        <f t="shared" si="1"/>
        <v>79306.717999999993</v>
      </c>
      <c r="O17" s="232"/>
      <c r="P17" s="233">
        <v>19</v>
      </c>
      <c r="Q17" s="233">
        <v>25187.34</v>
      </c>
      <c r="R17" s="232"/>
      <c r="S17" s="292">
        <f t="shared" si="6"/>
        <v>2701</v>
      </c>
      <c r="T17" s="292">
        <f t="shared" si="7"/>
        <v>120999.63099999999</v>
      </c>
      <c r="U17" s="234"/>
      <c r="V17" s="342">
        <v>2701</v>
      </c>
      <c r="W17" s="342">
        <v>120999.63099999999</v>
      </c>
      <c r="X17" s="235"/>
      <c r="Y17" s="309">
        <f t="shared" si="4"/>
        <v>0</v>
      </c>
      <c r="Z17" s="310">
        <f t="shared" si="5"/>
        <v>0</v>
      </c>
    </row>
    <row r="18" spans="1:26" s="7" customFormat="1" ht="13.95" customHeight="1" x14ac:dyDescent="0.25">
      <c r="A18" s="172"/>
      <c r="B18" s="231">
        <v>2011</v>
      </c>
      <c r="C18" s="232"/>
      <c r="D18" s="291">
        <v>5115</v>
      </c>
      <c r="E18" s="327">
        <v>42951.544999999998</v>
      </c>
      <c r="F18" s="290"/>
      <c r="G18" s="293">
        <v>820</v>
      </c>
      <c r="H18" s="293">
        <v>26276.141</v>
      </c>
      <c r="I18" s="293">
        <v>435</v>
      </c>
      <c r="J18" s="293">
        <v>134006.34</v>
      </c>
      <c r="K18" s="293">
        <v>50</v>
      </c>
      <c r="L18" s="293">
        <v>106495.59299999999</v>
      </c>
      <c r="M18" s="293">
        <f t="shared" si="0"/>
        <v>1305</v>
      </c>
      <c r="N18" s="293">
        <f t="shared" si="1"/>
        <v>266778.07400000002</v>
      </c>
      <c r="O18" s="290"/>
      <c r="P18" s="291">
        <v>51</v>
      </c>
      <c r="Q18" s="291">
        <v>137618.951</v>
      </c>
      <c r="R18" s="232"/>
      <c r="S18" s="292">
        <f t="shared" si="6"/>
        <v>6471</v>
      </c>
      <c r="T18" s="292">
        <f t="shared" si="7"/>
        <v>447348.57</v>
      </c>
      <c r="U18" s="234"/>
      <c r="V18" s="342">
        <v>6471</v>
      </c>
      <c r="W18" s="342">
        <v>447348.57</v>
      </c>
      <c r="X18" s="235"/>
      <c r="Y18" s="309">
        <f t="shared" si="4"/>
        <v>0</v>
      </c>
      <c r="Z18" s="310">
        <f t="shared" si="5"/>
        <v>0</v>
      </c>
    </row>
    <row r="19" spans="1:26" s="7" customFormat="1" ht="13.95" customHeight="1" x14ac:dyDescent="0.25">
      <c r="A19" s="172">
        <v>41640</v>
      </c>
      <c r="B19" s="231">
        <v>2012</v>
      </c>
      <c r="C19" s="232"/>
      <c r="D19" s="291">
        <v>5311</v>
      </c>
      <c r="E19" s="327">
        <v>45854.794000000002</v>
      </c>
      <c r="F19" s="290"/>
      <c r="G19" s="293">
        <v>627</v>
      </c>
      <c r="H19" s="293">
        <v>22302.357</v>
      </c>
      <c r="I19" s="293">
        <v>413</v>
      </c>
      <c r="J19" s="293">
        <v>120416.802</v>
      </c>
      <c r="K19" s="293">
        <v>47</v>
      </c>
      <c r="L19" s="293">
        <v>87882.441000000006</v>
      </c>
      <c r="M19" s="293">
        <f t="shared" si="0"/>
        <v>1087</v>
      </c>
      <c r="N19" s="293">
        <f t="shared" si="1"/>
        <v>230601.59999999998</v>
      </c>
      <c r="O19" s="290"/>
      <c r="P19" s="291">
        <v>23</v>
      </c>
      <c r="Q19" s="291">
        <v>56793.803999999996</v>
      </c>
      <c r="R19" s="232"/>
      <c r="S19" s="292">
        <f t="shared" si="6"/>
        <v>6421</v>
      </c>
      <c r="T19" s="292">
        <f t="shared" si="7"/>
        <v>333250.19799999997</v>
      </c>
      <c r="U19" s="234"/>
      <c r="V19" s="342">
        <v>6421</v>
      </c>
      <c r="W19" s="342">
        <v>333250.19799999997</v>
      </c>
      <c r="X19" s="235"/>
      <c r="Y19" s="309">
        <f t="shared" si="4"/>
        <v>0</v>
      </c>
      <c r="Z19" s="310">
        <f t="shared" si="5"/>
        <v>0</v>
      </c>
    </row>
    <row r="20" spans="1:26" s="22" customFormat="1" ht="14.4" customHeight="1" x14ac:dyDescent="0.3">
      <c r="A20" s="171"/>
      <c r="B20" s="231">
        <v>2013</v>
      </c>
      <c r="C20" s="232"/>
      <c r="D20" s="291">
        <v>5962</v>
      </c>
      <c r="E20" s="327">
        <v>47958.415999999997</v>
      </c>
      <c r="F20" s="290"/>
      <c r="G20" s="293">
        <v>267</v>
      </c>
      <c r="H20" s="293">
        <v>10740.974</v>
      </c>
      <c r="I20" s="293">
        <v>228</v>
      </c>
      <c r="J20" s="293">
        <v>74009.281000000003</v>
      </c>
      <c r="K20" s="293">
        <v>26</v>
      </c>
      <c r="L20" s="293">
        <v>64412.160000000003</v>
      </c>
      <c r="M20" s="293">
        <f t="shared" si="0"/>
        <v>521</v>
      </c>
      <c r="N20" s="293">
        <f t="shared" si="1"/>
        <v>149162.41500000001</v>
      </c>
      <c r="O20" s="290"/>
      <c r="P20" s="291">
        <v>18</v>
      </c>
      <c r="Q20" s="291">
        <v>23162.1</v>
      </c>
      <c r="R20" s="232"/>
      <c r="S20" s="292">
        <f t="shared" si="6"/>
        <v>6501</v>
      </c>
      <c r="T20" s="292">
        <f t="shared" si="7"/>
        <v>220282.93100000001</v>
      </c>
      <c r="U20" s="236"/>
      <c r="V20" s="342">
        <v>6499</v>
      </c>
      <c r="W20" s="342">
        <v>220209.84100000001</v>
      </c>
      <c r="X20" s="235"/>
      <c r="Y20" s="309">
        <f t="shared" si="4"/>
        <v>2</v>
      </c>
      <c r="Z20" s="310">
        <f t="shared" si="5"/>
        <v>73.089999999996508</v>
      </c>
    </row>
    <row r="21" spans="1:26" s="22" customFormat="1" ht="14.4" x14ac:dyDescent="0.3">
      <c r="A21" s="171"/>
      <c r="B21" s="231">
        <v>2014</v>
      </c>
      <c r="C21" s="232"/>
      <c r="D21" s="291">
        <v>6827</v>
      </c>
      <c r="E21" s="327">
        <v>55344.673999999999</v>
      </c>
      <c r="F21" s="290"/>
      <c r="G21" s="293">
        <v>115</v>
      </c>
      <c r="H21" s="293">
        <v>4269.0140000000001</v>
      </c>
      <c r="I21" s="293">
        <v>102</v>
      </c>
      <c r="J21" s="293">
        <v>35309.277999999998</v>
      </c>
      <c r="K21" s="293">
        <v>10</v>
      </c>
      <c r="L21" s="293">
        <v>45163.02</v>
      </c>
      <c r="M21" s="293">
        <f t="shared" si="0"/>
        <v>227</v>
      </c>
      <c r="N21" s="293">
        <f t="shared" si="1"/>
        <v>84741.312000000005</v>
      </c>
      <c r="O21" s="290"/>
      <c r="P21" s="291">
        <v>8</v>
      </c>
      <c r="Q21" s="291">
        <v>63370.64</v>
      </c>
      <c r="R21" s="232"/>
      <c r="S21" s="292">
        <f t="shared" si="6"/>
        <v>7062</v>
      </c>
      <c r="T21" s="292">
        <f t="shared" si="7"/>
        <v>203456.62599999999</v>
      </c>
      <c r="U21" s="236"/>
      <c r="V21" s="342">
        <v>7062</v>
      </c>
      <c r="W21" s="342">
        <v>203456.62599999999</v>
      </c>
      <c r="X21" s="235"/>
      <c r="Y21" s="309">
        <f t="shared" si="4"/>
        <v>0</v>
      </c>
      <c r="Z21" s="310">
        <f t="shared" si="5"/>
        <v>0</v>
      </c>
    </row>
    <row r="22" spans="1:26" s="7" customFormat="1" x14ac:dyDescent="0.25">
      <c r="A22" s="172">
        <v>42005</v>
      </c>
      <c r="B22" s="231">
        <v>2015</v>
      </c>
      <c r="C22" s="255"/>
      <c r="D22" s="288">
        <v>12877</v>
      </c>
      <c r="E22" s="329">
        <v>101872.8</v>
      </c>
      <c r="F22" s="255"/>
      <c r="G22" s="295">
        <v>109</v>
      </c>
      <c r="H22" s="294">
        <v>3651.21</v>
      </c>
      <c r="I22" s="295">
        <v>86</v>
      </c>
      <c r="J22" s="294">
        <v>27254.1</v>
      </c>
      <c r="K22" s="295">
        <v>7</v>
      </c>
      <c r="L22" s="294">
        <v>21629.63</v>
      </c>
      <c r="M22" s="293">
        <f t="shared" si="0"/>
        <v>202</v>
      </c>
      <c r="N22" s="293">
        <f t="shared" si="1"/>
        <v>52534.94</v>
      </c>
      <c r="O22" s="255"/>
      <c r="P22" s="295">
        <v>8</v>
      </c>
      <c r="Q22" s="294">
        <v>41683.64</v>
      </c>
      <c r="R22" s="255"/>
      <c r="S22" s="289">
        <f t="shared" si="6"/>
        <v>13087</v>
      </c>
      <c r="T22" s="289">
        <f t="shared" si="7"/>
        <v>196091.38</v>
      </c>
      <c r="U22" s="234"/>
      <c r="V22" s="343">
        <v>13085</v>
      </c>
      <c r="W22" s="343">
        <v>196070.97999999998</v>
      </c>
      <c r="X22" s="235"/>
      <c r="Y22" s="309">
        <f t="shared" si="4"/>
        <v>2</v>
      </c>
      <c r="Z22" s="310">
        <f t="shared" si="5"/>
        <v>20.400000000023283</v>
      </c>
    </row>
    <row r="23" spans="1:26" s="7" customFormat="1" x14ac:dyDescent="0.25">
      <c r="A23" s="172">
        <v>42370</v>
      </c>
      <c r="B23" s="231">
        <v>2016</v>
      </c>
      <c r="C23" s="255"/>
      <c r="D23" s="288">
        <v>21907</v>
      </c>
      <c r="E23" s="329">
        <v>180612</v>
      </c>
      <c r="F23" s="255"/>
      <c r="G23" s="295">
        <v>204</v>
      </c>
      <c r="H23" s="294">
        <v>6236.37</v>
      </c>
      <c r="I23" s="295">
        <v>122</v>
      </c>
      <c r="J23" s="294">
        <v>42645.64</v>
      </c>
      <c r="K23" s="295">
        <v>18</v>
      </c>
      <c r="L23" s="294">
        <v>42479.69</v>
      </c>
      <c r="M23" s="293">
        <f t="shared" si="0"/>
        <v>344</v>
      </c>
      <c r="N23" s="293">
        <f t="shared" si="1"/>
        <v>91361.700000000012</v>
      </c>
      <c r="O23" s="255"/>
      <c r="P23" s="295">
        <v>22</v>
      </c>
      <c r="Q23" s="294">
        <v>136222.10999999999</v>
      </c>
      <c r="R23" s="255"/>
      <c r="S23" s="292">
        <f t="shared" si="6"/>
        <v>22273</v>
      </c>
      <c r="T23" s="292">
        <f t="shared" si="7"/>
        <v>408195.81</v>
      </c>
      <c r="U23" s="234"/>
      <c r="V23" s="342">
        <v>22265</v>
      </c>
      <c r="W23" s="342">
        <v>408135.23</v>
      </c>
      <c r="X23" s="235"/>
      <c r="Y23" s="309">
        <f t="shared" si="4"/>
        <v>8</v>
      </c>
      <c r="Z23" s="310">
        <f t="shared" si="5"/>
        <v>60.580000000016298</v>
      </c>
    </row>
    <row r="24" spans="1:26" s="7" customFormat="1" x14ac:dyDescent="0.25">
      <c r="A24" s="172">
        <v>42736</v>
      </c>
      <c r="B24" s="231">
        <v>2017</v>
      </c>
      <c r="C24" s="255"/>
      <c r="D24" s="288">
        <v>18583</v>
      </c>
      <c r="E24" s="329">
        <v>159512.26500000001</v>
      </c>
      <c r="F24" s="255"/>
      <c r="G24" s="295">
        <v>271</v>
      </c>
      <c r="H24" s="294">
        <v>9288.1</v>
      </c>
      <c r="I24" s="295">
        <v>169</v>
      </c>
      <c r="J24" s="294">
        <v>63062.69</v>
      </c>
      <c r="K24" s="295">
        <v>22</v>
      </c>
      <c r="L24" s="294">
        <v>57718.49</v>
      </c>
      <c r="M24" s="293">
        <f t="shared" si="0"/>
        <v>462</v>
      </c>
      <c r="N24" s="293">
        <f t="shared" si="1"/>
        <v>130069.28</v>
      </c>
      <c r="O24" s="255"/>
      <c r="P24" s="295">
        <v>7</v>
      </c>
      <c r="Q24" s="294">
        <v>57156.89</v>
      </c>
      <c r="R24" s="255"/>
      <c r="S24" s="292">
        <f t="shared" si="6"/>
        <v>19052</v>
      </c>
      <c r="T24" s="292">
        <f t="shared" si="7"/>
        <v>346738.43500000006</v>
      </c>
      <c r="U24" s="234"/>
      <c r="V24" s="342">
        <v>19036</v>
      </c>
      <c r="W24" s="342">
        <v>346551.33500000002</v>
      </c>
      <c r="X24" s="235"/>
      <c r="Y24" s="309">
        <f t="shared" si="4"/>
        <v>16</v>
      </c>
      <c r="Z24" s="310">
        <f t="shared" si="5"/>
        <v>187.10000000003492</v>
      </c>
    </row>
    <row r="25" spans="1:26" s="7" customFormat="1" x14ac:dyDescent="0.25">
      <c r="A25" s="172">
        <v>42736</v>
      </c>
      <c r="B25" s="231">
        <v>2018</v>
      </c>
      <c r="C25" s="255"/>
      <c r="D25" s="288">
        <v>16864</v>
      </c>
      <c r="E25" s="329">
        <v>146975.56</v>
      </c>
      <c r="F25" s="255"/>
      <c r="G25" s="295">
        <v>306</v>
      </c>
      <c r="H25" s="294">
        <v>10062.280000000001</v>
      </c>
      <c r="I25" s="295">
        <v>197</v>
      </c>
      <c r="J25" s="294">
        <v>67322.2</v>
      </c>
      <c r="K25" s="295">
        <v>26</v>
      </c>
      <c r="L25" s="294">
        <v>56308.67</v>
      </c>
      <c r="M25" s="293">
        <f t="shared" si="0"/>
        <v>529</v>
      </c>
      <c r="N25" s="293">
        <f t="shared" si="1"/>
        <v>133693.15</v>
      </c>
      <c r="O25" s="255"/>
      <c r="P25" s="295">
        <v>4</v>
      </c>
      <c r="Q25" s="294">
        <v>43687.12</v>
      </c>
      <c r="R25" s="255"/>
      <c r="S25" s="292">
        <f t="shared" si="6"/>
        <v>17397</v>
      </c>
      <c r="T25" s="292">
        <f t="shared" si="7"/>
        <v>324355.82999999996</v>
      </c>
      <c r="U25" s="234"/>
      <c r="V25" s="342">
        <v>17295</v>
      </c>
      <c r="W25" s="342">
        <v>322481.03999999998</v>
      </c>
      <c r="X25" s="235"/>
      <c r="Y25" s="309">
        <f t="shared" ref="Y25" si="8">S25-V25</f>
        <v>102</v>
      </c>
      <c r="Z25" s="310">
        <f t="shared" ref="Z25" si="9">T25-W25</f>
        <v>1874.789999999979</v>
      </c>
    </row>
    <row r="26" spans="1:26" s="7" customFormat="1" x14ac:dyDescent="0.25">
      <c r="A26" s="172">
        <v>42736</v>
      </c>
      <c r="B26" s="231">
        <v>2019</v>
      </c>
      <c r="C26" s="255"/>
      <c r="D26" s="288">
        <v>3127</v>
      </c>
      <c r="E26" s="329">
        <v>27638.45</v>
      </c>
      <c r="F26" s="255"/>
      <c r="G26" s="295">
        <v>48</v>
      </c>
      <c r="H26" s="329">
        <v>1561.63</v>
      </c>
      <c r="I26" s="295">
        <v>31</v>
      </c>
      <c r="J26" s="329">
        <v>10172.629999999999</v>
      </c>
      <c r="K26" s="295">
        <v>6</v>
      </c>
      <c r="L26" s="329">
        <v>23942.66</v>
      </c>
      <c r="M26" s="293">
        <f t="shared" ref="M26" si="10">SUM(G26+I26+K26)</f>
        <v>85</v>
      </c>
      <c r="N26" s="293">
        <f t="shared" ref="N26" si="11">SUM(H26+J26+L26)</f>
        <v>35676.92</v>
      </c>
      <c r="O26" s="255"/>
      <c r="P26" s="295">
        <v>0</v>
      </c>
      <c r="Q26" s="329">
        <v>0</v>
      </c>
      <c r="R26" s="255"/>
      <c r="S26" s="292">
        <f t="shared" ref="S26" si="12">SUM(D26+M26+P26)</f>
        <v>3212</v>
      </c>
      <c r="T26" s="292">
        <f t="shared" ref="T26" si="13">SUM(E26+N26+Q26)</f>
        <v>63315.369999999995</v>
      </c>
      <c r="U26" s="234"/>
      <c r="V26" s="342">
        <v>1981</v>
      </c>
      <c r="W26" s="342">
        <v>46431.18</v>
      </c>
      <c r="X26" s="235"/>
      <c r="Y26" s="309">
        <f t="shared" ref="Y26" si="14">S26-V26</f>
        <v>1231</v>
      </c>
      <c r="Z26" s="310">
        <f t="shared" ref="Z26" si="15">T26-W26</f>
        <v>16884.189999999995</v>
      </c>
    </row>
    <row r="27" spans="1:26" ht="4.8" customHeight="1" x14ac:dyDescent="0.3">
      <c r="B27" s="237"/>
      <c r="C27" s="237"/>
      <c r="D27" s="237"/>
      <c r="E27" s="330"/>
      <c r="F27" s="237"/>
      <c r="G27" s="237"/>
      <c r="H27" s="237"/>
      <c r="I27" s="237"/>
      <c r="J27" s="237"/>
      <c r="K27" s="237"/>
      <c r="L27" s="237"/>
      <c r="M27" s="237"/>
      <c r="N27" s="331"/>
      <c r="O27" s="238"/>
      <c r="P27" s="238"/>
      <c r="Q27" s="238"/>
      <c r="R27" s="238"/>
      <c r="S27" s="238"/>
      <c r="T27" s="247"/>
      <c r="U27" s="239"/>
      <c r="V27" s="308"/>
      <c r="W27" s="308"/>
      <c r="X27" s="239"/>
      <c r="Y27" s="308"/>
      <c r="Z27" s="308"/>
    </row>
    <row r="28" spans="1:26" s="4" customFormat="1" ht="14.4" customHeight="1" x14ac:dyDescent="0.25">
      <c r="A28" s="173"/>
      <c r="B28" s="254" t="s">
        <v>1</v>
      </c>
      <c r="C28" s="251"/>
      <c r="D28" s="252">
        <f>SUM(D7:D26)</f>
        <v>102670</v>
      </c>
      <c r="E28" s="326">
        <f>SUM(E7:E26)</f>
        <v>853947.44500000007</v>
      </c>
      <c r="F28" s="251"/>
      <c r="G28" s="253">
        <f>SUM(G7:G26)</f>
        <v>3905</v>
      </c>
      <c r="H28" s="253">
        <f t="shared" ref="H28:L28" si="16">SUM(H7:H26)</f>
        <v>123789.28500000002</v>
      </c>
      <c r="I28" s="253">
        <f t="shared" si="16"/>
        <v>2151</v>
      </c>
      <c r="J28" s="253">
        <f t="shared" si="16"/>
        <v>682045.30799999984</v>
      </c>
      <c r="K28" s="253">
        <f t="shared" si="16"/>
        <v>237</v>
      </c>
      <c r="L28" s="253">
        <f t="shared" si="16"/>
        <v>548451.804</v>
      </c>
      <c r="M28" s="252">
        <f>SUM(M7:M26)</f>
        <v>6293</v>
      </c>
      <c r="N28" s="326">
        <f>SUM(N7:N26)</f>
        <v>1354286.3969999999</v>
      </c>
      <c r="O28" s="251"/>
      <c r="P28" s="252">
        <f>SUM(P7:P26)</f>
        <v>165</v>
      </c>
      <c r="Q28" s="326">
        <f>SUM(Q7:Q26)</f>
        <v>588253.15500000003</v>
      </c>
      <c r="R28" s="251"/>
      <c r="S28" s="250">
        <f>SUM(S7:S26)</f>
        <v>109128</v>
      </c>
      <c r="T28" s="250">
        <f>SUM(T7:T26)</f>
        <v>2796486.9970000004</v>
      </c>
      <c r="U28" s="238"/>
      <c r="V28" s="249">
        <f>SUM(V7:V26)</f>
        <v>107769</v>
      </c>
      <c r="W28" s="249">
        <f>SUM(W7:W26)</f>
        <v>2777404.4970000004</v>
      </c>
      <c r="X28" s="235"/>
      <c r="Y28" s="248">
        <f>SUM(Y7:Y26)</f>
        <v>1359</v>
      </c>
      <c r="Z28" s="248">
        <f>SUM(Z7:Z26)</f>
        <v>19082.500000000044</v>
      </c>
    </row>
    <row r="29" spans="1:26" ht="4.8" customHeight="1" x14ac:dyDescent="0.25">
      <c r="B29" s="184"/>
      <c r="C29" s="184"/>
      <c r="D29" s="184"/>
      <c r="E29" s="184"/>
      <c r="F29" s="184"/>
      <c r="G29" s="184"/>
      <c r="H29" s="184"/>
      <c r="I29" s="184"/>
      <c r="J29" s="184"/>
      <c r="K29" s="184"/>
      <c r="L29" s="175"/>
      <c r="M29" s="175"/>
      <c r="N29" s="21"/>
      <c r="O29" s="21"/>
      <c r="P29" s="21"/>
      <c r="Q29" s="21"/>
      <c r="R29" s="21"/>
      <c r="S29" s="21"/>
      <c r="T29" s="246"/>
    </row>
    <row r="30" spans="1:26" x14ac:dyDescent="0.25">
      <c r="B30" s="229"/>
      <c r="C30" s="230"/>
      <c r="D30" s="229"/>
      <c r="E30" s="303"/>
      <c r="F30" s="230"/>
      <c r="G30" s="229"/>
      <c r="H30" s="229"/>
      <c r="I30" s="229"/>
      <c r="J30" s="229"/>
      <c r="K30" s="229"/>
      <c r="L30" s="229"/>
      <c r="M30" s="229"/>
      <c r="N30" s="229"/>
      <c r="O30" s="230"/>
      <c r="P30" s="229"/>
      <c r="Q30" s="229"/>
      <c r="R30" s="230"/>
      <c r="S30" s="229"/>
      <c r="T30" s="229"/>
    </row>
    <row r="33" spans="4:28" ht="13.8" customHeight="1" x14ac:dyDescent="0.2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row>
    <row r="34" spans="4:28" ht="13.8" customHeight="1" x14ac:dyDescent="0.2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row>
  </sheetData>
  <mergeCells count="18">
    <mergeCell ref="M5:N5"/>
    <mergeCell ref="A2:M2"/>
    <mergeCell ref="Y5:Y6"/>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W67"/>
  <sheetViews>
    <sheetView workbookViewId="0"/>
  </sheetViews>
  <sheetFormatPr defaultRowHeight="13.2" x14ac:dyDescent="0.25"/>
  <cols>
    <col min="1" max="1" width="18" style="275" bestFit="1" customWidth="1"/>
    <col min="2" max="2" width="17.44140625" style="275" bestFit="1" customWidth="1"/>
    <col min="3" max="3" width="13.44140625" style="275" customWidth="1"/>
    <col min="4" max="4" width="16.6640625" style="275" bestFit="1" customWidth="1"/>
    <col min="5" max="5" width="23.44140625" style="275" customWidth="1"/>
    <col min="6" max="6" width="27.44140625" style="275" customWidth="1"/>
    <col min="7" max="7" width="20.109375" style="275" bestFit="1" customWidth="1"/>
    <col min="8" max="8" width="13.44140625" style="282" bestFit="1" customWidth="1"/>
    <col min="9" max="9" width="14.6640625" style="275" bestFit="1" customWidth="1"/>
    <col min="10" max="10" width="24" style="283" customWidth="1"/>
    <col min="11" max="11" width="21.109375" style="283" customWidth="1"/>
    <col min="12" max="12" width="17.33203125" style="275" customWidth="1"/>
    <col min="13" max="13" width="11" style="275" customWidth="1"/>
    <col min="14" max="14" width="13.33203125" style="275" customWidth="1"/>
    <col min="15" max="15" width="15" style="275" customWidth="1"/>
    <col min="16" max="16" width="12.5546875" style="275" customWidth="1"/>
    <col min="17" max="17" width="10.109375" style="275" customWidth="1"/>
    <col min="18" max="18" width="14" style="275" customWidth="1"/>
    <col min="19" max="19" width="11.21875" style="275" customWidth="1"/>
    <col min="20" max="20" width="20.5546875" style="275" bestFit="1" customWidth="1"/>
    <col min="21" max="21" width="19.33203125" style="275" bestFit="1" customWidth="1"/>
    <col min="22" max="22" width="12.21875" style="283" customWidth="1"/>
    <col min="23" max="23" width="11" style="283" customWidth="1"/>
    <col min="24" max="16384" width="8.88671875" style="275"/>
  </cols>
  <sheetData>
    <row r="1" spans="1:23" s="276" customFormat="1" ht="21" x14ac:dyDescent="0.4">
      <c r="A1" s="276" t="s">
        <v>314</v>
      </c>
      <c r="H1" s="277"/>
      <c r="J1" s="278"/>
      <c r="K1" s="278"/>
      <c r="V1" s="278"/>
      <c r="W1" s="278"/>
    </row>
    <row r="2" spans="1:23" s="279" customFormat="1" ht="14.4" x14ac:dyDescent="0.3">
      <c r="A2" s="279" t="s">
        <v>315</v>
      </c>
      <c r="H2" s="280"/>
      <c r="J2" s="281"/>
      <c r="K2" s="281"/>
      <c r="V2" s="281"/>
      <c r="W2" s="281"/>
    </row>
    <row r="3" spans="1:23" x14ac:dyDescent="0.25">
      <c r="A3" s="275" t="s">
        <v>316</v>
      </c>
    </row>
    <row r="4" spans="1:23" x14ac:dyDescent="0.25">
      <c r="A4" s="275" t="s">
        <v>317</v>
      </c>
    </row>
    <row r="6" spans="1:23" s="279" customFormat="1" ht="28.8" x14ac:dyDescent="0.3">
      <c r="A6" s="279" t="s">
        <v>170</v>
      </c>
      <c r="B6" s="279" t="s">
        <v>108</v>
      </c>
      <c r="C6" s="279" t="s">
        <v>171</v>
      </c>
      <c r="D6" s="279" t="s">
        <v>172</v>
      </c>
      <c r="E6" s="279" t="s">
        <v>173</v>
      </c>
      <c r="F6" s="279" t="s">
        <v>318</v>
      </c>
      <c r="G6" s="279" t="s">
        <v>174</v>
      </c>
      <c r="H6" s="280" t="s">
        <v>319</v>
      </c>
      <c r="I6" s="279" t="s">
        <v>44</v>
      </c>
      <c r="J6" s="284" t="s">
        <v>331</v>
      </c>
      <c r="K6" s="284" t="s">
        <v>175</v>
      </c>
      <c r="L6" s="285" t="s">
        <v>176</v>
      </c>
      <c r="M6" s="285" t="s">
        <v>76</v>
      </c>
      <c r="N6" s="285" t="s">
        <v>177</v>
      </c>
      <c r="O6" s="285" t="s">
        <v>178</v>
      </c>
      <c r="P6" s="285" t="s">
        <v>107</v>
      </c>
      <c r="Q6" s="285" t="s">
        <v>179</v>
      </c>
      <c r="R6" s="285" t="s">
        <v>180</v>
      </c>
      <c r="S6" s="285" t="s">
        <v>181</v>
      </c>
      <c r="T6" s="285" t="s">
        <v>182</v>
      </c>
      <c r="U6" s="285" t="s">
        <v>183</v>
      </c>
      <c r="V6" s="284" t="s">
        <v>184</v>
      </c>
      <c r="W6" s="284" t="s">
        <v>185</v>
      </c>
    </row>
    <row r="7" spans="1:23" x14ac:dyDescent="0.25">
      <c r="B7" s="275" t="s">
        <v>109</v>
      </c>
      <c r="C7" s="275" t="s">
        <v>186</v>
      </c>
      <c r="D7" s="275" t="s">
        <v>187</v>
      </c>
      <c r="E7" s="275" t="s">
        <v>188</v>
      </c>
      <c r="G7" s="275" t="s">
        <v>189</v>
      </c>
      <c r="H7" s="282">
        <v>8530</v>
      </c>
      <c r="I7" s="275">
        <v>4</v>
      </c>
      <c r="J7" s="283">
        <v>37242</v>
      </c>
      <c r="K7" s="283">
        <v>37242</v>
      </c>
      <c r="L7" s="275">
        <v>1.49</v>
      </c>
      <c r="M7" s="275" t="s">
        <v>5</v>
      </c>
      <c r="N7" s="275" t="s">
        <v>188</v>
      </c>
      <c r="O7" s="275" t="s">
        <v>190</v>
      </c>
      <c r="S7" s="275" t="s">
        <v>188</v>
      </c>
      <c r="T7" s="275" t="s">
        <v>191</v>
      </c>
      <c r="U7" s="275" t="s">
        <v>13</v>
      </c>
      <c r="V7" s="283">
        <v>37077</v>
      </c>
      <c r="W7" s="283">
        <v>37242</v>
      </c>
    </row>
    <row r="8" spans="1:23" x14ac:dyDescent="0.25">
      <c r="B8" s="275" t="s">
        <v>110</v>
      </c>
      <c r="C8" s="275" t="s">
        <v>186</v>
      </c>
      <c r="D8" s="275" t="s">
        <v>192</v>
      </c>
      <c r="E8" s="275" t="s">
        <v>188</v>
      </c>
      <c r="G8" s="275" t="s">
        <v>193</v>
      </c>
      <c r="H8" s="282">
        <v>7704</v>
      </c>
      <c r="I8" s="275">
        <v>17</v>
      </c>
      <c r="K8" s="283">
        <v>37257</v>
      </c>
      <c r="L8" s="275">
        <v>2.2599999999999998</v>
      </c>
      <c r="M8" s="275" t="s">
        <v>5</v>
      </c>
      <c r="N8" s="275" t="s">
        <v>188</v>
      </c>
      <c r="O8" s="275" t="s">
        <v>190</v>
      </c>
      <c r="S8" s="275" t="s">
        <v>188</v>
      </c>
      <c r="T8" s="275" t="s">
        <v>191</v>
      </c>
      <c r="U8" s="275" t="s">
        <v>13</v>
      </c>
      <c r="V8" s="283">
        <v>37081</v>
      </c>
      <c r="W8" s="283">
        <v>37242</v>
      </c>
    </row>
    <row r="9" spans="1:23" x14ac:dyDescent="0.25">
      <c r="B9" s="275" t="s">
        <v>111</v>
      </c>
      <c r="C9" s="275" t="s">
        <v>186</v>
      </c>
      <c r="D9" s="275" t="s">
        <v>194</v>
      </c>
      <c r="E9" s="275" t="s">
        <v>188</v>
      </c>
      <c r="G9" s="275" t="s">
        <v>195</v>
      </c>
      <c r="H9" s="282">
        <v>7838</v>
      </c>
      <c r="I9" s="275">
        <v>2</v>
      </c>
      <c r="J9" s="283">
        <v>37242</v>
      </c>
      <c r="K9" s="283">
        <v>37242</v>
      </c>
      <c r="L9" s="275">
        <v>3.76</v>
      </c>
      <c r="M9" s="275" t="s">
        <v>5</v>
      </c>
      <c r="N9" s="275" t="s">
        <v>188</v>
      </c>
      <c r="O9" s="275" t="s">
        <v>190</v>
      </c>
      <c r="S9" s="275" t="s">
        <v>188</v>
      </c>
      <c r="T9" s="275" t="s">
        <v>191</v>
      </c>
      <c r="U9" s="275" t="s">
        <v>13</v>
      </c>
      <c r="V9" s="283">
        <v>37067</v>
      </c>
      <c r="W9" s="283">
        <v>37242</v>
      </c>
    </row>
    <row r="10" spans="1:23" x14ac:dyDescent="0.25">
      <c r="B10" s="275" t="s">
        <v>112</v>
      </c>
      <c r="C10" s="275" t="s">
        <v>186</v>
      </c>
      <c r="D10" s="275" t="s">
        <v>196</v>
      </c>
      <c r="E10" s="275" t="s">
        <v>188</v>
      </c>
      <c r="G10" s="275" t="s">
        <v>197</v>
      </c>
      <c r="H10" s="282">
        <v>8230</v>
      </c>
      <c r="I10" s="275">
        <v>21</v>
      </c>
      <c r="J10" s="283">
        <v>37267</v>
      </c>
      <c r="K10" s="283">
        <v>37267</v>
      </c>
      <c r="L10" s="275">
        <v>0.26</v>
      </c>
      <c r="M10" s="275" t="s">
        <v>5</v>
      </c>
      <c r="N10" s="275" t="s">
        <v>188</v>
      </c>
      <c r="O10" s="275" t="s">
        <v>190</v>
      </c>
      <c r="S10" s="275" t="s">
        <v>188</v>
      </c>
      <c r="T10" s="275" t="s">
        <v>198</v>
      </c>
      <c r="U10" s="275" t="s">
        <v>13</v>
      </c>
      <c r="V10" s="283">
        <v>37216</v>
      </c>
      <c r="W10" s="283">
        <v>37267</v>
      </c>
    </row>
    <row r="11" spans="1:23" x14ac:dyDescent="0.25">
      <c r="B11" s="275" t="s">
        <v>113</v>
      </c>
      <c r="C11" s="275" t="s">
        <v>186</v>
      </c>
      <c r="D11" s="275" t="s">
        <v>199</v>
      </c>
      <c r="E11" s="275" t="s">
        <v>188</v>
      </c>
      <c r="G11" s="275" t="s">
        <v>200</v>
      </c>
      <c r="H11" s="282">
        <v>8551</v>
      </c>
      <c r="I11" s="275">
        <v>4</v>
      </c>
      <c r="K11" s="283">
        <v>37288</v>
      </c>
      <c r="L11" s="275">
        <v>3.72</v>
      </c>
      <c r="M11" s="275" t="s">
        <v>5</v>
      </c>
      <c r="N11" s="275" t="s">
        <v>188</v>
      </c>
      <c r="O11" s="275" t="s">
        <v>190</v>
      </c>
      <c r="S11" s="275" t="s">
        <v>188</v>
      </c>
      <c r="T11" s="275" t="s">
        <v>191</v>
      </c>
      <c r="U11" s="275" t="s">
        <v>13</v>
      </c>
      <c r="V11" s="283">
        <v>37083</v>
      </c>
      <c r="W11" s="283">
        <v>37320</v>
      </c>
    </row>
    <row r="12" spans="1:23" x14ac:dyDescent="0.25">
      <c r="B12" s="275" t="s">
        <v>114</v>
      </c>
      <c r="C12" s="275" t="s">
        <v>186</v>
      </c>
      <c r="D12" s="275" t="s">
        <v>201</v>
      </c>
      <c r="E12" s="275" t="s">
        <v>188</v>
      </c>
      <c r="G12" s="275" t="s">
        <v>202</v>
      </c>
      <c r="H12" s="282">
        <v>7039</v>
      </c>
      <c r="I12" s="275">
        <v>9</v>
      </c>
      <c r="K12" s="283">
        <v>37314</v>
      </c>
      <c r="L12" s="275">
        <v>2.2599999999999998</v>
      </c>
      <c r="M12" s="275" t="s">
        <v>5</v>
      </c>
      <c r="N12" s="275" t="s">
        <v>188</v>
      </c>
      <c r="O12" s="275" t="s">
        <v>190</v>
      </c>
      <c r="S12" s="275" t="s">
        <v>188</v>
      </c>
      <c r="T12" s="275" t="s">
        <v>203</v>
      </c>
      <c r="U12" s="275" t="s">
        <v>13</v>
      </c>
      <c r="V12" s="283">
        <v>37085</v>
      </c>
      <c r="W12" s="283">
        <v>37329</v>
      </c>
    </row>
    <row r="13" spans="1:23" x14ac:dyDescent="0.25">
      <c r="B13" s="275" t="s">
        <v>115</v>
      </c>
      <c r="C13" s="275" t="s">
        <v>186</v>
      </c>
      <c r="D13" s="275" t="s">
        <v>204</v>
      </c>
      <c r="E13" s="275" t="s">
        <v>188</v>
      </c>
      <c r="G13" s="275" t="s">
        <v>205</v>
      </c>
      <c r="H13" s="282">
        <v>8060</v>
      </c>
      <c r="I13" s="275">
        <v>13</v>
      </c>
      <c r="J13" s="283">
        <v>37336</v>
      </c>
      <c r="K13" s="283">
        <v>37336</v>
      </c>
      <c r="L13" s="275">
        <v>1.9</v>
      </c>
      <c r="M13" s="275" t="s">
        <v>5</v>
      </c>
      <c r="N13" s="275" t="s">
        <v>188</v>
      </c>
      <c r="O13" s="275" t="s">
        <v>190</v>
      </c>
      <c r="S13" s="275" t="s">
        <v>188</v>
      </c>
      <c r="T13" s="275" t="s">
        <v>203</v>
      </c>
      <c r="U13" s="275" t="s">
        <v>13</v>
      </c>
      <c r="V13" s="283">
        <v>37109</v>
      </c>
      <c r="W13" s="283">
        <v>37336</v>
      </c>
    </row>
    <row r="14" spans="1:23" x14ac:dyDescent="0.25">
      <c r="B14" s="275" t="s">
        <v>116</v>
      </c>
      <c r="C14" s="275" t="s">
        <v>186</v>
      </c>
      <c r="D14" s="275" t="s">
        <v>206</v>
      </c>
      <c r="E14" s="275" t="s">
        <v>188</v>
      </c>
      <c r="G14" s="275" t="s">
        <v>207</v>
      </c>
      <c r="H14" s="282">
        <v>8501</v>
      </c>
      <c r="I14" s="275">
        <v>17</v>
      </c>
      <c r="K14" s="283">
        <v>37280</v>
      </c>
      <c r="L14" s="275">
        <v>2.69</v>
      </c>
      <c r="M14" s="275" t="s">
        <v>5</v>
      </c>
      <c r="N14" s="275" t="s">
        <v>188</v>
      </c>
      <c r="O14" s="275" t="s">
        <v>190</v>
      </c>
      <c r="S14" s="275" t="s">
        <v>188</v>
      </c>
      <c r="T14" s="275" t="s">
        <v>203</v>
      </c>
      <c r="U14" s="275" t="s">
        <v>13</v>
      </c>
      <c r="V14" s="283">
        <v>37162</v>
      </c>
      <c r="W14" s="283">
        <v>37357</v>
      </c>
    </row>
    <row r="15" spans="1:23" x14ac:dyDescent="0.25">
      <c r="B15" s="275" t="s">
        <v>117</v>
      </c>
      <c r="C15" s="275" t="s">
        <v>186</v>
      </c>
      <c r="D15" s="275" t="s">
        <v>188</v>
      </c>
      <c r="E15" s="275" t="s">
        <v>208</v>
      </c>
      <c r="G15" s="275" t="s">
        <v>209</v>
      </c>
      <c r="H15" s="282">
        <v>7430</v>
      </c>
      <c r="I15" s="275">
        <v>7</v>
      </c>
      <c r="J15" s="283">
        <v>37361</v>
      </c>
      <c r="K15" s="283">
        <v>37361</v>
      </c>
      <c r="L15" s="275">
        <v>2</v>
      </c>
      <c r="M15" s="275" t="s">
        <v>104</v>
      </c>
      <c r="N15" s="275" t="s">
        <v>188</v>
      </c>
      <c r="O15" s="275" t="s">
        <v>190</v>
      </c>
      <c r="S15" s="275" t="s">
        <v>188</v>
      </c>
      <c r="T15" s="275" t="s">
        <v>210</v>
      </c>
      <c r="U15" s="275" t="s">
        <v>13</v>
      </c>
      <c r="V15" s="283">
        <v>37280</v>
      </c>
      <c r="W15" s="283">
        <v>37361</v>
      </c>
    </row>
    <row r="16" spans="1:23" x14ac:dyDescent="0.25">
      <c r="B16" s="275" t="s">
        <v>118</v>
      </c>
      <c r="C16" s="275" t="s">
        <v>186</v>
      </c>
      <c r="D16" s="275" t="s">
        <v>211</v>
      </c>
      <c r="E16" s="275" t="s">
        <v>188</v>
      </c>
      <c r="G16" s="275" t="s">
        <v>212</v>
      </c>
      <c r="H16" s="282">
        <v>7627</v>
      </c>
      <c r="I16" s="275">
        <v>7</v>
      </c>
      <c r="J16" s="283">
        <v>37361</v>
      </c>
      <c r="K16" s="283">
        <v>37361</v>
      </c>
      <c r="L16" s="275">
        <v>2.2599999999999998</v>
      </c>
      <c r="M16" s="275" t="s">
        <v>5</v>
      </c>
      <c r="N16" s="275" t="s">
        <v>188</v>
      </c>
      <c r="O16" s="275" t="s">
        <v>190</v>
      </c>
      <c r="S16" s="275" t="s">
        <v>188</v>
      </c>
      <c r="T16" s="275" t="s">
        <v>210</v>
      </c>
      <c r="U16" s="275" t="s">
        <v>13</v>
      </c>
      <c r="V16" s="283">
        <v>37152</v>
      </c>
      <c r="W16" s="283">
        <v>37361</v>
      </c>
    </row>
    <row r="17" spans="2:23" x14ac:dyDescent="0.25">
      <c r="B17" s="275" t="s">
        <v>119</v>
      </c>
      <c r="C17" s="275" t="s">
        <v>186</v>
      </c>
      <c r="D17" s="275" t="s">
        <v>188</v>
      </c>
      <c r="E17" s="275" t="s">
        <v>213</v>
      </c>
      <c r="G17" s="275" t="s">
        <v>214</v>
      </c>
      <c r="H17" s="282">
        <v>7043</v>
      </c>
      <c r="I17" s="275">
        <v>9</v>
      </c>
      <c r="J17" s="283">
        <v>37382</v>
      </c>
      <c r="K17" s="283">
        <v>37382</v>
      </c>
      <c r="L17" s="275">
        <v>2</v>
      </c>
      <c r="M17" s="275" t="s">
        <v>104</v>
      </c>
      <c r="N17" s="275" t="s">
        <v>188</v>
      </c>
      <c r="O17" s="275" t="s">
        <v>190</v>
      </c>
      <c r="S17" s="275" t="s">
        <v>188</v>
      </c>
      <c r="T17" s="275" t="s">
        <v>203</v>
      </c>
      <c r="U17" s="275" t="s">
        <v>13</v>
      </c>
      <c r="V17" s="283">
        <v>37379</v>
      </c>
      <c r="W17" s="283">
        <v>37382</v>
      </c>
    </row>
    <row r="18" spans="2:23" x14ac:dyDescent="0.25">
      <c r="B18" s="275" t="s">
        <v>120</v>
      </c>
      <c r="C18" s="275" t="s">
        <v>186</v>
      </c>
      <c r="D18" s="275" t="s">
        <v>216</v>
      </c>
      <c r="E18" s="275" t="s">
        <v>188</v>
      </c>
      <c r="G18" s="275" t="s">
        <v>217</v>
      </c>
      <c r="H18" s="282">
        <v>8008</v>
      </c>
      <c r="I18" s="275">
        <v>18</v>
      </c>
      <c r="K18" s="283">
        <v>37377</v>
      </c>
      <c r="L18" s="275">
        <v>2.71</v>
      </c>
      <c r="M18" s="275" t="s">
        <v>5</v>
      </c>
      <c r="N18" s="275" t="s">
        <v>188</v>
      </c>
      <c r="O18" s="275" t="s">
        <v>190</v>
      </c>
      <c r="S18" s="275" t="s">
        <v>188</v>
      </c>
      <c r="T18" s="275" t="s">
        <v>198</v>
      </c>
      <c r="U18" s="275" t="s">
        <v>13</v>
      </c>
      <c r="V18" s="283">
        <v>37298</v>
      </c>
      <c r="W18" s="283">
        <v>37420</v>
      </c>
    </row>
    <row r="19" spans="2:23" x14ac:dyDescent="0.25">
      <c r="B19" s="275" t="s">
        <v>121</v>
      </c>
      <c r="C19" s="275" t="s">
        <v>186</v>
      </c>
      <c r="D19" s="275" t="s">
        <v>218</v>
      </c>
      <c r="E19" s="275" t="s">
        <v>188</v>
      </c>
      <c r="G19" s="275" t="s">
        <v>219</v>
      </c>
      <c r="H19" s="282">
        <v>8251</v>
      </c>
      <c r="I19" s="275">
        <v>21</v>
      </c>
      <c r="J19" s="283">
        <v>37424</v>
      </c>
      <c r="K19" s="283">
        <v>37424</v>
      </c>
      <c r="L19" s="275">
        <v>0.89</v>
      </c>
      <c r="M19" s="275" t="s">
        <v>5</v>
      </c>
      <c r="N19" s="275" t="s">
        <v>188</v>
      </c>
      <c r="O19" s="275" t="s">
        <v>190</v>
      </c>
      <c r="S19" s="275" t="s">
        <v>188</v>
      </c>
      <c r="T19" s="275" t="s">
        <v>198</v>
      </c>
      <c r="U19" s="275" t="s">
        <v>13</v>
      </c>
      <c r="V19" s="283">
        <v>37090</v>
      </c>
      <c r="W19" s="283">
        <v>37424</v>
      </c>
    </row>
    <row r="20" spans="2:23" x14ac:dyDescent="0.25">
      <c r="B20" s="275" t="s">
        <v>122</v>
      </c>
      <c r="C20" s="275" t="s">
        <v>186</v>
      </c>
      <c r="D20" s="275" t="s">
        <v>188</v>
      </c>
      <c r="E20" s="275" t="s">
        <v>220</v>
      </c>
      <c r="F20" s="275" t="s">
        <v>221</v>
      </c>
      <c r="G20" s="275" t="s">
        <v>222</v>
      </c>
      <c r="H20" s="282">
        <v>8096</v>
      </c>
      <c r="I20" s="275">
        <v>15</v>
      </c>
      <c r="K20" s="283">
        <v>37434</v>
      </c>
      <c r="L20" s="275">
        <v>62.23</v>
      </c>
      <c r="M20" s="275" t="s">
        <v>4</v>
      </c>
      <c r="N20" s="275" t="s">
        <v>188</v>
      </c>
      <c r="O20" s="275" t="s">
        <v>190</v>
      </c>
      <c r="S20" s="275" t="s">
        <v>188</v>
      </c>
      <c r="T20" s="275" t="s">
        <v>203</v>
      </c>
      <c r="U20" s="275" t="s">
        <v>13</v>
      </c>
      <c r="V20" s="283">
        <v>37060</v>
      </c>
      <c r="W20" s="283">
        <v>37434</v>
      </c>
    </row>
    <row r="21" spans="2:23" x14ac:dyDescent="0.25">
      <c r="B21" s="275" t="s">
        <v>123</v>
      </c>
      <c r="C21" s="275" t="s">
        <v>186</v>
      </c>
      <c r="D21" s="275" t="s">
        <v>223</v>
      </c>
      <c r="E21" s="275" t="s">
        <v>188</v>
      </c>
      <c r="G21" s="275" t="s">
        <v>224</v>
      </c>
      <c r="H21" s="282">
        <v>7732</v>
      </c>
      <c r="I21" s="275">
        <v>17</v>
      </c>
      <c r="K21" s="283">
        <v>37377</v>
      </c>
      <c r="L21" s="275">
        <v>2.69</v>
      </c>
      <c r="M21" s="275" t="s">
        <v>5</v>
      </c>
      <c r="N21" s="275" t="s">
        <v>188</v>
      </c>
      <c r="O21" s="275" t="s">
        <v>190</v>
      </c>
      <c r="S21" s="275" t="s">
        <v>188</v>
      </c>
      <c r="T21" s="275" t="s">
        <v>191</v>
      </c>
      <c r="U21" s="275" t="s">
        <v>13</v>
      </c>
      <c r="V21" s="283">
        <v>37330</v>
      </c>
      <c r="W21" s="283">
        <v>37439</v>
      </c>
    </row>
    <row r="22" spans="2:23" x14ac:dyDescent="0.25">
      <c r="B22" s="275" t="s">
        <v>124</v>
      </c>
      <c r="C22" s="275" t="s">
        <v>186</v>
      </c>
      <c r="D22" s="275" t="s">
        <v>225</v>
      </c>
      <c r="E22" s="275" t="s">
        <v>188</v>
      </c>
      <c r="G22" s="275" t="s">
        <v>226</v>
      </c>
      <c r="H22" s="282">
        <v>8822</v>
      </c>
      <c r="I22" s="275">
        <v>4</v>
      </c>
      <c r="K22" s="283">
        <v>37408</v>
      </c>
      <c r="L22" s="275">
        <v>3.46</v>
      </c>
      <c r="M22" s="275" t="s">
        <v>5</v>
      </c>
      <c r="N22" s="275" t="s">
        <v>188</v>
      </c>
      <c r="O22" s="275" t="s">
        <v>190</v>
      </c>
      <c r="S22" s="275" t="s">
        <v>188</v>
      </c>
      <c r="T22" s="275" t="s">
        <v>191</v>
      </c>
      <c r="U22" s="275" t="s">
        <v>13</v>
      </c>
      <c r="V22" s="283">
        <v>37146</v>
      </c>
      <c r="W22" s="283">
        <v>37439</v>
      </c>
    </row>
    <row r="23" spans="2:23" x14ac:dyDescent="0.25">
      <c r="B23" s="275" t="s">
        <v>125</v>
      </c>
      <c r="C23" s="275" t="s">
        <v>186</v>
      </c>
      <c r="D23" s="275" t="s">
        <v>188</v>
      </c>
      <c r="E23" s="275" t="s">
        <v>227</v>
      </c>
      <c r="F23" s="275" t="s">
        <v>228</v>
      </c>
      <c r="G23" s="275" t="s">
        <v>229</v>
      </c>
      <c r="H23" s="282">
        <v>7059</v>
      </c>
      <c r="I23" s="275">
        <v>5</v>
      </c>
      <c r="K23" s="283">
        <v>37440</v>
      </c>
      <c r="L23" s="275">
        <v>68.400000000000006</v>
      </c>
      <c r="M23" s="275" t="s">
        <v>4</v>
      </c>
      <c r="N23" s="275" t="s">
        <v>188</v>
      </c>
      <c r="O23" s="275" t="s">
        <v>190</v>
      </c>
      <c r="S23" s="275" t="s">
        <v>188</v>
      </c>
      <c r="T23" s="275" t="s">
        <v>191</v>
      </c>
      <c r="U23" s="275" t="s">
        <v>13</v>
      </c>
      <c r="V23" s="283">
        <v>37063</v>
      </c>
      <c r="W23" s="283">
        <v>37440</v>
      </c>
    </row>
    <row r="24" spans="2:23" x14ac:dyDescent="0.25">
      <c r="B24" s="275" t="s">
        <v>126</v>
      </c>
      <c r="C24" s="275" t="s">
        <v>186</v>
      </c>
      <c r="D24" s="275" t="s">
        <v>230</v>
      </c>
      <c r="E24" s="275" t="s">
        <v>188</v>
      </c>
      <c r="G24" s="275" t="s">
        <v>231</v>
      </c>
      <c r="H24" s="282">
        <v>7722</v>
      </c>
      <c r="I24" s="275">
        <v>17</v>
      </c>
      <c r="J24" s="283">
        <v>37460</v>
      </c>
      <c r="K24" s="283">
        <v>37460</v>
      </c>
      <c r="L24" s="275">
        <v>8.3699999999999992</v>
      </c>
      <c r="M24" s="275" t="s">
        <v>5</v>
      </c>
      <c r="N24" s="275" t="s">
        <v>188</v>
      </c>
      <c r="O24" s="275" t="s">
        <v>190</v>
      </c>
      <c r="S24" s="275" t="s">
        <v>188</v>
      </c>
      <c r="T24" s="275" t="s">
        <v>191</v>
      </c>
      <c r="U24" s="275" t="s">
        <v>13</v>
      </c>
      <c r="V24" s="283">
        <v>37139</v>
      </c>
      <c r="W24" s="283">
        <v>37460</v>
      </c>
    </row>
    <row r="25" spans="2:23" x14ac:dyDescent="0.25">
      <c r="B25" s="275" t="s">
        <v>127</v>
      </c>
      <c r="C25" s="275" t="s">
        <v>186</v>
      </c>
      <c r="D25" s="275" t="s">
        <v>232</v>
      </c>
      <c r="E25" s="275" t="s">
        <v>188</v>
      </c>
      <c r="G25" s="275" t="s">
        <v>233</v>
      </c>
      <c r="H25" s="282">
        <v>8527</v>
      </c>
      <c r="I25" s="275">
        <v>18</v>
      </c>
      <c r="J25" s="283">
        <v>37469</v>
      </c>
      <c r="K25" s="283">
        <v>37469</v>
      </c>
      <c r="L25" s="275">
        <v>1.5</v>
      </c>
      <c r="M25" s="275" t="s">
        <v>5</v>
      </c>
      <c r="N25" s="275" t="s">
        <v>188</v>
      </c>
      <c r="O25" s="275" t="s">
        <v>190</v>
      </c>
      <c r="S25" s="275" t="s">
        <v>188</v>
      </c>
      <c r="T25" s="275" t="s">
        <v>191</v>
      </c>
      <c r="U25" s="275" t="s">
        <v>13</v>
      </c>
      <c r="V25" s="283">
        <v>37203</v>
      </c>
      <c r="W25" s="283">
        <v>37469</v>
      </c>
    </row>
    <row r="26" spans="2:23" x14ac:dyDescent="0.25">
      <c r="B26" s="275" t="s">
        <v>128</v>
      </c>
      <c r="C26" s="275" t="s">
        <v>186</v>
      </c>
      <c r="D26" s="275" t="s">
        <v>234</v>
      </c>
      <c r="E26" s="275" t="s">
        <v>188</v>
      </c>
      <c r="G26" s="275" t="s">
        <v>200</v>
      </c>
      <c r="H26" s="282">
        <v>8551</v>
      </c>
      <c r="I26" s="275">
        <v>4</v>
      </c>
      <c r="K26" s="283">
        <v>37470</v>
      </c>
      <c r="L26" s="275">
        <v>2.71</v>
      </c>
      <c r="M26" s="275" t="s">
        <v>5</v>
      </c>
      <c r="N26" s="275" t="s">
        <v>188</v>
      </c>
      <c r="O26" s="275" t="s">
        <v>190</v>
      </c>
      <c r="S26" s="275" t="s">
        <v>188</v>
      </c>
      <c r="T26" s="275" t="s">
        <v>191</v>
      </c>
      <c r="U26" s="275" t="s">
        <v>13</v>
      </c>
      <c r="V26" s="283">
        <v>37330</v>
      </c>
      <c r="W26" s="283">
        <v>37489</v>
      </c>
    </row>
    <row r="27" spans="2:23" x14ac:dyDescent="0.25">
      <c r="B27" s="275" t="s">
        <v>129</v>
      </c>
      <c r="C27" s="275" t="s">
        <v>186</v>
      </c>
      <c r="D27" s="275" t="s">
        <v>235</v>
      </c>
      <c r="E27" s="275" t="s">
        <v>188</v>
      </c>
      <c r="G27" s="275" t="s">
        <v>236</v>
      </c>
      <c r="H27" s="282">
        <v>7470</v>
      </c>
      <c r="I27" s="275">
        <v>6</v>
      </c>
      <c r="K27" s="283">
        <v>36739</v>
      </c>
      <c r="L27" s="275">
        <v>2.5</v>
      </c>
      <c r="M27" s="275" t="s">
        <v>5</v>
      </c>
      <c r="N27" s="275" t="s">
        <v>188</v>
      </c>
      <c r="O27" s="275" t="s">
        <v>190</v>
      </c>
      <c r="S27" s="275" t="s">
        <v>188</v>
      </c>
      <c r="T27" s="275" t="s">
        <v>191</v>
      </c>
      <c r="U27" s="275" t="s">
        <v>13</v>
      </c>
      <c r="V27" s="283">
        <v>37379</v>
      </c>
      <c r="W27" s="283">
        <v>37522</v>
      </c>
    </row>
    <row r="28" spans="2:23" x14ac:dyDescent="0.25">
      <c r="B28" s="275" t="s">
        <v>130</v>
      </c>
      <c r="C28" s="275" t="s">
        <v>186</v>
      </c>
      <c r="D28" s="275" t="s">
        <v>237</v>
      </c>
      <c r="E28" s="275" t="s">
        <v>188</v>
      </c>
      <c r="G28" s="275" t="s">
        <v>226</v>
      </c>
      <c r="H28" s="282">
        <v>8822</v>
      </c>
      <c r="I28" s="275">
        <v>4</v>
      </c>
      <c r="J28" s="283">
        <v>37523</v>
      </c>
      <c r="K28" s="283">
        <v>37523</v>
      </c>
      <c r="L28" s="275">
        <v>3.01</v>
      </c>
      <c r="M28" s="275" t="s">
        <v>5</v>
      </c>
      <c r="N28" s="275" t="s">
        <v>188</v>
      </c>
      <c r="O28" s="275" t="s">
        <v>190</v>
      </c>
      <c r="S28" s="275" t="s">
        <v>188</v>
      </c>
      <c r="T28" s="275" t="s">
        <v>191</v>
      </c>
      <c r="U28" s="275" t="s">
        <v>13</v>
      </c>
      <c r="V28" s="283">
        <v>37309</v>
      </c>
      <c r="W28" s="283">
        <v>37523</v>
      </c>
    </row>
    <row r="29" spans="2:23" x14ac:dyDescent="0.25">
      <c r="B29" s="275" t="s">
        <v>131</v>
      </c>
      <c r="C29" s="275" t="s">
        <v>186</v>
      </c>
      <c r="D29" s="275" t="s">
        <v>238</v>
      </c>
      <c r="E29" s="275" t="s">
        <v>188</v>
      </c>
      <c r="G29" s="275" t="s">
        <v>239</v>
      </c>
      <c r="H29" s="282">
        <v>7825</v>
      </c>
      <c r="I29" s="275">
        <v>2</v>
      </c>
      <c r="K29" s="283">
        <v>37469</v>
      </c>
      <c r="L29" s="275">
        <v>1.84</v>
      </c>
      <c r="M29" s="275" t="s">
        <v>5</v>
      </c>
      <c r="N29" s="275" t="s">
        <v>188</v>
      </c>
      <c r="O29" s="275" t="s">
        <v>190</v>
      </c>
      <c r="S29" s="275" t="s">
        <v>188</v>
      </c>
      <c r="T29" s="275" t="s">
        <v>191</v>
      </c>
      <c r="U29" s="275" t="s">
        <v>13</v>
      </c>
      <c r="V29" s="283">
        <v>37391</v>
      </c>
      <c r="W29" s="283">
        <v>37545</v>
      </c>
    </row>
    <row r="30" spans="2:23" x14ac:dyDescent="0.25">
      <c r="B30" s="275" t="s">
        <v>132</v>
      </c>
      <c r="C30" s="275" t="s">
        <v>186</v>
      </c>
      <c r="D30" s="275" t="s">
        <v>240</v>
      </c>
      <c r="E30" s="275" t="s">
        <v>188</v>
      </c>
      <c r="G30" s="275" t="s">
        <v>241</v>
      </c>
      <c r="H30" s="282">
        <v>8055</v>
      </c>
      <c r="I30" s="275">
        <v>13</v>
      </c>
      <c r="K30" s="283">
        <v>37530</v>
      </c>
      <c r="L30" s="275">
        <v>7.5</v>
      </c>
      <c r="M30" s="275" t="s">
        <v>5</v>
      </c>
      <c r="N30" s="275" t="s">
        <v>188</v>
      </c>
      <c r="O30" s="275" t="s">
        <v>190</v>
      </c>
      <c r="T30" s="275" t="s">
        <v>203</v>
      </c>
      <c r="U30" s="275" t="s">
        <v>13</v>
      </c>
      <c r="V30" s="283">
        <v>37274</v>
      </c>
      <c r="W30" s="283">
        <v>37582</v>
      </c>
    </row>
    <row r="31" spans="2:23" x14ac:dyDescent="0.25">
      <c r="B31" s="275" t="s">
        <v>133</v>
      </c>
      <c r="C31" s="275" t="s">
        <v>186</v>
      </c>
      <c r="D31" s="275" t="s">
        <v>188</v>
      </c>
      <c r="E31" s="275" t="s">
        <v>242</v>
      </c>
      <c r="F31" s="275" t="s">
        <v>243</v>
      </c>
      <c r="G31" s="275" t="s">
        <v>244</v>
      </c>
      <c r="H31" s="282">
        <v>8648</v>
      </c>
      <c r="I31" s="275">
        <v>12</v>
      </c>
      <c r="K31" s="283">
        <v>37600</v>
      </c>
      <c r="L31" s="275">
        <v>25.54</v>
      </c>
      <c r="M31" s="275" t="s">
        <v>4</v>
      </c>
      <c r="N31" s="275" t="s">
        <v>188</v>
      </c>
      <c r="O31" s="275" t="s">
        <v>190</v>
      </c>
      <c r="S31" s="275" t="s">
        <v>188</v>
      </c>
      <c r="T31" s="275" t="s">
        <v>203</v>
      </c>
      <c r="U31" s="275" t="s">
        <v>13</v>
      </c>
      <c r="V31" s="283">
        <v>37389</v>
      </c>
      <c r="W31" s="283">
        <v>37600</v>
      </c>
    </row>
    <row r="32" spans="2:23" x14ac:dyDescent="0.25">
      <c r="B32" s="275" t="s">
        <v>134</v>
      </c>
      <c r="C32" s="275" t="s">
        <v>186</v>
      </c>
      <c r="D32" s="275" t="s">
        <v>188</v>
      </c>
      <c r="E32" s="275" t="s">
        <v>245</v>
      </c>
      <c r="F32" s="275" t="s">
        <v>243</v>
      </c>
      <c r="G32" s="275" t="s">
        <v>244</v>
      </c>
      <c r="H32" s="282">
        <v>8648</v>
      </c>
      <c r="I32" s="275">
        <v>12</v>
      </c>
      <c r="K32" s="283">
        <v>37600</v>
      </c>
      <c r="L32" s="275">
        <v>31.58</v>
      </c>
      <c r="M32" s="275" t="s">
        <v>4</v>
      </c>
      <c r="N32" s="275" t="s">
        <v>188</v>
      </c>
      <c r="O32" s="275" t="s">
        <v>190</v>
      </c>
      <c r="S32" s="275" t="s">
        <v>188</v>
      </c>
      <c r="T32" s="275" t="s">
        <v>203</v>
      </c>
      <c r="U32" s="275" t="s">
        <v>13</v>
      </c>
      <c r="V32" s="283">
        <v>37371</v>
      </c>
      <c r="W32" s="283">
        <v>37600</v>
      </c>
    </row>
    <row r="33" spans="2:23" x14ac:dyDescent="0.25">
      <c r="B33" s="275" t="s">
        <v>135</v>
      </c>
      <c r="C33" s="275" t="s">
        <v>186</v>
      </c>
      <c r="D33" s="275" t="s">
        <v>188</v>
      </c>
      <c r="E33" s="275" t="s">
        <v>246</v>
      </c>
      <c r="F33" s="275" t="s">
        <v>247</v>
      </c>
      <c r="G33" s="275" t="s">
        <v>248</v>
      </c>
      <c r="H33" s="282">
        <v>7940</v>
      </c>
      <c r="I33" s="275">
        <v>3</v>
      </c>
      <c r="K33" s="283">
        <v>37600</v>
      </c>
      <c r="L33" s="275">
        <v>60.67</v>
      </c>
      <c r="M33" s="275" t="s">
        <v>4</v>
      </c>
      <c r="N33" s="275" t="s">
        <v>188</v>
      </c>
      <c r="O33" s="275" t="s">
        <v>190</v>
      </c>
      <c r="S33" s="275" t="s">
        <v>188</v>
      </c>
      <c r="T33" s="275" t="s">
        <v>203</v>
      </c>
      <c r="U33" s="275" t="s">
        <v>13</v>
      </c>
      <c r="V33" s="283">
        <v>37301</v>
      </c>
      <c r="W33" s="283">
        <v>37600</v>
      </c>
    </row>
    <row r="34" spans="2:23" x14ac:dyDescent="0.25">
      <c r="B34" s="275" t="s">
        <v>136</v>
      </c>
      <c r="C34" s="275" t="s">
        <v>186</v>
      </c>
      <c r="D34" s="275" t="s">
        <v>249</v>
      </c>
      <c r="E34" s="275" t="s">
        <v>188</v>
      </c>
      <c r="G34" s="275" t="s">
        <v>217</v>
      </c>
      <c r="H34" s="282">
        <v>8008</v>
      </c>
      <c r="I34" s="275">
        <v>18</v>
      </c>
      <c r="J34" s="283">
        <v>37601</v>
      </c>
      <c r="K34" s="283">
        <v>37601</v>
      </c>
      <c r="L34" s="275">
        <v>2.8</v>
      </c>
      <c r="M34" s="275" t="s">
        <v>5</v>
      </c>
      <c r="N34" s="275" t="s">
        <v>188</v>
      </c>
      <c r="O34" s="275" t="s">
        <v>190</v>
      </c>
      <c r="S34" s="275" t="s">
        <v>188</v>
      </c>
      <c r="T34" s="275" t="s">
        <v>198</v>
      </c>
      <c r="U34" s="275" t="s">
        <v>13</v>
      </c>
      <c r="V34" s="283">
        <v>37496</v>
      </c>
      <c r="W34" s="283">
        <v>37601</v>
      </c>
    </row>
    <row r="35" spans="2:23" x14ac:dyDescent="0.25">
      <c r="B35" s="275" t="s">
        <v>137</v>
      </c>
      <c r="C35" s="275" t="s">
        <v>186</v>
      </c>
      <c r="D35" s="275" t="s">
        <v>250</v>
      </c>
      <c r="E35" s="275" t="s">
        <v>188</v>
      </c>
      <c r="G35" s="275" t="s">
        <v>251</v>
      </c>
      <c r="H35" s="282">
        <v>8006</v>
      </c>
      <c r="I35" s="275">
        <v>18</v>
      </c>
      <c r="K35" s="283">
        <v>37572</v>
      </c>
      <c r="L35" s="275">
        <v>2.8</v>
      </c>
      <c r="M35" s="275" t="s">
        <v>5</v>
      </c>
      <c r="N35" s="275" t="s">
        <v>188</v>
      </c>
      <c r="O35" s="275" t="s">
        <v>190</v>
      </c>
      <c r="S35" s="275" t="s">
        <v>188</v>
      </c>
      <c r="T35" s="275" t="s">
        <v>198</v>
      </c>
      <c r="U35" s="275" t="s">
        <v>13</v>
      </c>
      <c r="V35" s="283">
        <v>37539</v>
      </c>
      <c r="W35" s="283">
        <v>37601</v>
      </c>
    </row>
    <row r="36" spans="2:23" x14ac:dyDescent="0.25">
      <c r="B36" s="275" t="s">
        <v>138</v>
      </c>
      <c r="C36" s="275" t="s">
        <v>186</v>
      </c>
      <c r="D36" s="275" t="s">
        <v>187</v>
      </c>
      <c r="E36" s="275" t="s">
        <v>188</v>
      </c>
      <c r="G36" s="275" t="s">
        <v>189</v>
      </c>
      <c r="H36" s="282">
        <v>8530</v>
      </c>
      <c r="I36" s="275">
        <v>4</v>
      </c>
      <c r="J36" s="283">
        <v>37606</v>
      </c>
      <c r="K36" s="283">
        <v>37606</v>
      </c>
      <c r="L36" s="275">
        <v>2.92</v>
      </c>
      <c r="M36" s="275" t="s">
        <v>5</v>
      </c>
      <c r="N36" s="275" t="s">
        <v>188</v>
      </c>
      <c r="O36" s="275" t="s">
        <v>190</v>
      </c>
      <c r="S36" s="275" t="s">
        <v>188</v>
      </c>
      <c r="T36" s="275" t="s">
        <v>191</v>
      </c>
      <c r="U36" s="275" t="s">
        <v>13</v>
      </c>
      <c r="V36" s="283">
        <v>37292</v>
      </c>
      <c r="W36" s="283">
        <v>37606</v>
      </c>
    </row>
    <row r="37" spans="2:23" x14ac:dyDescent="0.25">
      <c r="B37" s="275" t="s">
        <v>139</v>
      </c>
      <c r="C37" s="275" t="s">
        <v>186</v>
      </c>
      <c r="D37" s="275" t="s">
        <v>252</v>
      </c>
      <c r="E37" s="275" t="s">
        <v>188</v>
      </c>
      <c r="G37" s="275" t="s">
        <v>253</v>
      </c>
      <c r="H37" s="282">
        <v>8086</v>
      </c>
      <c r="I37" s="275">
        <v>15</v>
      </c>
      <c r="K37" s="283">
        <v>37602</v>
      </c>
      <c r="L37" s="275">
        <v>3.7</v>
      </c>
      <c r="M37" s="275" t="s">
        <v>5</v>
      </c>
      <c r="N37" s="275" t="s">
        <v>188</v>
      </c>
      <c r="O37" s="275" t="s">
        <v>190</v>
      </c>
      <c r="S37" s="275" t="s">
        <v>188</v>
      </c>
      <c r="T37" s="275" t="s">
        <v>203</v>
      </c>
      <c r="U37" s="275" t="s">
        <v>13</v>
      </c>
      <c r="V37" s="283">
        <v>37551</v>
      </c>
      <c r="W37" s="283">
        <v>37614</v>
      </c>
    </row>
    <row r="38" spans="2:23" x14ac:dyDescent="0.25">
      <c r="B38" s="275" t="s">
        <v>140</v>
      </c>
      <c r="C38" s="275" t="s">
        <v>186</v>
      </c>
      <c r="D38" s="275" t="s">
        <v>188</v>
      </c>
      <c r="E38" s="275" t="s">
        <v>254</v>
      </c>
      <c r="F38" s="275" t="s">
        <v>255</v>
      </c>
      <c r="G38" s="275" t="s">
        <v>256</v>
      </c>
      <c r="H38" s="282">
        <v>8066</v>
      </c>
      <c r="I38" s="275">
        <v>15</v>
      </c>
      <c r="K38" s="283">
        <v>37621</v>
      </c>
      <c r="L38" s="275">
        <v>262.14</v>
      </c>
      <c r="M38" s="275" t="s">
        <v>4</v>
      </c>
      <c r="N38" s="275" t="s">
        <v>188</v>
      </c>
      <c r="O38" s="275" t="s">
        <v>190</v>
      </c>
      <c r="S38" s="275" t="s">
        <v>188</v>
      </c>
      <c r="T38" s="275" t="s">
        <v>198</v>
      </c>
      <c r="U38" s="275" t="s">
        <v>13</v>
      </c>
      <c r="V38" s="283">
        <v>37267</v>
      </c>
      <c r="W38" s="283">
        <v>37621</v>
      </c>
    </row>
    <row r="39" spans="2:23" x14ac:dyDescent="0.25">
      <c r="B39" s="275" t="s">
        <v>141</v>
      </c>
      <c r="C39" s="275" t="s">
        <v>186</v>
      </c>
      <c r="D39" s="275" t="s">
        <v>257</v>
      </c>
      <c r="E39" s="275" t="s">
        <v>188</v>
      </c>
      <c r="G39" s="275" t="s">
        <v>258</v>
      </c>
      <c r="H39" s="282">
        <v>8094</v>
      </c>
      <c r="I39" s="275">
        <v>15</v>
      </c>
      <c r="K39" s="283">
        <v>37591</v>
      </c>
      <c r="L39" s="275">
        <v>3.74</v>
      </c>
      <c r="M39" s="275" t="s">
        <v>5</v>
      </c>
      <c r="N39" s="275" t="s">
        <v>188</v>
      </c>
      <c r="O39" s="275" t="s">
        <v>190</v>
      </c>
      <c r="S39" s="275" t="s">
        <v>188</v>
      </c>
      <c r="T39" s="275" t="s">
        <v>198</v>
      </c>
      <c r="U39" s="275" t="s">
        <v>13</v>
      </c>
      <c r="V39" s="283">
        <v>37454</v>
      </c>
      <c r="W39" s="283">
        <v>37627</v>
      </c>
    </row>
    <row r="40" spans="2:23" x14ac:dyDescent="0.25">
      <c r="B40" s="275" t="s">
        <v>142</v>
      </c>
      <c r="C40" s="275" t="s">
        <v>186</v>
      </c>
      <c r="D40" s="275" t="s">
        <v>259</v>
      </c>
      <c r="E40" s="275" t="s">
        <v>188</v>
      </c>
      <c r="G40" s="275" t="s">
        <v>202</v>
      </c>
      <c r="H40" s="282">
        <v>7039</v>
      </c>
      <c r="I40" s="275">
        <v>9</v>
      </c>
      <c r="K40" s="283">
        <v>37622</v>
      </c>
      <c r="L40" s="275">
        <v>10.26</v>
      </c>
      <c r="M40" s="275" t="s">
        <v>5</v>
      </c>
      <c r="N40" s="275" t="s">
        <v>188</v>
      </c>
      <c r="O40" s="275" t="s">
        <v>190</v>
      </c>
      <c r="S40" s="275" t="s">
        <v>188</v>
      </c>
      <c r="T40" s="275" t="s">
        <v>191</v>
      </c>
      <c r="U40" s="275" t="s">
        <v>13</v>
      </c>
      <c r="V40" s="283">
        <v>37390</v>
      </c>
      <c r="W40" s="283">
        <v>37636</v>
      </c>
    </row>
    <row r="41" spans="2:23" x14ac:dyDescent="0.25">
      <c r="B41" s="275" t="s">
        <v>143</v>
      </c>
      <c r="C41" s="275" t="s">
        <v>186</v>
      </c>
      <c r="D41" s="275" t="s">
        <v>260</v>
      </c>
      <c r="E41" s="275" t="s">
        <v>188</v>
      </c>
      <c r="G41" s="275" t="s">
        <v>205</v>
      </c>
      <c r="H41" s="282">
        <v>8060</v>
      </c>
      <c r="I41" s="275">
        <v>13</v>
      </c>
      <c r="K41" s="283">
        <v>37601</v>
      </c>
      <c r="L41" s="275">
        <v>2.27</v>
      </c>
      <c r="M41" s="275" t="s">
        <v>5</v>
      </c>
      <c r="N41" s="275" t="s">
        <v>188</v>
      </c>
      <c r="O41" s="275" t="s">
        <v>190</v>
      </c>
      <c r="S41" s="275" t="s">
        <v>188</v>
      </c>
      <c r="T41" s="275" t="s">
        <v>203</v>
      </c>
      <c r="U41" s="275" t="s">
        <v>13</v>
      </c>
      <c r="V41" s="283">
        <v>37540</v>
      </c>
      <c r="W41" s="283">
        <v>37644</v>
      </c>
    </row>
    <row r="42" spans="2:23" x14ac:dyDescent="0.25">
      <c r="B42" s="275" t="s">
        <v>144</v>
      </c>
      <c r="C42" s="275" t="s">
        <v>186</v>
      </c>
      <c r="D42" s="275" t="s">
        <v>261</v>
      </c>
      <c r="E42" s="275" t="s">
        <v>188</v>
      </c>
      <c r="G42" s="275" t="s">
        <v>262</v>
      </c>
      <c r="H42" s="282">
        <v>8873</v>
      </c>
      <c r="I42" s="275">
        <v>5</v>
      </c>
      <c r="J42" s="283">
        <v>37644</v>
      </c>
      <c r="K42" s="283">
        <v>37644</v>
      </c>
      <c r="L42" s="275">
        <v>4.53</v>
      </c>
      <c r="M42" s="275" t="s">
        <v>5</v>
      </c>
      <c r="N42" s="275" t="s">
        <v>188</v>
      </c>
      <c r="O42" s="275" t="s">
        <v>190</v>
      </c>
      <c r="S42" s="275" t="s">
        <v>188</v>
      </c>
      <c r="T42" s="275" t="s">
        <v>203</v>
      </c>
      <c r="U42" s="275" t="s">
        <v>13</v>
      </c>
      <c r="V42" s="283">
        <v>37546</v>
      </c>
      <c r="W42" s="283">
        <v>37644</v>
      </c>
    </row>
    <row r="43" spans="2:23" x14ac:dyDescent="0.25">
      <c r="B43" s="275" t="s">
        <v>145</v>
      </c>
      <c r="C43" s="275" t="s">
        <v>186</v>
      </c>
      <c r="D43" s="275" t="s">
        <v>263</v>
      </c>
      <c r="E43" s="275" t="s">
        <v>188</v>
      </c>
      <c r="G43" s="275" t="s">
        <v>264</v>
      </c>
      <c r="H43" s="282">
        <v>8110</v>
      </c>
      <c r="I43" s="275">
        <v>14</v>
      </c>
      <c r="J43" s="283">
        <v>37658</v>
      </c>
      <c r="K43" s="283">
        <v>37658</v>
      </c>
      <c r="L43" s="275">
        <v>4.96</v>
      </c>
      <c r="M43" s="275" t="s">
        <v>5</v>
      </c>
      <c r="N43" s="275" t="s">
        <v>188</v>
      </c>
      <c r="O43" s="275" t="s">
        <v>190</v>
      </c>
      <c r="S43" s="275" t="s">
        <v>188</v>
      </c>
      <c r="T43" s="275" t="s">
        <v>203</v>
      </c>
      <c r="U43" s="275" t="s">
        <v>13</v>
      </c>
      <c r="V43" s="283">
        <v>37515</v>
      </c>
      <c r="W43" s="283">
        <v>37658</v>
      </c>
    </row>
    <row r="44" spans="2:23" x14ac:dyDescent="0.25">
      <c r="B44" s="275" t="s">
        <v>146</v>
      </c>
      <c r="C44" s="275" t="s">
        <v>186</v>
      </c>
      <c r="D44" s="275" t="s">
        <v>265</v>
      </c>
      <c r="E44" s="275" t="s">
        <v>188</v>
      </c>
      <c r="G44" s="275" t="s">
        <v>217</v>
      </c>
      <c r="H44" s="282">
        <v>8008</v>
      </c>
      <c r="I44" s="275">
        <v>18</v>
      </c>
      <c r="J44" s="283">
        <v>37663</v>
      </c>
      <c r="K44" s="283">
        <v>37663</v>
      </c>
      <c r="L44" s="275">
        <v>2.48</v>
      </c>
      <c r="M44" s="275" t="s">
        <v>5</v>
      </c>
      <c r="N44" s="275" t="s">
        <v>188</v>
      </c>
      <c r="O44" s="275" t="s">
        <v>190</v>
      </c>
      <c r="S44" s="275" t="s">
        <v>188</v>
      </c>
      <c r="T44" s="275" t="s">
        <v>198</v>
      </c>
      <c r="U44" s="275" t="s">
        <v>13</v>
      </c>
      <c r="V44" s="283">
        <v>37567</v>
      </c>
      <c r="W44" s="283">
        <v>37663</v>
      </c>
    </row>
    <row r="45" spans="2:23" x14ac:dyDescent="0.25">
      <c r="B45" s="275" t="s">
        <v>147</v>
      </c>
      <c r="C45" s="275" t="s">
        <v>186</v>
      </c>
      <c r="D45" s="275" t="s">
        <v>266</v>
      </c>
      <c r="E45" s="275" t="s">
        <v>188</v>
      </c>
      <c r="G45" s="275" t="s">
        <v>215</v>
      </c>
      <c r="H45" s="282">
        <v>8302</v>
      </c>
      <c r="I45" s="275">
        <v>20</v>
      </c>
      <c r="K45" s="283">
        <v>37677</v>
      </c>
      <c r="L45" s="275">
        <v>9.94</v>
      </c>
      <c r="M45" s="275" t="s">
        <v>5</v>
      </c>
      <c r="N45" s="275" t="s">
        <v>188</v>
      </c>
      <c r="O45" s="275" t="s">
        <v>190</v>
      </c>
      <c r="S45" s="275" t="s">
        <v>188</v>
      </c>
      <c r="T45" s="275" t="s">
        <v>198</v>
      </c>
      <c r="U45" s="275" t="s">
        <v>13</v>
      </c>
      <c r="V45" s="283">
        <v>37529</v>
      </c>
      <c r="W45" s="283">
        <v>37694</v>
      </c>
    </row>
    <row r="46" spans="2:23" x14ac:dyDescent="0.25">
      <c r="B46" s="275" t="s">
        <v>148</v>
      </c>
      <c r="C46" s="275" t="s">
        <v>186</v>
      </c>
      <c r="D46" s="275" t="s">
        <v>267</v>
      </c>
      <c r="E46" s="275" t="s">
        <v>188</v>
      </c>
      <c r="G46" s="275" t="s">
        <v>268</v>
      </c>
      <c r="H46" s="282">
        <v>7052</v>
      </c>
      <c r="I46" s="275">
        <v>9</v>
      </c>
      <c r="J46" s="283">
        <v>37705</v>
      </c>
      <c r="K46" s="283">
        <v>37705</v>
      </c>
      <c r="L46" s="275">
        <v>4.6100000000000003</v>
      </c>
      <c r="M46" s="275" t="s">
        <v>5</v>
      </c>
      <c r="N46" s="275" t="s">
        <v>188</v>
      </c>
      <c r="O46" s="275" t="s">
        <v>190</v>
      </c>
      <c r="S46" s="275" t="s">
        <v>188</v>
      </c>
      <c r="T46" s="275" t="s">
        <v>203</v>
      </c>
      <c r="U46" s="275" t="s">
        <v>13</v>
      </c>
      <c r="V46" s="283">
        <v>37596</v>
      </c>
      <c r="W46" s="283">
        <v>37705</v>
      </c>
    </row>
    <row r="47" spans="2:23" x14ac:dyDescent="0.25">
      <c r="B47" s="275" t="s">
        <v>149</v>
      </c>
      <c r="C47" s="275" t="s">
        <v>186</v>
      </c>
      <c r="D47" s="275" t="s">
        <v>269</v>
      </c>
      <c r="E47" s="275" t="s">
        <v>188</v>
      </c>
      <c r="G47" s="275" t="s">
        <v>270</v>
      </c>
      <c r="H47" s="282">
        <v>8005</v>
      </c>
      <c r="I47" s="275">
        <v>18</v>
      </c>
      <c r="K47" s="283">
        <v>37712</v>
      </c>
      <c r="L47" s="275">
        <v>2.82</v>
      </c>
      <c r="M47" s="275" t="s">
        <v>5</v>
      </c>
      <c r="N47" s="275" t="s">
        <v>188</v>
      </c>
      <c r="O47" s="275" t="s">
        <v>190</v>
      </c>
      <c r="S47" s="275" t="s">
        <v>188</v>
      </c>
      <c r="T47" s="275" t="s">
        <v>191</v>
      </c>
      <c r="U47" s="275" t="s">
        <v>13</v>
      </c>
      <c r="V47" s="283">
        <v>37645</v>
      </c>
      <c r="W47" s="283">
        <v>37727</v>
      </c>
    </row>
    <row r="48" spans="2:23" x14ac:dyDescent="0.25">
      <c r="B48" s="275" t="s">
        <v>150</v>
      </c>
      <c r="C48" s="275" t="s">
        <v>186</v>
      </c>
      <c r="D48" s="275" t="s">
        <v>271</v>
      </c>
      <c r="E48" s="275" t="s">
        <v>188</v>
      </c>
      <c r="G48" s="275" t="s">
        <v>272</v>
      </c>
      <c r="H48" s="282">
        <v>8009</v>
      </c>
      <c r="I48" s="275">
        <v>14</v>
      </c>
      <c r="J48" s="283">
        <v>37739</v>
      </c>
      <c r="K48" s="283">
        <v>37739</v>
      </c>
      <c r="L48" s="275">
        <v>4.5199999999999996</v>
      </c>
      <c r="M48" s="275" t="s">
        <v>5</v>
      </c>
      <c r="N48" s="275" t="s">
        <v>188</v>
      </c>
      <c r="O48" s="275" t="s">
        <v>190</v>
      </c>
      <c r="S48" s="275" t="s">
        <v>188</v>
      </c>
      <c r="T48" s="275" t="s">
        <v>198</v>
      </c>
      <c r="U48" s="275" t="s">
        <v>13</v>
      </c>
      <c r="V48" s="283">
        <v>37574</v>
      </c>
      <c r="W48" s="283">
        <v>37739</v>
      </c>
    </row>
    <row r="49" spans="2:23" x14ac:dyDescent="0.25">
      <c r="B49" s="275" t="s">
        <v>151</v>
      </c>
      <c r="C49" s="275" t="s">
        <v>186</v>
      </c>
      <c r="D49" s="275" t="s">
        <v>273</v>
      </c>
      <c r="E49" s="275" t="s">
        <v>188</v>
      </c>
      <c r="G49" s="275" t="s">
        <v>274</v>
      </c>
      <c r="H49" s="282">
        <v>7040</v>
      </c>
      <c r="I49" s="275">
        <v>9</v>
      </c>
      <c r="K49" s="283">
        <v>37712</v>
      </c>
      <c r="L49" s="275">
        <v>2.78</v>
      </c>
      <c r="M49" s="275" t="s">
        <v>5</v>
      </c>
      <c r="N49" s="275" t="s">
        <v>188</v>
      </c>
      <c r="O49" s="275" t="s">
        <v>190</v>
      </c>
      <c r="S49" s="275" t="s">
        <v>188</v>
      </c>
      <c r="T49" s="275" t="s">
        <v>203</v>
      </c>
      <c r="U49" s="275" t="s">
        <v>13</v>
      </c>
      <c r="V49" s="283">
        <v>37573</v>
      </c>
      <c r="W49" s="283">
        <v>37749</v>
      </c>
    </row>
    <row r="50" spans="2:23" x14ac:dyDescent="0.25">
      <c r="B50" s="275" t="s">
        <v>152</v>
      </c>
      <c r="C50" s="275" t="s">
        <v>186</v>
      </c>
      <c r="D50" s="275" t="s">
        <v>275</v>
      </c>
      <c r="E50" s="275" t="s">
        <v>188</v>
      </c>
      <c r="G50" s="275" t="s">
        <v>276</v>
      </c>
      <c r="H50" s="282">
        <v>8525</v>
      </c>
      <c r="I50" s="275">
        <v>12</v>
      </c>
      <c r="K50" s="283">
        <v>37706</v>
      </c>
      <c r="L50" s="275">
        <v>4.79</v>
      </c>
      <c r="M50" s="275" t="s">
        <v>5</v>
      </c>
      <c r="N50" s="275" t="s">
        <v>188</v>
      </c>
      <c r="O50" s="275" t="s">
        <v>190</v>
      </c>
      <c r="S50" s="275" t="s">
        <v>188</v>
      </c>
      <c r="T50" s="275" t="s">
        <v>203</v>
      </c>
      <c r="U50" s="275" t="s">
        <v>13</v>
      </c>
      <c r="V50" s="283">
        <v>37583</v>
      </c>
      <c r="W50" s="283">
        <v>37749</v>
      </c>
    </row>
    <row r="51" spans="2:23" x14ac:dyDescent="0.25">
      <c r="B51" s="275" t="s">
        <v>153</v>
      </c>
      <c r="C51" s="275" t="s">
        <v>186</v>
      </c>
      <c r="D51" s="275" t="s">
        <v>188</v>
      </c>
      <c r="E51" s="275" t="s">
        <v>277</v>
      </c>
      <c r="F51" s="275" t="s">
        <v>278</v>
      </c>
      <c r="G51" s="275" t="s">
        <v>279</v>
      </c>
      <c r="H51" s="282">
        <v>7827</v>
      </c>
      <c r="I51" s="275">
        <v>1</v>
      </c>
      <c r="K51" s="283">
        <v>37752</v>
      </c>
      <c r="L51" s="275">
        <v>4.1900000000000004</v>
      </c>
      <c r="M51" s="275" t="s">
        <v>4</v>
      </c>
      <c r="N51" s="275" t="s">
        <v>188</v>
      </c>
      <c r="O51" s="275" t="s">
        <v>190</v>
      </c>
      <c r="S51" s="275" t="s">
        <v>188</v>
      </c>
      <c r="T51" s="275" t="s">
        <v>191</v>
      </c>
      <c r="U51" s="275" t="s">
        <v>13</v>
      </c>
      <c r="V51" s="283">
        <v>37462</v>
      </c>
      <c r="W51" s="283">
        <v>37752</v>
      </c>
    </row>
    <row r="52" spans="2:23" x14ac:dyDescent="0.25">
      <c r="B52" s="275" t="s">
        <v>154</v>
      </c>
      <c r="C52" s="275" t="s">
        <v>186</v>
      </c>
      <c r="D52" s="275" t="s">
        <v>280</v>
      </c>
      <c r="E52" s="275" t="s">
        <v>188</v>
      </c>
      <c r="G52" s="275" t="s">
        <v>279</v>
      </c>
      <c r="H52" s="282">
        <v>7827</v>
      </c>
      <c r="I52" s="275">
        <v>1</v>
      </c>
      <c r="K52" s="283">
        <v>37750</v>
      </c>
      <c r="L52" s="275">
        <v>8.3800000000000008</v>
      </c>
      <c r="M52" s="275" t="s">
        <v>5</v>
      </c>
      <c r="N52" s="275" t="s">
        <v>188</v>
      </c>
      <c r="O52" s="275" t="s">
        <v>190</v>
      </c>
      <c r="S52" s="275" t="s">
        <v>188</v>
      </c>
      <c r="T52" s="275" t="s">
        <v>191</v>
      </c>
      <c r="U52" s="275" t="s">
        <v>13</v>
      </c>
      <c r="V52" s="283">
        <v>37582</v>
      </c>
      <c r="W52" s="283">
        <v>37752</v>
      </c>
    </row>
    <row r="53" spans="2:23" x14ac:dyDescent="0.25">
      <c r="B53" s="275" t="s">
        <v>155</v>
      </c>
      <c r="C53" s="275" t="s">
        <v>186</v>
      </c>
      <c r="D53" s="275" t="s">
        <v>188</v>
      </c>
      <c r="E53" s="275" t="s">
        <v>277</v>
      </c>
      <c r="F53" s="275" t="s">
        <v>278</v>
      </c>
      <c r="G53" s="275" t="s">
        <v>279</v>
      </c>
      <c r="H53" s="282">
        <v>7827</v>
      </c>
      <c r="I53" s="275">
        <v>1</v>
      </c>
      <c r="K53" s="283">
        <v>37752</v>
      </c>
      <c r="L53" s="275">
        <v>9.77</v>
      </c>
      <c r="M53" s="275" t="s">
        <v>4</v>
      </c>
      <c r="N53" s="275" t="s">
        <v>188</v>
      </c>
      <c r="O53" s="275" t="s">
        <v>190</v>
      </c>
      <c r="S53" s="275" t="s">
        <v>188</v>
      </c>
      <c r="T53" s="275" t="s">
        <v>191</v>
      </c>
      <c r="U53" s="275" t="s">
        <v>13</v>
      </c>
      <c r="V53" s="283">
        <v>37462</v>
      </c>
      <c r="W53" s="283">
        <v>37752</v>
      </c>
    </row>
    <row r="54" spans="2:23" x14ac:dyDescent="0.25">
      <c r="B54" s="275" t="s">
        <v>156</v>
      </c>
      <c r="C54" s="275" t="s">
        <v>186</v>
      </c>
      <c r="D54" s="275" t="s">
        <v>188</v>
      </c>
      <c r="E54" s="275" t="s">
        <v>281</v>
      </c>
      <c r="F54" s="275" t="s">
        <v>282</v>
      </c>
      <c r="G54" s="275" t="s">
        <v>283</v>
      </c>
      <c r="H54" s="282">
        <v>8560</v>
      </c>
      <c r="I54" s="275">
        <v>12</v>
      </c>
      <c r="K54" s="283">
        <v>37764</v>
      </c>
      <c r="L54" s="275">
        <v>479.8</v>
      </c>
      <c r="M54" s="275" t="s">
        <v>4</v>
      </c>
      <c r="N54" s="275" t="s">
        <v>188</v>
      </c>
      <c r="O54" s="275" t="s">
        <v>190</v>
      </c>
      <c r="S54" s="275" t="s">
        <v>188</v>
      </c>
      <c r="T54" s="275" t="s">
        <v>203</v>
      </c>
      <c r="U54" s="275" t="s">
        <v>13</v>
      </c>
      <c r="V54" s="283">
        <v>37477</v>
      </c>
      <c r="W54" s="283">
        <v>37764</v>
      </c>
    </row>
    <row r="55" spans="2:23" x14ac:dyDescent="0.25">
      <c r="B55" s="275" t="s">
        <v>157</v>
      </c>
      <c r="C55" s="275" t="s">
        <v>186</v>
      </c>
      <c r="D55" s="275" t="s">
        <v>284</v>
      </c>
      <c r="E55" s="275" t="s">
        <v>188</v>
      </c>
      <c r="G55" s="275" t="s">
        <v>276</v>
      </c>
      <c r="H55" s="282">
        <v>8525</v>
      </c>
      <c r="I55" s="275">
        <v>12</v>
      </c>
      <c r="K55" s="283">
        <v>37750</v>
      </c>
      <c r="L55" s="275">
        <v>2.8</v>
      </c>
      <c r="M55" s="275" t="s">
        <v>5</v>
      </c>
      <c r="N55" s="275" t="s">
        <v>188</v>
      </c>
      <c r="O55" s="275" t="s">
        <v>190</v>
      </c>
      <c r="S55" s="275" t="s">
        <v>188</v>
      </c>
      <c r="T55" s="275" t="s">
        <v>203</v>
      </c>
      <c r="U55" s="275" t="s">
        <v>13</v>
      </c>
      <c r="V55" s="283">
        <v>37708</v>
      </c>
      <c r="W55" s="283">
        <v>37784</v>
      </c>
    </row>
    <row r="56" spans="2:23" x14ac:dyDescent="0.25">
      <c r="B56" s="275" t="s">
        <v>158</v>
      </c>
      <c r="C56" s="275" t="s">
        <v>186</v>
      </c>
      <c r="D56" s="275" t="s">
        <v>285</v>
      </c>
      <c r="E56" s="275" t="s">
        <v>188</v>
      </c>
      <c r="G56" s="275" t="s">
        <v>214</v>
      </c>
      <c r="H56" s="282">
        <v>7042</v>
      </c>
      <c r="I56" s="275">
        <v>9</v>
      </c>
      <c r="K56" s="283">
        <v>37742</v>
      </c>
      <c r="L56" s="275">
        <v>4.6100000000000003</v>
      </c>
      <c r="M56" s="275" t="s">
        <v>5</v>
      </c>
      <c r="N56" s="275" t="s">
        <v>188</v>
      </c>
      <c r="O56" s="275" t="s">
        <v>190</v>
      </c>
      <c r="S56" s="275" t="s">
        <v>188</v>
      </c>
      <c r="T56" s="275" t="s">
        <v>203</v>
      </c>
      <c r="U56" s="275" t="s">
        <v>13</v>
      </c>
      <c r="V56" s="283">
        <v>37683</v>
      </c>
      <c r="W56" s="283">
        <v>37784</v>
      </c>
    </row>
    <row r="57" spans="2:23" x14ac:dyDescent="0.25">
      <c r="B57" s="275" t="s">
        <v>159</v>
      </c>
      <c r="C57" s="275" t="s">
        <v>186</v>
      </c>
      <c r="D57" s="275" t="s">
        <v>286</v>
      </c>
      <c r="E57" s="275" t="s">
        <v>188</v>
      </c>
      <c r="G57" s="275" t="s">
        <v>287</v>
      </c>
      <c r="H57" s="282">
        <v>7438</v>
      </c>
      <c r="I57" s="275">
        <v>6</v>
      </c>
      <c r="K57" s="283">
        <v>37770</v>
      </c>
      <c r="L57" s="275">
        <v>2.88</v>
      </c>
      <c r="M57" s="275" t="s">
        <v>5</v>
      </c>
      <c r="N57" s="275" t="s">
        <v>188</v>
      </c>
      <c r="O57" s="275" t="s">
        <v>190</v>
      </c>
      <c r="S57" s="275" t="s">
        <v>188</v>
      </c>
      <c r="T57" s="275" t="s">
        <v>191</v>
      </c>
      <c r="U57" s="275" t="s">
        <v>13</v>
      </c>
      <c r="V57" s="283">
        <v>37683</v>
      </c>
      <c r="W57" s="283">
        <v>37813</v>
      </c>
    </row>
    <row r="58" spans="2:23" x14ac:dyDescent="0.25">
      <c r="B58" s="275" t="s">
        <v>160</v>
      </c>
      <c r="C58" s="275" t="s">
        <v>186</v>
      </c>
      <c r="D58" s="275" t="s">
        <v>292</v>
      </c>
      <c r="E58" s="275" t="s">
        <v>188</v>
      </c>
      <c r="G58" s="275" t="s">
        <v>293</v>
      </c>
      <c r="H58" s="282">
        <v>7865</v>
      </c>
      <c r="I58" s="275">
        <v>2</v>
      </c>
      <c r="K58" s="283">
        <v>36739</v>
      </c>
      <c r="L58" s="275">
        <v>4.4000000000000004</v>
      </c>
      <c r="M58" s="275" t="s">
        <v>5</v>
      </c>
      <c r="N58" s="275" t="s">
        <v>188</v>
      </c>
      <c r="O58" s="275" t="s">
        <v>190</v>
      </c>
      <c r="S58" s="275" t="s">
        <v>291</v>
      </c>
      <c r="T58" s="275" t="s">
        <v>191</v>
      </c>
      <c r="U58" s="275" t="s">
        <v>13</v>
      </c>
      <c r="V58" s="283">
        <v>37783</v>
      </c>
      <c r="W58" s="283">
        <v>37923</v>
      </c>
    </row>
    <row r="59" spans="2:23" x14ac:dyDescent="0.25">
      <c r="B59" s="275" t="s">
        <v>161</v>
      </c>
      <c r="C59" s="275" t="s">
        <v>186</v>
      </c>
      <c r="D59" s="275" t="s">
        <v>295</v>
      </c>
      <c r="E59" s="275" t="s">
        <v>188</v>
      </c>
      <c r="G59" s="275" t="s">
        <v>296</v>
      </c>
      <c r="H59" s="282">
        <v>7421</v>
      </c>
      <c r="I59" s="275">
        <v>6</v>
      </c>
      <c r="K59" s="283">
        <v>36739</v>
      </c>
      <c r="L59" s="275">
        <v>2.64</v>
      </c>
      <c r="M59" s="275" t="s">
        <v>5</v>
      </c>
      <c r="N59" s="275" t="s">
        <v>188</v>
      </c>
      <c r="O59" s="275" t="s">
        <v>190</v>
      </c>
      <c r="S59" s="275" t="s">
        <v>291</v>
      </c>
      <c r="T59" s="275" t="s">
        <v>210</v>
      </c>
      <c r="U59" s="275" t="s">
        <v>13</v>
      </c>
      <c r="V59" s="283">
        <v>37852</v>
      </c>
      <c r="W59" s="283">
        <v>37935</v>
      </c>
    </row>
    <row r="60" spans="2:23" x14ac:dyDescent="0.25">
      <c r="B60" s="275" t="s">
        <v>162</v>
      </c>
      <c r="C60" s="275" t="s">
        <v>186</v>
      </c>
      <c r="D60" s="275" t="s">
        <v>297</v>
      </c>
      <c r="E60" s="275" t="s">
        <v>188</v>
      </c>
      <c r="G60" s="275" t="s">
        <v>239</v>
      </c>
      <c r="H60" s="282">
        <v>7825</v>
      </c>
      <c r="I60" s="275">
        <v>2</v>
      </c>
      <c r="K60" s="283">
        <v>36800</v>
      </c>
      <c r="L60" s="275">
        <v>2.31</v>
      </c>
      <c r="M60" s="275" t="s">
        <v>5</v>
      </c>
      <c r="N60" s="275" t="s">
        <v>188</v>
      </c>
      <c r="O60" s="275" t="s">
        <v>190</v>
      </c>
      <c r="S60" s="275" t="s">
        <v>291</v>
      </c>
      <c r="T60" s="275" t="s">
        <v>191</v>
      </c>
      <c r="U60" s="275" t="s">
        <v>13</v>
      </c>
      <c r="V60" s="283">
        <v>37869</v>
      </c>
      <c r="W60" s="283">
        <v>37958</v>
      </c>
    </row>
    <row r="61" spans="2:23" x14ac:dyDescent="0.25">
      <c r="B61" s="275" t="s">
        <v>163</v>
      </c>
      <c r="C61" s="275" t="s">
        <v>186</v>
      </c>
      <c r="D61" s="275" t="s">
        <v>298</v>
      </c>
      <c r="E61" s="275" t="s">
        <v>299</v>
      </c>
      <c r="G61" s="275" t="s">
        <v>239</v>
      </c>
      <c r="H61" s="282">
        <v>7825</v>
      </c>
      <c r="I61" s="275">
        <v>2</v>
      </c>
      <c r="K61" s="283">
        <v>36831</v>
      </c>
      <c r="L61" s="275">
        <v>9.1999999999999993</v>
      </c>
      <c r="M61" s="275" t="s">
        <v>2</v>
      </c>
      <c r="N61" s="275" t="s">
        <v>188</v>
      </c>
      <c r="O61" s="275" t="s">
        <v>190</v>
      </c>
      <c r="S61" s="275" t="s">
        <v>291</v>
      </c>
      <c r="T61" s="275" t="s">
        <v>191</v>
      </c>
      <c r="U61" s="275" t="s">
        <v>13</v>
      </c>
      <c r="V61" s="283">
        <v>37815</v>
      </c>
      <c r="W61" s="283">
        <v>37984</v>
      </c>
    </row>
    <row r="62" spans="2:23" x14ac:dyDescent="0.25">
      <c r="B62" s="275" t="s">
        <v>164</v>
      </c>
      <c r="C62" s="275" t="s">
        <v>186</v>
      </c>
      <c r="D62" s="275" t="s">
        <v>266</v>
      </c>
      <c r="E62" s="275" t="s">
        <v>188</v>
      </c>
      <c r="G62" s="275" t="s">
        <v>215</v>
      </c>
      <c r="H62" s="282">
        <v>8302</v>
      </c>
      <c r="I62" s="275">
        <v>20</v>
      </c>
      <c r="K62" s="283">
        <v>37677</v>
      </c>
      <c r="L62" s="275">
        <v>9.4499999999999993</v>
      </c>
      <c r="M62" s="275" t="s">
        <v>5</v>
      </c>
      <c r="N62" s="275" t="s">
        <v>188</v>
      </c>
      <c r="O62" s="275" t="s">
        <v>190</v>
      </c>
      <c r="S62" s="275" t="s">
        <v>294</v>
      </c>
      <c r="T62" s="275" t="s">
        <v>289</v>
      </c>
      <c r="U62" s="275" t="s">
        <v>13</v>
      </c>
      <c r="V62" s="283">
        <v>38134</v>
      </c>
      <c r="W62" s="283">
        <v>38328</v>
      </c>
    </row>
    <row r="63" spans="2:23" x14ac:dyDescent="0.25">
      <c r="B63" s="275" t="s">
        <v>165</v>
      </c>
      <c r="C63" s="275" t="s">
        <v>186</v>
      </c>
      <c r="D63" s="275" t="s">
        <v>216</v>
      </c>
      <c r="E63" s="275" t="s">
        <v>188</v>
      </c>
      <c r="G63" s="275" t="s">
        <v>288</v>
      </c>
      <c r="H63" s="282">
        <v>8008</v>
      </c>
      <c r="I63" s="275">
        <v>18</v>
      </c>
      <c r="K63" s="283">
        <v>37377</v>
      </c>
      <c r="L63" s="275">
        <v>2.64</v>
      </c>
      <c r="M63" s="275" t="s">
        <v>5</v>
      </c>
      <c r="N63" s="275" t="s">
        <v>188</v>
      </c>
      <c r="O63" s="275" t="s">
        <v>190</v>
      </c>
      <c r="S63" s="275" t="s">
        <v>294</v>
      </c>
      <c r="T63" s="275" t="s">
        <v>289</v>
      </c>
      <c r="U63" s="275" t="s">
        <v>13</v>
      </c>
      <c r="V63" s="283">
        <v>38209</v>
      </c>
      <c r="W63" s="283">
        <v>38335</v>
      </c>
    </row>
    <row r="64" spans="2:23" x14ac:dyDescent="0.25">
      <c r="B64" s="275" t="s">
        <v>166</v>
      </c>
      <c r="C64" s="275" t="s">
        <v>186</v>
      </c>
      <c r="D64" s="275" t="s">
        <v>302</v>
      </c>
      <c r="E64" s="275" t="s">
        <v>303</v>
      </c>
      <c r="G64" s="275" t="s">
        <v>239</v>
      </c>
      <c r="H64" s="282">
        <v>7825</v>
      </c>
      <c r="I64" s="275">
        <v>2</v>
      </c>
      <c r="K64" s="283">
        <v>36831</v>
      </c>
      <c r="L64" s="275">
        <v>1.84</v>
      </c>
      <c r="M64" s="275" t="s">
        <v>2</v>
      </c>
      <c r="N64" s="275" t="s">
        <v>188</v>
      </c>
      <c r="O64" s="275" t="s">
        <v>190</v>
      </c>
      <c r="S64" s="275" t="s">
        <v>291</v>
      </c>
      <c r="T64" s="275" t="s">
        <v>191</v>
      </c>
      <c r="U64" s="275" t="s">
        <v>13</v>
      </c>
      <c r="V64" s="283">
        <v>38330</v>
      </c>
      <c r="W64" s="283">
        <v>38385</v>
      </c>
    </row>
    <row r="65" spans="2:23" x14ac:dyDescent="0.25">
      <c r="B65" s="275" t="s">
        <v>167</v>
      </c>
      <c r="C65" s="275" t="s">
        <v>186</v>
      </c>
      <c r="D65" s="275" t="s">
        <v>300</v>
      </c>
      <c r="E65" s="275" t="s">
        <v>304</v>
      </c>
      <c r="F65" s="275" t="s">
        <v>305</v>
      </c>
      <c r="G65" s="275" t="s">
        <v>301</v>
      </c>
      <c r="H65" s="282">
        <v>8648</v>
      </c>
      <c r="I65" s="275">
        <v>12</v>
      </c>
      <c r="K65" s="283">
        <v>37559</v>
      </c>
      <c r="L65" s="275">
        <v>8.8800000000000008</v>
      </c>
      <c r="M65" s="275" t="s">
        <v>4</v>
      </c>
      <c r="N65" s="275" t="s">
        <v>188</v>
      </c>
      <c r="O65" s="275" t="s">
        <v>190</v>
      </c>
      <c r="S65" s="275" t="s">
        <v>290</v>
      </c>
      <c r="T65" s="275" t="s">
        <v>203</v>
      </c>
      <c r="U65" s="275" t="s">
        <v>13</v>
      </c>
      <c r="V65" s="283">
        <v>37939</v>
      </c>
      <c r="W65" s="283">
        <v>38460</v>
      </c>
    </row>
    <row r="66" spans="2:23" x14ac:dyDescent="0.25">
      <c r="B66" s="275" t="s">
        <v>168</v>
      </c>
      <c r="C66" s="275" t="s">
        <v>186</v>
      </c>
      <c r="D66" s="275" t="s">
        <v>308</v>
      </c>
      <c r="E66" s="275" t="s">
        <v>188</v>
      </c>
      <c r="G66" s="275" t="s">
        <v>276</v>
      </c>
      <c r="H66" s="282">
        <v>8525</v>
      </c>
      <c r="I66" s="275">
        <v>12</v>
      </c>
      <c r="K66" s="283">
        <v>37257</v>
      </c>
      <c r="L66" s="275">
        <v>1.92</v>
      </c>
      <c r="M66" s="275" t="s">
        <v>5</v>
      </c>
      <c r="N66" s="275" t="s">
        <v>188</v>
      </c>
      <c r="O66" s="275" t="s">
        <v>190</v>
      </c>
      <c r="S66" s="275" t="s">
        <v>307</v>
      </c>
      <c r="T66" s="275" t="s">
        <v>191</v>
      </c>
      <c r="U66" s="275" t="s">
        <v>13</v>
      </c>
      <c r="V66" s="283">
        <v>38643</v>
      </c>
      <c r="W66" s="283">
        <v>38996</v>
      </c>
    </row>
    <row r="67" spans="2:23" x14ac:dyDescent="0.25">
      <c r="B67" s="275" t="s">
        <v>169</v>
      </c>
      <c r="C67" s="275" t="s">
        <v>309</v>
      </c>
      <c r="D67" s="275" t="s">
        <v>310</v>
      </c>
      <c r="E67" s="275" t="s">
        <v>311</v>
      </c>
      <c r="F67" s="275" t="s">
        <v>312</v>
      </c>
      <c r="G67" s="275" t="s">
        <v>306</v>
      </c>
      <c r="H67" s="282">
        <v>7310</v>
      </c>
      <c r="I67" s="275">
        <v>8</v>
      </c>
      <c r="K67" s="283">
        <v>37377</v>
      </c>
      <c r="L67" s="275">
        <v>62.7</v>
      </c>
      <c r="M67" s="275" t="s">
        <v>4</v>
      </c>
      <c r="N67" s="275" t="s">
        <v>188</v>
      </c>
      <c r="O67" s="275" t="s">
        <v>190</v>
      </c>
      <c r="S67" s="275" t="s">
        <v>313</v>
      </c>
      <c r="T67" s="275" t="s">
        <v>203</v>
      </c>
      <c r="U67" s="275" t="s">
        <v>13</v>
      </c>
      <c r="V67" s="283">
        <v>39722</v>
      </c>
      <c r="W67" s="283">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68"/>
  <sheetViews>
    <sheetView showGridLines="0" zoomScale="80" zoomScaleNormal="80" workbookViewId="0">
      <pane xSplit="1" ySplit="5" topLeftCell="B27"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335"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71" t="str">
        <f>'Annual Capacity'!A2</f>
        <v>New Jersey Solar Installations as of 03/31/19</v>
      </c>
      <c r="B1" s="371"/>
      <c r="C1" s="371"/>
      <c r="D1" s="371"/>
      <c r="E1" s="371"/>
      <c r="F1" s="371"/>
      <c r="G1" s="371"/>
      <c r="H1" s="371"/>
      <c r="I1" s="371"/>
      <c r="J1" s="371"/>
      <c r="K1" s="371"/>
      <c r="L1" s="371"/>
      <c r="M1" s="371"/>
      <c r="N1" s="307" t="s">
        <v>328</v>
      </c>
      <c r="O1" s="304"/>
      <c r="P1" s="304"/>
      <c r="Q1" s="304"/>
      <c r="R1" s="304"/>
      <c r="S1" s="304"/>
      <c r="T1" s="304"/>
      <c r="U1" s="304"/>
      <c r="V1" s="304"/>
      <c r="W1" s="304"/>
      <c r="X1" s="304"/>
    </row>
    <row r="2" spans="1:24" ht="10.199999999999999" customHeight="1" x14ac:dyDescent="0.3">
      <c r="A2" s="46"/>
      <c r="B2" s="47"/>
      <c r="C2" s="334"/>
      <c r="E2" s="46"/>
      <c r="F2" s="46"/>
      <c r="G2" s="46"/>
      <c r="H2" s="46"/>
      <c r="I2" s="46"/>
      <c r="J2" s="46"/>
      <c r="K2" s="5"/>
      <c r="L2" s="5"/>
      <c r="N2" s="5"/>
      <c r="O2" s="5"/>
      <c r="Q2" s="5"/>
      <c r="R2" s="5"/>
      <c r="T2" s="270"/>
      <c r="U2" s="270"/>
      <c r="V2" s="271"/>
      <c r="X2" s="272"/>
    </row>
    <row r="3" spans="1:24" s="73" customFormat="1" ht="15.6" customHeight="1" x14ac:dyDescent="0.25">
      <c r="A3" s="72"/>
      <c r="B3" s="385" t="s">
        <v>89</v>
      </c>
      <c r="C3" s="385"/>
      <c r="D3" s="23"/>
      <c r="E3" s="350" t="s">
        <v>10</v>
      </c>
      <c r="F3" s="387"/>
      <c r="G3" s="350" t="s">
        <v>10</v>
      </c>
      <c r="H3" s="387"/>
      <c r="I3" s="350" t="s">
        <v>10</v>
      </c>
      <c r="J3" s="387"/>
      <c r="K3" s="352" t="s">
        <v>10</v>
      </c>
      <c r="L3" s="353"/>
      <c r="M3" s="23"/>
      <c r="N3" s="374" t="s">
        <v>88</v>
      </c>
      <c r="O3" s="375"/>
      <c r="P3" s="23"/>
      <c r="Q3" s="362" t="str">
        <f>'Annual Capacity'!S4</f>
        <v>Total of All Projects               as of 03/31/19 (kW)</v>
      </c>
      <c r="R3" s="363"/>
      <c r="S3" s="118"/>
      <c r="T3" s="382" t="str">
        <f>'Annual Capacity'!V3</f>
        <v>Previously Reported through 2/28/19</v>
      </c>
      <c r="U3" s="382"/>
      <c r="V3" s="271"/>
      <c r="W3" s="380" t="str">
        <f>'Annual Capacity'!Y3</f>
        <v>Difference between 2/28/19 and 03/31/19</v>
      </c>
      <c r="X3" s="380"/>
    </row>
    <row r="4" spans="1:24" s="73" customFormat="1" x14ac:dyDescent="0.25">
      <c r="A4" s="74"/>
      <c r="B4" s="386"/>
      <c r="C4" s="386"/>
      <c r="D4" s="23"/>
      <c r="E4" s="378" t="s">
        <v>85</v>
      </c>
      <c r="F4" s="379"/>
      <c r="G4" s="378" t="s">
        <v>90</v>
      </c>
      <c r="H4" s="379"/>
      <c r="I4" s="378" t="s">
        <v>87</v>
      </c>
      <c r="J4" s="379"/>
      <c r="K4" s="383" t="s">
        <v>82</v>
      </c>
      <c r="L4" s="384"/>
      <c r="M4" s="23"/>
      <c r="N4" s="376"/>
      <c r="O4" s="377"/>
      <c r="P4" s="23"/>
      <c r="Q4" s="364"/>
      <c r="R4" s="365"/>
      <c r="S4" s="118"/>
      <c r="T4" s="381"/>
      <c r="U4" s="381"/>
      <c r="V4" s="271"/>
      <c r="W4" s="381"/>
      <c r="X4" s="381"/>
    </row>
    <row r="5" spans="1:24" s="73" customFormat="1" ht="47.4" customHeight="1" x14ac:dyDescent="0.25">
      <c r="A5" s="372" t="s">
        <v>91</v>
      </c>
      <c r="B5" s="145" t="s">
        <v>9</v>
      </c>
      <c r="C5" s="333"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2"/>
      <c r="W5" s="97" t="s">
        <v>8</v>
      </c>
      <c r="X5" s="97" t="s">
        <v>29</v>
      </c>
    </row>
    <row r="6" spans="1:24" s="73" customFormat="1" ht="4.2" customHeight="1" x14ac:dyDescent="0.25">
      <c r="A6" s="372"/>
      <c r="B6" s="96"/>
      <c r="C6" s="332"/>
      <c r="D6" s="96"/>
      <c r="E6" s="96"/>
      <c r="F6" s="96"/>
      <c r="G6" s="96"/>
      <c r="H6" s="96"/>
      <c r="I6" s="96"/>
      <c r="J6" s="96"/>
      <c r="K6" s="96"/>
      <c r="L6" s="96"/>
      <c r="M6" s="91"/>
      <c r="N6" s="91"/>
      <c r="O6" s="91"/>
      <c r="P6" s="24"/>
      <c r="Q6" s="91"/>
      <c r="R6" s="91"/>
      <c r="S6" s="95"/>
      <c r="T6" s="98"/>
      <c r="U6" s="98"/>
      <c r="V6" s="142"/>
      <c r="W6" s="98"/>
      <c r="X6" s="98"/>
    </row>
    <row r="7" spans="1:24" s="73" customFormat="1" x14ac:dyDescent="0.25">
      <c r="A7" s="372"/>
      <c r="B7" s="96"/>
      <c r="C7" s="332"/>
      <c r="D7" s="96"/>
      <c r="E7" s="96"/>
      <c r="F7" s="96"/>
      <c r="G7" s="96"/>
      <c r="H7" s="96"/>
      <c r="I7" s="96"/>
      <c r="J7" s="96"/>
      <c r="K7" s="96"/>
      <c r="L7" s="96"/>
      <c r="M7" s="91"/>
      <c r="N7" s="91"/>
      <c r="O7" s="91"/>
      <c r="P7" s="24"/>
      <c r="Q7" s="91"/>
      <c r="R7" s="91"/>
      <c r="S7" s="95"/>
      <c r="T7" s="98"/>
      <c r="U7" s="98"/>
      <c r="V7" s="142"/>
      <c r="W7" s="98"/>
      <c r="X7" s="98"/>
    </row>
    <row r="8" spans="1:24" ht="14.4" x14ac:dyDescent="0.25">
      <c r="A8" s="178" t="s">
        <v>103</v>
      </c>
      <c r="B8" s="166">
        <f>SUM('Annual Capacity'!$D$7:$D$18)</f>
        <v>11212</v>
      </c>
      <c r="C8" s="337">
        <f>SUM('Annual Capacity'!$E$7:$E$18)</f>
        <v>88178.486000000004</v>
      </c>
      <c r="D8" s="177"/>
      <c r="E8" s="179">
        <f>SUM('Annual Capacity'!$G$7:$G$18)</f>
        <v>1958</v>
      </c>
      <c r="F8" s="180">
        <f>SUM('Annual Capacity'!$H$7:$H$18)</f>
        <v>55677.350000000006</v>
      </c>
      <c r="G8" s="179">
        <f>SUM('Annual Capacity'!$I$7:$I$18)</f>
        <v>803</v>
      </c>
      <c r="H8" s="180">
        <f>SUM('Annual Capacity'!$J$7:$J$18)</f>
        <v>241852.68700000001</v>
      </c>
      <c r="I8" s="179">
        <f>SUM('Annual Capacity'!$K$7:$K$18)</f>
        <v>75</v>
      </c>
      <c r="J8" s="180">
        <f>SUM('Annual Capacity'!$L$7:$L$18)</f>
        <v>148915.04300000001</v>
      </c>
      <c r="K8" s="166">
        <f t="shared" ref="K8:L11" si="0">SUM(E8+G8+I8)</f>
        <v>2836</v>
      </c>
      <c r="L8" s="131">
        <f t="shared" si="0"/>
        <v>446445.08</v>
      </c>
      <c r="M8" s="177"/>
      <c r="N8" s="166">
        <f>SUM('Annual Capacity'!$P$7:$P$18)</f>
        <v>75</v>
      </c>
      <c r="O8" s="128">
        <f>SUM('Annual Capacity'!$Q$7:$Q$18)</f>
        <v>166176.851</v>
      </c>
      <c r="P8" s="120"/>
      <c r="Q8" s="240">
        <f t="shared" ref="Q8:R11" si="1">SUM(B8+K8+N8)</f>
        <v>14123</v>
      </c>
      <c r="R8" s="241">
        <f t="shared" si="1"/>
        <v>700800.41700000002</v>
      </c>
      <c r="S8" s="121"/>
      <c r="T8" s="319">
        <v>14125</v>
      </c>
      <c r="U8" s="323">
        <v>700818.06700000004</v>
      </c>
      <c r="V8" s="142"/>
      <c r="W8" s="189">
        <f t="shared" ref="W8:X11" si="2">SUM(Q8-T8)</f>
        <v>-2</v>
      </c>
      <c r="X8" s="190">
        <f t="shared" si="2"/>
        <v>-17.650000000023283</v>
      </c>
    </row>
    <row r="9" spans="1:24" ht="14.4" x14ac:dyDescent="0.25">
      <c r="A9" s="181">
        <v>2012</v>
      </c>
      <c r="B9" s="168">
        <f>SUM('Annual Capacity'!$D$19)</f>
        <v>5311</v>
      </c>
      <c r="C9" s="338">
        <f>SUM('Annual Capacity'!$E$19)</f>
        <v>45854.794000000002</v>
      </c>
      <c r="D9" s="177"/>
      <c r="E9" s="182">
        <f>SUM('Annual Capacity'!$G$19)</f>
        <v>627</v>
      </c>
      <c r="F9" s="183">
        <f>SUM('Annual Capacity'!$H$19)</f>
        <v>22302.357</v>
      </c>
      <c r="G9" s="182">
        <f>SUM('Annual Capacity'!$I$19)</f>
        <v>413</v>
      </c>
      <c r="H9" s="183">
        <f>SUM('Annual Capacity'!$J$19)</f>
        <v>120416.802</v>
      </c>
      <c r="I9" s="182">
        <f>SUM('Annual Capacity'!$K$19)</f>
        <v>47</v>
      </c>
      <c r="J9" s="183">
        <f>SUM('Annual Capacity'!$L$19)</f>
        <v>87882.441000000006</v>
      </c>
      <c r="K9" s="168">
        <f t="shared" si="0"/>
        <v>1087</v>
      </c>
      <c r="L9" s="135">
        <f t="shared" si="0"/>
        <v>230601.59999999998</v>
      </c>
      <c r="M9" s="177"/>
      <c r="N9" s="168">
        <f>SUM('Annual Capacity'!$P$19)</f>
        <v>23</v>
      </c>
      <c r="O9" s="134">
        <f>SUM('Annual Capacity'!$Q$19)</f>
        <v>56793.803999999996</v>
      </c>
      <c r="P9" s="120"/>
      <c r="Q9" s="242">
        <f t="shared" si="1"/>
        <v>6421</v>
      </c>
      <c r="R9" s="243">
        <f t="shared" si="1"/>
        <v>333250.19799999997</v>
      </c>
      <c r="S9" s="121"/>
      <c r="T9" s="318">
        <v>6421</v>
      </c>
      <c r="U9" s="317">
        <v>333250.19799999997</v>
      </c>
      <c r="V9" s="142"/>
      <c r="W9" s="191">
        <f t="shared" si="2"/>
        <v>0</v>
      </c>
      <c r="X9" s="192">
        <f t="shared" si="2"/>
        <v>0</v>
      </c>
    </row>
    <row r="10" spans="1:24" ht="14.4" x14ac:dyDescent="0.25">
      <c r="A10" s="178">
        <v>2013</v>
      </c>
      <c r="B10" s="166">
        <f>SUM('Annual Capacity'!$D$20)</f>
        <v>5962</v>
      </c>
      <c r="C10" s="337">
        <f>SUM('Annual Capacity'!$E$20)</f>
        <v>47958.415999999997</v>
      </c>
      <c r="D10" s="177"/>
      <c r="E10" s="179">
        <f>SUM('Annual Capacity'!$G$20)</f>
        <v>267</v>
      </c>
      <c r="F10" s="180">
        <f>SUM('Annual Capacity'!$H$20)</f>
        <v>10740.974</v>
      </c>
      <c r="G10" s="179">
        <f>SUM('Annual Capacity'!$I$20)</f>
        <v>228</v>
      </c>
      <c r="H10" s="180">
        <f>SUM('Annual Capacity'!$J$20)</f>
        <v>74009.281000000003</v>
      </c>
      <c r="I10" s="179">
        <f>SUM('Annual Capacity'!$K$20)</f>
        <v>26</v>
      </c>
      <c r="J10" s="180">
        <f>SUM('Annual Capacity'!$L$20)</f>
        <v>64412.160000000003</v>
      </c>
      <c r="K10" s="166">
        <f t="shared" si="0"/>
        <v>521</v>
      </c>
      <c r="L10" s="131">
        <f t="shared" si="0"/>
        <v>149162.41500000001</v>
      </c>
      <c r="M10" s="177"/>
      <c r="N10" s="166">
        <f>SUM('Annual Capacity'!$P$20)</f>
        <v>18</v>
      </c>
      <c r="O10" s="128">
        <f>SUM('Annual Capacity'!$Q$20)</f>
        <v>23162.1</v>
      </c>
      <c r="P10" s="120"/>
      <c r="Q10" s="240">
        <f t="shared" si="1"/>
        <v>6501</v>
      </c>
      <c r="R10" s="241">
        <f t="shared" si="1"/>
        <v>220282.93100000001</v>
      </c>
      <c r="S10" s="121"/>
      <c r="T10" s="319">
        <v>6499</v>
      </c>
      <c r="U10" s="323">
        <v>220209.84100000001</v>
      </c>
      <c r="V10" s="142"/>
      <c r="W10" s="189">
        <f t="shared" si="2"/>
        <v>2</v>
      </c>
      <c r="X10" s="190">
        <f t="shared" si="2"/>
        <v>73.089999999996508</v>
      </c>
    </row>
    <row r="11" spans="1:24" ht="14.4" x14ac:dyDescent="0.25">
      <c r="A11" s="178">
        <v>2014</v>
      </c>
      <c r="B11" s="166">
        <f>SUM('Annual Capacity'!$D$21)</f>
        <v>6827</v>
      </c>
      <c r="C11" s="337">
        <f>SUM('Annual Capacity'!$E$21)</f>
        <v>55344.673999999999</v>
      </c>
      <c r="D11" s="177"/>
      <c r="E11" s="179">
        <f>SUM('Annual Capacity'!$G$21)</f>
        <v>115</v>
      </c>
      <c r="F11" s="180">
        <f>SUM('Annual Capacity'!$H$21)</f>
        <v>4269.0140000000001</v>
      </c>
      <c r="G11" s="179">
        <f>SUM('Annual Capacity'!$I$21)</f>
        <v>102</v>
      </c>
      <c r="H11" s="180">
        <f>SUM('Annual Capacity'!$J$21)</f>
        <v>35309.277999999998</v>
      </c>
      <c r="I11" s="179">
        <f>SUM('Annual Capacity'!$K$21)</f>
        <v>10</v>
      </c>
      <c r="J11" s="180">
        <f>SUM('Annual Capacity'!$L$21)</f>
        <v>45163.02</v>
      </c>
      <c r="K11" s="166">
        <f t="shared" si="0"/>
        <v>227</v>
      </c>
      <c r="L11" s="131">
        <f t="shared" si="0"/>
        <v>84741.312000000005</v>
      </c>
      <c r="M11" s="177"/>
      <c r="N11" s="166">
        <f>SUM('Annual Capacity'!$P$21)</f>
        <v>8</v>
      </c>
      <c r="O11" s="128">
        <f>SUM('Annual Capacity'!$Q$21)</f>
        <v>63370.64</v>
      </c>
      <c r="P11" s="120"/>
      <c r="Q11" s="240">
        <f t="shared" si="1"/>
        <v>7062</v>
      </c>
      <c r="R11" s="241">
        <f t="shared" si="1"/>
        <v>203456.62599999999</v>
      </c>
      <c r="S11" s="121"/>
      <c r="T11" s="319">
        <v>7062</v>
      </c>
      <c r="U11" s="323">
        <v>203456.62599999999</v>
      </c>
      <c r="V11" s="142"/>
      <c r="W11" s="189">
        <f t="shared" si="2"/>
        <v>0</v>
      </c>
      <c r="X11" s="190">
        <f t="shared" si="2"/>
        <v>0</v>
      </c>
    </row>
    <row r="12" spans="1:24" s="256" customFormat="1" ht="14.4" x14ac:dyDescent="0.25">
      <c r="A12" s="178">
        <v>2015</v>
      </c>
      <c r="B12" s="166">
        <f>'Annual Capacity'!D22</f>
        <v>12877</v>
      </c>
      <c r="C12" s="337">
        <f>'Annual Capacity'!E22</f>
        <v>101872.8</v>
      </c>
      <c r="D12" s="177"/>
      <c r="E12" s="179">
        <f>'Annual Capacity'!G22</f>
        <v>109</v>
      </c>
      <c r="F12" s="180">
        <f>'Annual Capacity'!H22</f>
        <v>3651.21</v>
      </c>
      <c r="G12" s="179">
        <f>'Annual Capacity'!I22</f>
        <v>86</v>
      </c>
      <c r="H12" s="180">
        <f>'Annual Capacity'!J22</f>
        <v>27254.1</v>
      </c>
      <c r="I12" s="179">
        <f>'Annual Capacity'!K22</f>
        <v>7</v>
      </c>
      <c r="J12" s="180">
        <f>'Annual Capacity'!L22</f>
        <v>21629.63</v>
      </c>
      <c r="K12" s="166">
        <f t="shared" ref="K12" si="3">SUM(E12+G12+I12)</f>
        <v>202</v>
      </c>
      <c r="L12" s="131">
        <f t="shared" ref="L12" si="4">SUM(F12+H12+J12)</f>
        <v>52534.94</v>
      </c>
      <c r="M12" s="177"/>
      <c r="N12" s="166">
        <f>'Annual Capacity'!P22</f>
        <v>8</v>
      </c>
      <c r="O12" s="128">
        <f>'Annual Capacity'!Q22</f>
        <v>41683.64</v>
      </c>
      <c r="P12" s="120"/>
      <c r="Q12" s="240">
        <f t="shared" ref="Q12:Q13" si="5">SUM(B12+K12+N12)</f>
        <v>13087</v>
      </c>
      <c r="R12" s="241">
        <f t="shared" ref="R12:R13" si="6">SUM(C12+L12+O12)</f>
        <v>196091.38</v>
      </c>
      <c r="S12" s="121"/>
      <c r="T12" s="319">
        <v>13085</v>
      </c>
      <c r="U12" s="323">
        <v>196070.97999999998</v>
      </c>
      <c r="V12" s="142"/>
      <c r="W12" s="189">
        <f t="shared" ref="W12" si="7">SUM(Q12-T12)</f>
        <v>2</v>
      </c>
      <c r="X12" s="190">
        <f t="shared" ref="X12" si="8">SUM(R12-U12)</f>
        <v>20.400000000023283</v>
      </c>
    </row>
    <row r="13" spans="1:24" s="5" customFormat="1" ht="14.4" x14ac:dyDescent="0.25">
      <c r="A13" s="178">
        <v>2016</v>
      </c>
      <c r="B13" s="166">
        <f>'Annual Capacity'!D23</f>
        <v>21907</v>
      </c>
      <c r="C13" s="337">
        <f>'Annual Capacity'!E23</f>
        <v>180612</v>
      </c>
      <c r="D13" s="177"/>
      <c r="E13" s="179">
        <f>'Annual Capacity'!G23</f>
        <v>204</v>
      </c>
      <c r="F13" s="180">
        <f>'Annual Capacity'!H23</f>
        <v>6236.37</v>
      </c>
      <c r="G13" s="179">
        <f>'Annual Capacity'!I23</f>
        <v>122</v>
      </c>
      <c r="H13" s="180">
        <f>'Annual Capacity'!J23</f>
        <v>42645.64</v>
      </c>
      <c r="I13" s="179">
        <f>'Annual Capacity'!K23</f>
        <v>18</v>
      </c>
      <c r="J13" s="180">
        <f>'Annual Capacity'!L23</f>
        <v>42479.69</v>
      </c>
      <c r="K13" s="166">
        <f t="shared" ref="K13" si="9">SUM(E13+G13+I13)</f>
        <v>344</v>
      </c>
      <c r="L13" s="131">
        <f t="shared" ref="L13" si="10">SUM(F13+H13+J13)</f>
        <v>91361.700000000012</v>
      </c>
      <c r="M13" s="177"/>
      <c r="N13" s="166">
        <f>'Annual Capacity'!P23</f>
        <v>22</v>
      </c>
      <c r="O13" s="337">
        <f>'Annual Capacity'!Q23</f>
        <v>136222.10999999999</v>
      </c>
      <c r="P13" s="133"/>
      <c r="Q13" s="240">
        <f t="shared" si="5"/>
        <v>22273</v>
      </c>
      <c r="R13" s="241">
        <f t="shared" si="6"/>
        <v>408195.81</v>
      </c>
      <c r="S13" s="119"/>
      <c r="T13" s="319">
        <v>22265</v>
      </c>
      <c r="U13" s="323">
        <v>408135.23</v>
      </c>
      <c r="V13" s="142"/>
      <c r="W13" s="189">
        <f t="shared" ref="W13" si="11">SUM(Q13-T13)</f>
        <v>8</v>
      </c>
      <c r="X13" s="190">
        <f t="shared" ref="X13" si="12">SUM(R13-U13)</f>
        <v>60.580000000016298</v>
      </c>
    </row>
    <row r="14" spans="1:24" s="5" customFormat="1" ht="4.2" customHeight="1" thickBot="1" x14ac:dyDescent="0.3">
      <c r="A14" s="149"/>
      <c r="B14" s="122"/>
      <c r="C14" s="336"/>
      <c r="D14" s="133"/>
      <c r="E14" s="136"/>
      <c r="F14" s="336"/>
      <c r="G14" s="136"/>
      <c r="H14" s="336"/>
      <c r="I14" s="136"/>
      <c r="J14" s="336"/>
      <c r="K14" s="136"/>
      <c r="L14" s="124"/>
      <c r="M14" s="133"/>
      <c r="N14" s="136"/>
      <c r="O14" s="336"/>
      <c r="P14" s="133"/>
      <c r="Q14" s="122"/>
      <c r="R14" s="124"/>
      <c r="S14" s="119"/>
      <c r="T14" s="144"/>
      <c r="U14" s="126"/>
      <c r="V14" s="142"/>
      <c r="W14" s="125"/>
      <c r="X14" s="126"/>
    </row>
    <row r="15" spans="1:24" s="152" customFormat="1" ht="15" thickTop="1" thickBot="1" x14ac:dyDescent="0.3">
      <c r="A15" s="159" t="s">
        <v>329</v>
      </c>
      <c r="B15" s="167">
        <f>SUM(B8:B13)</f>
        <v>64096</v>
      </c>
      <c r="C15" s="340">
        <f>SUM(C8:C13)</f>
        <v>519821.17</v>
      </c>
      <c r="D15" s="100"/>
      <c r="E15" s="340">
        <f>SUM(E8:E13)</f>
        <v>3280</v>
      </c>
      <c r="F15" s="340">
        <f>SUM(F8:F13)</f>
        <v>102877.27500000001</v>
      </c>
      <c r="G15" s="340">
        <f t="shared" ref="G15:L15" si="13">SUM(G8:G13)</f>
        <v>1754</v>
      </c>
      <c r="H15" s="340">
        <f t="shared" si="13"/>
        <v>541487.78799999994</v>
      </c>
      <c r="I15" s="340">
        <f t="shared" si="13"/>
        <v>183</v>
      </c>
      <c r="J15" s="340">
        <f t="shared" si="13"/>
        <v>410481.984</v>
      </c>
      <c r="K15" s="340">
        <f t="shared" si="13"/>
        <v>5217</v>
      </c>
      <c r="L15" s="340">
        <f t="shared" si="13"/>
        <v>1054847.047</v>
      </c>
      <c r="M15" s="100"/>
      <c r="N15" s="340">
        <f t="shared" ref="N15:O15" si="14">SUM(N8:N13)</f>
        <v>154</v>
      </c>
      <c r="O15" s="340">
        <f t="shared" si="14"/>
        <v>487409.14500000002</v>
      </c>
      <c r="P15" s="100"/>
      <c r="Q15" s="157">
        <f>SUM(Q8:Q13)</f>
        <v>69467</v>
      </c>
      <c r="R15" s="158">
        <f>SUM(R8:R13)</f>
        <v>2062077.3620000002</v>
      </c>
      <c r="S15" s="150"/>
      <c r="T15" s="163">
        <f>SUM(T8:T13)</f>
        <v>69457</v>
      </c>
      <c r="U15" s="164">
        <f>SUM(U8:U13)</f>
        <v>2061940.942</v>
      </c>
      <c r="V15" s="151"/>
      <c r="W15" s="165">
        <f>SUM(W8:W13)</f>
        <v>10</v>
      </c>
      <c r="X15" s="164">
        <f>SUM(X8:X13)</f>
        <v>136.42000000001281</v>
      </c>
    </row>
    <row r="16" spans="1:24" s="5" customFormat="1" ht="9.6" customHeight="1" thickTop="1" x14ac:dyDescent="0.25">
      <c r="A16" s="149"/>
      <c r="B16" s="122"/>
      <c r="C16" s="336"/>
      <c r="D16" s="133"/>
      <c r="E16" s="136"/>
      <c r="F16" s="123"/>
      <c r="G16" s="136"/>
      <c r="H16" s="123"/>
      <c r="I16" s="136"/>
      <c r="J16" s="123"/>
      <c r="K16" s="136"/>
      <c r="L16" s="124"/>
      <c r="M16" s="133"/>
      <c r="N16" s="136"/>
      <c r="O16" s="123"/>
      <c r="P16" s="133"/>
      <c r="Q16" s="122"/>
      <c r="R16" s="124"/>
      <c r="S16" s="119"/>
      <c r="T16" s="144"/>
      <c r="U16" s="126"/>
      <c r="V16" s="142"/>
      <c r="W16" s="125"/>
      <c r="X16" s="126"/>
    </row>
    <row r="17" spans="1:24" ht="14.4" x14ac:dyDescent="0.25">
      <c r="A17" s="44">
        <v>42736</v>
      </c>
      <c r="B17" s="166">
        <v>2035</v>
      </c>
      <c r="C17" s="337">
        <v>16863.8</v>
      </c>
      <c r="D17" s="120"/>
      <c r="E17" s="273">
        <v>50</v>
      </c>
      <c r="F17" s="130">
        <v>1731.05</v>
      </c>
      <c r="G17" s="273">
        <v>16</v>
      </c>
      <c r="H17" s="130">
        <v>7457.86</v>
      </c>
      <c r="I17" s="273">
        <v>0</v>
      </c>
      <c r="J17" s="130">
        <v>0</v>
      </c>
      <c r="K17" s="127">
        <f t="shared" ref="K17:L17" si="15">SUM(E17+G17+I17)</f>
        <v>66</v>
      </c>
      <c r="L17" s="131">
        <f t="shared" si="15"/>
        <v>9188.91</v>
      </c>
      <c r="M17" s="120"/>
      <c r="N17" s="274">
        <v>1</v>
      </c>
      <c r="O17" s="128">
        <v>7746.05</v>
      </c>
      <c r="P17" s="120"/>
      <c r="Q17" s="240">
        <f t="shared" ref="Q17:R21" si="16">SUM(B17+K17+N17)</f>
        <v>2102</v>
      </c>
      <c r="R17" s="240">
        <f t="shared" si="16"/>
        <v>33798.76</v>
      </c>
      <c r="S17" s="121"/>
      <c r="T17" s="153">
        <v>2102</v>
      </c>
      <c r="U17" s="153">
        <v>33798.76</v>
      </c>
      <c r="V17" s="142"/>
      <c r="W17" s="132">
        <f t="shared" ref="W17:X21" si="17">SUM(Q17-T17)</f>
        <v>0</v>
      </c>
      <c r="X17" s="132">
        <f t="shared" si="17"/>
        <v>0</v>
      </c>
    </row>
    <row r="18" spans="1:24" ht="14.4" x14ac:dyDescent="0.25">
      <c r="A18" s="102">
        <v>42767</v>
      </c>
      <c r="B18" s="166">
        <v>1991</v>
      </c>
      <c r="C18" s="337">
        <v>16985.349999999999</v>
      </c>
      <c r="D18" s="120"/>
      <c r="E18" s="273">
        <v>14</v>
      </c>
      <c r="F18" s="130">
        <v>462.83</v>
      </c>
      <c r="G18" s="273">
        <v>16</v>
      </c>
      <c r="H18" s="130">
        <v>5532.4</v>
      </c>
      <c r="I18" s="273">
        <v>0</v>
      </c>
      <c r="J18" s="130">
        <v>0</v>
      </c>
      <c r="K18" s="127">
        <f t="shared" ref="K18:K24" si="18">SUM(E18+G18+I18)</f>
        <v>30</v>
      </c>
      <c r="L18" s="131">
        <f t="shared" ref="L18:L24" si="19">SUM(F18+H18+J18)</f>
        <v>5995.23</v>
      </c>
      <c r="M18" s="146"/>
      <c r="N18" s="274">
        <v>0</v>
      </c>
      <c r="O18" s="128">
        <v>0</v>
      </c>
      <c r="P18" s="120"/>
      <c r="Q18" s="240">
        <f t="shared" si="16"/>
        <v>2021</v>
      </c>
      <c r="R18" s="240">
        <f t="shared" si="16"/>
        <v>22980.579999999998</v>
      </c>
      <c r="S18" s="121"/>
      <c r="T18" s="143">
        <v>2020</v>
      </c>
      <c r="U18" s="143">
        <v>22969.66</v>
      </c>
      <c r="V18" s="142"/>
      <c r="W18" s="132">
        <f t="shared" si="17"/>
        <v>1</v>
      </c>
      <c r="X18" s="132">
        <f t="shared" si="17"/>
        <v>10.919999999998254</v>
      </c>
    </row>
    <row r="19" spans="1:24" ht="14.4" x14ac:dyDescent="0.25">
      <c r="A19" s="44">
        <v>42795</v>
      </c>
      <c r="B19" s="166">
        <v>1654</v>
      </c>
      <c r="C19" s="337">
        <v>14486.73</v>
      </c>
      <c r="D19" s="120"/>
      <c r="E19" s="273">
        <v>27</v>
      </c>
      <c r="F19" s="130">
        <v>699.19</v>
      </c>
      <c r="G19" s="273">
        <v>15</v>
      </c>
      <c r="H19" s="130">
        <v>4826.17</v>
      </c>
      <c r="I19" s="273">
        <v>2</v>
      </c>
      <c r="J19" s="130">
        <v>5702.92</v>
      </c>
      <c r="K19" s="127">
        <f t="shared" si="18"/>
        <v>44</v>
      </c>
      <c r="L19" s="131">
        <f t="shared" si="19"/>
        <v>11228.28</v>
      </c>
      <c r="M19" s="120"/>
      <c r="N19" s="274">
        <v>1</v>
      </c>
      <c r="O19" s="128">
        <v>9997.99</v>
      </c>
      <c r="P19" s="120"/>
      <c r="Q19" s="240">
        <f t="shared" si="16"/>
        <v>1699</v>
      </c>
      <c r="R19" s="240">
        <f t="shared" si="16"/>
        <v>35713</v>
      </c>
      <c r="S19" s="121"/>
      <c r="T19" s="153">
        <v>1699</v>
      </c>
      <c r="U19" s="153">
        <v>35713</v>
      </c>
      <c r="V19" s="142"/>
      <c r="W19" s="132">
        <f t="shared" si="17"/>
        <v>0</v>
      </c>
      <c r="X19" s="132">
        <f t="shared" si="17"/>
        <v>0</v>
      </c>
    </row>
    <row r="20" spans="1:24" ht="14.4" x14ac:dyDescent="0.25">
      <c r="A20" s="44">
        <v>42826</v>
      </c>
      <c r="B20" s="166">
        <v>1195</v>
      </c>
      <c r="C20" s="337">
        <v>10139.780000000001</v>
      </c>
      <c r="D20" s="120"/>
      <c r="E20" s="273">
        <v>9</v>
      </c>
      <c r="F20" s="130">
        <v>403.17</v>
      </c>
      <c r="G20" s="273">
        <v>15</v>
      </c>
      <c r="H20" s="130">
        <v>5884.98</v>
      </c>
      <c r="I20" s="273">
        <v>0</v>
      </c>
      <c r="J20" s="130">
        <v>0</v>
      </c>
      <c r="K20" s="127">
        <f t="shared" si="18"/>
        <v>24</v>
      </c>
      <c r="L20" s="131">
        <f t="shared" si="19"/>
        <v>6288.15</v>
      </c>
      <c r="M20" s="120"/>
      <c r="N20" s="274">
        <v>0</v>
      </c>
      <c r="O20" s="128">
        <v>0</v>
      </c>
      <c r="P20" s="120"/>
      <c r="Q20" s="240">
        <f t="shared" si="16"/>
        <v>1219</v>
      </c>
      <c r="R20" s="240">
        <f t="shared" si="16"/>
        <v>16427.93</v>
      </c>
      <c r="S20" s="121"/>
      <c r="T20" s="153">
        <v>1219</v>
      </c>
      <c r="U20" s="153">
        <v>16427.93</v>
      </c>
      <c r="V20" s="142"/>
      <c r="W20" s="132">
        <f t="shared" si="17"/>
        <v>0</v>
      </c>
      <c r="X20" s="132">
        <f t="shared" si="17"/>
        <v>0</v>
      </c>
    </row>
    <row r="21" spans="1:24" ht="14.4" x14ac:dyDescent="0.25">
      <c r="A21" s="44">
        <v>42856</v>
      </c>
      <c r="B21" s="168">
        <v>1483</v>
      </c>
      <c r="C21" s="337">
        <v>12884.575000000001</v>
      </c>
      <c r="D21" s="120"/>
      <c r="E21" s="273">
        <v>24</v>
      </c>
      <c r="F21" s="130">
        <v>904.28</v>
      </c>
      <c r="G21" s="273">
        <v>7</v>
      </c>
      <c r="H21" s="130">
        <v>1781.04</v>
      </c>
      <c r="I21" s="273">
        <v>1</v>
      </c>
      <c r="J21" s="130">
        <v>1450</v>
      </c>
      <c r="K21" s="127">
        <f t="shared" si="18"/>
        <v>32</v>
      </c>
      <c r="L21" s="131">
        <f t="shared" si="19"/>
        <v>4135.32</v>
      </c>
      <c r="M21" s="120"/>
      <c r="N21" s="274">
        <v>1</v>
      </c>
      <c r="O21" s="128">
        <v>2496</v>
      </c>
      <c r="P21" s="120"/>
      <c r="Q21" s="240">
        <f t="shared" si="16"/>
        <v>1516</v>
      </c>
      <c r="R21" s="240">
        <f t="shared" si="16"/>
        <v>19515.895</v>
      </c>
      <c r="S21" s="121"/>
      <c r="T21" s="153">
        <v>1512</v>
      </c>
      <c r="U21" s="153">
        <v>19411.244999999999</v>
      </c>
      <c r="V21" s="142"/>
      <c r="W21" s="132">
        <f t="shared" si="17"/>
        <v>4</v>
      </c>
      <c r="X21" s="132">
        <f t="shared" si="17"/>
        <v>104.65000000000146</v>
      </c>
    </row>
    <row r="22" spans="1:24" ht="14.4" x14ac:dyDescent="0.25">
      <c r="A22" s="44">
        <v>42887</v>
      </c>
      <c r="B22" s="168">
        <v>1588</v>
      </c>
      <c r="C22" s="337">
        <v>13330</v>
      </c>
      <c r="D22" s="120"/>
      <c r="E22" s="273">
        <v>9</v>
      </c>
      <c r="F22" s="130">
        <v>405.67</v>
      </c>
      <c r="G22" s="273">
        <v>12</v>
      </c>
      <c r="H22" s="130">
        <v>4309.47</v>
      </c>
      <c r="I22" s="273">
        <v>1</v>
      </c>
      <c r="J22" s="130">
        <v>1035.45</v>
      </c>
      <c r="K22" s="127">
        <f t="shared" si="18"/>
        <v>22</v>
      </c>
      <c r="L22" s="131">
        <f t="shared" si="19"/>
        <v>5750.59</v>
      </c>
      <c r="M22" s="120"/>
      <c r="N22" s="274">
        <v>3</v>
      </c>
      <c r="O22" s="128">
        <v>36512.93</v>
      </c>
      <c r="P22" s="120"/>
      <c r="Q22" s="240">
        <f t="shared" ref="Q22" si="20">SUM(B22+K22+N22)</f>
        <v>1613</v>
      </c>
      <c r="R22" s="240">
        <f t="shared" ref="R22" si="21">SUM(C22+L22+O22)</f>
        <v>55593.520000000004</v>
      </c>
      <c r="S22" s="121"/>
      <c r="T22" s="153">
        <v>1610</v>
      </c>
      <c r="U22" s="153">
        <v>55579.96</v>
      </c>
      <c r="V22" s="142"/>
      <c r="W22" s="132">
        <f t="shared" ref="W22" si="22">SUM(Q22-T22)</f>
        <v>3</v>
      </c>
      <c r="X22" s="132">
        <f t="shared" ref="X22" si="23">SUM(R22-U22)</f>
        <v>13.560000000004948</v>
      </c>
    </row>
    <row r="23" spans="1:24" ht="14.4" x14ac:dyDescent="0.25">
      <c r="A23" s="44">
        <v>42933</v>
      </c>
      <c r="B23" s="168">
        <v>1377</v>
      </c>
      <c r="C23" s="337">
        <v>11785.35</v>
      </c>
      <c r="D23" s="120"/>
      <c r="E23" s="273">
        <v>15</v>
      </c>
      <c r="F23" s="130">
        <v>464.07</v>
      </c>
      <c r="G23" s="273">
        <v>4</v>
      </c>
      <c r="H23" s="130">
        <v>950.86</v>
      </c>
      <c r="I23" s="273">
        <v>0</v>
      </c>
      <c r="J23" s="130">
        <v>0</v>
      </c>
      <c r="K23" s="127">
        <f t="shared" si="18"/>
        <v>19</v>
      </c>
      <c r="L23" s="131">
        <f t="shared" si="19"/>
        <v>1414.93</v>
      </c>
      <c r="M23" s="120"/>
      <c r="N23" s="274">
        <v>0</v>
      </c>
      <c r="O23" s="128">
        <v>0</v>
      </c>
      <c r="P23" s="120"/>
      <c r="Q23" s="240">
        <f t="shared" ref="Q23" si="24">SUM(B23+K23+N23)</f>
        <v>1396</v>
      </c>
      <c r="R23" s="240">
        <f t="shared" ref="R23" si="25">SUM(C23+L23+O23)</f>
        <v>13200.28</v>
      </c>
      <c r="S23" s="121"/>
      <c r="T23" s="153">
        <v>1395</v>
      </c>
      <c r="U23" s="153">
        <v>13192.16</v>
      </c>
      <c r="V23" s="142"/>
      <c r="W23" s="132">
        <f t="shared" ref="W23:W24" si="26">SUM(Q23-T23)</f>
        <v>1</v>
      </c>
      <c r="X23" s="132">
        <f t="shared" ref="X23:X24" si="27">SUM(R23-U23)</f>
        <v>8.1200000000008004</v>
      </c>
    </row>
    <row r="24" spans="1:24" ht="14.4" x14ac:dyDescent="0.25">
      <c r="A24" s="44">
        <v>42948</v>
      </c>
      <c r="B24" s="168">
        <v>1459</v>
      </c>
      <c r="C24" s="337">
        <v>12351.96</v>
      </c>
      <c r="D24" s="120"/>
      <c r="E24" s="273">
        <v>29</v>
      </c>
      <c r="F24" s="130">
        <v>962.74</v>
      </c>
      <c r="G24" s="273">
        <v>18</v>
      </c>
      <c r="H24" s="130">
        <v>7358.6</v>
      </c>
      <c r="I24" s="273">
        <v>1</v>
      </c>
      <c r="J24" s="130">
        <v>7509.24</v>
      </c>
      <c r="K24" s="127">
        <f t="shared" si="18"/>
        <v>48</v>
      </c>
      <c r="L24" s="131">
        <f t="shared" si="19"/>
        <v>15830.58</v>
      </c>
      <c r="M24" s="120"/>
      <c r="N24" s="274">
        <v>0</v>
      </c>
      <c r="O24" s="128">
        <v>0</v>
      </c>
      <c r="P24" s="120"/>
      <c r="Q24" s="240">
        <f t="shared" ref="Q24" si="28">SUM(B24+K24+N24)</f>
        <v>1507</v>
      </c>
      <c r="R24" s="240">
        <f t="shared" ref="R24" si="29">SUM(C24+L24+O24)</f>
        <v>28182.54</v>
      </c>
      <c r="S24" s="121"/>
      <c r="T24" s="153">
        <v>1504</v>
      </c>
      <c r="U24" s="153">
        <v>28162.03</v>
      </c>
      <c r="V24" s="142"/>
      <c r="W24" s="132">
        <f t="shared" si="26"/>
        <v>3</v>
      </c>
      <c r="X24" s="132">
        <f t="shared" si="27"/>
        <v>20.510000000002037</v>
      </c>
    </row>
    <row r="25" spans="1:24" s="256" customFormat="1" ht="14.4" x14ac:dyDescent="0.25">
      <c r="A25" s="44">
        <v>42979</v>
      </c>
      <c r="B25" s="168">
        <v>1565</v>
      </c>
      <c r="C25" s="337">
        <v>13397.36</v>
      </c>
      <c r="D25" s="120"/>
      <c r="E25" s="273">
        <v>21</v>
      </c>
      <c r="F25" s="130">
        <v>1011.42</v>
      </c>
      <c r="G25" s="273">
        <v>10</v>
      </c>
      <c r="H25" s="130">
        <v>3297.47</v>
      </c>
      <c r="I25" s="273">
        <v>5</v>
      </c>
      <c r="J25" s="130">
        <v>8217.8799999999992</v>
      </c>
      <c r="K25" s="127">
        <f t="shared" ref="K25" si="30">SUM(E25+G25+I25)</f>
        <v>36</v>
      </c>
      <c r="L25" s="131">
        <f t="shared" ref="L25" si="31">SUM(F25+H25+J25)</f>
        <v>12526.769999999999</v>
      </c>
      <c r="M25" s="120"/>
      <c r="N25" s="274">
        <v>0</v>
      </c>
      <c r="O25" s="128">
        <v>0</v>
      </c>
      <c r="P25" s="120"/>
      <c r="Q25" s="240">
        <f t="shared" ref="Q25" si="32">SUM(B25+K25+N25)</f>
        <v>1601</v>
      </c>
      <c r="R25" s="240">
        <f t="shared" ref="R25" si="33">SUM(C25+L25+O25)</f>
        <v>25924.129999999997</v>
      </c>
      <c r="S25" s="121"/>
      <c r="T25" s="153">
        <v>1599</v>
      </c>
      <c r="U25" s="153">
        <v>25904.989999999998</v>
      </c>
      <c r="V25" s="142"/>
      <c r="W25" s="132">
        <f t="shared" ref="W25" si="34">SUM(Q25-T25)</f>
        <v>2</v>
      </c>
      <c r="X25" s="132">
        <f t="shared" ref="X25" si="35">SUM(R25-U25)</f>
        <v>19.139999999999418</v>
      </c>
    </row>
    <row r="26" spans="1:24" s="256" customFormat="1" ht="14.4" x14ac:dyDescent="0.25">
      <c r="A26" s="44">
        <v>43009</v>
      </c>
      <c r="B26" s="168">
        <v>1462</v>
      </c>
      <c r="C26" s="337">
        <v>12502.85</v>
      </c>
      <c r="D26" s="120"/>
      <c r="E26" s="273">
        <v>19</v>
      </c>
      <c r="F26" s="130">
        <v>532.16999999999996</v>
      </c>
      <c r="G26" s="273">
        <v>16</v>
      </c>
      <c r="H26" s="130">
        <v>5627.72</v>
      </c>
      <c r="I26" s="273">
        <v>2</v>
      </c>
      <c r="J26" s="130">
        <v>10819.84</v>
      </c>
      <c r="K26" s="127">
        <f t="shared" ref="K26" si="36">SUM(E26+G26+I26)</f>
        <v>37</v>
      </c>
      <c r="L26" s="131">
        <f t="shared" ref="L26" si="37">SUM(F26+H26+J26)</f>
        <v>16979.73</v>
      </c>
      <c r="M26" s="120"/>
      <c r="N26" s="274">
        <v>0</v>
      </c>
      <c r="O26" s="128">
        <v>0</v>
      </c>
      <c r="P26" s="120"/>
      <c r="Q26" s="240">
        <f t="shared" ref="Q26" si="38">SUM(B26+K26+N26)</f>
        <v>1499</v>
      </c>
      <c r="R26" s="240">
        <f t="shared" ref="R26" si="39">SUM(C26+L26+O26)</f>
        <v>29482.58</v>
      </c>
      <c r="S26" s="121"/>
      <c r="T26" s="153">
        <v>1498</v>
      </c>
      <c r="U26" s="153">
        <v>29474.46</v>
      </c>
      <c r="V26" s="142"/>
      <c r="W26" s="132">
        <f t="shared" ref="W26" si="40">SUM(Q26-T26)</f>
        <v>1</v>
      </c>
      <c r="X26" s="132">
        <f t="shared" ref="X26" si="41">SUM(R26-U26)</f>
        <v>8.1200000000026193</v>
      </c>
    </row>
    <row r="27" spans="1:24" s="256" customFormat="1" ht="14.4" x14ac:dyDescent="0.25">
      <c r="A27" s="44">
        <v>43040</v>
      </c>
      <c r="B27" s="168">
        <v>1423</v>
      </c>
      <c r="C27" s="337">
        <v>12725.32</v>
      </c>
      <c r="D27" s="120"/>
      <c r="E27" s="273">
        <v>19</v>
      </c>
      <c r="F27" s="130">
        <v>634.09</v>
      </c>
      <c r="G27" s="273">
        <v>12</v>
      </c>
      <c r="H27" s="130">
        <v>3494.65</v>
      </c>
      <c r="I27" s="273">
        <v>4</v>
      </c>
      <c r="J27" s="130">
        <v>10600.68</v>
      </c>
      <c r="K27" s="127">
        <f t="shared" ref="K27" si="42">SUM(E27+G27+I27)</f>
        <v>35</v>
      </c>
      <c r="L27" s="131">
        <f t="shared" ref="L27" si="43">SUM(F27+H27+J27)</f>
        <v>14729.42</v>
      </c>
      <c r="M27" s="120"/>
      <c r="N27" s="274">
        <v>1</v>
      </c>
      <c r="O27" s="128">
        <v>403.92</v>
      </c>
      <c r="P27" s="120"/>
      <c r="Q27" s="240">
        <f t="shared" ref="Q27" si="44">SUM(B27+K27+N27)</f>
        <v>1459</v>
      </c>
      <c r="R27" s="240">
        <f t="shared" ref="R27" si="45">SUM(C27+L27+O27)</f>
        <v>27858.659999999996</v>
      </c>
      <c r="S27" s="121"/>
      <c r="T27" s="153">
        <v>1458</v>
      </c>
      <c r="U27" s="153">
        <v>27856.579999999998</v>
      </c>
      <c r="V27" s="142"/>
      <c r="W27" s="132">
        <f t="shared" ref="W27" si="46">SUM(Q27-T27)</f>
        <v>1</v>
      </c>
      <c r="X27" s="132">
        <f t="shared" ref="X27" si="47">SUM(R27-U27)</f>
        <v>2.0799999999981083</v>
      </c>
    </row>
    <row r="28" spans="1:24" s="256" customFormat="1" ht="14.4" x14ac:dyDescent="0.25">
      <c r="A28" s="44">
        <v>43070</v>
      </c>
      <c r="B28" s="168">
        <v>1351</v>
      </c>
      <c r="C28" s="337">
        <v>12059.19</v>
      </c>
      <c r="D28" s="120"/>
      <c r="E28" s="273">
        <v>35</v>
      </c>
      <c r="F28" s="130">
        <v>1077.42</v>
      </c>
      <c r="G28" s="273">
        <v>28</v>
      </c>
      <c r="H28" s="130">
        <v>12541.47</v>
      </c>
      <c r="I28" s="273">
        <v>6</v>
      </c>
      <c r="J28" s="130">
        <v>12382.48</v>
      </c>
      <c r="K28" s="127">
        <f t="shared" ref="K28" si="48">SUM(E28+G28+I28)</f>
        <v>69</v>
      </c>
      <c r="L28" s="131">
        <f t="shared" ref="L28" si="49">SUM(F28+H28+J28)</f>
        <v>26001.37</v>
      </c>
      <c r="M28" s="120"/>
      <c r="N28" s="274">
        <v>0</v>
      </c>
      <c r="O28" s="128">
        <v>0</v>
      </c>
      <c r="P28" s="120"/>
      <c r="Q28" s="240">
        <f t="shared" ref="Q28" si="50">SUM(B28+K28+N28)</f>
        <v>1420</v>
      </c>
      <c r="R28" s="240">
        <f t="shared" ref="R28" si="51">SUM(C28+L28+O28)</f>
        <v>38060.559999999998</v>
      </c>
      <c r="S28" s="121"/>
      <c r="T28" s="153">
        <v>1420</v>
      </c>
      <c r="U28" s="153">
        <v>38060.559999999998</v>
      </c>
      <c r="V28" s="142"/>
      <c r="W28" s="132">
        <f t="shared" ref="W28" si="52">SUM(Q28-T28)</f>
        <v>0</v>
      </c>
      <c r="X28" s="132">
        <f t="shared" ref="X28" si="53">SUM(R28-U28)</f>
        <v>0</v>
      </c>
    </row>
    <row r="29" spans="1:24" ht="5.4" customHeight="1" thickBot="1" x14ac:dyDescent="0.3">
      <c r="A29" s="149"/>
      <c r="B29" s="122"/>
      <c r="C29" s="336"/>
      <c r="D29" s="133"/>
      <c r="E29" s="136"/>
      <c r="F29" s="336"/>
      <c r="G29" s="136"/>
      <c r="H29" s="336"/>
      <c r="I29" s="136"/>
      <c r="J29" s="336"/>
      <c r="K29" s="136"/>
      <c r="L29" s="124"/>
      <c r="M29" s="133"/>
      <c r="N29" s="136"/>
      <c r="O29" s="123"/>
      <c r="P29" s="133"/>
      <c r="Q29" s="122"/>
      <c r="R29" s="124"/>
      <c r="S29" s="119"/>
      <c r="T29" s="144"/>
      <c r="U29" s="126"/>
      <c r="V29" s="142"/>
      <c r="W29" s="125"/>
      <c r="X29" s="126"/>
    </row>
    <row r="30" spans="1:24" s="5" customFormat="1" ht="15" thickTop="1" thickBot="1" x14ac:dyDescent="0.3">
      <c r="A30" s="159" t="s">
        <v>102</v>
      </c>
      <c r="B30" s="167">
        <f>SUM(B17:B28)</f>
        <v>18583</v>
      </c>
      <c r="C30" s="339">
        <f>SUM(C17:C28)</f>
        <v>159512.26499999998</v>
      </c>
      <c r="D30" s="100"/>
      <c r="E30" s="262">
        <f>SUM(E17:E28)</f>
        <v>271</v>
      </c>
      <c r="F30" s="262">
        <f t="shared" ref="F30:J30" si="54">SUM(F17:F28)</f>
        <v>9288.1</v>
      </c>
      <c r="G30" s="262">
        <f t="shared" si="54"/>
        <v>169</v>
      </c>
      <c r="H30" s="262">
        <f t="shared" si="54"/>
        <v>63062.69000000001</v>
      </c>
      <c r="I30" s="262">
        <f t="shared" si="54"/>
        <v>22</v>
      </c>
      <c r="J30" s="262">
        <f t="shared" si="54"/>
        <v>57718.490000000005</v>
      </c>
      <c r="K30" s="154">
        <f>SUM(K17:K28)</f>
        <v>462</v>
      </c>
      <c r="L30" s="340">
        <f>SUM(L17:L28)</f>
        <v>130069.27999999998</v>
      </c>
      <c r="M30" s="100"/>
      <c r="N30" s="156">
        <f>SUM(N17:N28)</f>
        <v>7</v>
      </c>
      <c r="O30" s="155">
        <f>SUM(O17:O28)</f>
        <v>57156.89</v>
      </c>
      <c r="P30" s="100"/>
      <c r="Q30" s="157">
        <f>SUM(Q17:Q28)</f>
        <v>19052</v>
      </c>
      <c r="R30" s="158">
        <f>SUM(R17:R28)</f>
        <v>346738.435</v>
      </c>
      <c r="S30" s="150"/>
      <c r="T30" s="163">
        <f>SUM(T17:T28)</f>
        <v>19036</v>
      </c>
      <c r="U30" s="164">
        <f>SUM(U17:U28)</f>
        <v>346551.33500000002</v>
      </c>
      <c r="V30" s="151"/>
      <c r="W30" s="165">
        <f>SUM(W17:W28)</f>
        <v>16</v>
      </c>
      <c r="X30" s="164">
        <f>SUM(X17:X28)</f>
        <v>187.10000000000764</v>
      </c>
    </row>
    <row r="31" spans="1:24" s="5" customFormat="1" ht="9.6" customHeight="1" thickTop="1" x14ac:dyDescent="0.25">
      <c r="A31" s="149"/>
      <c r="B31" s="122"/>
      <c r="C31" s="336"/>
      <c r="D31" s="133"/>
      <c r="E31" s="136"/>
      <c r="F31" s="123"/>
      <c r="G31" s="136"/>
      <c r="H31" s="123"/>
      <c r="I31" s="136"/>
      <c r="J31" s="123"/>
      <c r="K31" s="136"/>
      <c r="L31" s="124"/>
      <c r="M31" s="133"/>
      <c r="N31" s="136"/>
      <c r="O31" s="123"/>
      <c r="P31" s="133"/>
      <c r="Q31" s="122"/>
      <c r="R31" s="124"/>
      <c r="S31" s="119"/>
      <c r="T31" s="144"/>
      <c r="U31" s="126"/>
      <c r="V31" s="142"/>
      <c r="W31" s="125"/>
      <c r="X31" s="126"/>
    </row>
    <row r="32" spans="1:24" s="256" customFormat="1" ht="14.4" x14ac:dyDescent="0.25">
      <c r="A32" s="44">
        <v>43101</v>
      </c>
      <c r="B32" s="166">
        <v>1376</v>
      </c>
      <c r="C32" s="337">
        <v>12049.11</v>
      </c>
      <c r="D32" s="120"/>
      <c r="E32" s="273">
        <v>36</v>
      </c>
      <c r="F32" s="130">
        <v>1068.5999999999999</v>
      </c>
      <c r="G32" s="273">
        <v>25</v>
      </c>
      <c r="H32" s="130">
        <v>8452.56</v>
      </c>
      <c r="I32" s="273">
        <v>2</v>
      </c>
      <c r="J32" s="130">
        <v>3019.68</v>
      </c>
      <c r="K32" s="127">
        <f t="shared" ref="K32:L34" si="55">SUM(E32+G32+I32)</f>
        <v>63</v>
      </c>
      <c r="L32" s="131">
        <f t="shared" si="55"/>
        <v>12540.84</v>
      </c>
      <c r="M32" s="120"/>
      <c r="N32" s="274">
        <v>0</v>
      </c>
      <c r="O32" s="128">
        <v>0</v>
      </c>
      <c r="P32" s="120"/>
      <c r="Q32" s="240">
        <f t="shared" ref="Q32:R34" si="56">SUM(B32+K32+N32)</f>
        <v>1439</v>
      </c>
      <c r="R32" s="240">
        <f t="shared" si="56"/>
        <v>24589.95</v>
      </c>
      <c r="S32" s="121"/>
      <c r="T32" s="296">
        <v>1438</v>
      </c>
      <c r="U32" s="296">
        <v>24588.39</v>
      </c>
      <c r="V32" s="142"/>
      <c r="W32" s="132">
        <f t="shared" ref="W32" si="57">SUM(Q32-T32)</f>
        <v>1</v>
      </c>
      <c r="X32" s="132">
        <f t="shared" ref="X32" si="58">SUM(R32-U32)</f>
        <v>1.5600000000013097</v>
      </c>
    </row>
    <row r="33" spans="1:24" s="256" customFormat="1" ht="14.4" x14ac:dyDescent="0.25">
      <c r="A33" s="44">
        <v>43132</v>
      </c>
      <c r="B33" s="166">
        <v>1363</v>
      </c>
      <c r="C33" s="337">
        <v>11570.24</v>
      </c>
      <c r="D33" s="120"/>
      <c r="E33" s="273">
        <v>29</v>
      </c>
      <c r="F33" s="130">
        <v>1004.39</v>
      </c>
      <c r="G33" s="273">
        <v>26</v>
      </c>
      <c r="H33" s="130">
        <v>10538.59</v>
      </c>
      <c r="I33" s="273">
        <v>0</v>
      </c>
      <c r="J33" s="130">
        <v>0</v>
      </c>
      <c r="K33" s="127">
        <f t="shared" si="55"/>
        <v>55</v>
      </c>
      <c r="L33" s="131">
        <f t="shared" si="55"/>
        <v>11542.98</v>
      </c>
      <c r="M33" s="120"/>
      <c r="N33" s="274">
        <v>0</v>
      </c>
      <c r="O33" s="128">
        <v>0</v>
      </c>
      <c r="P33" s="120"/>
      <c r="Q33" s="240">
        <f t="shared" si="56"/>
        <v>1418</v>
      </c>
      <c r="R33" s="240">
        <f t="shared" si="56"/>
        <v>23113.22</v>
      </c>
      <c r="S33" s="121"/>
      <c r="T33" s="296">
        <v>1417</v>
      </c>
      <c r="U33" s="296">
        <v>23099.760000000002</v>
      </c>
      <c r="V33" s="142"/>
      <c r="W33" s="132">
        <f t="shared" ref="W33" si="59">SUM(Q33-T33)</f>
        <v>1</v>
      </c>
      <c r="X33" s="132">
        <f t="shared" ref="X33" si="60">SUM(R33-U33)</f>
        <v>13.459999999999127</v>
      </c>
    </row>
    <row r="34" spans="1:24" s="256" customFormat="1" ht="14.4" x14ac:dyDescent="0.25">
      <c r="A34" s="44">
        <v>43160</v>
      </c>
      <c r="B34" s="166">
        <v>1176</v>
      </c>
      <c r="C34" s="337">
        <v>10091.549999999999</v>
      </c>
      <c r="D34" s="120"/>
      <c r="E34" s="273">
        <v>17</v>
      </c>
      <c r="F34" s="130">
        <v>624.28</v>
      </c>
      <c r="G34" s="273">
        <v>8</v>
      </c>
      <c r="H34" s="130">
        <v>2548.0700000000002</v>
      </c>
      <c r="I34" s="273">
        <v>1</v>
      </c>
      <c r="J34" s="130">
        <v>4039.2</v>
      </c>
      <c r="K34" s="127">
        <f t="shared" si="55"/>
        <v>26</v>
      </c>
      <c r="L34" s="131">
        <f t="shared" si="55"/>
        <v>7211.55</v>
      </c>
      <c r="M34" s="120"/>
      <c r="N34" s="274">
        <v>0</v>
      </c>
      <c r="O34" s="128">
        <v>0</v>
      </c>
      <c r="P34" s="120"/>
      <c r="Q34" s="240">
        <f t="shared" si="56"/>
        <v>1202</v>
      </c>
      <c r="R34" s="240">
        <f t="shared" si="56"/>
        <v>17303.099999999999</v>
      </c>
      <c r="S34" s="121"/>
      <c r="T34" s="296">
        <v>1202</v>
      </c>
      <c r="U34" s="296">
        <v>17303.099999999999</v>
      </c>
      <c r="V34" s="142"/>
      <c r="W34" s="132">
        <f t="shared" ref="W34" si="61">SUM(Q34-T34)</f>
        <v>0</v>
      </c>
      <c r="X34" s="132">
        <f t="shared" ref="X34" si="62">SUM(R34-U34)</f>
        <v>0</v>
      </c>
    </row>
    <row r="35" spans="1:24" s="256" customFormat="1" ht="14.4" x14ac:dyDescent="0.25">
      <c r="A35" s="44">
        <v>43191</v>
      </c>
      <c r="B35" s="166">
        <v>1527</v>
      </c>
      <c r="C35" s="337">
        <v>12942.35</v>
      </c>
      <c r="D35" s="120"/>
      <c r="E35" s="273">
        <v>22</v>
      </c>
      <c r="F35" s="130">
        <v>926.38</v>
      </c>
      <c r="G35" s="273">
        <v>20</v>
      </c>
      <c r="H35" s="130">
        <v>7907.69</v>
      </c>
      <c r="I35" s="273">
        <v>1</v>
      </c>
      <c r="J35" s="130">
        <v>1228.8</v>
      </c>
      <c r="K35" s="127">
        <f t="shared" ref="K35" si="63">SUM(E35+G35+I35)</f>
        <v>43</v>
      </c>
      <c r="L35" s="131">
        <f t="shared" ref="L35" si="64">SUM(F35+H35+J35)</f>
        <v>10062.869999999999</v>
      </c>
      <c r="M35" s="120"/>
      <c r="N35" s="274">
        <v>0</v>
      </c>
      <c r="O35" s="128">
        <v>0</v>
      </c>
      <c r="P35" s="120"/>
      <c r="Q35" s="240">
        <f t="shared" ref="Q35" si="65">SUM(B35+K35+N35)</f>
        <v>1570</v>
      </c>
      <c r="R35" s="240">
        <f t="shared" ref="R35" si="66">SUM(C35+L35+O35)</f>
        <v>23005.22</v>
      </c>
      <c r="S35" s="121"/>
      <c r="T35" s="296">
        <v>1569</v>
      </c>
      <c r="U35" s="296">
        <v>22987.879999999997</v>
      </c>
      <c r="V35" s="142"/>
      <c r="W35" s="132">
        <f t="shared" ref="W35" si="67">SUM(Q35-T35)</f>
        <v>1</v>
      </c>
      <c r="X35" s="132">
        <f t="shared" ref="X35" si="68">SUM(R35-U35)</f>
        <v>17.340000000003783</v>
      </c>
    </row>
    <row r="36" spans="1:24" s="256" customFormat="1" ht="14.4" x14ac:dyDescent="0.25">
      <c r="A36" s="44">
        <v>43221</v>
      </c>
      <c r="B36" s="166">
        <v>1329</v>
      </c>
      <c r="C36" s="337">
        <v>11672.82</v>
      </c>
      <c r="D36" s="120"/>
      <c r="E36" s="273">
        <v>28</v>
      </c>
      <c r="F36" s="130">
        <v>1006.92</v>
      </c>
      <c r="G36" s="273">
        <v>15</v>
      </c>
      <c r="H36" s="130">
        <v>5387.83</v>
      </c>
      <c r="I36" s="273">
        <v>4</v>
      </c>
      <c r="J36" s="130">
        <v>7229.43</v>
      </c>
      <c r="K36" s="127">
        <f t="shared" ref="K36" si="69">SUM(E36+G36+I36)</f>
        <v>47</v>
      </c>
      <c r="L36" s="131">
        <f t="shared" ref="L36" si="70">SUM(F36+H36+J36)</f>
        <v>13624.18</v>
      </c>
      <c r="M36" s="120"/>
      <c r="N36" s="274">
        <v>1</v>
      </c>
      <c r="O36" s="128">
        <v>9997.65</v>
      </c>
      <c r="P36" s="120"/>
      <c r="Q36" s="240">
        <f t="shared" ref="Q36" si="71">SUM(B36+K36+N36)</f>
        <v>1377</v>
      </c>
      <c r="R36" s="240">
        <f t="shared" ref="R36" si="72">SUM(C36+L36+O36)</f>
        <v>35294.65</v>
      </c>
      <c r="S36" s="121"/>
      <c r="T36" s="296">
        <v>1377</v>
      </c>
      <c r="U36" s="296">
        <v>35294.65</v>
      </c>
      <c r="V36" s="142"/>
      <c r="W36" s="132">
        <f t="shared" ref="W36" si="73">SUM(Q36-T36)</f>
        <v>0</v>
      </c>
      <c r="X36" s="132">
        <f t="shared" ref="X36" si="74">SUM(R36-U36)</f>
        <v>0</v>
      </c>
    </row>
    <row r="37" spans="1:24" s="256" customFormat="1" ht="14.4" x14ac:dyDescent="0.25">
      <c r="A37" s="44">
        <v>43252</v>
      </c>
      <c r="B37" s="166">
        <v>1733</v>
      </c>
      <c r="C37" s="337">
        <v>14892.66</v>
      </c>
      <c r="D37" s="120"/>
      <c r="E37" s="129">
        <v>21</v>
      </c>
      <c r="F37" s="130">
        <v>630.23</v>
      </c>
      <c r="G37" s="129">
        <v>15</v>
      </c>
      <c r="H37" s="130">
        <v>5449.69</v>
      </c>
      <c r="I37" s="129">
        <v>4</v>
      </c>
      <c r="J37" s="130">
        <v>7999.48</v>
      </c>
      <c r="K37" s="127">
        <f t="shared" ref="K37" si="75">SUM(E37+G37+I37)</f>
        <v>40</v>
      </c>
      <c r="L37" s="131">
        <f t="shared" ref="L37" si="76">SUM(F37+H37+J37)</f>
        <v>14079.4</v>
      </c>
      <c r="M37" s="120"/>
      <c r="N37" s="127">
        <v>1</v>
      </c>
      <c r="O37" s="128">
        <v>12998.7</v>
      </c>
      <c r="P37" s="120"/>
      <c r="Q37" s="240">
        <f t="shared" ref="Q37" si="77">SUM(B37+K37+N37)</f>
        <v>1774</v>
      </c>
      <c r="R37" s="240">
        <f t="shared" ref="R37" si="78">SUM(C37+L37+O37)</f>
        <v>41970.759999999995</v>
      </c>
      <c r="S37" s="121"/>
      <c r="T37" s="296">
        <v>1771</v>
      </c>
      <c r="U37" s="296">
        <v>41930.43</v>
      </c>
      <c r="V37" s="142"/>
      <c r="W37" s="132">
        <f t="shared" ref="W37" si="79">SUM(Q37-T37)</f>
        <v>3</v>
      </c>
      <c r="X37" s="132">
        <f t="shared" ref="X37" si="80">SUM(R37-U37)</f>
        <v>40.32999999999447</v>
      </c>
    </row>
    <row r="38" spans="1:24" s="256" customFormat="1" ht="14.4" x14ac:dyDescent="0.25">
      <c r="A38" s="44">
        <v>43282</v>
      </c>
      <c r="B38" s="166">
        <v>1332</v>
      </c>
      <c r="C38" s="337">
        <v>12061.2</v>
      </c>
      <c r="D38" s="120"/>
      <c r="E38" s="129">
        <v>21</v>
      </c>
      <c r="F38" s="130">
        <v>577.69000000000005</v>
      </c>
      <c r="G38" s="129">
        <v>10</v>
      </c>
      <c r="H38" s="130">
        <v>1955.64</v>
      </c>
      <c r="I38" s="129">
        <v>2</v>
      </c>
      <c r="J38" s="130">
        <v>3531.33</v>
      </c>
      <c r="K38" s="127">
        <f t="shared" ref="K38" si="81">SUM(E38+G38+I38)</f>
        <v>33</v>
      </c>
      <c r="L38" s="131">
        <f t="shared" ref="L38" si="82">SUM(F38+H38+J38)</f>
        <v>6064.66</v>
      </c>
      <c r="M38" s="120"/>
      <c r="N38" s="127">
        <v>0</v>
      </c>
      <c r="O38" s="128">
        <v>0</v>
      </c>
      <c r="P38" s="120"/>
      <c r="Q38" s="240">
        <f t="shared" ref="Q38" si="83">SUM(B38+K38+N38)</f>
        <v>1365</v>
      </c>
      <c r="R38" s="240">
        <f t="shared" ref="R38" si="84">SUM(C38+L38+O38)</f>
        <v>18125.86</v>
      </c>
      <c r="S38" s="121"/>
      <c r="T38" s="296">
        <v>1362</v>
      </c>
      <c r="U38" s="296">
        <v>18066.21</v>
      </c>
      <c r="V38" s="142"/>
      <c r="W38" s="132">
        <f t="shared" ref="W38" si="85">SUM(Q38-T38)</f>
        <v>3</v>
      </c>
      <c r="X38" s="132">
        <f t="shared" ref="X38" si="86">SUM(R38-U38)</f>
        <v>59.650000000001455</v>
      </c>
    </row>
    <row r="39" spans="1:24" s="256" customFormat="1" ht="14.4" x14ac:dyDescent="0.25">
      <c r="A39" s="44">
        <v>43313</v>
      </c>
      <c r="B39" s="166">
        <v>1392</v>
      </c>
      <c r="C39" s="337">
        <v>12326.17</v>
      </c>
      <c r="D39" s="120"/>
      <c r="E39" s="129">
        <v>31</v>
      </c>
      <c r="F39" s="130">
        <v>1035.78</v>
      </c>
      <c r="G39" s="129">
        <v>8</v>
      </c>
      <c r="H39" s="130">
        <v>2113.21</v>
      </c>
      <c r="I39" s="129">
        <v>1</v>
      </c>
      <c r="J39" s="130">
        <v>3373.65</v>
      </c>
      <c r="K39" s="127">
        <f t="shared" ref="K39" si="87">SUM(E39+G39+I39)</f>
        <v>40</v>
      </c>
      <c r="L39" s="131">
        <f t="shared" ref="L39" si="88">SUM(F39+H39+J39)</f>
        <v>6522.6399999999994</v>
      </c>
      <c r="M39" s="120"/>
      <c r="N39" s="127">
        <v>1</v>
      </c>
      <c r="O39" s="128">
        <v>10693.44</v>
      </c>
      <c r="P39" s="120"/>
      <c r="Q39" s="240">
        <f t="shared" ref="Q39" si="89">SUM(B39+K39+N39)</f>
        <v>1433</v>
      </c>
      <c r="R39" s="240">
        <f t="shared" ref="R39" si="90">SUM(C39+L39+O39)</f>
        <v>29542.25</v>
      </c>
      <c r="S39" s="121"/>
      <c r="T39" s="296">
        <v>1423</v>
      </c>
      <c r="U39" s="296">
        <v>29429.120000000003</v>
      </c>
      <c r="V39" s="142"/>
      <c r="W39" s="132">
        <f t="shared" ref="W39" si="91">SUM(Q39-T39)</f>
        <v>10</v>
      </c>
      <c r="X39" s="132">
        <f t="shared" ref="X39" si="92">SUM(R39-U39)</f>
        <v>113.12999999999738</v>
      </c>
    </row>
    <row r="40" spans="1:24" s="256" customFormat="1" ht="14.4" x14ac:dyDescent="0.25">
      <c r="A40" s="44">
        <v>43344</v>
      </c>
      <c r="B40" s="166">
        <v>1508</v>
      </c>
      <c r="C40" s="337">
        <v>13133.22</v>
      </c>
      <c r="D40" s="120"/>
      <c r="E40" s="129">
        <v>27</v>
      </c>
      <c r="F40" s="130">
        <v>874.17</v>
      </c>
      <c r="G40" s="129">
        <v>10</v>
      </c>
      <c r="H40" s="130">
        <v>2264.2399999999998</v>
      </c>
      <c r="I40" s="129">
        <v>0</v>
      </c>
      <c r="J40" s="130">
        <v>0</v>
      </c>
      <c r="K40" s="127">
        <f t="shared" ref="K40" si="93">SUM(E40+G40+I40)</f>
        <v>37</v>
      </c>
      <c r="L40" s="131">
        <f t="shared" ref="L40" si="94">SUM(F40+H40+J40)</f>
        <v>3138.41</v>
      </c>
      <c r="M40" s="120"/>
      <c r="N40" s="127">
        <v>0</v>
      </c>
      <c r="O40" s="128">
        <v>0</v>
      </c>
      <c r="P40" s="120"/>
      <c r="Q40" s="240">
        <f t="shared" ref="Q40" si="95">SUM(B40+K40+N40)</f>
        <v>1545</v>
      </c>
      <c r="R40" s="240">
        <f t="shared" ref="R40" si="96">SUM(C40+L40+O40)</f>
        <v>16271.63</v>
      </c>
      <c r="S40" s="121"/>
      <c r="T40" s="296">
        <v>1536</v>
      </c>
      <c r="U40" s="296">
        <v>16204</v>
      </c>
      <c r="V40" s="142"/>
      <c r="W40" s="132">
        <f t="shared" ref="W40" si="97">SUM(Q40-T40)</f>
        <v>9</v>
      </c>
      <c r="X40" s="132">
        <f t="shared" ref="X40" si="98">SUM(R40-U40)</f>
        <v>67.6299999999992</v>
      </c>
    </row>
    <row r="41" spans="1:24" s="256" customFormat="1" ht="14.4" x14ac:dyDescent="0.25">
      <c r="A41" s="44">
        <v>43374</v>
      </c>
      <c r="B41" s="166">
        <v>1484</v>
      </c>
      <c r="C41" s="337">
        <v>12977.78</v>
      </c>
      <c r="D41" s="120"/>
      <c r="E41" s="129">
        <v>30</v>
      </c>
      <c r="F41" s="130">
        <v>731.46</v>
      </c>
      <c r="G41" s="129">
        <v>6</v>
      </c>
      <c r="H41" s="130">
        <v>1796.59</v>
      </c>
      <c r="I41" s="129">
        <v>2</v>
      </c>
      <c r="J41" s="130">
        <v>10832.95</v>
      </c>
      <c r="K41" s="127">
        <f t="shared" ref="K41" si="99">SUM(E41+G41+I41)</f>
        <v>38</v>
      </c>
      <c r="L41" s="131">
        <f t="shared" ref="L41" si="100">SUM(F41+H41+J41)</f>
        <v>13361</v>
      </c>
      <c r="M41" s="120"/>
      <c r="N41" s="127">
        <v>1</v>
      </c>
      <c r="O41" s="128">
        <v>9997.33</v>
      </c>
      <c r="P41" s="120"/>
      <c r="Q41" s="240">
        <f t="shared" ref="Q41" si="101">SUM(B41+K41+N41)</f>
        <v>1523</v>
      </c>
      <c r="R41" s="240">
        <f t="shared" ref="R41" si="102">SUM(C41+L41+O41)</f>
        <v>36336.11</v>
      </c>
      <c r="S41" s="121"/>
      <c r="T41" s="153">
        <v>1511</v>
      </c>
      <c r="U41" s="153">
        <v>36220.200000000004</v>
      </c>
      <c r="V41" s="142"/>
      <c r="W41" s="132">
        <f t="shared" ref="W41" si="103">SUM(Q41-T41)</f>
        <v>12</v>
      </c>
      <c r="X41" s="132">
        <f t="shared" ref="X41" si="104">SUM(R41-U41)</f>
        <v>115.90999999999622</v>
      </c>
    </row>
    <row r="42" spans="1:24" s="256" customFormat="1" ht="14.4" x14ac:dyDescent="0.25">
      <c r="A42" s="44">
        <v>43405</v>
      </c>
      <c r="B42" s="166">
        <v>1167</v>
      </c>
      <c r="C42" s="337">
        <v>10484.56</v>
      </c>
      <c r="D42" s="120"/>
      <c r="E42" s="129">
        <v>20</v>
      </c>
      <c r="F42" s="130">
        <v>616.83000000000004</v>
      </c>
      <c r="G42" s="129">
        <v>15</v>
      </c>
      <c r="H42" s="130">
        <v>4133.63</v>
      </c>
      <c r="I42" s="129">
        <v>4</v>
      </c>
      <c r="J42" s="130">
        <v>6262.38</v>
      </c>
      <c r="K42" s="127">
        <f t="shared" ref="K42" si="105">SUM(E42+G42+I42)</f>
        <v>39</v>
      </c>
      <c r="L42" s="131">
        <f t="shared" ref="L42" si="106">SUM(F42+H42+J42)</f>
        <v>11012.84</v>
      </c>
      <c r="M42" s="120"/>
      <c r="N42" s="127">
        <v>0</v>
      </c>
      <c r="O42" s="128">
        <v>0</v>
      </c>
      <c r="P42" s="120"/>
      <c r="Q42" s="240">
        <f t="shared" ref="Q42" si="107">SUM(B42+K42+N42)</f>
        <v>1206</v>
      </c>
      <c r="R42" s="240">
        <f t="shared" ref="R42" si="108">SUM(C42+L42+O42)</f>
        <v>21497.4</v>
      </c>
      <c r="S42" s="121"/>
      <c r="T42" s="153">
        <v>1195</v>
      </c>
      <c r="U42" s="153">
        <v>21404.33</v>
      </c>
      <c r="V42" s="142"/>
      <c r="W42" s="132">
        <f t="shared" ref="W42" si="109">SUM(Q42-T42)</f>
        <v>11</v>
      </c>
      <c r="X42" s="132">
        <f t="shared" ref="X42" si="110">SUM(R42-U42)</f>
        <v>93.069999999999709</v>
      </c>
    </row>
    <row r="43" spans="1:24" s="256" customFormat="1" ht="14.4" x14ac:dyDescent="0.25">
      <c r="A43" s="44">
        <v>43435</v>
      </c>
      <c r="B43" s="166">
        <v>1477</v>
      </c>
      <c r="C43" s="337">
        <v>12773.9</v>
      </c>
      <c r="D43" s="120"/>
      <c r="E43" s="129">
        <v>24</v>
      </c>
      <c r="F43" s="130">
        <v>965.55</v>
      </c>
      <c r="G43" s="129">
        <v>39</v>
      </c>
      <c r="H43" s="130">
        <v>14774.46</v>
      </c>
      <c r="I43" s="129">
        <v>5</v>
      </c>
      <c r="J43" s="130">
        <v>8791.77</v>
      </c>
      <c r="K43" s="127">
        <f t="shared" ref="K43" si="111">SUM(E43+G43+I43)</f>
        <v>68</v>
      </c>
      <c r="L43" s="131">
        <f t="shared" ref="L43" si="112">SUM(F43+H43+J43)</f>
        <v>24531.78</v>
      </c>
      <c r="M43" s="120"/>
      <c r="N43" s="127">
        <v>0</v>
      </c>
      <c r="O43" s="128">
        <v>0</v>
      </c>
      <c r="P43" s="120"/>
      <c r="Q43" s="240">
        <f t="shared" ref="Q43" si="113">SUM(B43+K43+N43)</f>
        <v>1545</v>
      </c>
      <c r="R43" s="240">
        <f t="shared" ref="R43" si="114">SUM(C43+L43+O43)</f>
        <v>37305.68</v>
      </c>
      <c r="S43" s="121"/>
      <c r="T43" s="153">
        <v>1494</v>
      </c>
      <c r="U43" s="153">
        <v>35952.97</v>
      </c>
      <c r="V43" s="142"/>
      <c r="W43" s="132">
        <f t="shared" ref="W43" si="115">SUM(Q43-T43)</f>
        <v>51</v>
      </c>
      <c r="X43" s="132">
        <f t="shared" ref="X43" si="116">SUM(R43-U43)</f>
        <v>1352.7099999999991</v>
      </c>
    </row>
    <row r="44" spans="1:24" s="256" customFormat="1" ht="5.4" customHeight="1" thickBot="1" x14ac:dyDescent="0.3">
      <c r="A44" s="149"/>
      <c r="B44" s="122"/>
      <c r="C44" s="336"/>
      <c r="D44" s="133"/>
      <c r="E44" s="136"/>
      <c r="F44" s="123"/>
      <c r="G44" s="136"/>
      <c r="H44" s="123"/>
      <c r="I44" s="136"/>
      <c r="J44" s="123"/>
      <c r="K44" s="136"/>
      <c r="L44" s="124"/>
      <c r="M44" s="133"/>
      <c r="N44" s="136"/>
      <c r="O44" s="123"/>
      <c r="P44" s="133"/>
      <c r="Q44" s="122"/>
      <c r="R44" s="124"/>
      <c r="S44" s="119"/>
      <c r="T44" s="144"/>
      <c r="U44" s="126"/>
      <c r="V44" s="142"/>
      <c r="W44" s="125"/>
      <c r="X44" s="126"/>
    </row>
    <row r="45" spans="1:24" s="5" customFormat="1" ht="15" thickTop="1" thickBot="1" x14ac:dyDescent="0.3">
      <c r="A45" s="159" t="s">
        <v>105</v>
      </c>
      <c r="B45" s="167">
        <f>SUM(B32:B43)</f>
        <v>16864</v>
      </c>
      <c r="C45" s="340">
        <f>SUM(C32:C43)</f>
        <v>146975.56</v>
      </c>
      <c r="D45" s="100"/>
      <c r="E45" s="287">
        <f>SUM(E32:E43)</f>
        <v>306</v>
      </c>
      <c r="F45" s="287">
        <f t="shared" ref="F45:J45" si="117">SUM(F32:F43)</f>
        <v>10062.279999999999</v>
      </c>
      <c r="G45" s="287">
        <f t="shared" si="117"/>
        <v>197</v>
      </c>
      <c r="H45" s="287">
        <f t="shared" si="117"/>
        <v>67322.199999999983</v>
      </c>
      <c r="I45" s="287">
        <f t="shared" si="117"/>
        <v>26</v>
      </c>
      <c r="J45" s="287">
        <f t="shared" si="117"/>
        <v>56308.67</v>
      </c>
      <c r="K45" s="167">
        <f>SUM(K32:K43)</f>
        <v>529</v>
      </c>
      <c r="L45" s="167">
        <f>SUM(L32:L43)</f>
        <v>133693.15</v>
      </c>
      <c r="M45" s="100"/>
      <c r="N45" s="167">
        <f>SUM(N32:N43)</f>
        <v>4</v>
      </c>
      <c r="O45" s="167">
        <f>SUM(O32:O43)</f>
        <v>43687.12</v>
      </c>
      <c r="P45" s="100"/>
      <c r="Q45" s="286">
        <f>SUM(Q32:Q43)</f>
        <v>17397</v>
      </c>
      <c r="R45" s="286">
        <f>SUM(R32:R43)</f>
        <v>324355.82999999996</v>
      </c>
      <c r="S45" s="150"/>
      <c r="T45" s="297">
        <f>SUM(T32:T43)</f>
        <v>17295</v>
      </c>
      <c r="U45" s="297">
        <f>SUM(U32:U43)</f>
        <v>322481.04000000004</v>
      </c>
      <c r="V45" s="151"/>
      <c r="W45" s="287">
        <f>SUM(W32:W43)</f>
        <v>102</v>
      </c>
      <c r="X45" s="287">
        <f>SUM(X32:X43)</f>
        <v>1874.7899999999918</v>
      </c>
    </row>
    <row r="46" spans="1:24" s="5" customFormat="1" ht="9.6" customHeight="1" thickTop="1" x14ac:dyDescent="0.25">
      <c r="A46" s="149"/>
      <c r="B46" s="122"/>
      <c r="C46" s="336"/>
      <c r="D46" s="133"/>
      <c r="E46" s="136"/>
      <c r="F46" s="123"/>
      <c r="G46" s="136"/>
      <c r="H46" s="123"/>
      <c r="I46" s="136"/>
      <c r="J46" s="123"/>
      <c r="K46" s="136"/>
      <c r="L46" s="124"/>
      <c r="M46" s="133"/>
      <c r="N46" s="136"/>
      <c r="O46" s="123"/>
      <c r="P46" s="133"/>
      <c r="Q46" s="122"/>
      <c r="R46" s="124"/>
      <c r="S46" s="119"/>
      <c r="T46" s="144"/>
      <c r="U46" s="126"/>
      <c r="V46" s="142"/>
      <c r="W46" s="125"/>
      <c r="X46" s="126"/>
    </row>
    <row r="47" spans="1:24" s="256" customFormat="1" ht="14.4" x14ac:dyDescent="0.25">
      <c r="A47" s="44">
        <v>43466</v>
      </c>
      <c r="B47" s="166">
        <v>1496</v>
      </c>
      <c r="C47" s="337">
        <v>13372.75</v>
      </c>
      <c r="D47" s="120"/>
      <c r="E47" s="129">
        <v>29</v>
      </c>
      <c r="F47" s="130">
        <v>1038.45</v>
      </c>
      <c r="G47" s="129">
        <v>22</v>
      </c>
      <c r="H47" s="130">
        <v>7636.46</v>
      </c>
      <c r="I47" s="129">
        <v>2</v>
      </c>
      <c r="J47" s="130">
        <v>3871.88</v>
      </c>
      <c r="K47" s="127">
        <f t="shared" ref="K47" si="118">SUM(E47+G47+I47)</f>
        <v>53</v>
      </c>
      <c r="L47" s="131">
        <f t="shared" ref="L47" si="119">SUM(F47+H47+J47)</f>
        <v>12546.79</v>
      </c>
      <c r="M47" s="120"/>
      <c r="N47" s="127">
        <v>0</v>
      </c>
      <c r="O47" s="337">
        <v>0</v>
      </c>
      <c r="P47" s="120"/>
      <c r="Q47" s="240">
        <f t="shared" ref="Q47" si="120">SUM(B47+K47+N47)</f>
        <v>1549</v>
      </c>
      <c r="R47" s="240">
        <f t="shared" ref="R47" si="121">SUM(C47+L47+O47)</f>
        <v>25919.54</v>
      </c>
      <c r="S47" s="121"/>
      <c r="T47" s="153">
        <v>1365</v>
      </c>
      <c r="U47" s="153">
        <v>22328.089999999997</v>
      </c>
      <c r="V47" s="142"/>
      <c r="W47" s="132">
        <f t="shared" ref="W47" si="122">SUM(Q47-T47)</f>
        <v>184</v>
      </c>
      <c r="X47" s="132">
        <f t="shared" ref="X47" si="123">SUM(R47-U47)</f>
        <v>3591.4500000000044</v>
      </c>
    </row>
    <row r="48" spans="1:24" s="256" customFormat="1" ht="14.4" x14ac:dyDescent="0.25">
      <c r="A48" s="44">
        <v>43497</v>
      </c>
      <c r="B48" s="166">
        <v>1051</v>
      </c>
      <c r="C48" s="337">
        <v>9234.92</v>
      </c>
      <c r="D48" s="120"/>
      <c r="E48" s="129">
        <v>12</v>
      </c>
      <c r="F48" s="130">
        <v>322.43</v>
      </c>
      <c r="G48" s="129">
        <v>3</v>
      </c>
      <c r="H48" s="130">
        <v>1185.6300000000001</v>
      </c>
      <c r="I48" s="129">
        <v>4</v>
      </c>
      <c r="J48" s="130">
        <v>20070.78</v>
      </c>
      <c r="K48" s="127">
        <f t="shared" ref="K48" si="124">SUM(E48+G48+I48)</f>
        <v>19</v>
      </c>
      <c r="L48" s="131">
        <f t="shared" ref="L48" si="125">SUM(F48+H48+J48)</f>
        <v>21578.84</v>
      </c>
      <c r="M48" s="120"/>
      <c r="N48" s="127">
        <v>0</v>
      </c>
      <c r="O48" s="337">
        <v>0</v>
      </c>
      <c r="P48" s="120"/>
      <c r="Q48" s="240">
        <f t="shared" ref="Q48" si="126">SUM(B48+K48+N48)</f>
        <v>1070</v>
      </c>
      <c r="R48" s="240">
        <f t="shared" ref="R48" si="127">SUM(C48+L48+O48)</f>
        <v>30813.760000000002</v>
      </c>
      <c r="S48" s="121"/>
      <c r="T48" s="153">
        <v>616</v>
      </c>
      <c r="U48" s="153">
        <v>24103.09</v>
      </c>
      <c r="V48" s="142"/>
      <c r="W48" s="132">
        <f t="shared" ref="W48" si="128">SUM(Q48-T48)</f>
        <v>454</v>
      </c>
      <c r="X48" s="132">
        <f t="shared" ref="X48" si="129">SUM(R48-U48)</f>
        <v>6710.6700000000019</v>
      </c>
    </row>
    <row r="49" spans="1:24" s="256" customFormat="1" ht="14.4" x14ac:dyDescent="0.25">
      <c r="A49" s="44">
        <v>43525</v>
      </c>
      <c r="B49" s="166">
        <v>580</v>
      </c>
      <c r="C49" s="337">
        <v>5030.78</v>
      </c>
      <c r="D49" s="120"/>
      <c r="E49" s="129">
        <v>7</v>
      </c>
      <c r="F49" s="130">
        <v>200.75</v>
      </c>
      <c r="G49" s="129">
        <v>6</v>
      </c>
      <c r="H49" s="130">
        <v>1350.54</v>
      </c>
      <c r="I49" s="129">
        <v>0</v>
      </c>
      <c r="J49" s="130">
        <v>0</v>
      </c>
      <c r="K49" s="127">
        <f t="shared" ref="K49" si="130">SUM(E49+G49+I49)</f>
        <v>13</v>
      </c>
      <c r="L49" s="131">
        <f t="shared" ref="L49" si="131">SUM(F49+H49+J49)</f>
        <v>1551.29</v>
      </c>
      <c r="M49" s="120"/>
      <c r="N49" s="127">
        <v>0</v>
      </c>
      <c r="O49" s="337">
        <v>0</v>
      </c>
      <c r="P49" s="120"/>
      <c r="Q49" s="240">
        <f t="shared" ref="Q49" si="132">SUM(B49+K49+N49)</f>
        <v>593</v>
      </c>
      <c r="R49" s="240">
        <f t="shared" ref="R49" si="133">SUM(C49+L49+O49)</f>
        <v>6582.07</v>
      </c>
      <c r="S49" s="121"/>
      <c r="T49" s="153">
        <v>0</v>
      </c>
      <c r="U49" s="153">
        <v>0</v>
      </c>
      <c r="V49" s="142"/>
      <c r="W49" s="132">
        <f t="shared" ref="W49" si="134">SUM(Q49-T49)</f>
        <v>593</v>
      </c>
      <c r="X49" s="132">
        <f t="shared" ref="X49" si="135">SUM(R49-U49)</f>
        <v>6582.07</v>
      </c>
    </row>
    <row r="50" spans="1:24" s="256" customFormat="1" ht="5.4" customHeight="1" thickBot="1" x14ac:dyDescent="0.3">
      <c r="A50" s="149"/>
      <c r="B50" s="122"/>
      <c r="C50" s="336"/>
      <c r="D50" s="133"/>
      <c r="E50" s="136"/>
      <c r="F50" s="336"/>
      <c r="G50" s="136"/>
      <c r="H50" s="336"/>
      <c r="I50" s="136"/>
      <c r="J50" s="336"/>
      <c r="K50" s="136"/>
      <c r="L50" s="124"/>
      <c r="M50" s="133"/>
      <c r="N50" s="136"/>
      <c r="O50" s="336"/>
      <c r="P50" s="133"/>
      <c r="Q50" s="122"/>
      <c r="R50" s="124"/>
      <c r="S50" s="119"/>
      <c r="T50" s="144"/>
      <c r="U50" s="126"/>
      <c r="V50" s="142"/>
      <c r="W50" s="125"/>
      <c r="X50" s="126"/>
    </row>
    <row r="51" spans="1:24" s="5" customFormat="1" ht="15" thickTop="1" thickBot="1" x14ac:dyDescent="0.3">
      <c r="A51" s="159" t="s">
        <v>330</v>
      </c>
      <c r="B51" s="340">
        <f>SUM(B47:B49)</f>
        <v>3127</v>
      </c>
      <c r="C51" s="340">
        <f>SUM(C47:C49)</f>
        <v>27638.449999999997</v>
      </c>
      <c r="D51" s="100"/>
      <c r="E51" s="340">
        <f t="shared" ref="E51:J51" si="136">SUM(E47:E49)</f>
        <v>48</v>
      </c>
      <c r="F51" s="340">
        <f t="shared" si="136"/>
        <v>1561.63</v>
      </c>
      <c r="G51" s="340">
        <f t="shared" si="136"/>
        <v>31</v>
      </c>
      <c r="H51" s="340">
        <f t="shared" si="136"/>
        <v>10172.630000000001</v>
      </c>
      <c r="I51" s="340">
        <f t="shared" si="136"/>
        <v>6</v>
      </c>
      <c r="J51" s="340">
        <f t="shared" si="136"/>
        <v>23942.66</v>
      </c>
      <c r="K51" s="340">
        <f>SUM(K47:K49)</f>
        <v>85</v>
      </c>
      <c r="L51" s="340">
        <f>SUM(L47:L49)</f>
        <v>35676.920000000006</v>
      </c>
      <c r="M51" s="100"/>
      <c r="N51" s="340">
        <f>SUM(N47:N49)</f>
        <v>0</v>
      </c>
      <c r="O51" s="340">
        <f>SUM(O47:O49)</f>
        <v>0</v>
      </c>
      <c r="P51" s="100"/>
      <c r="Q51" s="286">
        <f>SUM(Q47:Q49)</f>
        <v>3212</v>
      </c>
      <c r="R51" s="286">
        <f>SUM(R47:R49)</f>
        <v>63315.37</v>
      </c>
      <c r="S51" s="150"/>
      <c r="T51" s="297">
        <f>SUM(T47:T49)</f>
        <v>1981</v>
      </c>
      <c r="U51" s="297">
        <f>SUM(U47:U49)</f>
        <v>46431.179999999993</v>
      </c>
      <c r="V51" s="151"/>
      <c r="W51" s="287">
        <f>SUM(W47:W49)</f>
        <v>1231</v>
      </c>
      <c r="X51" s="287">
        <f>SUM(X47:X49)</f>
        <v>16884.190000000006</v>
      </c>
    </row>
    <row r="52" spans="1:24" s="5" customFormat="1" ht="9.6" customHeight="1" thickTop="1" thickBot="1" x14ac:dyDescent="0.3">
      <c r="A52" s="149"/>
      <c r="B52" s="122"/>
      <c r="C52" s="336"/>
      <c r="D52" s="133"/>
      <c r="E52" s="136"/>
      <c r="F52" s="336"/>
      <c r="G52" s="136"/>
      <c r="H52" s="336"/>
      <c r="I52" s="136"/>
      <c r="J52" s="336"/>
      <c r="K52" s="136"/>
      <c r="L52" s="124"/>
      <c r="M52" s="133"/>
      <c r="N52" s="136"/>
      <c r="O52" s="336"/>
      <c r="P52" s="133"/>
      <c r="Q52" s="122"/>
      <c r="R52" s="124"/>
      <c r="S52" s="119"/>
      <c r="T52" s="144"/>
      <c r="U52" s="126"/>
      <c r="V52" s="142"/>
      <c r="W52" s="125"/>
      <c r="X52" s="126"/>
    </row>
    <row r="53" spans="1:24" s="5" customFormat="1" ht="15" thickBot="1" x14ac:dyDescent="0.3">
      <c r="A53" s="263" t="s">
        <v>1</v>
      </c>
      <c r="B53" s="264">
        <f>SUM(B8:B13)+B30+B45+B51</f>
        <v>102670</v>
      </c>
      <c r="C53" s="341">
        <f>SUM(C8:C13)+C30+C45+C51</f>
        <v>853947.44499999983</v>
      </c>
      <c r="D53" s="160"/>
      <c r="E53" s="341">
        <f t="shared" ref="E53:J53" si="137">SUM(E8:E13)+E30+E45+E51</f>
        <v>3905</v>
      </c>
      <c r="F53" s="341">
        <f t="shared" si="137"/>
        <v>123789.28500000002</v>
      </c>
      <c r="G53" s="341">
        <f t="shared" si="137"/>
        <v>2151</v>
      </c>
      <c r="H53" s="341">
        <f t="shared" si="137"/>
        <v>682045.30799999996</v>
      </c>
      <c r="I53" s="341">
        <f t="shared" si="137"/>
        <v>237</v>
      </c>
      <c r="J53" s="341">
        <f t="shared" si="137"/>
        <v>548451.804</v>
      </c>
      <c r="K53" s="341">
        <f>SUM(K8:K13)+K30+K45+K51</f>
        <v>6293</v>
      </c>
      <c r="L53" s="341">
        <f>SUM(L8:L13)+L30+L45+L51</f>
        <v>1354286.3969999999</v>
      </c>
      <c r="M53" s="160"/>
      <c r="N53" s="341">
        <f>SUM(N8:N13)+N30+N45+N51</f>
        <v>165</v>
      </c>
      <c r="O53" s="341">
        <f>SUM(O8:O13)+O30+O45+O51</f>
        <v>588253.15500000003</v>
      </c>
      <c r="P53" s="160"/>
      <c r="Q53" s="341">
        <f>SUM(Q8:Q13)+Q30+Q45+Q51</f>
        <v>109128</v>
      </c>
      <c r="R53" s="341">
        <f>SUM(R8:R13)+R30+R45+R51</f>
        <v>2796486.9970000004</v>
      </c>
      <c r="S53" s="161"/>
      <c r="T53" s="341">
        <f>SUM(T8:T13)+T30+T45+T51</f>
        <v>107769</v>
      </c>
      <c r="U53" s="341">
        <f>SUM(U8:U13)+U30+U45+U51</f>
        <v>2777404.4970000004</v>
      </c>
      <c r="V53" s="162"/>
      <c r="W53" s="341">
        <f>SUM(W8:W13)+W30+W45+W51</f>
        <v>1359</v>
      </c>
      <c r="X53" s="341">
        <f>SUM(X8:X13)+X30+X45+X51</f>
        <v>19082.500000000018</v>
      </c>
    </row>
    <row r="54" spans="1:24" s="5" customFormat="1" ht="9.6" customHeight="1" x14ac:dyDescent="0.25">
      <c r="A54" s="149"/>
      <c r="B54" s="122"/>
      <c r="C54" s="336"/>
      <c r="D54" s="133"/>
      <c r="E54" s="136"/>
      <c r="F54" s="123"/>
      <c r="G54" s="136"/>
      <c r="H54" s="123"/>
      <c r="I54" s="136"/>
      <c r="J54" s="123"/>
      <c r="K54" s="136" t="s">
        <v>106</v>
      </c>
      <c r="L54" s="124"/>
      <c r="M54" s="133"/>
      <c r="N54" s="136"/>
      <c r="O54" s="123"/>
      <c r="P54" s="133"/>
      <c r="Q54" s="122"/>
      <c r="R54" s="124"/>
      <c r="S54" s="119"/>
      <c r="T54" s="144"/>
      <c r="U54" s="126"/>
      <c r="V54" s="142"/>
      <c r="W54" s="125"/>
      <c r="X54" s="126"/>
    </row>
    <row r="55" spans="1:24" ht="73.8" customHeight="1" x14ac:dyDescent="0.25">
      <c r="A55" s="373" t="s">
        <v>322</v>
      </c>
      <c r="B55" s="373"/>
      <c r="C55" s="373"/>
      <c r="D55" s="373"/>
      <c r="E55" s="373"/>
      <c r="F55" s="373"/>
      <c r="G55" s="373"/>
      <c r="H55" s="373"/>
      <c r="I55" s="373"/>
      <c r="J55" s="373"/>
      <c r="K55" s="373"/>
      <c r="L55" s="373"/>
      <c r="M55" s="373"/>
      <c r="N55" s="373"/>
      <c r="O55" s="373"/>
      <c r="P55" s="373"/>
      <c r="Q55" s="373"/>
      <c r="R55" s="373"/>
      <c r="S55" s="373"/>
      <c r="T55" s="373"/>
      <c r="U55" s="373"/>
      <c r="V55" s="373"/>
      <c r="W55" s="373"/>
      <c r="X55" s="373"/>
    </row>
    <row r="56" spans="1:24" x14ac:dyDescent="0.25">
      <c r="B56" s="1"/>
    </row>
    <row r="57" spans="1:24" x14ac:dyDescent="0.25">
      <c r="B57" s="1"/>
    </row>
    <row r="58" spans="1:24" x14ac:dyDescent="0.25">
      <c r="B58" s="1"/>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sheetData>
  <mergeCells count="16">
    <mergeCell ref="A1:M1"/>
    <mergeCell ref="A5:A7"/>
    <mergeCell ref="A55:X55"/>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34"/>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10" ht="18.600000000000001" customHeight="1" x14ac:dyDescent="0.25">
      <c r="A1" s="388" t="s">
        <v>324</v>
      </c>
      <c r="B1" s="388"/>
      <c r="C1" s="388"/>
      <c r="D1" s="302" t="s">
        <v>333</v>
      </c>
      <c r="E1" s="313"/>
      <c r="F1" s="313"/>
      <c r="G1" s="101"/>
      <c r="H1" s="101"/>
    </row>
    <row r="2" spans="1:10" ht="8.4" customHeight="1" x14ac:dyDescent="0.3">
      <c r="A2" s="28"/>
    </row>
    <row r="3" spans="1:10" ht="27.6" customHeight="1" x14ac:dyDescent="0.25">
      <c r="A3" s="88" t="s">
        <v>33</v>
      </c>
      <c r="B3" s="87" t="s">
        <v>34</v>
      </c>
      <c r="C3" s="86" t="s">
        <v>72</v>
      </c>
      <c r="D3" s="86" t="s">
        <v>28</v>
      </c>
    </row>
    <row r="4" spans="1:10" x14ac:dyDescent="0.25">
      <c r="A4" s="29" t="s">
        <v>35</v>
      </c>
      <c r="B4" s="140">
        <f>SUM('Annual Capacity'!D28+'Annual Capacity'!M28)</f>
        <v>108963</v>
      </c>
      <c r="C4" s="137">
        <f>SUM('Annual Capacity'!E28+'Annual Capacity'!N28)</f>
        <v>2208233.8420000002</v>
      </c>
      <c r="D4" s="66">
        <f>C4/$C$6</f>
        <v>0.78964566771414879</v>
      </c>
    </row>
    <row r="5" spans="1:10" x14ac:dyDescent="0.25">
      <c r="A5" s="29" t="s">
        <v>32</v>
      </c>
      <c r="B5" s="140">
        <f>'Annual Capacity'!P28</f>
        <v>165</v>
      </c>
      <c r="C5" s="137">
        <f>'Annual Capacity'!Q28</f>
        <v>588253.15500000003</v>
      </c>
      <c r="D5" s="66">
        <f>C5/$C$6</f>
        <v>0.21035433228585113</v>
      </c>
    </row>
    <row r="6" spans="1:10" x14ac:dyDescent="0.25">
      <c r="A6" s="6" t="s">
        <v>1</v>
      </c>
      <c r="B6" s="141">
        <f>SUM(B4:B5)</f>
        <v>109128</v>
      </c>
      <c r="C6" s="138">
        <f>SUM(C4:C5)</f>
        <v>2796486.9970000004</v>
      </c>
      <c r="D6" s="139">
        <f>SUM(D4:D5)</f>
        <v>0.99999999999999989</v>
      </c>
    </row>
    <row r="7" spans="1:10" ht="22.2" customHeight="1" x14ac:dyDescent="0.25"/>
    <row r="8" spans="1:10" ht="17.399999999999999" customHeight="1" x14ac:dyDescent="0.25">
      <c r="A8" s="392" t="s">
        <v>77</v>
      </c>
      <c r="B8" s="392"/>
      <c r="C8" s="392"/>
      <c r="D8" s="392"/>
      <c r="E8" s="392"/>
      <c r="F8" s="392"/>
      <c r="G8" s="101"/>
      <c r="H8" s="101"/>
    </row>
    <row r="9" spans="1:10" ht="7.2" customHeight="1" x14ac:dyDescent="0.3">
      <c r="A9" s="28"/>
    </row>
    <row r="10" spans="1:10" ht="27.6" customHeight="1" x14ac:dyDescent="0.25">
      <c r="A10" s="89" t="s">
        <v>76</v>
      </c>
      <c r="B10" s="87" t="s">
        <v>34</v>
      </c>
      <c r="C10" s="86" t="s">
        <v>72</v>
      </c>
      <c r="D10" s="86" t="s">
        <v>28</v>
      </c>
    </row>
    <row r="11" spans="1:10" x14ac:dyDescent="0.25">
      <c r="A11" s="29" t="s">
        <v>4</v>
      </c>
      <c r="B11" s="174">
        <v>4402</v>
      </c>
      <c r="C11" s="137">
        <v>1009707.598</v>
      </c>
      <c r="D11" s="66">
        <f t="shared" ref="D11:D21" si="0">C11/$C$22</f>
        <v>0.45724668230132132</v>
      </c>
    </row>
    <row r="12" spans="1:10" x14ac:dyDescent="0.25">
      <c r="A12" s="29" t="s">
        <v>2</v>
      </c>
      <c r="B12" s="140">
        <v>145</v>
      </c>
      <c r="C12" s="137">
        <v>5230.7510000000002</v>
      </c>
      <c r="D12" s="66">
        <f t="shared" si="0"/>
        <v>2.3687486807386772E-3</v>
      </c>
    </row>
    <row r="13" spans="1:10" x14ac:dyDescent="0.25">
      <c r="A13" s="29" t="s">
        <v>74</v>
      </c>
      <c r="B13" s="140">
        <v>97</v>
      </c>
      <c r="C13" s="137">
        <v>28855.877</v>
      </c>
      <c r="D13" s="66">
        <f t="shared" si="0"/>
        <v>1.3067400947838568E-2</v>
      </c>
    </row>
    <row r="14" spans="1:10" x14ac:dyDescent="0.25">
      <c r="A14" s="29" t="s">
        <v>36</v>
      </c>
      <c r="B14" s="140">
        <v>247</v>
      </c>
      <c r="C14" s="137">
        <v>49514.623</v>
      </c>
      <c r="D14" s="66">
        <f t="shared" si="0"/>
        <v>2.2422726279366569E-2</v>
      </c>
    </row>
    <row r="15" spans="1:10" x14ac:dyDescent="0.25">
      <c r="A15" s="29" t="s">
        <v>3</v>
      </c>
      <c r="B15" s="140">
        <v>597</v>
      </c>
      <c r="C15" s="137">
        <v>42974.709000000003</v>
      </c>
      <c r="D15" s="66">
        <f t="shared" si="0"/>
        <v>1.946112236060913E-2</v>
      </c>
    </row>
    <row r="16" spans="1:10" ht="13.8" customHeight="1" x14ac:dyDescent="0.25">
      <c r="A16" s="29" t="s">
        <v>320</v>
      </c>
      <c r="B16" s="140">
        <v>12</v>
      </c>
      <c r="C16" s="137">
        <v>1223.9169999999999</v>
      </c>
      <c r="D16" s="66">
        <f t="shared" si="0"/>
        <v>5.5425153655443344E-4</v>
      </c>
      <c r="I16" s="1"/>
      <c r="J16" s="1"/>
    </row>
    <row r="17" spans="1:11" ht="13.8" customHeight="1" x14ac:dyDescent="0.25">
      <c r="A17" s="29" t="s">
        <v>321</v>
      </c>
      <c r="B17" s="140">
        <v>47</v>
      </c>
      <c r="C17" s="137">
        <v>23291.573</v>
      </c>
      <c r="D17" s="66">
        <f t="shared" si="0"/>
        <v>1.054760259398289E-2</v>
      </c>
      <c r="I17" s="73"/>
      <c r="J17" s="73"/>
    </row>
    <row r="18" spans="1:11" x14ac:dyDescent="0.25">
      <c r="A18" s="29" t="s">
        <v>5</v>
      </c>
      <c r="B18" s="140">
        <v>102670</v>
      </c>
      <c r="C18" s="137">
        <v>853947.44499999995</v>
      </c>
      <c r="D18" s="66">
        <f t="shared" si="0"/>
        <v>0.38671060499035687</v>
      </c>
    </row>
    <row r="19" spans="1:11" x14ac:dyDescent="0.25">
      <c r="A19" s="29" t="s">
        <v>7</v>
      </c>
      <c r="B19" s="140">
        <v>108</v>
      </c>
      <c r="C19" s="137">
        <v>35135.527000000002</v>
      </c>
      <c r="D19" s="66">
        <f t="shared" si="0"/>
        <v>1.5911144160429005E-2</v>
      </c>
    </row>
    <row r="20" spans="1:11" x14ac:dyDescent="0.25">
      <c r="A20" s="29" t="s">
        <v>6</v>
      </c>
      <c r="B20" s="140">
        <v>579</v>
      </c>
      <c r="C20" s="137">
        <v>156828.46100000001</v>
      </c>
      <c r="D20" s="66">
        <f t="shared" si="0"/>
        <v>7.1019861219933256E-2</v>
      </c>
    </row>
    <row r="21" spans="1:11" x14ac:dyDescent="0.25">
      <c r="A21" s="29" t="s">
        <v>75</v>
      </c>
      <c r="B21" s="140">
        <v>59</v>
      </c>
      <c r="C21" s="137">
        <v>1523.3610000000001</v>
      </c>
      <c r="D21" s="66">
        <f t="shared" si="0"/>
        <v>6.8985492886944008E-4</v>
      </c>
    </row>
    <row r="22" spans="1:11" ht="13.8" customHeight="1" x14ac:dyDescent="0.25">
      <c r="A22" s="6" t="s">
        <v>1</v>
      </c>
      <c r="B22" s="141">
        <f>SUM(B11:B21)</f>
        <v>108963</v>
      </c>
      <c r="C22" s="325">
        <f>SUM(C11:C21)</f>
        <v>2208233.8419999997</v>
      </c>
      <c r="D22" s="139">
        <f>SUM(D11:D21)</f>
        <v>1.0000000000000002</v>
      </c>
      <c r="I22" s="73"/>
      <c r="J22" s="73"/>
    </row>
    <row r="23" spans="1:11" s="73" customFormat="1" ht="18" customHeight="1" x14ac:dyDescent="0.25">
      <c r="A23" s="24"/>
      <c r="B23" s="114"/>
      <c r="C23" s="115"/>
      <c r="D23" s="116"/>
    </row>
    <row r="24" spans="1:11" ht="22.2" customHeight="1" x14ac:dyDescent="0.25">
      <c r="A24" s="393" t="s">
        <v>78</v>
      </c>
      <c r="B24" s="393"/>
      <c r="C24" s="393"/>
      <c r="D24" s="393"/>
      <c r="F24" s="391" t="str">
        <f>'Annual Capacity'!V3</f>
        <v>Previously Reported through 2/28/19</v>
      </c>
      <c r="G24" s="391"/>
      <c r="I24" s="389" t="str">
        <f>'Annual Capacity'!Y3</f>
        <v>Difference between 2/28/19 and 03/31/19</v>
      </c>
      <c r="J24" s="389"/>
    </row>
    <row r="25" spans="1:11" ht="17.399999999999999" customHeight="1" x14ac:dyDescent="0.25">
      <c r="A25" s="393"/>
      <c r="B25" s="393"/>
      <c r="C25" s="393"/>
      <c r="D25" s="393"/>
      <c r="E25" s="103"/>
      <c r="F25" s="391"/>
      <c r="G25" s="391"/>
      <c r="H25" s="106"/>
      <c r="I25" s="389"/>
      <c r="J25" s="389"/>
    </row>
    <row r="26" spans="1:11" ht="7.2" customHeight="1" x14ac:dyDescent="0.3">
      <c r="A26" s="28"/>
      <c r="F26" s="390"/>
      <c r="G26" s="390"/>
      <c r="H26" s="107"/>
      <c r="I26" s="390"/>
      <c r="J26" s="390"/>
    </row>
    <row r="27" spans="1:11" ht="27.6" customHeight="1" x14ac:dyDescent="0.25">
      <c r="A27" s="90" t="s">
        <v>22</v>
      </c>
      <c r="B27" s="77" t="s">
        <v>23</v>
      </c>
      <c r="C27" s="58" t="s">
        <v>72</v>
      </c>
      <c r="D27" s="58" t="s">
        <v>28</v>
      </c>
      <c r="F27" s="218" t="s">
        <v>8</v>
      </c>
      <c r="G27" s="219" t="s">
        <v>29</v>
      </c>
      <c r="H27" s="108"/>
      <c r="I27" s="111" t="s">
        <v>8</v>
      </c>
      <c r="J27" s="111" t="s">
        <v>29</v>
      </c>
    </row>
    <row r="28" spans="1:11" ht="14.4" x14ac:dyDescent="0.3">
      <c r="A28" s="53" t="s">
        <v>16</v>
      </c>
      <c r="B28" s="54">
        <v>80</v>
      </c>
      <c r="C28" s="54">
        <v>80859.649000000005</v>
      </c>
      <c r="D28" s="55">
        <f>C28/$C$33</f>
        <v>0.13745722961740853</v>
      </c>
      <c r="F28" s="227">
        <v>80</v>
      </c>
      <c r="G28" s="227">
        <v>80859.649000000005</v>
      </c>
      <c r="H28" s="108"/>
      <c r="I28" s="112">
        <f t="shared" ref="I28:J32" si="1">B28-F28</f>
        <v>0</v>
      </c>
      <c r="J28" s="147">
        <f t="shared" si="1"/>
        <v>0</v>
      </c>
    </row>
    <row r="29" spans="1:11" ht="14.4" x14ac:dyDescent="0.3">
      <c r="A29" s="53" t="s">
        <v>24</v>
      </c>
      <c r="B29" s="54">
        <v>31</v>
      </c>
      <c r="C29" s="54">
        <v>194412.08</v>
      </c>
      <c r="D29" s="55">
        <f>C29/$C$33</f>
        <v>0.33049050115166823</v>
      </c>
      <c r="F29" s="227">
        <v>31</v>
      </c>
      <c r="G29" s="227">
        <v>194412.08</v>
      </c>
      <c r="H29" s="109"/>
      <c r="I29" s="112">
        <f t="shared" si="1"/>
        <v>0</v>
      </c>
      <c r="J29" s="147">
        <f t="shared" si="1"/>
        <v>0</v>
      </c>
    </row>
    <row r="30" spans="1:11" ht="14.4" x14ac:dyDescent="0.3">
      <c r="A30" s="53" t="s">
        <v>25</v>
      </c>
      <c r="B30" s="54">
        <v>9</v>
      </c>
      <c r="C30" s="54">
        <v>64495.93</v>
      </c>
      <c r="D30" s="55">
        <f>C30/$C$33</f>
        <v>0.10963975195339155</v>
      </c>
      <c r="F30" s="227">
        <v>9</v>
      </c>
      <c r="G30" s="227">
        <v>64495.93</v>
      </c>
      <c r="H30" s="107"/>
      <c r="I30" s="112">
        <f t="shared" si="1"/>
        <v>0</v>
      </c>
      <c r="J30" s="147">
        <f t="shared" si="1"/>
        <v>0</v>
      </c>
    </row>
    <row r="31" spans="1:11" ht="14.4" x14ac:dyDescent="0.3">
      <c r="A31" s="56" t="s">
        <v>26</v>
      </c>
      <c r="B31" s="57">
        <v>12</v>
      </c>
      <c r="C31" s="57">
        <v>125959.78</v>
      </c>
      <c r="D31" s="55">
        <f>C31/$C$33</f>
        <v>0.21412512441178491</v>
      </c>
      <c r="F31" s="228">
        <v>12</v>
      </c>
      <c r="G31" s="228">
        <v>125959.78</v>
      </c>
      <c r="H31" s="110"/>
      <c r="I31" s="112">
        <f t="shared" si="1"/>
        <v>0</v>
      </c>
      <c r="J31" s="147">
        <f t="shared" si="1"/>
        <v>0</v>
      </c>
      <c r="K31" s="104"/>
    </row>
    <row r="32" spans="1:11" ht="14.4" x14ac:dyDescent="0.3">
      <c r="A32" s="56" t="s">
        <v>30</v>
      </c>
      <c r="B32" s="57">
        <v>33</v>
      </c>
      <c r="C32" s="57">
        <v>122525.716</v>
      </c>
      <c r="D32" s="55">
        <f>C32/$C$33</f>
        <v>0.20828739286574671</v>
      </c>
      <c r="F32" s="228">
        <v>33</v>
      </c>
      <c r="G32" s="228">
        <v>122525.716</v>
      </c>
      <c r="H32" s="107"/>
      <c r="I32" s="112">
        <f t="shared" si="1"/>
        <v>0</v>
      </c>
      <c r="J32" s="147">
        <f t="shared" si="1"/>
        <v>0</v>
      </c>
      <c r="K32" s="99"/>
    </row>
    <row r="33" spans="1:12" ht="14.4" x14ac:dyDescent="0.3">
      <c r="A33" s="58" t="s">
        <v>27</v>
      </c>
      <c r="B33" s="59">
        <f>SUM(B28:B32)</f>
        <v>165</v>
      </c>
      <c r="C33" s="59">
        <f>SUM(C28:C32)</f>
        <v>588253.15500000003</v>
      </c>
      <c r="D33" s="60">
        <f>SUM(D28:D32)</f>
        <v>0.99999999999999989</v>
      </c>
      <c r="F33" s="220">
        <f>SUM(F28:F32)</f>
        <v>165</v>
      </c>
      <c r="G33" s="221">
        <f>SUM(G28:G32)</f>
        <v>588253.15500000003</v>
      </c>
      <c r="H33" s="107"/>
      <c r="I33" s="113">
        <f>B33-F33</f>
        <v>0</v>
      </c>
      <c r="J33" s="148">
        <f>SUM(J28:J32)</f>
        <v>0</v>
      </c>
      <c r="K33" s="104"/>
    </row>
    <row r="34" spans="1:12" ht="16.2" customHeight="1" x14ac:dyDescent="0.25">
      <c r="A34" s="50"/>
      <c r="B34" s="50"/>
      <c r="C34" s="51"/>
      <c r="D34" s="51"/>
      <c r="E34" s="52"/>
      <c r="K34" s="105"/>
      <c r="L34" s="104"/>
    </row>
  </sheetData>
  <mergeCells count="5">
    <mergeCell ref="A1:C1"/>
    <mergeCell ref="I24:J26"/>
    <mergeCell ref="F24:G26"/>
    <mergeCell ref="A8:F8"/>
    <mergeCell ref="A24:D25"/>
  </mergeCell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22"/>
    <col min="15" max="16384" width="9.109375" style="41"/>
  </cols>
  <sheetData>
    <row r="1" spans="1:14" ht="17.399999999999999" x14ac:dyDescent="0.25">
      <c r="A1" s="394" t="s">
        <v>92</v>
      </c>
      <c r="B1" s="394"/>
      <c r="C1" s="394"/>
      <c r="D1" s="394"/>
      <c r="E1" s="394"/>
      <c r="F1" s="394"/>
    </row>
    <row r="2" spans="1:14" ht="17.399999999999999" x14ac:dyDescent="0.25">
      <c r="A2" s="394" t="s">
        <v>83</v>
      </c>
      <c r="B2" s="394"/>
      <c r="C2" s="394"/>
      <c r="D2" s="394"/>
      <c r="E2" s="394"/>
      <c r="F2" s="394"/>
    </row>
    <row r="3" spans="1:14" ht="17.399999999999999" x14ac:dyDescent="0.25">
      <c r="A3" s="403" t="s">
        <v>325</v>
      </c>
      <c r="B3" s="403"/>
      <c r="C3" s="403"/>
      <c r="D3" s="403"/>
      <c r="E3" s="314" t="str">
        <f>'Interconnection &amp; Customer Type'!D1</f>
        <v>as of 03/31/19</v>
      </c>
      <c r="F3" s="314"/>
    </row>
    <row r="4" spans="1:14" ht="11.4" customHeight="1" x14ac:dyDescent="0.25">
      <c r="A4" s="43"/>
      <c r="B4" s="43"/>
      <c r="C4" s="43"/>
      <c r="D4" s="43"/>
      <c r="E4" s="43"/>
      <c r="F4" s="43"/>
    </row>
    <row r="5" spans="1:14" s="61" customFormat="1" ht="17.399999999999999" customHeight="1" x14ac:dyDescent="0.25">
      <c r="A5" s="400" t="s">
        <v>79</v>
      </c>
      <c r="B5" s="401"/>
      <c r="C5" s="401"/>
      <c r="D5" s="401"/>
      <c r="E5" s="401"/>
      <c r="F5" s="402"/>
      <c r="G5" s="321"/>
      <c r="H5" s="321"/>
      <c r="I5" s="321"/>
      <c r="J5" s="321"/>
      <c r="K5" s="321"/>
      <c r="L5" s="321"/>
      <c r="M5" s="321"/>
      <c r="N5" s="321"/>
    </row>
    <row r="6" spans="1:14" s="61" customFormat="1" ht="13.8" x14ac:dyDescent="0.25">
      <c r="A6" s="83" t="s">
        <v>37</v>
      </c>
      <c r="B6" s="81" t="s">
        <v>22</v>
      </c>
      <c r="C6" s="81"/>
      <c r="D6" s="82" t="s">
        <v>23</v>
      </c>
      <c r="E6" s="81" t="s">
        <v>29</v>
      </c>
      <c r="F6" s="82" t="s">
        <v>38</v>
      </c>
      <c r="G6" s="321"/>
      <c r="H6" s="321"/>
      <c r="I6" s="321"/>
      <c r="J6" s="321"/>
      <c r="K6" s="321"/>
      <c r="L6" s="321"/>
      <c r="M6" s="321"/>
      <c r="N6" s="321"/>
    </row>
    <row r="7" spans="1:14" s="61" customFormat="1" ht="14.4" x14ac:dyDescent="0.3">
      <c r="A7" s="84" t="s">
        <v>14</v>
      </c>
      <c r="B7" s="64" t="s">
        <v>39</v>
      </c>
      <c r="C7" s="64"/>
      <c r="D7" s="65">
        <v>27808</v>
      </c>
      <c r="E7" s="65">
        <v>799637.00899999996</v>
      </c>
      <c r="F7" s="66">
        <f>E7/$E$9</f>
        <v>0.36211609196051797</v>
      </c>
      <c r="G7" s="321"/>
      <c r="H7" s="321"/>
      <c r="I7" s="321"/>
      <c r="J7" s="321"/>
      <c r="K7" s="321"/>
      <c r="L7" s="321"/>
      <c r="M7" s="321"/>
      <c r="N7" s="321"/>
    </row>
    <row r="8" spans="1:14" s="61" customFormat="1" ht="14.4" x14ac:dyDescent="0.3">
      <c r="A8" s="84" t="s">
        <v>71</v>
      </c>
      <c r="B8" s="64" t="s">
        <v>40</v>
      </c>
      <c r="C8" s="64"/>
      <c r="D8" s="65">
        <v>81155</v>
      </c>
      <c r="E8" s="65">
        <v>1408596.8330000001</v>
      </c>
      <c r="F8" s="66">
        <f>E8/$E$9</f>
        <v>0.63788390803948203</v>
      </c>
      <c r="G8" s="321"/>
      <c r="H8" s="321"/>
      <c r="I8" s="321"/>
      <c r="J8" s="321"/>
      <c r="K8" s="321"/>
      <c r="L8" s="321"/>
      <c r="M8" s="321"/>
      <c r="N8" s="321"/>
    </row>
    <row r="9" spans="1:14" s="69" customFormat="1" ht="13.8" x14ac:dyDescent="0.25">
      <c r="A9" s="396" t="s">
        <v>27</v>
      </c>
      <c r="B9" s="397"/>
      <c r="C9" s="398"/>
      <c r="D9" s="67">
        <f>SUM(D7:D8)</f>
        <v>108963</v>
      </c>
      <c r="E9" s="67">
        <f>SUM(E7:E8)</f>
        <v>2208233.8420000002</v>
      </c>
      <c r="F9" s="68">
        <f>SUM(F7:F8)</f>
        <v>1</v>
      </c>
      <c r="G9" s="320"/>
      <c r="H9" s="320"/>
      <c r="I9" s="320"/>
      <c r="J9" s="320"/>
      <c r="K9" s="320"/>
      <c r="L9" s="320"/>
      <c r="M9" s="320"/>
      <c r="N9" s="320"/>
    </row>
    <row r="10" spans="1:14" s="61" customFormat="1" ht="3.6" customHeight="1" x14ac:dyDescent="0.25">
      <c r="A10" s="70"/>
      <c r="B10" s="70"/>
      <c r="C10" s="70"/>
      <c r="D10" s="71"/>
      <c r="E10" s="71"/>
      <c r="F10" s="70"/>
      <c r="G10" s="321"/>
      <c r="H10" s="321"/>
      <c r="I10" s="321"/>
      <c r="J10" s="321"/>
      <c r="K10" s="321"/>
      <c r="L10" s="321"/>
      <c r="M10" s="321"/>
      <c r="N10" s="321"/>
    </row>
    <row r="11" spans="1:14" s="61" customFormat="1" ht="13.8" x14ac:dyDescent="0.25">
      <c r="G11" s="324"/>
      <c r="H11" s="321"/>
      <c r="I11" s="321"/>
      <c r="J11" s="321"/>
      <c r="K11" s="321"/>
      <c r="L11" s="321"/>
      <c r="M11" s="321"/>
      <c r="N11" s="321"/>
    </row>
    <row r="12" spans="1:14" s="61" customFormat="1" ht="17.399999999999999" customHeight="1" x14ac:dyDescent="0.25">
      <c r="A12" s="399" t="s">
        <v>84</v>
      </c>
      <c r="B12" s="399"/>
      <c r="C12" s="399"/>
      <c r="D12" s="399"/>
      <c r="E12" s="399"/>
      <c r="F12" s="399"/>
      <c r="G12" s="321"/>
      <c r="H12" s="321"/>
      <c r="I12" s="321"/>
      <c r="J12" s="321"/>
      <c r="K12" s="321"/>
      <c r="L12" s="321"/>
      <c r="M12" s="321"/>
      <c r="N12" s="321"/>
    </row>
    <row r="13" spans="1:14" s="61" customFormat="1" ht="13.8" x14ac:dyDescent="0.25">
      <c r="A13" s="85" t="s">
        <v>37</v>
      </c>
      <c r="B13" s="62" t="s">
        <v>22</v>
      </c>
      <c r="C13" s="62"/>
      <c r="D13" s="63" t="s">
        <v>23</v>
      </c>
      <c r="E13" s="62" t="s">
        <v>29</v>
      </c>
      <c r="F13" s="62" t="s">
        <v>38</v>
      </c>
      <c r="G13" s="321"/>
      <c r="H13" s="321"/>
      <c r="I13" s="321"/>
      <c r="J13" s="321"/>
      <c r="K13" s="321"/>
      <c r="L13" s="321"/>
      <c r="M13" s="321"/>
      <c r="N13" s="321"/>
    </row>
    <row r="14" spans="1:14" s="61" customFormat="1" ht="14.4" x14ac:dyDescent="0.3">
      <c r="A14" s="84" t="s">
        <v>14</v>
      </c>
      <c r="B14" s="64" t="s">
        <v>39</v>
      </c>
      <c r="C14" s="64"/>
      <c r="D14" s="65">
        <v>23851</v>
      </c>
      <c r="E14" s="65">
        <v>214580.61600000001</v>
      </c>
      <c r="F14" s="66">
        <f>E14/E16</f>
        <v>0.25128082208853025</v>
      </c>
      <c r="G14" s="321"/>
      <c r="H14" s="321"/>
      <c r="I14" s="321"/>
      <c r="J14" s="321"/>
      <c r="K14" s="321"/>
      <c r="L14" s="321"/>
      <c r="M14" s="321"/>
      <c r="N14" s="321"/>
    </row>
    <row r="15" spans="1:14" s="61" customFormat="1" ht="14.4" x14ac:dyDescent="0.3">
      <c r="A15" s="84" t="s">
        <v>71</v>
      </c>
      <c r="B15" s="64" t="s">
        <v>40</v>
      </c>
      <c r="C15" s="64"/>
      <c r="D15" s="65">
        <v>78819</v>
      </c>
      <c r="E15" s="65">
        <v>639366.82900000003</v>
      </c>
      <c r="F15" s="66">
        <f>E15/E16</f>
        <v>0.74871917791146969</v>
      </c>
      <c r="G15" s="321"/>
      <c r="H15" s="321"/>
      <c r="I15" s="321"/>
      <c r="J15" s="321"/>
      <c r="K15" s="321"/>
      <c r="L15" s="321"/>
      <c r="M15" s="321"/>
      <c r="N15" s="321"/>
    </row>
    <row r="16" spans="1:14" s="69" customFormat="1" ht="13.8" x14ac:dyDescent="0.25">
      <c r="A16" s="396" t="s">
        <v>27</v>
      </c>
      <c r="B16" s="397"/>
      <c r="C16" s="398"/>
      <c r="D16" s="67">
        <f>SUM(D14:D15)</f>
        <v>102670</v>
      </c>
      <c r="E16" s="67">
        <f>SUM(E14:E15)</f>
        <v>853947.44500000007</v>
      </c>
      <c r="F16" s="68">
        <f>SUM(F14:F15)</f>
        <v>1</v>
      </c>
      <c r="G16" s="320"/>
      <c r="H16" s="320"/>
      <c r="I16" s="320"/>
      <c r="J16" s="320"/>
      <c r="K16" s="320"/>
      <c r="L16" s="320"/>
      <c r="M16" s="320"/>
      <c r="N16" s="320"/>
    </row>
    <row r="17" spans="1:14" s="61" customFormat="1" ht="3.6" customHeight="1" x14ac:dyDescent="0.25">
      <c r="A17" s="70"/>
      <c r="B17" s="70"/>
      <c r="C17" s="70"/>
      <c r="D17" s="71"/>
      <c r="E17" s="71"/>
      <c r="F17" s="70"/>
      <c r="G17" s="321"/>
      <c r="H17" s="321"/>
      <c r="I17" s="321"/>
      <c r="J17" s="321"/>
      <c r="K17" s="321"/>
      <c r="L17" s="321"/>
      <c r="M17" s="321"/>
      <c r="N17" s="321"/>
    </row>
    <row r="18" spans="1:14" ht="37.799999999999997" customHeight="1" x14ac:dyDescent="0.3">
      <c r="A18" s="395" t="s">
        <v>323</v>
      </c>
      <c r="B18" s="395"/>
      <c r="C18" s="395"/>
      <c r="D18" s="395"/>
      <c r="E18" s="395"/>
      <c r="F18" s="395"/>
    </row>
  </sheetData>
  <mergeCells count="8">
    <mergeCell ref="A1:F1"/>
    <mergeCell ref="A18:F18"/>
    <mergeCell ref="A2:F2"/>
    <mergeCell ref="A9:C9"/>
    <mergeCell ref="A16:C16"/>
    <mergeCell ref="A12:F12"/>
    <mergeCell ref="A5:F5"/>
    <mergeCell ref="A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93" customWidth="1"/>
    <col min="2" max="2" width="7.6640625" style="257" hidden="1"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2.88671875" style="73" bestFit="1"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193" customWidth="1"/>
    <col min="23" max="23" width="10.33203125" style="193"/>
    <col min="24" max="24" width="1.5546875" style="193" customWidth="1"/>
    <col min="25" max="25" width="11.5546875" style="193" bestFit="1" customWidth="1"/>
    <col min="26" max="26" width="10.33203125" style="193"/>
    <col min="27" max="27" width="1.44140625" style="193" customWidth="1"/>
    <col min="28" max="28" width="11.5546875" style="193" bestFit="1" customWidth="1"/>
    <col min="29" max="29" width="11.21875" style="193" bestFit="1" customWidth="1"/>
    <col min="30" max="16384" width="10.33203125" style="193"/>
  </cols>
  <sheetData>
    <row r="1" spans="1:29" ht="19.2" hidden="1" customHeight="1" x14ac:dyDescent="0.3">
      <c r="A1" s="404" t="str">
        <f>'Annual Capacity'!A2:M2</f>
        <v>New Jersey Solar Installations as of 03/31/19</v>
      </c>
      <c r="B1" s="404"/>
      <c r="C1" s="404"/>
      <c r="D1" s="404"/>
      <c r="E1" s="404"/>
      <c r="F1" s="404"/>
      <c r="G1" s="404"/>
      <c r="H1" s="404"/>
      <c r="I1" s="404"/>
      <c r="J1" s="404"/>
      <c r="K1" s="404"/>
      <c r="L1" s="404"/>
      <c r="M1" s="404"/>
    </row>
    <row r="2" spans="1:29" s="1" customFormat="1" ht="18" customHeight="1" x14ac:dyDescent="0.25">
      <c r="A2" s="404"/>
      <c r="B2" s="404"/>
      <c r="C2" s="404"/>
      <c r="D2" s="404"/>
      <c r="E2" s="404"/>
      <c r="F2" s="404"/>
      <c r="G2" s="404"/>
      <c r="H2" s="404"/>
      <c r="I2" s="404"/>
      <c r="J2" s="404"/>
      <c r="K2" s="404"/>
      <c r="L2" s="404"/>
      <c r="M2" s="404"/>
      <c r="N2" s="304" t="s">
        <v>326</v>
      </c>
      <c r="O2" s="304"/>
      <c r="P2" s="304"/>
      <c r="Q2" s="304"/>
      <c r="R2" s="304"/>
      <c r="S2" s="304"/>
      <c r="T2" s="304"/>
      <c r="U2" s="304"/>
      <c r="V2" s="304"/>
      <c r="W2" s="304"/>
      <c r="X2" s="304"/>
      <c r="Y2" s="304"/>
      <c r="Z2" s="304"/>
      <c r="AA2" s="304"/>
      <c r="AB2" s="304"/>
      <c r="AC2" s="304"/>
    </row>
    <row r="3" spans="1:29" ht="16.5" customHeight="1" x14ac:dyDescent="0.3">
      <c r="C3" s="169"/>
    </row>
    <row r="4" spans="1:29" ht="32.25" customHeight="1" x14ac:dyDescent="0.3">
      <c r="C4" s="408" t="s">
        <v>45</v>
      </c>
      <c r="D4" s="23"/>
      <c r="E4" s="347" t="s">
        <v>89</v>
      </c>
      <c r="F4" s="347"/>
      <c r="G4" s="23"/>
      <c r="H4" s="409" t="s">
        <v>10</v>
      </c>
      <c r="I4" s="410"/>
      <c r="J4" s="411" t="s">
        <v>10</v>
      </c>
      <c r="K4" s="412"/>
      <c r="L4" s="413" t="s">
        <v>10</v>
      </c>
      <c r="M4" s="412"/>
      <c r="N4" s="414" t="s">
        <v>10</v>
      </c>
      <c r="O4" s="415"/>
      <c r="P4" s="23"/>
      <c r="Q4" s="347" t="s">
        <v>88</v>
      </c>
      <c r="R4" s="347"/>
      <c r="S4" s="23"/>
      <c r="T4" s="362" t="str">
        <f>'Annual Capacity'!S4</f>
        <v>Total of All Projects               as of 03/31/19 (kW)</v>
      </c>
      <c r="U4" s="363"/>
      <c r="W4" s="186"/>
      <c r="X4" s="4"/>
      <c r="Y4" s="406" t="str">
        <f>'Annual Capacity'!V3</f>
        <v>Previously Reported through 2/28/19</v>
      </c>
      <c r="Z4" s="406"/>
      <c r="AA4" s="315"/>
      <c r="AB4" s="389" t="str">
        <f>'Annual Capacity'!Y3</f>
        <v>Difference between 2/28/19 and 03/31/19</v>
      </c>
      <c r="AC4" s="389"/>
    </row>
    <row r="5" spans="1:29" s="195" customFormat="1" ht="13.95" customHeight="1" x14ac:dyDescent="0.25">
      <c r="B5" s="258"/>
      <c r="C5" s="408"/>
      <c r="D5" s="23"/>
      <c r="E5" s="347"/>
      <c r="F5" s="347"/>
      <c r="G5" s="23"/>
      <c r="H5" s="366" t="s">
        <v>85</v>
      </c>
      <c r="I5" s="367"/>
      <c r="J5" s="348" t="s">
        <v>86</v>
      </c>
      <c r="K5" s="349"/>
      <c r="L5" s="357" t="s">
        <v>87</v>
      </c>
      <c r="M5" s="349"/>
      <c r="N5" s="368" t="s">
        <v>82</v>
      </c>
      <c r="O5" s="369"/>
      <c r="P5" s="23"/>
      <c r="Q5" s="347"/>
      <c r="R5" s="347"/>
      <c r="S5" s="23"/>
      <c r="T5" s="364"/>
      <c r="U5" s="365"/>
      <c r="X5" s="48"/>
      <c r="Y5" s="407"/>
      <c r="Z5" s="407"/>
      <c r="AA5" s="316"/>
      <c r="AB5" s="390"/>
      <c r="AC5" s="390"/>
    </row>
    <row r="6" spans="1:29" s="196" customFormat="1" ht="41.4" x14ac:dyDescent="0.3">
      <c r="B6" s="259"/>
      <c r="C6" s="408"/>
      <c r="D6" s="91"/>
      <c r="E6" s="185" t="s">
        <v>9</v>
      </c>
      <c r="F6" s="185" t="s">
        <v>11</v>
      </c>
      <c r="G6" s="91"/>
      <c r="H6" s="92" t="s">
        <v>9</v>
      </c>
      <c r="I6" s="92" t="s">
        <v>11</v>
      </c>
      <c r="J6" s="93" t="s">
        <v>9</v>
      </c>
      <c r="K6" s="93" t="s">
        <v>11</v>
      </c>
      <c r="L6" s="92" t="s">
        <v>9</v>
      </c>
      <c r="M6" s="92" t="s">
        <v>11</v>
      </c>
      <c r="N6" s="185" t="s">
        <v>9</v>
      </c>
      <c r="O6" s="185" t="s">
        <v>11</v>
      </c>
      <c r="P6" s="91"/>
      <c r="Q6" s="185" t="s">
        <v>9</v>
      </c>
      <c r="R6" s="185" t="s">
        <v>11</v>
      </c>
      <c r="S6" s="91"/>
      <c r="T6" s="187" t="s">
        <v>8</v>
      </c>
      <c r="U6" s="187" t="s">
        <v>12</v>
      </c>
      <c r="W6" s="58" t="s">
        <v>69</v>
      </c>
      <c r="X6" s="48"/>
      <c r="Y6" s="78" t="s">
        <v>34</v>
      </c>
      <c r="Z6" s="79" t="s">
        <v>68</v>
      </c>
      <c r="AA6" s="222"/>
      <c r="AB6" s="78" t="s">
        <v>34</v>
      </c>
      <c r="AC6" s="79" t="s">
        <v>68</v>
      </c>
    </row>
    <row r="7" spans="1:29" s="196" customFormat="1" x14ac:dyDescent="0.3">
      <c r="B7" s="259">
        <v>1</v>
      </c>
      <c r="C7" s="216" t="s">
        <v>46</v>
      </c>
      <c r="D7" s="204"/>
      <c r="E7" s="298">
        <v>970</v>
      </c>
      <c r="F7" s="298">
        <v>9234.1720000000005</v>
      </c>
      <c r="G7" s="207"/>
      <c r="H7" s="301">
        <v>92</v>
      </c>
      <c r="I7" s="298">
        <v>3166.8420000000001</v>
      </c>
      <c r="J7" s="301">
        <v>45</v>
      </c>
      <c r="K7" s="298">
        <v>15448.307000000001</v>
      </c>
      <c r="L7" s="301">
        <v>1</v>
      </c>
      <c r="M7" s="298">
        <v>3373.65</v>
      </c>
      <c r="N7" s="201">
        <f>SUM(H7+J7+L7)</f>
        <v>138</v>
      </c>
      <c r="O7" s="201">
        <f>SUM(I7+K7+M7)</f>
        <v>21988.799000000003</v>
      </c>
      <c r="P7" s="204"/>
      <c r="Q7" s="200">
        <v>4</v>
      </c>
      <c r="R7" s="201">
        <v>31844.63</v>
      </c>
      <c r="S7" s="204"/>
      <c r="T7" s="215">
        <f>SUM(E7+N7+Q7)</f>
        <v>1112</v>
      </c>
      <c r="U7" s="215">
        <f>SUM(F7+O7+R7)</f>
        <v>63067.60100000001</v>
      </c>
      <c r="W7" s="66">
        <f>U7/$U$29</f>
        <v>2.2552438494317099E-2</v>
      </c>
      <c r="X7" s="48"/>
      <c r="Y7" s="344">
        <v>1102</v>
      </c>
      <c r="Z7" s="344">
        <v>62995.571000000004</v>
      </c>
      <c r="AA7" s="223"/>
      <c r="AB7" s="213">
        <f>SUM(T7-Y7)</f>
        <v>10</v>
      </c>
      <c r="AC7" s="213">
        <f>SUM(U7-Z7)</f>
        <v>72.030000000006112</v>
      </c>
    </row>
    <row r="8" spans="1:29" s="196" customFormat="1" x14ac:dyDescent="0.3">
      <c r="B8" s="259">
        <v>2</v>
      </c>
      <c r="C8" s="216" t="s">
        <v>47</v>
      </c>
      <c r="D8" s="204"/>
      <c r="E8" s="298">
        <v>952</v>
      </c>
      <c r="F8" s="298">
        <v>8921.9459999999999</v>
      </c>
      <c r="G8" s="207"/>
      <c r="H8" s="301">
        <v>75</v>
      </c>
      <c r="I8" s="298">
        <v>1788.8009999999999</v>
      </c>
      <c r="J8" s="301">
        <v>33</v>
      </c>
      <c r="K8" s="298">
        <v>12206.236000000001</v>
      </c>
      <c r="L8" s="301">
        <v>5</v>
      </c>
      <c r="M8" s="298">
        <v>30565.85</v>
      </c>
      <c r="N8" s="201">
        <f t="shared" ref="N8:N27" si="0">SUM(H8+J8+L8)</f>
        <v>113</v>
      </c>
      <c r="O8" s="201">
        <f t="shared" ref="O8:O27" si="1">SUM(I8+K8+M8)</f>
        <v>44560.887000000002</v>
      </c>
      <c r="P8" s="204"/>
      <c r="Q8" s="200">
        <v>5</v>
      </c>
      <c r="R8" s="201">
        <v>23185.204000000002</v>
      </c>
      <c r="S8" s="204"/>
      <c r="T8" s="215">
        <f t="shared" ref="T8:T27" si="2">SUM(E8+N8+Q8)</f>
        <v>1070</v>
      </c>
      <c r="U8" s="215">
        <f t="shared" ref="U8:U27" si="3">SUM(F8+O8+R8)</f>
        <v>76668.036999999997</v>
      </c>
      <c r="W8" s="66">
        <f t="shared" ref="W8:W27" si="4">U8/$U$29</f>
        <v>2.7415838901538796E-2</v>
      </c>
      <c r="X8" s="48"/>
      <c r="Y8" s="344">
        <v>1060</v>
      </c>
      <c r="Z8" s="344">
        <v>76552.426999999996</v>
      </c>
      <c r="AA8" s="223"/>
      <c r="AB8" s="213">
        <f t="shared" ref="AB8:AB27" si="5">SUM(T8-Y8)</f>
        <v>10</v>
      </c>
      <c r="AC8" s="213">
        <f t="shared" ref="AC8:AC27" si="6">SUM(U8-Z8)</f>
        <v>115.61000000000058</v>
      </c>
    </row>
    <row r="9" spans="1:29" s="197" customFormat="1" ht="18" x14ac:dyDescent="0.3">
      <c r="B9" s="259">
        <v>3</v>
      </c>
      <c r="C9" s="216" t="s">
        <v>48</v>
      </c>
      <c r="D9" s="205"/>
      <c r="E9" s="298">
        <v>2723</v>
      </c>
      <c r="F9" s="298">
        <v>21582.971000000001</v>
      </c>
      <c r="G9" s="299"/>
      <c r="H9" s="301">
        <v>146</v>
      </c>
      <c r="I9" s="298">
        <v>5790.1459999999997</v>
      </c>
      <c r="J9" s="301">
        <v>122</v>
      </c>
      <c r="K9" s="298">
        <v>36929.07</v>
      </c>
      <c r="L9" s="301">
        <v>12</v>
      </c>
      <c r="M9" s="298">
        <v>33744.74</v>
      </c>
      <c r="N9" s="201">
        <f t="shared" si="0"/>
        <v>280</v>
      </c>
      <c r="O9" s="201">
        <f t="shared" si="1"/>
        <v>76463.956000000006</v>
      </c>
      <c r="P9" s="204"/>
      <c r="Q9" s="200">
        <v>1</v>
      </c>
      <c r="R9" s="201">
        <v>2936.64</v>
      </c>
      <c r="S9" s="205"/>
      <c r="T9" s="215">
        <f t="shared" si="2"/>
        <v>3004</v>
      </c>
      <c r="U9" s="215">
        <f t="shared" si="3"/>
        <v>100983.56700000001</v>
      </c>
      <c r="W9" s="66">
        <f t="shared" si="4"/>
        <v>3.6110865921541072E-2</v>
      </c>
      <c r="X9" s="48"/>
      <c r="Y9" s="344">
        <v>2958</v>
      </c>
      <c r="Z9" s="344">
        <v>100550.90700000001</v>
      </c>
      <c r="AA9" s="223"/>
      <c r="AB9" s="213">
        <f t="shared" si="5"/>
        <v>46</v>
      </c>
      <c r="AC9" s="213">
        <f t="shared" si="6"/>
        <v>432.66000000000349</v>
      </c>
    </row>
    <row r="10" spans="1:29" s="197" customFormat="1" ht="18" x14ac:dyDescent="0.3">
      <c r="B10" s="259">
        <v>4</v>
      </c>
      <c r="C10" s="216" t="s">
        <v>49</v>
      </c>
      <c r="D10" s="205"/>
      <c r="E10" s="298">
        <v>1447</v>
      </c>
      <c r="F10" s="298">
        <v>14855.630999999999</v>
      </c>
      <c r="G10" s="299"/>
      <c r="H10" s="301">
        <v>124</v>
      </c>
      <c r="I10" s="298">
        <v>2645.9409999999998</v>
      </c>
      <c r="J10" s="301">
        <v>23</v>
      </c>
      <c r="K10" s="298">
        <v>6885.16</v>
      </c>
      <c r="L10" s="301">
        <v>4</v>
      </c>
      <c r="M10" s="298">
        <v>6248.43</v>
      </c>
      <c r="N10" s="201">
        <f t="shared" si="0"/>
        <v>151</v>
      </c>
      <c r="O10" s="201">
        <f t="shared" si="1"/>
        <v>15779.530999999999</v>
      </c>
      <c r="P10" s="204"/>
      <c r="Q10" s="200">
        <v>12</v>
      </c>
      <c r="R10" s="201">
        <v>72299.074999999997</v>
      </c>
      <c r="S10" s="205"/>
      <c r="T10" s="215">
        <f t="shared" si="2"/>
        <v>1610</v>
      </c>
      <c r="U10" s="215">
        <f t="shared" si="3"/>
        <v>102934.23699999999</v>
      </c>
      <c r="W10" s="66">
        <f t="shared" si="4"/>
        <v>3.6808408946805489E-2</v>
      </c>
      <c r="X10" s="48"/>
      <c r="Y10" s="344">
        <v>1598</v>
      </c>
      <c r="Z10" s="344">
        <v>102818.557</v>
      </c>
      <c r="AA10" s="223"/>
      <c r="AB10" s="213">
        <f t="shared" si="5"/>
        <v>12</v>
      </c>
      <c r="AC10" s="213">
        <f t="shared" si="6"/>
        <v>115.67999999999302</v>
      </c>
    </row>
    <row r="11" spans="1:29" s="196" customFormat="1" x14ac:dyDescent="0.3">
      <c r="B11" s="259">
        <v>5</v>
      </c>
      <c r="C11" s="216" t="s">
        <v>50</v>
      </c>
      <c r="D11" s="204"/>
      <c r="E11" s="298">
        <v>3377</v>
      </c>
      <c r="F11" s="298">
        <v>28676.894</v>
      </c>
      <c r="G11" s="207"/>
      <c r="H11" s="301">
        <v>169</v>
      </c>
      <c r="I11" s="298">
        <v>5967.924</v>
      </c>
      <c r="J11" s="301">
        <v>140</v>
      </c>
      <c r="K11" s="298">
        <v>42817.311999999998</v>
      </c>
      <c r="L11" s="301">
        <v>23</v>
      </c>
      <c r="M11" s="298">
        <v>48579.650999999998</v>
      </c>
      <c r="N11" s="201">
        <f t="shared" si="0"/>
        <v>332</v>
      </c>
      <c r="O11" s="201">
        <f t="shared" si="1"/>
        <v>97364.886999999988</v>
      </c>
      <c r="P11" s="204"/>
      <c r="Q11" s="200">
        <v>3</v>
      </c>
      <c r="R11" s="201">
        <v>5755.86</v>
      </c>
      <c r="S11" s="204"/>
      <c r="T11" s="215">
        <f t="shared" si="2"/>
        <v>3712</v>
      </c>
      <c r="U11" s="215">
        <f t="shared" si="3"/>
        <v>131797.64099999997</v>
      </c>
      <c r="W11" s="66">
        <f t="shared" si="4"/>
        <v>4.7129717084824337E-2</v>
      </c>
      <c r="X11" s="48"/>
      <c r="Y11" s="344">
        <v>3680</v>
      </c>
      <c r="Z11" s="344">
        <v>131449.77099999998</v>
      </c>
      <c r="AA11" s="223"/>
      <c r="AB11" s="213">
        <f t="shared" si="5"/>
        <v>32</v>
      </c>
      <c r="AC11" s="213">
        <f t="shared" si="6"/>
        <v>347.86999999999534</v>
      </c>
    </row>
    <row r="12" spans="1:29" s="196" customFormat="1" x14ac:dyDescent="0.3">
      <c r="B12" s="259">
        <v>6</v>
      </c>
      <c r="C12" s="216" t="s">
        <v>52</v>
      </c>
      <c r="D12" s="204"/>
      <c r="E12" s="298">
        <v>2496</v>
      </c>
      <c r="F12" s="298">
        <v>18847.346000000001</v>
      </c>
      <c r="G12" s="207"/>
      <c r="H12" s="301">
        <v>119</v>
      </c>
      <c r="I12" s="298">
        <v>3365.4340000000002</v>
      </c>
      <c r="J12" s="301">
        <v>88</v>
      </c>
      <c r="K12" s="298">
        <v>27985.91</v>
      </c>
      <c r="L12" s="301">
        <v>5</v>
      </c>
      <c r="M12" s="298">
        <v>6454.1139999999996</v>
      </c>
      <c r="N12" s="201">
        <f t="shared" si="0"/>
        <v>212</v>
      </c>
      <c r="O12" s="201">
        <f t="shared" si="1"/>
        <v>37805.457999999999</v>
      </c>
      <c r="P12" s="204"/>
      <c r="Q12" s="200">
        <v>5</v>
      </c>
      <c r="R12" s="201">
        <v>3514.01</v>
      </c>
      <c r="S12" s="204"/>
      <c r="T12" s="215">
        <f t="shared" si="2"/>
        <v>2713</v>
      </c>
      <c r="U12" s="215">
        <f t="shared" si="3"/>
        <v>60166.814000000006</v>
      </c>
      <c r="W12" s="66">
        <f t="shared" si="4"/>
        <v>2.1515141699047929E-2</v>
      </c>
      <c r="X12" s="48"/>
      <c r="Y12" s="344">
        <v>2666</v>
      </c>
      <c r="Z12" s="344">
        <v>59599.844000000005</v>
      </c>
      <c r="AA12" s="223"/>
      <c r="AB12" s="213">
        <f t="shared" si="5"/>
        <v>47</v>
      </c>
      <c r="AC12" s="213">
        <f t="shared" si="6"/>
        <v>566.97000000000116</v>
      </c>
    </row>
    <row r="13" spans="1:29" s="196" customFormat="1" x14ac:dyDescent="0.3">
      <c r="B13" s="259">
        <v>7</v>
      </c>
      <c r="C13" s="216" t="s">
        <v>53</v>
      </c>
      <c r="D13" s="204"/>
      <c r="E13" s="298">
        <v>4407</v>
      </c>
      <c r="F13" s="298">
        <v>31419.205999999998</v>
      </c>
      <c r="G13" s="207"/>
      <c r="H13" s="301">
        <v>265</v>
      </c>
      <c r="I13" s="298">
        <v>10707.851000000001</v>
      </c>
      <c r="J13" s="301">
        <v>191</v>
      </c>
      <c r="K13" s="298">
        <v>54395.031000000003</v>
      </c>
      <c r="L13" s="301">
        <v>5</v>
      </c>
      <c r="M13" s="298">
        <v>6942.13</v>
      </c>
      <c r="N13" s="201">
        <f t="shared" si="0"/>
        <v>461</v>
      </c>
      <c r="O13" s="201">
        <f t="shared" si="1"/>
        <v>72045.012000000002</v>
      </c>
      <c r="P13" s="204"/>
      <c r="Q13" s="200">
        <v>1</v>
      </c>
      <c r="R13" s="201">
        <v>1050.92</v>
      </c>
      <c r="S13" s="204"/>
      <c r="T13" s="215">
        <f t="shared" si="2"/>
        <v>4869</v>
      </c>
      <c r="U13" s="215">
        <f t="shared" si="3"/>
        <v>104515.13799999999</v>
      </c>
      <c r="W13" s="66">
        <f t="shared" si="4"/>
        <v>3.7373725718060261E-2</v>
      </c>
      <c r="X13" s="48"/>
      <c r="Y13" s="344">
        <v>4761</v>
      </c>
      <c r="Z13" s="344">
        <v>103646.60799999999</v>
      </c>
      <c r="AA13" s="223"/>
      <c r="AB13" s="213">
        <f t="shared" si="5"/>
        <v>108</v>
      </c>
      <c r="AC13" s="213">
        <f t="shared" si="6"/>
        <v>868.52999999999884</v>
      </c>
    </row>
    <row r="14" spans="1:29" s="196" customFormat="1" x14ac:dyDescent="0.3">
      <c r="B14" s="259">
        <v>8</v>
      </c>
      <c r="C14" s="216" t="s">
        <v>54</v>
      </c>
      <c r="D14" s="204"/>
      <c r="E14" s="298">
        <v>1107</v>
      </c>
      <c r="F14" s="298">
        <v>7343.0309999999999</v>
      </c>
      <c r="G14" s="207"/>
      <c r="H14" s="301">
        <v>93</v>
      </c>
      <c r="I14" s="298">
        <v>3885.0889999999999</v>
      </c>
      <c r="J14" s="301">
        <v>128</v>
      </c>
      <c r="K14" s="298">
        <v>44305.334000000003</v>
      </c>
      <c r="L14" s="301">
        <v>13</v>
      </c>
      <c r="M14" s="298">
        <v>20931.322</v>
      </c>
      <c r="N14" s="201">
        <f t="shared" si="0"/>
        <v>234</v>
      </c>
      <c r="O14" s="201">
        <f t="shared" si="1"/>
        <v>69121.744999999995</v>
      </c>
      <c r="P14" s="204"/>
      <c r="Q14" s="200">
        <v>7</v>
      </c>
      <c r="R14" s="201">
        <v>9077.125</v>
      </c>
      <c r="S14" s="204"/>
      <c r="T14" s="215">
        <f t="shared" si="2"/>
        <v>1348</v>
      </c>
      <c r="U14" s="215">
        <f t="shared" si="3"/>
        <v>85541.900999999998</v>
      </c>
      <c r="W14" s="66">
        <f t="shared" si="4"/>
        <v>3.0589057303598115E-2</v>
      </c>
      <c r="X14" s="48"/>
      <c r="Y14" s="344">
        <v>1314</v>
      </c>
      <c r="Z14" s="344">
        <v>84499.821000000011</v>
      </c>
      <c r="AA14" s="223"/>
      <c r="AB14" s="213">
        <f t="shared" si="5"/>
        <v>34</v>
      </c>
      <c r="AC14" s="213">
        <f t="shared" si="6"/>
        <v>1042.0799999999872</v>
      </c>
    </row>
    <row r="15" spans="1:29" s="198" customFormat="1" x14ac:dyDescent="0.3">
      <c r="B15" s="259">
        <v>9</v>
      </c>
      <c r="C15" s="216" t="s">
        <v>55</v>
      </c>
      <c r="D15" s="206"/>
      <c r="E15" s="298">
        <v>3138</v>
      </c>
      <c r="F15" s="298">
        <v>20977.620999999999</v>
      </c>
      <c r="G15" s="300"/>
      <c r="H15" s="301">
        <v>154</v>
      </c>
      <c r="I15" s="298">
        <v>5166.5720000000001</v>
      </c>
      <c r="J15" s="301">
        <v>86</v>
      </c>
      <c r="K15" s="298">
        <v>25432.126</v>
      </c>
      <c r="L15" s="301">
        <v>9</v>
      </c>
      <c r="M15" s="298">
        <v>18279.989000000001</v>
      </c>
      <c r="N15" s="201">
        <f t="shared" si="0"/>
        <v>249</v>
      </c>
      <c r="O15" s="201">
        <f t="shared" si="1"/>
        <v>48878.687000000005</v>
      </c>
      <c r="P15" s="206"/>
      <c r="Q15" s="200">
        <v>15</v>
      </c>
      <c r="R15" s="201">
        <v>12831.09</v>
      </c>
      <c r="S15" s="206"/>
      <c r="T15" s="215">
        <f t="shared" si="2"/>
        <v>3402</v>
      </c>
      <c r="U15" s="215">
        <f t="shared" si="3"/>
        <v>82687.398000000001</v>
      </c>
      <c r="W15" s="66">
        <f t="shared" si="4"/>
        <v>2.9568311273646168E-2</v>
      </c>
      <c r="X15" s="48"/>
      <c r="Y15" s="344">
        <v>3340</v>
      </c>
      <c r="Z15" s="344">
        <v>82219.228000000003</v>
      </c>
      <c r="AA15" s="223"/>
      <c r="AB15" s="213">
        <f t="shared" si="5"/>
        <v>62</v>
      </c>
      <c r="AC15" s="213">
        <f t="shared" si="6"/>
        <v>468.16999999999825</v>
      </c>
    </row>
    <row r="16" spans="1:29" x14ac:dyDescent="0.3">
      <c r="B16" s="259">
        <v>10</v>
      </c>
      <c r="C16" s="216" t="s">
        <v>56</v>
      </c>
      <c r="D16" s="207"/>
      <c r="E16" s="298">
        <v>4436</v>
      </c>
      <c r="F16" s="298">
        <v>29865.109</v>
      </c>
      <c r="G16" s="207"/>
      <c r="H16" s="301">
        <v>159</v>
      </c>
      <c r="I16" s="298">
        <v>7070.9359999999997</v>
      </c>
      <c r="J16" s="301">
        <v>119</v>
      </c>
      <c r="K16" s="298">
        <v>34460.748</v>
      </c>
      <c r="L16" s="301">
        <v>11</v>
      </c>
      <c r="M16" s="298">
        <v>16065.596</v>
      </c>
      <c r="N16" s="201">
        <f t="shared" si="0"/>
        <v>289</v>
      </c>
      <c r="O16" s="201">
        <f t="shared" si="1"/>
        <v>57597.279999999999</v>
      </c>
      <c r="P16" s="207"/>
      <c r="Q16" s="200">
        <v>10</v>
      </c>
      <c r="R16" s="201">
        <v>6375.6949999999997</v>
      </c>
      <c r="S16" s="207"/>
      <c r="T16" s="215">
        <f t="shared" si="2"/>
        <v>4735</v>
      </c>
      <c r="U16" s="215">
        <f t="shared" si="3"/>
        <v>93838.084000000003</v>
      </c>
      <c r="W16" s="66">
        <f t="shared" si="4"/>
        <v>3.3555701886211924E-2</v>
      </c>
      <c r="X16" s="48"/>
      <c r="Y16" s="344">
        <v>4655</v>
      </c>
      <c r="Z16" s="344">
        <v>92080.383999999991</v>
      </c>
      <c r="AA16" s="223"/>
      <c r="AB16" s="213">
        <f t="shared" si="5"/>
        <v>80</v>
      </c>
      <c r="AC16" s="213">
        <f t="shared" si="6"/>
        <v>1757.7000000000116</v>
      </c>
    </row>
    <row r="17" spans="2:29" s="194" customFormat="1" x14ac:dyDescent="0.3">
      <c r="B17" s="259">
        <v>11</v>
      </c>
      <c r="C17" s="216" t="s">
        <v>57</v>
      </c>
      <c r="D17" s="204"/>
      <c r="E17" s="298">
        <v>8926</v>
      </c>
      <c r="F17" s="298">
        <v>69167.892999999996</v>
      </c>
      <c r="G17" s="207"/>
      <c r="H17" s="301">
        <v>200</v>
      </c>
      <c r="I17" s="298">
        <v>7233.2060000000001</v>
      </c>
      <c r="J17" s="301">
        <v>279</v>
      </c>
      <c r="K17" s="298">
        <v>100537.867</v>
      </c>
      <c r="L17" s="301">
        <v>51</v>
      </c>
      <c r="M17" s="298">
        <v>106987.02800000001</v>
      </c>
      <c r="N17" s="201">
        <f t="shared" si="0"/>
        <v>530</v>
      </c>
      <c r="O17" s="201">
        <f t="shared" si="1"/>
        <v>214758.10100000002</v>
      </c>
      <c r="P17" s="204"/>
      <c r="Q17" s="200">
        <v>28</v>
      </c>
      <c r="R17" s="201">
        <v>65025.550999999999</v>
      </c>
      <c r="S17" s="204"/>
      <c r="T17" s="215">
        <f t="shared" si="2"/>
        <v>9484</v>
      </c>
      <c r="U17" s="215">
        <f t="shared" si="3"/>
        <v>348951.54499999998</v>
      </c>
      <c r="W17" s="66">
        <f t="shared" si="4"/>
        <v>0.12478210890104133</v>
      </c>
      <c r="X17" s="48"/>
      <c r="Y17" s="344">
        <v>9361</v>
      </c>
      <c r="Z17" s="344">
        <v>347909.245</v>
      </c>
      <c r="AA17" s="223"/>
      <c r="AB17" s="213">
        <f t="shared" si="5"/>
        <v>123</v>
      </c>
      <c r="AC17" s="213">
        <f t="shared" si="6"/>
        <v>1042.2999999999884</v>
      </c>
    </row>
    <row r="18" spans="2:29" x14ac:dyDescent="0.3">
      <c r="B18" s="259">
        <v>12</v>
      </c>
      <c r="C18" s="216" t="s">
        <v>58</v>
      </c>
      <c r="D18" s="207"/>
      <c r="E18" s="298">
        <v>3661</v>
      </c>
      <c r="F18" s="298">
        <v>30201.507000000001</v>
      </c>
      <c r="G18" s="207"/>
      <c r="H18" s="301">
        <v>223</v>
      </c>
      <c r="I18" s="298">
        <v>7238.25</v>
      </c>
      <c r="J18" s="301">
        <v>104</v>
      </c>
      <c r="K18" s="298">
        <v>34840.567000000003</v>
      </c>
      <c r="L18" s="301">
        <v>21</v>
      </c>
      <c r="M18" s="298">
        <v>67154.097999999998</v>
      </c>
      <c r="N18" s="201">
        <f t="shared" si="0"/>
        <v>348</v>
      </c>
      <c r="O18" s="201">
        <f t="shared" si="1"/>
        <v>109232.91500000001</v>
      </c>
      <c r="P18" s="207"/>
      <c r="Q18" s="200">
        <v>13</v>
      </c>
      <c r="R18" s="201">
        <v>23946.235000000001</v>
      </c>
      <c r="S18" s="207"/>
      <c r="T18" s="215">
        <f t="shared" si="2"/>
        <v>4022</v>
      </c>
      <c r="U18" s="215">
        <f t="shared" si="3"/>
        <v>163380.65700000001</v>
      </c>
      <c r="W18" s="66">
        <f t="shared" si="4"/>
        <v>5.8423535376803337E-2</v>
      </c>
      <c r="X18" s="48"/>
      <c r="Y18" s="344">
        <v>3980</v>
      </c>
      <c r="Z18" s="344">
        <v>162178.90700000001</v>
      </c>
      <c r="AA18" s="223"/>
      <c r="AB18" s="213">
        <f t="shared" si="5"/>
        <v>42</v>
      </c>
      <c r="AC18" s="213">
        <f t="shared" si="6"/>
        <v>1201.75</v>
      </c>
    </row>
    <row r="19" spans="2:29" x14ac:dyDescent="0.3">
      <c r="B19" s="259">
        <v>13</v>
      </c>
      <c r="C19" s="216" t="s">
        <v>59</v>
      </c>
      <c r="D19" s="207"/>
      <c r="E19" s="298">
        <v>8587</v>
      </c>
      <c r="F19" s="298">
        <v>74650.616999999998</v>
      </c>
      <c r="G19" s="207"/>
      <c r="H19" s="301">
        <v>311</v>
      </c>
      <c r="I19" s="298">
        <v>9302.2369999999992</v>
      </c>
      <c r="J19" s="301">
        <v>131</v>
      </c>
      <c r="K19" s="298">
        <v>42828.235999999997</v>
      </c>
      <c r="L19" s="301">
        <v>20</v>
      </c>
      <c r="M19" s="298">
        <v>50507.281999999999</v>
      </c>
      <c r="N19" s="201">
        <f t="shared" si="0"/>
        <v>462</v>
      </c>
      <c r="O19" s="201">
        <f t="shared" si="1"/>
        <v>102637.755</v>
      </c>
      <c r="P19" s="207"/>
      <c r="Q19" s="200">
        <v>19</v>
      </c>
      <c r="R19" s="201">
        <v>142561.29500000001</v>
      </c>
      <c r="S19" s="207"/>
      <c r="T19" s="215">
        <f t="shared" si="2"/>
        <v>9068</v>
      </c>
      <c r="U19" s="215">
        <f t="shared" si="3"/>
        <v>319849.66700000002</v>
      </c>
      <c r="W19" s="66">
        <f t="shared" si="4"/>
        <v>0.11437552448594492</v>
      </c>
      <c r="X19" s="48"/>
      <c r="Y19" s="344">
        <v>8992</v>
      </c>
      <c r="Z19" s="344">
        <v>318910.08700000006</v>
      </c>
      <c r="AA19" s="223"/>
      <c r="AB19" s="213">
        <f t="shared" si="5"/>
        <v>76</v>
      </c>
      <c r="AC19" s="213">
        <f t="shared" si="6"/>
        <v>939.57999999995809</v>
      </c>
    </row>
    <row r="20" spans="2:29" x14ac:dyDescent="0.3">
      <c r="B20" s="259">
        <v>14</v>
      </c>
      <c r="C20" s="216" t="s">
        <v>60</v>
      </c>
      <c r="D20" s="207"/>
      <c r="E20" s="298">
        <v>7808</v>
      </c>
      <c r="F20" s="298">
        <v>63719.904999999999</v>
      </c>
      <c r="G20" s="207"/>
      <c r="H20" s="301">
        <v>193</v>
      </c>
      <c r="I20" s="298">
        <v>6616.2669999999998</v>
      </c>
      <c r="J20" s="301">
        <v>114</v>
      </c>
      <c r="K20" s="298">
        <v>38112.29</v>
      </c>
      <c r="L20" s="301">
        <v>13</v>
      </c>
      <c r="M20" s="298">
        <v>31601.006000000001</v>
      </c>
      <c r="N20" s="201">
        <f t="shared" si="0"/>
        <v>320</v>
      </c>
      <c r="O20" s="201">
        <f t="shared" si="1"/>
        <v>76329.562999999995</v>
      </c>
      <c r="P20" s="207"/>
      <c r="Q20" s="200">
        <v>11</v>
      </c>
      <c r="R20" s="201">
        <v>9315.6550000000007</v>
      </c>
      <c r="S20" s="207"/>
      <c r="T20" s="215">
        <f t="shared" si="2"/>
        <v>8139</v>
      </c>
      <c r="U20" s="215">
        <f t="shared" si="3"/>
        <v>149365.12299999999</v>
      </c>
      <c r="W20" s="66">
        <f t="shared" si="4"/>
        <v>5.3411699450144096E-2</v>
      </c>
      <c r="X20" s="48"/>
      <c r="Y20" s="344">
        <v>8046</v>
      </c>
      <c r="Z20" s="344">
        <v>148511.20300000001</v>
      </c>
      <c r="AA20" s="223"/>
      <c r="AB20" s="213">
        <f t="shared" si="5"/>
        <v>93</v>
      </c>
      <c r="AC20" s="213">
        <f t="shared" si="6"/>
        <v>853.9199999999837</v>
      </c>
    </row>
    <row r="21" spans="2:29" x14ac:dyDescent="0.3">
      <c r="B21" s="259">
        <v>15</v>
      </c>
      <c r="C21" s="216" t="s">
        <v>61</v>
      </c>
      <c r="D21" s="207"/>
      <c r="E21" s="298">
        <v>6832</v>
      </c>
      <c r="F21" s="298">
        <v>62417.493999999999</v>
      </c>
      <c r="G21" s="207"/>
      <c r="H21" s="301">
        <v>154</v>
      </c>
      <c r="I21" s="298">
        <v>4384.366</v>
      </c>
      <c r="J21" s="301">
        <v>76</v>
      </c>
      <c r="K21" s="298">
        <v>26858.812999999998</v>
      </c>
      <c r="L21" s="301">
        <v>9</v>
      </c>
      <c r="M21" s="298">
        <v>22291.360000000001</v>
      </c>
      <c r="N21" s="201">
        <f t="shared" si="0"/>
        <v>239</v>
      </c>
      <c r="O21" s="201">
        <f t="shared" si="1"/>
        <v>53534.538999999997</v>
      </c>
      <c r="P21" s="207"/>
      <c r="Q21" s="200">
        <v>4</v>
      </c>
      <c r="R21" s="201">
        <v>19639.025000000001</v>
      </c>
      <c r="S21" s="207"/>
      <c r="T21" s="215">
        <f t="shared" si="2"/>
        <v>7075</v>
      </c>
      <c r="U21" s="215">
        <f t="shared" si="3"/>
        <v>135591.05799999999</v>
      </c>
      <c r="W21" s="66">
        <f t="shared" si="4"/>
        <v>4.8486210787126366E-2</v>
      </c>
      <c r="X21" s="48"/>
      <c r="Y21" s="344">
        <v>6985</v>
      </c>
      <c r="Z21" s="344">
        <v>134448.64799999999</v>
      </c>
      <c r="AA21" s="223"/>
      <c r="AB21" s="213">
        <f t="shared" si="5"/>
        <v>90</v>
      </c>
      <c r="AC21" s="213">
        <f t="shared" si="6"/>
        <v>1142.4100000000035</v>
      </c>
    </row>
    <row r="22" spans="2:29" x14ac:dyDescent="0.3">
      <c r="B22" s="259">
        <v>16</v>
      </c>
      <c r="C22" s="216" t="s">
        <v>62</v>
      </c>
      <c r="D22" s="207"/>
      <c r="E22" s="298">
        <v>2038</v>
      </c>
      <c r="F22" s="298">
        <v>22089.455000000002</v>
      </c>
      <c r="G22" s="207"/>
      <c r="H22" s="301">
        <v>116</v>
      </c>
      <c r="I22" s="298">
        <v>3320.4609999999998</v>
      </c>
      <c r="J22" s="301">
        <v>20</v>
      </c>
      <c r="K22" s="298">
        <v>5761.9750000000004</v>
      </c>
      <c r="L22" s="301">
        <v>2</v>
      </c>
      <c r="M22" s="298">
        <v>2955.3</v>
      </c>
      <c r="N22" s="201">
        <f t="shared" si="0"/>
        <v>138</v>
      </c>
      <c r="O22" s="201">
        <f t="shared" si="1"/>
        <v>12037.736000000001</v>
      </c>
      <c r="P22" s="207"/>
      <c r="Q22" s="200">
        <v>3</v>
      </c>
      <c r="R22" s="201">
        <v>22196.884999999998</v>
      </c>
      <c r="S22" s="207"/>
      <c r="T22" s="215">
        <f t="shared" si="2"/>
        <v>2179</v>
      </c>
      <c r="U22" s="215">
        <f t="shared" si="3"/>
        <v>56324.076000000001</v>
      </c>
      <c r="W22" s="66">
        <f t="shared" si="4"/>
        <v>2.0141011226021448E-2</v>
      </c>
      <c r="X22" s="48"/>
      <c r="Y22" s="344">
        <v>2146</v>
      </c>
      <c r="Z22" s="344">
        <v>55729.955999999991</v>
      </c>
      <c r="AA22" s="223"/>
      <c r="AB22" s="213">
        <f t="shared" si="5"/>
        <v>33</v>
      </c>
      <c r="AC22" s="213">
        <f t="shared" si="6"/>
        <v>594.1200000000099</v>
      </c>
    </row>
    <row r="23" spans="2:29" x14ac:dyDescent="0.3">
      <c r="B23" s="259">
        <v>17</v>
      </c>
      <c r="C23" s="216" t="s">
        <v>63</v>
      </c>
      <c r="D23" s="207"/>
      <c r="E23" s="298">
        <v>9043</v>
      </c>
      <c r="F23" s="298">
        <v>77254.653000000006</v>
      </c>
      <c r="G23" s="207"/>
      <c r="H23" s="301">
        <v>422</v>
      </c>
      <c r="I23" s="298">
        <v>11175.217000000001</v>
      </c>
      <c r="J23" s="301">
        <v>131</v>
      </c>
      <c r="K23" s="298">
        <v>37954.332999999999</v>
      </c>
      <c r="L23" s="301">
        <v>10</v>
      </c>
      <c r="M23" s="298">
        <v>24298.756000000001</v>
      </c>
      <c r="N23" s="201">
        <f t="shared" si="0"/>
        <v>563</v>
      </c>
      <c r="O23" s="201">
        <f t="shared" si="1"/>
        <v>73428.306000000011</v>
      </c>
      <c r="P23" s="207"/>
      <c r="Q23" s="200">
        <v>12</v>
      </c>
      <c r="R23" s="201">
        <v>78096.81</v>
      </c>
      <c r="S23" s="207"/>
      <c r="T23" s="215">
        <f t="shared" si="2"/>
        <v>9618</v>
      </c>
      <c r="U23" s="215">
        <f t="shared" si="3"/>
        <v>228779.76900000003</v>
      </c>
      <c r="W23" s="66">
        <f t="shared" si="4"/>
        <v>8.1809702403561751E-2</v>
      </c>
      <c r="X23" s="48"/>
      <c r="Y23" s="344">
        <v>9488</v>
      </c>
      <c r="Z23" s="344">
        <v>226924.269</v>
      </c>
      <c r="AA23" s="223"/>
      <c r="AB23" s="213">
        <f t="shared" si="5"/>
        <v>130</v>
      </c>
      <c r="AC23" s="213">
        <f t="shared" si="6"/>
        <v>1855.5000000000291</v>
      </c>
    </row>
    <row r="24" spans="2:29" x14ac:dyDescent="0.3">
      <c r="B24" s="259">
        <v>18</v>
      </c>
      <c r="C24" s="216" t="s">
        <v>64</v>
      </c>
      <c r="D24" s="207"/>
      <c r="E24" s="298">
        <v>15787</v>
      </c>
      <c r="F24" s="298">
        <v>131081.43400000001</v>
      </c>
      <c r="G24" s="207"/>
      <c r="H24" s="301">
        <v>307</v>
      </c>
      <c r="I24" s="298">
        <v>8412.3680000000004</v>
      </c>
      <c r="J24" s="301">
        <v>157</v>
      </c>
      <c r="K24" s="298">
        <v>44595.76</v>
      </c>
      <c r="L24" s="301">
        <v>8</v>
      </c>
      <c r="M24" s="298">
        <v>21076.6</v>
      </c>
      <c r="N24" s="201">
        <f t="shared" si="0"/>
        <v>472</v>
      </c>
      <c r="O24" s="201">
        <f t="shared" si="1"/>
        <v>74084.728000000003</v>
      </c>
      <c r="P24" s="207"/>
      <c r="Q24" s="200">
        <v>1</v>
      </c>
      <c r="R24" s="201">
        <v>6103.5</v>
      </c>
      <c r="S24" s="207"/>
      <c r="T24" s="215">
        <f t="shared" si="2"/>
        <v>16260</v>
      </c>
      <c r="U24" s="215">
        <f t="shared" si="3"/>
        <v>211269.66200000001</v>
      </c>
      <c r="W24" s="66">
        <f t="shared" si="4"/>
        <v>7.5548236850965067E-2</v>
      </c>
      <c r="X24" s="48"/>
      <c r="Y24" s="344">
        <v>16127</v>
      </c>
      <c r="Z24" s="344">
        <v>208533.19200000001</v>
      </c>
      <c r="AA24" s="223"/>
      <c r="AB24" s="213">
        <f t="shared" si="5"/>
        <v>133</v>
      </c>
      <c r="AC24" s="213">
        <f t="shared" si="6"/>
        <v>2736.4700000000012</v>
      </c>
    </row>
    <row r="25" spans="2:29" x14ac:dyDescent="0.3">
      <c r="B25" s="259">
        <v>19</v>
      </c>
      <c r="C25" s="216" t="s">
        <v>65</v>
      </c>
      <c r="D25" s="207"/>
      <c r="E25" s="298">
        <v>8458</v>
      </c>
      <c r="F25" s="298">
        <v>74604.800000000003</v>
      </c>
      <c r="G25" s="207"/>
      <c r="H25" s="301">
        <v>267</v>
      </c>
      <c r="I25" s="298">
        <v>7519.2560000000003</v>
      </c>
      <c r="J25" s="301">
        <v>96</v>
      </c>
      <c r="K25" s="298">
        <v>26216.879000000001</v>
      </c>
      <c r="L25" s="301">
        <v>6</v>
      </c>
      <c r="M25" s="298">
        <v>10847.2</v>
      </c>
      <c r="N25" s="201">
        <f t="shared" si="0"/>
        <v>369</v>
      </c>
      <c r="O25" s="201">
        <f t="shared" si="1"/>
        <v>44583.335000000006</v>
      </c>
      <c r="P25" s="207"/>
      <c r="Q25" s="200">
        <v>2</v>
      </c>
      <c r="R25" s="201">
        <v>13168.82</v>
      </c>
      <c r="S25" s="207"/>
      <c r="T25" s="215">
        <f t="shared" si="2"/>
        <v>8829</v>
      </c>
      <c r="U25" s="215">
        <f t="shared" si="3"/>
        <v>132356.95500000002</v>
      </c>
      <c r="W25" s="66">
        <f t="shared" si="4"/>
        <v>4.7329723021057923E-2</v>
      </c>
      <c r="X25" s="48"/>
      <c r="Y25" s="344">
        <v>8726</v>
      </c>
      <c r="Z25" s="344">
        <v>130272.14499999999</v>
      </c>
      <c r="AA25" s="223"/>
      <c r="AB25" s="213">
        <f t="shared" si="5"/>
        <v>103</v>
      </c>
      <c r="AC25" s="213">
        <f t="shared" si="6"/>
        <v>2084.8100000000268</v>
      </c>
    </row>
    <row r="26" spans="2:29" ht="17.399999999999999" customHeight="1" x14ac:dyDescent="0.3">
      <c r="B26" s="259">
        <v>20</v>
      </c>
      <c r="C26" s="217" t="s">
        <v>66</v>
      </c>
      <c r="D26" s="207"/>
      <c r="E26" s="298">
        <v>2795</v>
      </c>
      <c r="F26" s="298">
        <v>25544.273000000001</v>
      </c>
      <c r="G26" s="207"/>
      <c r="H26" s="301">
        <v>114</v>
      </c>
      <c r="I26" s="298">
        <v>3592.125</v>
      </c>
      <c r="J26" s="301">
        <v>39</v>
      </c>
      <c r="K26" s="298">
        <v>14300.71</v>
      </c>
      <c r="L26" s="301">
        <v>8</v>
      </c>
      <c r="M26" s="298">
        <v>17713.142</v>
      </c>
      <c r="N26" s="201">
        <f t="shared" si="0"/>
        <v>161</v>
      </c>
      <c r="O26" s="201">
        <f t="shared" si="1"/>
        <v>35605.976999999999</v>
      </c>
      <c r="P26" s="207"/>
      <c r="Q26" s="200">
        <v>9</v>
      </c>
      <c r="R26" s="201">
        <v>39329.129999999997</v>
      </c>
      <c r="S26" s="207"/>
      <c r="T26" s="215">
        <f t="shared" si="2"/>
        <v>2965</v>
      </c>
      <c r="U26" s="215">
        <f t="shared" si="3"/>
        <v>100479.38</v>
      </c>
      <c r="W26" s="66">
        <f t="shared" si="4"/>
        <v>3.5930572932322498E-2</v>
      </c>
      <c r="X26" s="48"/>
      <c r="Y26" s="344">
        <v>2917</v>
      </c>
      <c r="Z26" s="344">
        <v>100071.54</v>
      </c>
      <c r="AA26" s="223"/>
      <c r="AB26" s="213">
        <f t="shared" si="5"/>
        <v>48</v>
      </c>
      <c r="AC26" s="213">
        <f t="shared" si="6"/>
        <v>407.84000000001106</v>
      </c>
    </row>
    <row r="27" spans="2:29" x14ac:dyDescent="0.3">
      <c r="B27" s="259">
        <v>21</v>
      </c>
      <c r="C27" s="216" t="s">
        <v>67</v>
      </c>
      <c r="D27" s="207"/>
      <c r="E27" s="298">
        <v>3682</v>
      </c>
      <c r="F27" s="298">
        <v>31491.487000000001</v>
      </c>
      <c r="G27" s="207"/>
      <c r="H27" s="301">
        <v>202</v>
      </c>
      <c r="I27" s="298">
        <v>5439.9960000000001</v>
      </c>
      <c r="J27" s="301">
        <v>29</v>
      </c>
      <c r="K27" s="298">
        <v>9172.6440000000002</v>
      </c>
      <c r="L27" s="301">
        <v>1</v>
      </c>
      <c r="M27" s="298">
        <v>1834.56</v>
      </c>
      <c r="N27" s="201">
        <f t="shared" si="0"/>
        <v>232</v>
      </c>
      <c r="O27" s="201">
        <f t="shared" si="1"/>
        <v>16447.2</v>
      </c>
      <c r="P27" s="207"/>
      <c r="Q27" s="200">
        <v>0</v>
      </c>
      <c r="R27" s="201">
        <v>0</v>
      </c>
      <c r="S27" s="207"/>
      <c r="T27" s="215">
        <f t="shared" si="2"/>
        <v>3914</v>
      </c>
      <c r="U27" s="215">
        <f t="shared" si="3"/>
        <v>47938.687000000005</v>
      </c>
      <c r="W27" s="66">
        <f t="shared" si="4"/>
        <v>1.7142467335420266E-2</v>
      </c>
      <c r="X27" s="48"/>
      <c r="Y27" s="344">
        <v>3867</v>
      </c>
      <c r="Z27" s="344">
        <v>47502.187000000005</v>
      </c>
      <c r="AA27" s="223"/>
      <c r="AB27" s="213">
        <f t="shared" si="5"/>
        <v>47</v>
      </c>
      <c r="AC27" s="213">
        <f t="shared" si="6"/>
        <v>436.5</v>
      </c>
    </row>
    <row r="28" spans="2:29" s="198" customFormat="1" ht="7.2" customHeight="1" x14ac:dyDescent="0.3">
      <c r="B28" s="260"/>
      <c r="C28" s="208"/>
      <c r="D28" s="206"/>
      <c r="E28" s="203"/>
      <c r="F28" s="203"/>
      <c r="G28" s="300"/>
      <c r="H28" s="206"/>
      <c r="I28" s="203"/>
      <c r="J28" s="206"/>
      <c r="K28" s="203"/>
      <c r="L28" s="206"/>
      <c r="M28" s="203"/>
      <c r="N28" s="206"/>
      <c r="O28" s="203"/>
      <c r="P28" s="206"/>
      <c r="Q28" s="206"/>
      <c r="R28" s="203"/>
      <c r="S28" s="206"/>
      <c r="T28" s="202"/>
      <c r="U28" s="202"/>
      <c r="X28" s="199"/>
      <c r="Y28" s="224"/>
      <c r="Z28" s="214"/>
      <c r="AA28" s="214"/>
      <c r="AB28" s="225"/>
      <c r="AC28" s="225"/>
    </row>
    <row r="29" spans="2:29" s="211" customFormat="1" x14ac:dyDescent="0.3">
      <c r="B29" s="261"/>
      <c r="C29" s="77" t="s">
        <v>70</v>
      </c>
      <c r="D29" s="209"/>
      <c r="E29" s="210">
        <f>SUM(E7:E27)</f>
        <v>102670</v>
      </c>
      <c r="F29" s="210">
        <f>SUM(F7:F27)</f>
        <v>853947.44500000007</v>
      </c>
      <c r="G29" s="209"/>
      <c r="H29" s="210">
        <f t="shared" ref="H29:O29" si="7">SUM(H7:H27)</f>
        <v>3905</v>
      </c>
      <c r="I29" s="210">
        <f t="shared" si="7"/>
        <v>123789.28499999997</v>
      </c>
      <c r="J29" s="210">
        <f t="shared" si="7"/>
        <v>2151</v>
      </c>
      <c r="K29" s="210">
        <f t="shared" si="7"/>
        <v>682045.30799999984</v>
      </c>
      <c r="L29" s="210">
        <f t="shared" si="7"/>
        <v>237</v>
      </c>
      <c r="M29" s="210">
        <f t="shared" si="7"/>
        <v>548451.804</v>
      </c>
      <c r="N29" s="210">
        <f>SUM(N7:N27)</f>
        <v>6293</v>
      </c>
      <c r="O29" s="210">
        <f t="shared" si="7"/>
        <v>1354286.3970000001</v>
      </c>
      <c r="P29" s="209"/>
      <c r="Q29" s="210">
        <f>SUM(Q7:Q27)</f>
        <v>165</v>
      </c>
      <c r="R29" s="210">
        <f>SUM(R7:R27)</f>
        <v>588253.15500000003</v>
      </c>
      <c r="S29" s="209"/>
      <c r="T29" s="215">
        <f>SUM(T7:T27)</f>
        <v>109128</v>
      </c>
      <c r="U29" s="215">
        <f>SUM(U7:U27)</f>
        <v>2796486.9969999995</v>
      </c>
      <c r="W29" s="80">
        <f>SUM(W7:W27)</f>
        <v>1.0000000000000002</v>
      </c>
      <c r="X29" s="212"/>
      <c r="Y29" s="188">
        <f>SUM(Y7:Y27)</f>
        <v>107769</v>
      </c>
      <c r="Z29" s="188">
        <f>SUM(Z7:Z27)</f>
        <v>2777404.497</v>
      </c>
      <c r="AA29" s="226"/>
      <c r="AB29" s="188">
        <f>SUM(T29-Y29)</f>
        <v>1359</v>
      </c>
      <c r="AC29" s="188">
        <v>19083</v>
      </c>
    </row>
    <row r="30" spans="2:29" ht="10.8" customHeight="1" x14ac:dyDescent="0.3">
      <c r="D30" s="73"/>
      <c r="G30" s="73"/>
      <c r="P30" s="73"/>
      <c r="S30" s="73"/>
    </row>
    <row r="31" spans="2:29" ht="35.4" customHeight="1" x14ac:dyDescent="0.3">
      <c r="C31" s="405" t="s">
        <v>80</v>
      </c>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zoomScale="63" zoomScaleNormal="63" workbookViewId="0">
      <selection activeCell="AK46" sqref="AK46"/>
    </sheetView>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16" t="s">
        <v>15</v>
      </c>
      <c r="D5" s="416"/>
      <c r="E5" s="418" t="s">
        <v>96</v>
      </c>
      <c r="F5" s="418"/>
      <c r="G5" s="418"/>
      <c r="H5" s="418"/>
      <c r="I5" s="13"/>
      <c r="J5" s="25"/>
      <c r="K5" s="37"/>
      <c r="L5" s="30" t="s">
        <v>44</v>
      </c>
      <c r="M5" s="31" t="s">
        <v>45</v>
      </c>
      <c r="N5" s="2"/>
      <c r="O5" s="30" t="s">
        <v>37</v>
      </c>
      <c r="P5" s="31" t="s">
        <v>22</v>
      </c>
      <c r="Q5" s="13"/>
    </row>
    <row r="6" spans="2:17" ht="13.2" customHeight="1" x14ac:dyDescent="0.25">
      <c r="B6" s="12"/>
      <c r="C6" s="416"/>
      <c r="D6" s="416"/>
      <c r="E6" s="418"/>
      <c r="F6" s="418"/>
      <c r="G6" s="418"/>
      <c r="H6" s="418"/>
      <c r="I6" s="13"/>
      <c r="J6" s="26"/>
      <c r="K6" s="38"/>
      <c r="L6" s="32">
        <v>1</v>
      </c>
      <c r="M6" s="33" t="s">
        <v>46</v>
      </c>
      <c r="N6" s="2"/>
      <c r="O6" s="32" t="s">
        <v>14</v>
      </c>
      <c r="P6" s="33" t="s">
        <v>39</v>
      </c>
      <c r="Q6" s="13"/>
    </row>
    <row r="7" spans="2:17" ht="15" x14ac:dyDescent="0.25">
      <c r="B7" s="12"/>
      <c r="C7" s="419" t="s">
        <v>94</v>
      </c>
      <c r="D7" s="419"/>
      <c r="E7" s="417" t="s">
        <v>100</v>
      </c>
      <c r="F7" s="417"/>
      <c r="G7" s="417"/>
      <c r="H7" s="417"/>
      <c r="I7" s="20"/>
      <c r="K7" s="36"/>
      <c r="L7" s="32">
        <v>2</v>
      </c>
      <c r="M7" s="33" t="s">
        <v>47</v>
      </c>
      <c r="N7" s="2"/>
      <c r="O7" s="32" t="s">
        <v>71</v>
      </c>
      <c r="P7" s="33" t="s">
        <v>40</v>
      </c>
      <c r="Q7" s="13"/>
    </row>
    <row r="8" spans="2:17" ht="15" x14ac:dyDescent="0.25">
      <c r="B8" s="12"/>
      <c r="C8" s="419"/>
      <c r="D8" s="419"/>
      <c r="E8" s="417"/>
      <c r="F8" s="417"/>
      <c r="G8" s="417"/>
      <c r="H8" s="417"/>
      <c r="I8" s="20"/>
      <c r="K8" s="36"/>
      <c r="L8" s="32">
        <v>3</v>
      </c>
      <c r="M8" s="33" t="s">
        <v>48</v>
      </c>
      <c r="N8" s="2"/>
      <c r="O8" s="32" t="s">
        <v>41</v>
      </c>
      <c r="P8" s="33" t="s">
        <v>42</v>
      </c>
      <c r="Q8" s="13"/>
    </row>
    <row r="9" spans="2:17" ht="15" x14ac:dyDescent="0.25">
      <c r="B9" s="12"/>
      <c r="C9" s="419" t="s">
        <v>17</v>
      </c>
      <c r="D9" s="419"/>
      <c r="E9" s="417" t="s">
        <v>99</v>
      </c>
      <c r="F9" s="417"/>
      <c r="G9" s="417"/>
      <c r="H9" s="417"/>
      <c r="I9" s="13"/>
      <c r="K9" s="36"/>
      <c r="L9" s="32">
        <v>4</v>
      </c>
      <c r="M9" s="33" t="s">
        <v>49</v>
      </c>
      <c r="N9" s="2"/>
      <c r="O9" s="14" t="s">
        <v>51</v>
      </c>
      <c r="P9" s="14"/>
      <c r="Q9" s="13"/>
    </row>
    <row r="10" spans="2:17" ht="15" x14ac:dyDescent="0.25">
      <c r="B10" s="12"/>
      <c r="C10" s="419"/>
      <c r="D10" s="419"/>
      <c r="E10" s="417"/>
      <c r="F10" s="417"/>
      <c r="G10" s="417"/>
      <c r="H10" s="417"/>
      <c r="I10" s="13"/>
      <c r="K10" s="36"/>
      <c r="L10" s="32">
        <v>5</v>
      </c>
      <c r="M10" s="33" t="s">
        <v>50</v>
      </c>
      <c r="N10" s="2"/>
      <c r="O10" s="14"/>
      <c r="P10" s="14"/>
      <c r="Q10" s="13"/>
    </row>
    <row r="11" spans="2:17" ht="15" x14ac:dyDescent="0.25">
      <c r="B11" s="12"/>
      <c r="C11" s="419" t="s">
        <v>93</v>
      </c>
      <c r="D11" s="419"/>
      <c r="E11" s="417" t="s">
        <v>101</v>
      </c>
      <c r="F11" s="417"/>
      <c r="G11" s="417"/>
      <c r="H11" s="417"/>
      <c r="I11" s="13"/>
      <c r="K11" s="36"/>
      <c r="L11" s="32">
        <v>6</v>
      </c>
      <c r="M11" s="33" t="s">
        <v>52</v>
      </c>
      <c r="N11" s="2"/>
      <c r="O11" s="14"/>
      <c r="P11" s="14"/>
      <c r="Q11" s="13"/>
    </row>
    <row r="12" spans="2:17" ht="15" customHeight="1" x14ac:dyDescent="0.25">
      <c r="B12" s="12"/>
      <c r="C12" s="419"/>
      <c r="D12" s="419"/>
      <c r="E12" s="417"/>
      <c r="F12" s="417"/>
      <c r="G12" s="417"/>
      <c r="H12" s="417"/>
      <c r="I12" s="13"/>
      <c r="K12" s="36"/>
      <c r="L12" s="32">
        <v>7</v>
      </c>
      <c r="M12" s="33" t="s">
        <v>53</v>
      </c>
      <c r="N12" s="2"/>
      <c r="O12" s="14"/>
      <c r="P12" s="14"/>
      <c r="Q12" s="13"/>
    </row>
    <row r="13" spans="2:17" ht="15" x14ac:dyDescent="0.25">
      <c r="B13" s="12"/>
      <c r="C13" s="419" t="s">
        <v>95</v>
      </c>
      <c r="D13" s="419"/>
      <c r="E13" s="417" t="s">
        <v>97</v>
      </c>
      <c r="F13" s="417"/>
      <c r="G13" s="417"/>
      <c r="H13" s="417"/>
      <c r="I13" s="13"/>
      <c r="K13" s="36"/>
      <c r="L13" s="32">
        <v>8</v>
      </c>
      <c r="M13" s="33" t="s">
        <v>54</v>
      </c>
      <c r="N13" s="2"/>
      <c r="O13" s="14"/>
      <c r="P13" s="14"/>
      <c r="Q13" s="13"/>
    </row>
    <row r="14" spans="2:17" ht="15" customHeight="1" x14ac:dyDescent="0.25">
      <c r="B14" s="12"/>
      <c r="C14" s="419"/>
      <c r="D14" s="419"/>
      <c r="E14" s="417"/>
      <c r="F14" s="417"/>
      <c r="G14" s="417"/>
      <c r="H14" s="417"/>
      <c r="I14" s="13"/>
      <c r="K14" s="36"/>
      <c r="L14" s="32">
        <v>9</v>
      </c>
      <c r="M14" s="33" t="s">
        <v>55</v>
      </c>
      <c r="N14" s="2"/>
      <c r="O14" s="14"/>
      <c r="P14" s="14"/>
      <c r="Q14" s="13"/>
    </row>
    <row r="15" spans="2:17" ht="15" x14ac:dyDescent="0.25">
      <c r="B15" s="12"/>
      <c r="C15" s="419" t="s">
        <v>98</v>
      </c>
      <c r="D15" s="419"/>
      <c r="E15" s="417" t="s">
        <v>97</v>
      </c>
      <c r="F15" s="417"/>
      <c r="G15" s="417"/>
      <c r="H15" s="417"/>
      <c r="I15" s="13"/>
      <c r="K15" s="36"/>
      <c r="L15" s="32">
        <v>10</v>
      </c>
      <c r="M15" s="33" t="s">
        <v>56</v>
      </c>
      <c r="N15" s="2"/>
      <c r="O15" s="14"/>
      <c r="P15" s="14"/>
      <c r="Q15" s="13"/>
    </row>
    <row r="16" spans="2:17" ht="15" customHeight="1" x14ac:dyDescent="0.25">
      <c r="B16" s="12"/>
      <c r="C16" s="419"/>
      <c r="D16" s="419"/>
      <c r="E16" s="417"/>
      <c r="F16" s="417"/>
      <c r="G16" s="417"/>
      <c r="H16" s="417"/>
      <c r="I16" s="13"/>
      <c r="K16" s="36"/>
      <c r="L16" s="32">
        <v>11</v>
      </c>
      <c r="M16" s="33" t="s">
        <v>57</v>
      </c>
      <c r="N16" s="2"/>
      <c r="O16" s="14"/>
      <c r="P16" s="14"/>
      <c r="Q16" s="13"/>
    </row>
    <row r="17" spans="2:17" ht="15" x14ac:dyDescent="0.25">
      <c r="B17" s="12"/>
      <c r="C17" s="416" t="s">
        <v>18</v>
      </c>
      <c r="D17" s="416"/>
      <c r="E17" s="417" t="s">
        <v>20</v>
      </c>
      <c r="F17" s="417"/>
      <c r="G17" s="417"/>
      <c r="H17" s="417"/>
      <c r="I17" s="13"/>
      <c r="K17" s="36"/>
      <c r="L17" s="32">
        <v>12</v>
      </c>
      <c r="M17" s="33" t="s">
        <v>58</v>
      </c>
      <c r="N17" s="2"/>
      <c r="O17" s="14"/>
      <c r="P17" s="14"/>
      <c r="Q17" s="13"/>
    </row>
    <row r="18" spans="2:17" ht="15" customHeight="1" x14ac:dyDescent="0.25">
      <c r="B18" s="12"/>
      <c r="C18" s="416"/>
      <c r="D18" s="416"/>
      <c r="E18" s="417"/>
      <c r="F18" s="417"/>
      <c r="G18" s="417"/>
      <c r="H18" s="417"/>
      <c r="I18" s="13"/>
      <c r="K18" s="36"/>
      <c r="L18" s="32">
        <v>13</v>
      </c>
      <c r="M18" s="33" t="s">
        <v>59</v>
      </c>
      <c r="N18" s="2"/>
      <c r="O18" s="14"/>
      <c r="P18" s="14"/>
      <c r="Q18" s="13"/>
    </row>
    <row r="19" spans="2:17" ht="15" x14ac:dyDescent="0.25">
      <c r="B19" s="12"/>
      <c r="C19" s="416" t="s">
        <v>13</v>
      </c>
      <c r="D19" s="416"/>
      <c r="E19" s="417" t="s">
        <v>21</v>
      </c>
      <c r="F19" s="417"/>
      <c r="G19" s="417"/>
      <c r="H19" s="417"/>
      <c r="I19" s="13"/>
      <c r="K19" s="36"/>
      <c r="L19" s="32">
        <v>14</v>
      </c>
      <c r="M19" s="33" t="s">
        <v>60</v>
      </c>
      <c r="N19" s="2"/>
      <c r="O19" s="14"/>
      <c r="P19" s="14"/>
      <c r="Q19" s="13"/>
    </row>
    <row r="20" spans="2:17" ht="15" customHeight="1" x14ac:dyDescent="0.25">
      <c r="B20" s="12"/>
      <c r="C20" s="416"/>
      <c r="D20" s="416"/>
      <c r="E20" s="417"/>
      <c r="F20" s="417"/>
      <c r="G20" s="417"/>
      <c r="H20" s="417"/>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2019-03-06T18:52:21Z</cp:lastPrinted>
  <dcterms:created xsi:type="dcterms:W3CDTF">2009-08-03T14:10:19Z</dcterms:created>
  <dcterms:modified xsi:type="dcterms:W3CDTF">2019-04-12T18:17:01Z</dcterms:modified>
</cp:coreProperties>
</file>