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8 Monthly\12 - December\"/>
    </mc:Choice>
  </mc:AlternateContent>
  <xr:revisionPtr revIDLastSave="0" documentId="8_{2BE947FA-6E66-4E0E-807A-73F10586AE49}" xr6:coauthVersionLast="31" xr6:coauthVersionMax="31" xr10:uidLastSave="{00000000-0000-0000-0000-000000000000}"/>
  <bookViews>
    <workbookView xWindow="0" yWindow="0" windowWidth="17256" windowHeight="5652"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66"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Capacity'!$B$1:$Z$28</definedName>
    <definedName name="_xlnm.Print_Area" localSheetId="8">Definitions!$A$1:$I$27</definedName>
    <definedName name="_xlnm.Print_Area" localSheetId="6">'Installations by County'!$C$2:$AC$31</definedName>
    <definedName name="_xlnm.Print_Area" localSheetId="4">'Interconnection &amp; Customer Type'!$A$1:$J$34</definedName>
    <definedName name="_xlnm.Print_Area" localSheetId="3">'Monthly Capacity'!$A$1:$X$63</definedName>
    <definedName name="_xlnm.Print_Area" localSheetId="5">'TPO Summary'!$A$2:$G$18</definedName>
    <definedName name="Zip_Correction" localSheetId="0">#REF!</definedName>
    <definedName name="Zip_Correction" localSheetId="6">#REF!</definedName>
    <definedName name="Zip_Correction">#REF!</definedName>
  </definedNames>
  <calcPr calcId="179017"/>
</workbook>
</file>

<file path=xl/calcChain.xml><?xml version="1.0" encoding="utf-8"?>
<calcChain xmlns="http://schemas.openxmlformats.org/spreadsheetml/2006/main">
  <c r="S7" i="65" l="1"/>
  <c r="T7" i="65"/>
  <c r="S8" i="65"/>
  <c r="T8" i="65"/>
  <c r="S9" i="65"/>
  <c r="T9" i="65"/>
  <c r="S10" i="65"/>
  <c r="T10" i="65"/>
  <c r="S11" i="65"/>
  <c r="T11" i="65"/>
  <c r="S12" i="65"/>
  <c r="T12" i="65"/>
  <c r="S13" i="65"/>
  <c r="T13" i="65"/>
  <c r="S14" i="65"/>
  <c r="T14" i="65"/>
  <c r="S15" i="65"/>
  <c r="T15" i="65"/>
  <c r="S16" i="65"/>
  <c r="T16" i="65"/>
  <c r="S17" i="65"/>
  <c r="T17" i="65"/>
  <c r="S18" i="65"/>
  <c r="T18" i="65"/>
  <c r="S19" i="65"/>
  <c r="T19" i="65"/>
  <c r="S20" i="65"/>
  <c r="T20" i="65"/>
  <c r="S21" i="65"/>
  <c r="T21" i="65"/>
  <c r="S22" i="65"/>
  <c r="T22" i="65"/>
  <c r="S23" i="65"/>
  <c r="T23" i="65"/>
  <c r="S24" i="65"/>
  <c r="T24" i="65"/>
  <c r="S25" i="65"/>
  <c r="T25" i="65"/>
  <c r="N25" i="65"/>
  <c r="N24" i="65"/>
  <c r="N23" i="65"/>
  <c r="N22" i="65"/>
  <c r="N21" i="65"/>
  <c r="N20" i="65"/>
  <c r="N19" i="65"/>
  <c r="N18" i="65"/>
  <c r="N17" i="65"/>
  <c r="N16" i="65"/>
  <c r="N15" i="65"/>
  <c r="N14" i="65"/>
  <c r="N13" i="65"/>
  <c r="N12" i="65"/>
  <c r="N11" i="65"/>
  <c r="N10" i="65"/>
  <c r="N9" i="65"/>
  <c r="N8" i="65"/>
  <c r="M25" i="65"/>
  <c r="M24" i="65"/>
  <c r="M23" i="65"/>
  <c r="M22" i="65"/>
  <c r="M21" i="65"/>
  <c r="M20" i="65"/>
  <c r="M19" i="65"/>
  <c r="M18" i="65"/>
  <c r="M17" i="65"/>
  <c r="M16" i="65"/>
  <c r="M15" i="65"/>
  <c r="M14" i="65"/>
  <c r="M13" i="65"/>
  <c r="M12" i="65"/>
  <c r="M11" i="65"/>
  <c r="M10" i="65"/>
  <c r="M9" i="65"/>
  <c r="M8" i="65"/>
  <c r="U59" i="61"/>
  <c r="T59" i="61"/>
  <c r="O59" i="61"/>
  <c r="N59" i="61"/>
  <c r="J59" i="61"/>
  <c r="I59" i="61"/>
  <c r="H59" i="61"/>
  <c r="G59" i="61"/>
  <c r="F59" i="61"/>
  <c r="E59" i="61"/>
  <c r="C59" i="61"/>
  <c r="B59" i="61"/>
  <c r="L57" i="61"/>
  <c r="R57" i="61" s="1"/>
  <c r="X57" i="61" s="1"/>
  <c r="K57" i="61"/>
  <c r="Q57" i="61" s="1"/>
  <c r="W57" i="61" s="1"/>
  <c r="C22" i="46" l="1"/>
  <c r="L56" i="61"/>
  <c r="R56" i="61" s="1"/>
  <c r="X56" i="61" s="1"/>
  <c r="K56" i="61"/>
  <c r="Q56" i="61" s="1"/>
  <c r="W56" i="61" s="1"/>
  <c r="AB4" i="63"/>
  <c r="Y4" i="63"/>
  <c r="T4" i="63"/>
  <c r="A1" i="63"/>
  <c r="E3" i="47"/>
  <c r="I24" i="46"/>
  <c r="F24" i="46"/>
  <c r="W3" i="61"/>
  <c r="T3" i="61"/>
  <c r="Q3" i="61"/>
  <c r="A1" i="61"/>
  <c r="L55" i="61" l="1"/>
  <c r="R55" i="61" s="1"/>
  <c r="X55" i="61" s="1"/>
  <c r="K55" i="61"/>
  <c r="Q55" i="61" s="1"/>
  <c r="W55" i="61" s="1"/>
  <c r="L54" i="61" l="1"/>
  <c r="R54" i="61" s="1"/>
  <c r="X54" i="61" s="1"/>
  <c r="K54" i="61"/>
  <c r="Q54" i="61" s="1"/>
  <c r="W54" i="61" s="1"/>
  <c r="L53" i="61" l="1"/>
  <c r="R53" i="61" s="1"/>
  <c r="X53" i="61" s="1"/>
  <c r="K53" i="61"/>
  <c r="Q53" i="61" s="1"/>
  <c r="W53" i="61" s="1"/>
  <c r="L52" i="61" l="1"/>
  <c r="R52" i="61" s="1"/>
  <c r="X52" i="61" s="1"/>
  <c r="K52" i="61"/>
  <c r="Q52" i="61" s="1"/>
  <c r="W52" i="61" s="1"/>
  <c r="L51" i="61" l="1"/>
  <c r="K51" i="61"/>
  <c r="Q51" i="61" s="1"/>
  <c r="W51" i="61" s="1"/>
  <c r="R51" i="61" l="1"/>
  <c r="X51" i="61" s="1"/>
  <c r="L50" i="61"/>
  <c r="K50" i="61"/>
  <c r="R50" i="61" l="1"/>
  <c r="X50" i="61" s="1"/>
  <c r="Q50" i="61"/>
  <c r="W50" i="61" s="1"/>
  <c r="L49" i="61"/>
  <c r="L59" i="61" s="1"/>
  <c r="K49" i="61"/>
  <c r="K59" i="61" s="1"/>
  <c r="R49" i="61" l="1"/>
  <c r="X49" i="61" s="1"/>
  <c r="Q49" i="61"/>
  <c r="W49" i="61" s="1"/>
  <c r="L48" i="61"/>
  <c r="K48" i="61"/>
  <c r="R48" i="61" l="1"/>
  <c r="X48" i="61" s="1"/>
  <c r="Q48" i="61"/>
  <c r="W48" i="61" s="1"/>
  <c r="L47" i="61"/>
  <c r="K47" i="61"/>
  <c r="R47" i="61" l="1"/>
  <c r="X47" i="61" s="1"/>
  <c r="Q47" i="61"/>
  <c r="W47" i="61" s="1"/>
  <c r="O12" i="61"/>
  <c r="N12" i="61"/>
  <c r="J12" i="61"/>
  <c r="I12" i="61"/>
  <c r="H12" i="61"/>
  <c r="G12" i="61"/>
  <c r="F12" i="61"/>
  <c r="E12" i="61"/>
  <c r="C12" i="61"/>
  <c r="B12" i="61"/>
  <c r="W27" i="65"/>
  <c r="V27" i="65"/>
  <c r="Q27" i="65"/>
  <c r="P27" i="65"/>
  <c r="L27" i="65"/>
  <c r="K27" i="65"/>
  <c r="J27" i="65"/>
  <c r="I27" i="65"/>
  <c r="H27" i="65"/>
  <c r="G27" i="65"/>
  <c r="E27" i="65"/>
  <c r="D27" i="65"/>
  <c r="U14" i="61"/>
  <c r="T14" i="61"/>
  <c r="K16" i="61"/>
  <c r="Q16" i="61" s="1"/>
  <c r="W16" i="61" s="1"/>
  <c r="L16" i="61"/>
  <c r="R16" i="61" s="1"/>
  <c r="X16" i="61" s="1"/>
  <c r="K17" i="61"/>
  <c r="Q17" i="61" s="1"/>
  <c r="W17" i="61" s="1"/>
  <c r="L17" i="61"/>
  <c r="R17" i="61" s="1"/>
  <c r="X17" i="61" s="1"/>
  <c r="K18" i="61"/>
  <c r="Q18" i="61" s="1"/>
  <c r="W18" i="61" s="1"/>
  <c r="L18" i="61"/>
  <c r="R18" i="61" s="1"/>
  <c r="X18" i="61" s="1"/>
  <c r="K19" i="61"/>
  <c r="Q19" i="61" s="1"/>
  <c r="W19" i="61" s="1"/>
  <c r="L19" i="61"/>
  <c r="R19" i="61" s="1"/>
  <c r="X19" i="61" s="1"/>
  <c r="K20" i="61"/>
  <c r="Q20" i="61" s="1"/>
  <c r="W20" i="61" s="1"/>
  <c r="L20" i="61"/>
  <c r="R20" i="61" s="1"/>
  <c r="X20" i="61" s="1"/>
  <c r="K21" i="61"/>
  <c r="Q21" i="61" s="1"/>
  <c r="W21" i="61" s="1"/>
  <c r="L21" i="61"/>
  <c r="R21" i="61" s="1"/>
  <c r="X21" i="61" s="1"/>
  <c r="K22" i="61"/>
  <c r="Q22" i="61" s="1"/>
  <c r="W22" i="61" s="1"/>
  <c r="L22" i="61"/>
  <c r="R22" i="61" s="1"/>
  <c r="X22" i="61" s="1"/>
  <c r="K23" i="61"/>
  <c r="Q23" i="61" s="1"/>
  <c r="W23" i="61" s="1"/>
  <c r="L23" i="61"/>
  <c r="R23" i="61" s="1"/>
  <c r="X23" i="61" s="1"/>
  <c r="K24" i="61"/>
  <c r="Q24" i="61" s="1"/>
  <c r="W24" i="61" s="1"/>
  <c r="L24" i="61"/>
  <c r="R24" i="61" s="1"/>
  <c r="X24" i="61" s="1"/>
  <c r="K25" i="61"/>
  <c r="Q25" i="61" s="1"/>
  <c r="W25" i="61" s="1"/>
  <c r="L25" i="61"/>
  <c r="R25" i="61" s="1"/>
  <c r="X25" i="61" s="1"/>
  <c r="K26" i="61"/>
  <c r="Q26" i="61" s="1"/>
  <c r="W26" i="61" s="1"/>
  <c r="L26" i="61"/>
  <c r="R26" i="61" s="1"/>
  <c r="X26" i="61" s="1"/>
  <c r="K27" i="61"/>
  <c r="Q27" i="61" s="1"/>
  <c r="W27" i="61" s="1"/>
  <c r="L27" i="61"/>
  <c r="R27" i="61" s="1"/>
  <c r="X27" i="61" s="1"/>
  <c r="L46" i="61"/>
  <c r="K46" i="61"/>
  <c r="Z25" i="65" l="1"/>
  <c r="Y25" i="65"/>
  <c r="R46" i="61"/>
  <c r="R59" i="61" s="1"/>
  <c r="Q46" i="61"/>
  <c r="Q59" i="61" s="1"/>
  <c r="L12" i="61"/>
  <c r="R12" i="61" s="1"/>
  <c r="X12" i="61" s="1"/>
  <c r="K12" i="61"/>
  <c r="Q12" i="61" s="1"/>
  <c r="W12" i="61" s="1"/>
  <c r="U44" i="61"/>
  <c r="T44" i="61"/>
  <c r="O44" i="61"/>
  <c r="N44" i="61"/>
  <c r="J44" i="61"/>
  <c r="I44" i="61"/>
  <c r="H44" i="61"/>
  <c r="G44" i="61"/>
  <c r="F44" i="61"/>
  <c r="E44" i="61"/>
  <c r="C44" i="61"/>
  <c r="B44" i="61"/>
  <c r="L42" i="61"/>
  <c r="R42" i="61" s="1"/>
  <c r="X42" i="61" s="1"/>
  <c r="K42" i="61"/>
  <c r="Q42" i="61" s="1"/>
  <c r="W42" i="61" s="1"/>
  <c r="X46" i="61" l="1"/>
  <c r="X59" i="61" s="1"/>
  <c r="W46" i="61"/>
  <c r="W59" i="61" s="1"/>
  <c r="L41" i="61"/>
  <c r="R41" i="61" s="1"/>
  <c r="X41" i="61" s="1"/>
  <c r="K41" i="61"/>
  <c r="Q41" i="61" s="1"/>
  <c r="W41" i="61" s="1"/>
  <c r="L40" i="61" l="1"/>
  <c r="R40" i="61" s="1"/>
  <c r="X40" i="61" s="1"/>
  <c r="K40" i="61"/>
  <c r="Q40" i="61" s="1"/>
  <c r="W40" i="61" s="1"/>
  <c r="L39" i="61" l="1"/>
  <c r="R39" i="61" s="1"/>
  <c r="X39" i="61" s="1"/>
  <c r="K39" i="61"/>
  <c r="Q39" i="61" s="1"/>
  <c r="W39" i="61" l="1"/>
  <c r="M7" i="65" l="1"/>
  <c r="N7" i="65"/>
  <c r="Z7" i="65"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Y24" i="65" l="1"/>
  <c r="Y18" i="65"/>
  <c r="Y16" i="65"/>
  <c r="Z23" i="65"/>
  <c r="Z19" i="65"/>
  <c r="Z17" i="65"/>
  <c r="Y22" i="65"/>
  <c r="Y23" i="65"/>
  <c r="Y19" i="65"/>
  <c r="Y20" i="65"/>
  <c r="Y17" i="65"/>
  <c r="Z24" i="65"/>
  <c r="Z22" i="65"/>
  <c r="Z20" i="65"/>
  <c r="Z18" i="65"/>
  <c r="Z16" i="65"/>
  <c r="J14" i="61"/>
  <c r="I14" i="61"/>
  <c r="H14" i="61"/>
  <c r="O14" i="61"/>
  <c r="Z21" i="65"/>
  <c r="N27" i="65"/>
  <c r="F14" i="61"/>
  <c r="E14" i="61"/>
  <c r="Y21" i="65"/>
  <c r="M27" i="65"/>
  <c r="C14" i="61"/>
  <c r="B14" i="61"/>
  <c r="G14" i="61"/>
  <c r="N14" i="61"/>
  <c r="Y8" i="65"/>
  <c r="Y7" i="65"/>
  <c r="L38" i="61"/>
  <c r="K38" i="61"/>
  <c r="L37" i="61"/>
  <c r="R37" i="61" s="1"/>
  <c r="X37" i="61" s="1"/>
  <c r="K37" i="61"/>
  <c r="Q37" i="61" s="1"/>
  <c r="W37" i="61" s="1"/>
  <c r="L36" i="61"/>
  <c r="K36" i="61"/>
  <c r="L35" i="61"/>
  <c r="K35" i="61"/>
  <c r="L34" i="61"/>
  <c r="K34" i="61"/>
  <c r="L33" i="61"/>
  <c r="K33" i="61"/>
  <c r="L32" i="61"/>
  <c r="K32" i="61"/>
  <c r="Z27" i="65" l="1"/>
  <c r="S27" i="65"/>
  <c r="Y27" i="65"/>
  <c r="T27" i="65"/>
  <c r="I29" i="63"/>
  <c r="R36" i="61" l="1"/>
  <c r="X36" i="61" s="1"/>
  <c r="Q36" i="61"/>
  <c r="W36" i="61" s="1"/>
  <c r="K8" i="61" l="1"/>
  <c r="L8" i="61"/>
  <c r="R8" i="61" l="1"/>
  <c r="Q8" i="61"/>
  <c r="R38" i="61"/>
  <c r="X38" i="61" s="1"/>
  <c r="Q38" i="61"/>
  <c r="W38" i="61" s="1"/>
  <c r="E29" i="63" l="1"/>
  <c r="R35" i="61" l="1"/>
  <c r="X35" i="61" s="1"/>
  <c r="Q35" i="61"/>
  <c r="W35"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C5" i="46"/>
  <c r="R34" i="61"/>
  <c r="X34" i="61" s="1"/>
  <c r="R33" i="61"/>
  <c r="X33" i="61" s="1"/>
  <c r="Q34" i="61"/>
  <c r="W34" i="61" s="1"/>
  <c r="Q33" i="61"/>
  <c r="W33" i="61" s="1"/>
  <c r="U29" i="61"/>
  <c r="U61" i="61" s="1"/>
  <c r="T29" i="61"/>
  <c r="T61" i="61" s="1"/>
  <c r="O29" i="61"/>
  <c r="O61" i="61" s="1"/>
  <c r="N29" i="61"/>
  <c r="N61" i="61" s="1"/>
  <c r="J29" i="61"/>
  <c r="J61" i="61" s="1"/>
  <c r="I29" i="61"/>
  <c r="I61" i="61" s="1"/>
  <c r="H29" i="61"/>
  <c r="H61" i="61" s="1"/>
  <c r="G29" i="61"/>
  <c r="G61" i="61" s="1"/>
  <c r="F29" i="61"/>
  <c r="F61" i="61" s="1"/>
  <c r="E29" i="61"/>
  <c r="E61" i="61" s="1"/>
  <c r="C29" i="61"/>
  <c r="C61" i="61" s="1"/>
  <c r="B29" i="61"/>
  <c r="B61" i="61" s="1"/>
  <c r="R32" i="61"/>
  <c r="X32" i="61" s="1"/>
  <c r="Q32" i="61"/>
  <c r="W32" i="61" s="1"/>
  <c r="J32" i="46"/>
  <c r="I32" i="46"/>
  <c r="J31" i="46"/>
  <c r="I31" i="46"/>
  <c r="J30" i="46"/>
  <c r="I30" i="46"/>
  <c r="J29" i="46"/>
  <c r="I29" i="46"/>
  <c r="J28" i="46"/>
  <c r="I28" i="46"/>
  <c r="G33" i="46"/>
  <c r="F33" i="46"/>
  <c r="L31" i="61"/>
  <c r="L44" i="61" s="1"/>
  <c r="K31" i="61"/>
  <c r="K44" i="61" s="1"/>
  <c r="B22" i="46"/>
  <c r="C33" i="46"/>
  <c r="D32" i="46" s="1"/>
  <c r="B33" i="46"/>
  <c r="E16" i="47"/>
  <c r="D16" i="47"/>
  <c r="E9" i="47"/>
  <c r="D9" i="47"/>
  <c r="D16" i="46"/>
  <c r="F8" i="47" l="1"/>
  <c r="F14" i="47"/>
  <c r="C4" i="46"/>
  <c r="B4" i="46"/>
  <c r="B6" i="46" s="1"/>
  <c r="U27" i="63"/>
  <c r="AC27" i="63" s="1"/>
  <c r="O29" i="63"/>
  <c r="F7" i="47"/>
  <c r="F15" i="47"/>
  <c r="I33" i="46"/>
  <c r="D31" i="46"/>
  <c r="D30" i="46"/>
  <c r="R31" i="61"/>
  <c r="R44" i="61" s="1"/>
  <c r="Q31" i="61"/>
  <c r="Q44" i="61" s="1"/>
  <c r="N29" i="63"/>
  <c r="AC7" i="63"/>
  <c r="T29" i="63"/>
  <c r="AB29" i="63" s="1"/>
  <c r="D28" i="46"/>
  <c r="J33" i="46"/>
  <c r="D29" i="46"/>
  <c r="D17" i="46"/>
  <c r="D13" i="46"/>
  <c r="D18" i="46"/>
  <c r="D21" i="46"/>
  <c r="D20" i="46"/>
  <c r="D11" i="46"/>
  <c r="D12" i="46"/>
  <c r="D14" i="46"/>
  <c r="D19" i="46"/>
  <c r="D15" i="46"/>
  <c r="L29" i="61"/>
  <c r="W29" i="61"/>
  <c r="Q29" i="61"/>
  <c r="K29" i="61"/>
  <c r="K11" i="61"/>
  <c r="Q11" i="61" s="1"/>
  <c r="W11" i="61" s="1"/>
  <c r="K9" i="61"/>
  <c r="L9" i="61"/>
  <c r="L11" i="61"/>
  <c r="R11" i="61" s="1"/>
  <c r="X11" i="61" s="1"/>
  <c r="K10" i="61"/>
  <c r="Q10" i="61" s="1"/>
  <c r="W10" i="61" s="1"/>
  <c r="L10" i="61"/>
  <c r="R10" i="61" s="1"/>
  <c r="X10" i="61" s="1"/>
  <c r="F9" i="47" l="1"/>
  <c r="F16" i="47"/>
  <c r="K61" i="61"/>
  <c r="L14" i="61"/>
  <c r="K14" i="61"/>
  <c r="L61" i="61"/>
  <c r="Q9" i="61"/>
  <c r="R9" i="61"/>
  <c r="U29" i="63"/>
  <c r="W15" i="63" s="1"/>
  <c r="D33" i="46"/>
  <c r="W31" i="61"/>
  <c r="W44" i="61" s="1"/>
  <c r="X31" i="61"/>
  <c r="X44" i="61" s="1"/>
  <c r="D22" i="46"/>
  <c r="X29" i="61"/>
  <c r="R29" i="61"/>
  <c r="C6" i="46"/>
  <c r="D5" i="46" s="1"/>
  <c r="X9" i="61" l="1"/>
  <c r="R14" i="61"/>
  <c r="R61" i="61"/>
  <c r="W9" i="61"/>
  <c r="Q14" i="61"/>
  <c r="Q61" i="61"/>
  <c r="W23" i="63"/>
  <c r="W18" i="63"/>
  <c r="W8" i="63"/>
  <c r="W21" i="63"/>
  <c r="AC29" i="63"/>
  <c r="W9" i="63"/>
  <c r="W10" i="63"/>
  <c r="W11" i="63"/>
  <c r="W25" i="63"/>
  <c r="W13" i="63"/>
  <c r="W20" i="63"/>
  <c r="W27" i="63"/>
  <c r="W12" i="63"/>
  <c r="W22" i="63"/>
  <c r="W14" i="63"/>
  <c r="W19" i="63"/>
  <c r="W17" i="63"/>
  <c r="W16" i="63"/>
  <c r="W24" i="63"/>
  <c r="W7" i="63"/>
  <c r="W26" i="63"/>
  <c r="X8" i="61"/>
  <c r="D4" i="46"/>
  <c r="D6" i="46" s="1"/>
  <c r="W8" i="61"/>
  <c r="X14" i="61" l="1"/>
  <c r="W14" i="61"/>
  <c r="W61" i="61"/>
  <c r="W29" i="63"/>
</calcChain>
</file>

<file path=xl/sharedStrings.xml><?xml version="1.0" encoding="utf-8"?>
<sst xmlns="http://schemas.openxmlformats.org/spreadsheetml/2006/main" count="959" uniqueCount="342">
  <si>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</si>
  <si>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</si>
  <si>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</si>
  <si>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</si>
  <si>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</si>
  <si>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</si>
  <si>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</si>
  <si>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</si>
  <si>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</si>
  <si>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</si>
  <si>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</si>
  <si>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</si>
  <si>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</si>
  <si>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</si>
  <si>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</si>
  <si>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</si>
  <si>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</si>
  <si>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</si>
  <si>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</si>
  <si>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</si>
  <si>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</si>
  <si>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</si>
  <si>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</si>
  <si>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</si>
  <si>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</si>
  <si>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</si>
  <si>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</si>
  <si>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</si>
  <si>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</si>
  <si>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</si>
  <si>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</si>
  <si>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</si>
  <si>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</si>
  <si>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</si>
  <si>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</si>
  <si>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</si>
  <si>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</si>
  <si>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</si>
  <si>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</si>
  <si>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</si>
  <si>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</si>
  <si>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</si>
  <si>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</si>
  <si>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</si>
  <si>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</si>
  <si>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</si>
  <si>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</si>
  <si>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</si>
  <si>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</si>
  <si>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</si>
  <si>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</si>
  <si>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</si>
  <si>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</si>
  <si>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</si>
  <si>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</si>
  <si>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</si>
  <si>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</si>
  <si>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</si>
  <si>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</si>
  <si>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</si>
  <si>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</si>
  <si>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</si>
  <si>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</si>
  <si>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</si>
  <si>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</si>
  <si>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</si>
  <si>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</si>
  <si>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</si>
  <si>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</si>
  <si>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</si>
  <si>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</si>
  <si>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</si>
  <si>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</si>
  <si>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</si>
  <si>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</si>
  <si>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</si>
  <si>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</si>
  <si>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BEHIND THE METER Project Installations by Customer Type</t>
  </si>
  <si>
    <t>GRID SUPPLY Project Installations by Subsection</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</si>
  <si>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</si>
  <si>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</si>
  <si>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</si>
  <si>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</si>
  <si>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</si>
  <si>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</si>
  <si>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</si>
  <si>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</si>
  <si>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</si>
  <si>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</si>
  <si>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</si>
  <si>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</si>
  <si>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</si>
  <si>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</si>
  <si>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</si>
  <si>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</si>
  <si>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</si>
  <si>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</si>
  <si>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</si>
  <si>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</si>
  <si>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</si>
  <si>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</si>
  <si>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</si>
  <si>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2016 Total</t>
  </si>
  <si>
    <t>2017 Total</t>
  </si>
  <si>
    <t>2000-2011</t>
  </si>
  <si>
    <t>University Public</t>
  </si>
  <si>
    <t>2018 Total</t>
  </si>
  <si>
    <t>.</t>
  </si>
  <si>
    <t>2001-2015 Total</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</si>
  <si>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</si>
  <si>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</si>
  <si>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</si>
  <si>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</si>
  <si>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</si>
  <si>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</si>
  <si>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</si>
  <si>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</si>
  <si>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</si>
  <si>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</si>
  <si>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</si>
  <si>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</si>
  <si>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</si>
  <si>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</si>
  <si>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</si>
  <si>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</si>
  <si>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</si>
  <si>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</si>
  <si>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</si>
  <si>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</si>
  <si>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</si>
  <si>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</si>
  <si>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</si>
  <si>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</si>
  <si>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</si>
  <si>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</si>
  <si>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</si>
  <si>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</si>
  <si>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</si>
  <si>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</si>
  <si>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</si>
  <si>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</si>
  <si>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</si>
  <si>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</si>
  <si>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</si>
  <si>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</si>
  <si>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</si>
  <si>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</si>
  <si>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</si>
  <si>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</si>
  <si>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</si>
  <si>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</si>
  <si>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</si>
  <si>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</si>
  <si>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</si>
  <si>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</si>
  <si>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</si>
  <si>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</si>
  <si>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</si>
  <si>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</si>
  <si>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</si>
  <si>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</si>
  <si>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</si>
  <si>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</si>
  <si>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</si>
  <si>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</si>
  <si>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</si>
  <si>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</si>
  <si>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</si>
  <si>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</si>
  <si>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</si>
  <si>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</si>
  <si>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</si>
  <si>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</si>
  <si>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</si>
  <si>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</si>
  <si>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</si>
  <si>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</si>
  <si>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</si>
  <si>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</si>
  <si>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</si>
  <si>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</si>
  <si>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</si>
  <si>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</si>
  <si>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</si>
  <si>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</si>
  <si>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</si>
  <si>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</si>
  <si>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</si>
  <si>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</si>
  <si>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</si>
  <si>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</si>
  <si>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</si>
  <si>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</si>
  <si>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</si>
  <si>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</si>
  <si>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</si>
  <si>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</si>
  <si>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</si>
  <si>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</si>
  <si>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</si>
  <si>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</si>
  <si>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</si>
  <si>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</si>
  <si>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</si>
  <si>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</si>
  <si>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</si>
  <si>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</si>
  <si>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</si>
  <si>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</si>
  <si>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</si>
  <si>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</si>
  <si>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</si>
  <si>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</si>
  <si>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</si>
  <si>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</si>
  <si>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</si>
  <si>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</si>
  <si>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</si>
  <si>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</si>
  <si>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</si>
  <si>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</si>
  <si>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</si>
  <si>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</si>
  <si>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</si>
  <si>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</si>
  <si>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</si>
  <si>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</si>
  <si>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</si>
  <si>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</si>
  <si>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</si>
  <si>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</si>
  <si>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</si>
  <si>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</si>
  <si>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</si>
  <si>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</si>
  <si>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</si>
  <si>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</si>
  <si>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</si>
  <si>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</si>
  <si>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</si>
  <si>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</si>
  <si>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</si>
  <si>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</si>
  <si>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</si>
  <si>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</si>
  <si>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</si>
  <si>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</si>
  <si>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</si>
  <si>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</si>
  <si>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</si>
  <si>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</si>
  <si>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</si>
  <si>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</si>
  <si>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</si>
  <si>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</si>
  <si>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</si>
  <si>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</si>
  <si>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</si>
  <si>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</si>
  <si>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</si>
  <si>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</si>
  <si>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</si>
  <si>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</si>
  <si>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</si>
  <si>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</si>
  <si>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</si>
  <si>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</si>
  <si>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</si>
  <si>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</si>
  <si>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</si>
  <si>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</si>
  <si>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</si>
  <si>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</si>
  <si>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</si>
  <si>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</si>
  <si>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</si>
  <si>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</si>
  <si>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</si>
  <si>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</si>
  <si>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</si>
  <si>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</si>
  <si>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</si>
  <si>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</si>
  <si>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</si>
  <si>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</si>
  <si>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</si>
  <si>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</si>
  <si>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</si>
  <si>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</si>
  <si>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</si>
  <si>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</si>
  <si>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</si>
  <si>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</si>
  <si>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</si>
  <si>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</si>
  <si>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</si>
  <si>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</si>
  <si>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</si>
  <si>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</si>
  <si>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</si>
  <si>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</si>
  <si>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</si>
  <si>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</si>
  <si>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</si>
  <si>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</si>
  <si>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</si>
  <si>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</si>
  <si>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</si>
  <si>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</si>
  <si>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</si>
  <si>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</si>
  <si>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</si>
  <si>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</si>
  <si>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</si>
  <si>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</si>
  <si>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</si>
  <si>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</si>
  <si>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</si>
  <si>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</si>
  <si>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</si>
  <si>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</si>
  <si>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</si>
  <si>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QA/QC Date (PTO Date not Available)</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</si>
  <si>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</si>
  <si>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</si>
  <si>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</si>
  <si>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</si>
  <si>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New Jersey Solar Installations by Interconnection Type</t>
  </si>
  <si>
    <t>BEHIND THE METER Projects</t>
  </si>
  <si>
    <t>(by County)</t>
  </si>
  <si>
    <t>(Annual Capacity)</t>
  </si>
  <si>
    <t>(Monthly Capacity)</t>
  </si>
  <si>
    <t>New Jersey Solar Installations as of 12/31/18</t>
  </si>
  <si>
    <t>Total of All Projects               as of 12/31/18 (kW)</t>
  </si>
  <si>
    <t>Previously Reported through 11/30/18</t>
  </si>
  <si>
    <t>Difference between 11/30/18 and 12/31/18</t>
  </si>
  <si>
    <t>as of 12/31/18</t>
  </si>
  <si>
    <t>NJSRRE1532515379</t>
  </si>
  <si>
    <t>Date PTO was Issued</t>
  </si>
  <si>
    <t>Initial Registration Capacity (kW)</t>
  </si>
  <si>
    <r>
      <rPr>
        <b/>
        <i/>
        <sz val="11"/>
        <color theme="1"/>
        <rFont val="Arial"/>
        <family val="2"/>
      </rPr>
      <t>Note:</t>
    </r>
    <r>
      <rPr>
        <i/>
        <sz val="11"/>
        <color theme="1"/>
        <rFont val="Arial"/>
        <family val="2"/>
      </rPr>
      <t xml:space="preserve"> The following Grid project was added to the December 2018 Installation report:</t>
    </r>
  </si>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</sst>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i/>
      <sz val="11"/>
      <color indexed="8"/>
      <name val="Arial"/>
      <family val="2"/>
    </font>
    <font>
      <b/>
      <i/>
      <sz val="11"/>
      <color indexed="8"/>
      <name val="Arial"/>
      <family val="2"/>
    </font>
    <font>
      <sz val="12"/>
      <color theme="1" tint="0.249977111117893"/>
      <name val="Arial"/>
      <family val="2"/>
    </font>
    <font>
      <i/>
      <sz val="11"/>
      <color theme="1"/>
      <name val="Arial"/>
      <family val="2"/>
    </font>
    <font>
      <b/>
      <i/>
      <sz val="11"/>
      <color theme="1"/>
      <name val="Arial"/>
      <family val="2"/>
    </font>
    <font>
      <b/>
      <i/>
      <sz val="10"/>
      <color theme="1"/>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54">
    <xf numFmtId="0" fontId="0" fillId="0" borderId="0"/>
    <xf numFmtId="43" fontId="11" fillId="0" borderId="0" applyFont="0" applyFill="0" applyBorder="0" applyAlignment="0" applyProtection="0"/>
    <xf numFmtId="0" fontId="18" fillId="0" borderId="0"/>
    <xf numFmtId="0" fontId="12" fillId="0" borderId="0"/>
    <xf numFmtId="0" fontId="12" fillId="0" borderId="0"/>
    <xf numFmtId="0" fontId="16" fillId="0" borderId="0"/>
    <xf numFmtId="0" fontId="10" fillId="0" borderId="0"/>
    <xf numFmtId="9" fontId="26" fillId="0" borderId="0" applyFont="0" applyFill="0" applyBorder="0" applyAlignment="0" applyProtection="0"/>
    <xf numFmtId="0" fontId="9" fillId="0" borderId="0"/>
    <xf numFmtId="43" fontId="9" fillId="0" borderId="0" applyFont="0" applyFill="0" applyBorder="0" applyAlignment="0" applyProtection="0"/>
    <xf numFmtId="43" fontId="11" fillId="0" borderId="0" applyFont="0" applyFill="0" applyBorder="0" applyAlignment="0" applyProtection="0"/>
    <xf numFmtId="0" fontId="11" fillId="0" borderId="0"/>
    <xf numFmtId="0" fontId="8" fillId="0" borderId="0"/>
    <xf numFmtId="9" fontId="11" fillId="0" borderId="0" applyFont="0" applyFill="0" applyBorder="0" applyAlignment="0" applyProtection="0"/>
    <xf numFmtId="0" fontId="8" fillId="0" borderId="0"/>
    <xf numFmtId="43" fontId="8" fillId="0" borderId="0" applyFont="0" applyFill="0" applyBorder="0" applyAlignment="0" applyProtection="0"/>
    <xf numFmtId="0" fontId="49" fillId="0" borderId="0" applyNumberFormat="0" applyFill="0" applyBorder="0" applyAlignment="0" applyProtection="0"/>
    <xf numFmtId="0" fontId="50" fillId="0" borderId="29" applyNumberFormat="0" applyFill="0" applyAlignment="0" applyProtection="0"/>
    <xf numFmtId="0" fontId="51" fillId="0" borderId="30" applyNumberFormat="0" applyFill="0" applyAlignment="0" applyProtection="0"/>
    <xf numFmtId="0" fontId="52" fillId="0" borderId="31" applyNumberFormat="0" applyFill="0" applyAlignment="0" applyProtection="0"/>
    <xf numFmtId="0" fontId="52" fillId="0" borderId="0" applyNumberFormat="0" applyFill="0" applyBorder="0" applyAlignment="0" applyProtection="0"/>
    <xf numFmtId="0" fontId="53" fillId="10"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6" fillId="13" borderId="32" applyNumberFormat="0" applyAlignment="0" applyProtection="0"/>
    <xf numFmtId="0" fontId="57" fillId="14" borderId="33" applyNumberFormat="0" applyAlignment="0" applyProtection="0"/>
    <xf numFmtId="0" fontId="58" fillId="14" borderId="32" applyNumberFormat="0" applyAlignment="0" applyProtection="0"/>
    <xf numFmtId="0" fontId="59" fillId="0" borderId="34" applyNumberFormat="0" applyFill="0" applyAlignment="0" applyProtection="0"/>
    <xf numFmtId="0" fontId="60" fillId="15" borderId="3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7" applyNumberFormat="0" applyFill="0" applyAlignment="0" applyProtection="0"/>
    <xf numFmtId="0" fontId="64"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64"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64"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64"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4"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64"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6"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6"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6"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6"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6"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6"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6"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6"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6"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6"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6"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6"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6"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439">
    <xf numFmtId="0" fontId="0" fillId="0" borderId="0" xfId="0"/>
    <xf numFmtId="0" fontId="12" fillId="0" borderId="0" xfId="3" applyFill="1"/>
    <xf numFmtId="0" fontId="0" fillId="2" borderId="0" xfId="0" applyFill="1" applyBorder="1" applyAlignment="1"/>
    <xf numFmtId="0" fontId="13" fillId="2" borderId="0" xfId="4" applyFont="1" applyFill="1" applyBorder="1" applyAlignment="1">
      <alignment vertical="center"/>
    </xf>
    <xf numFmtId="0" fontId="12" fillId="3" borderId="0" xfId="3" applyFill="1"/>
    <xf numFmtId="0" fontId="12" fillId="0" borderId="0" xfId="3" applyFill="1" applyBorder="1"/>
    <xf numFmtId="0" fontId="15" fillId="4" borderId="1" xfId="3" applyFont="1" applyFill="1" applyBorder="1" applyAlignment="1">
      <alignment horizontal="center" wrapText="1"/>
    </xf>
    <xf numFmtId="0" fontId="12" fillId="3" borderId="0" xfId="3" applyFill="1" applyAlignment="1">
      <alignment horizontal="center" vertical="center"/>
    </xf>
    <xf numFmtId="0" fontId="22"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9" fillId="2" borderId="0" xfId="0" applyFont="1" applyFill="1" applyBorder="1" applyAlignment="1"/>
    <xf numFmtId="0" fontId="0" fillId="0" borderId="8" xfId="0" applyBorder="1"/>
    <xf numFmtId="0" fontId="0" fillId="0" borderId="15" xfId="0" applyBorder="1"/>
    <xf numFmtId="0" fontId="13" fillId="2" borderId="12" xfId="4" applyFont="1" applyFill="1" applyBorder="1" applyAlignment="1">
      <alignment horizontal="left" vertical="center"/>
    </xf>
    <xf numFmtId="0" fontId="13" fillId="2" borderId="0" xfId="4" applyFont="1" applyFill="1" applyBorder="1" applyAlignment="1">
      <alignment horizontal="left" vertical="center"/>
    </xf>
    <xf numFmtId="0" fontId="13" fillId="2" borderId="13" xfId="4" applyFont="1" applyFill="1" applyBorder="1" applyAlignment="1">
      <alignment horizontal="left" vertical="center"/>
    </xf>
    <xf numFmtId="0" fontId="11" fillId="2" borderId="13" xfId="0" applyFont="1" applyFill="1" applyBorder="1" applyAlignment="1">
      <alignment horizontal="left"/>
    </xf>
    <xf numFmtId="0" fontId="21" fillId="3" borderId="0" xfId="3" applyFont="1" applyFill="1" applyAlignment="1">
      <alignment horizontal="left" vertical="top" wrapText="1"/>
    </xf>
    <xf numFmtId="0" fontId="21" fillId="3" borderId="0" xfId="3" applyFont="1" applyFill="1" applyAlignment="1">
      <alignment horizontal="center" vertical="center"/>
    </xf>
    <xf numFmtId="0" fontId="15" fillId="0" borderId="0" xfId="3" applyFont="1" applyFill="1" applyBorder="1" applyAlignment="1">
      <alignment horizontal="center" vertical="center"/>
    </xf>
    <xf numFmtId="0" fontId="15" fillId="0" borderId="0" xfId="3" applyFont="1" applyFill="1" applyBorder="1" applyAlignment="1">
      <alignment horizontal="center" wrapText="1"/>
    </xf>
    <xf numFmtId="0" fontId="21" fillId="0" borderId="0" xfId="3" applyFont="1" applyFill="1" applyAlignment="1">
      <alignment horizontal="left" vertical="center" wrapText="1"/>
    </xf>
    <xf numFmtId="0" fontId="21" fillId="3" borderId="0" xfId="3" applyFont="1" applyFill="1" applyAlignment="1">
      <alignment vertical="center"/>
    </xf>
    <xf numFmtId="0" fontId="0" fillId="3" borderId="0" xfId="0" applyFill="1"/>
    <xf numFmtId="0" fontId="14" fillId="3" borderId="0" xfId="3" applyFont="1" applyFill="1"/>
    <xf numFmtId="0" fontId="17" fillId="3" borderId="1" xfId="5" applyFont="1" applyFill="1" applyBorder="1" applyAlignment="1">
      <alignment horizontal="left" wrapText="1"/>
    </xf>
    <xf numFmtId="0" fontId="14" fillId="0" borderId="1" xfId="0" applyFont="1" applyBorder="1" applyAlignment="1">
      <alignment horizontal="center" wrapText="1"/>
    </xf>
    <xf numFmtId="0" fontId="14" fillId="0" borderId="1" xfId="0" applyFont="1" applyBorder="1" applyAlignment="1">
      <alignment horizontal="center"/>
    </xf>
    <xf numFmtId="0" fontId="19" fillId="0" borderId="1" xfId="0" applyNumberFormat="1" applyFont="1" applyBorder="1" applyAlignment="1">
      <alignment horizontal="center"/>
    </xf>
    <xf numFmtId="0" fontId="19" fillId="0" borderId="1" xfId="0" applyFont="1" applyBorder="1"/>
    <xf numFmtId="0" fontId="0" fillId="3" borderId="9" xfId="0" applyFill="1" applyBorder="1"/>
    <xf numFmtId="0" fontId="0" fillId="3" borderId="10" xfId="0" applyFill="1" applyBorder="1"/>
    <xf numFmtId="0" fontId="0" fillId="3" borderId="12" xfId="0" applyFill="1" applyBorder="1"/>
    <xf numFmtId="0" fontId="21" fillId="0" borderId="12" xfId="3" applyFont="1" applyFill="1" applyBorder="1" applyAlignment="1">
      <alignment horizontal="left" vertical="center" wrapText="1"/>
    </xf>
    <xf numFmtId="0" fontId="21" fillId="3" borderId="12" xfId="3" applyFont="1" applyFill="1" applyBorder="1" applyAlignment="1">
      <alignment vertical="center"/>
    </xf>
    <xf numFmtId="0" fontId="0" fillId="3" borderId="14" xfId="0" applyFill="1" applyBorder="1"/>
    <xf numFmtId="0" fontId="0" fillId="3" borderId="8" xfId="0" applyFill="1" applyBorder="1"/>
    <xf numFmtId="0" fontId="19" fillId="3" borderId="0" xfId="2" applyFont="1" applyFill="1"/>
    <xf numFmtId="0" fontId="21" fillId="0" borderId="0" xfId="3" applyFont="1" applyFill="1" applyAlignment="1">
      <alignment horizontal="left" vertical="center"/>
    </xf>
    <xf numFmtId="0" fontId="13" fillId="3" borderId="0" xfId="2" applyFont="1" applyFill="1" applyAlignment="1">
      <alignment horizontal="center" vertical="center"/>
    </xf>
    <xf numFmtId="164" fontId="17" fillId="3" borderId="1" xfId="5" applyNumberFormat="1" applyFont="1" applyFill="1" applyBorder="1" applyAlignment="1">
      <alignment horizontal="center"/>
    </xf>
    <xf numFmtId="0" fontId="12" fillId="0" borderId="0" xfId="3" applyFill="1" applyAlignment="1">
      <alignment horizontal="center"/>
    </xf>
    <xf numFmtId="0" fontId="14" fillId="0" borderId="0" xfId="3" applyFont="1" applyFill="1" applyBorder="1"/>
    <xf numFmtId="0" fontId="14" fillId="0" borderId="0" xfId="3" applyFont="1" applyFill="1" applyBorder="1" applyAlignment="1">
      <alignment horizontal="center"/>
    </xf>
    <xf numFmtId="0" fontId="12" fillId="3" borderId="0" xfId="3" applyFont="1" applyFill="1"/>
    <xf numFmtId="166" fontId="12" fillId="3" borderId="0" xfId="3" applyNumberFormat="1" applyFont="1" applyFill="1"/>
    <xf numFmtId="0" fontId="28" fillId="0" borderId="0" xfId="0" applyFont="1" applyFill="1" applyBorder="1" applyAlignment="1">
      <alignment horizontal="center" vertical="center" wrapText="1"/>
    </xf>
    <xf numFmtId="3" fontId="28" fillId="0" borderId="0" xfId="0" applyNumberFormat="1" applyFont="1" applyFill="1" applyBorder="1" applyAlignment="1">
      <alignment horizontal="center" vertical="center"/>
    </xf>
    <xf numFmtId="10" fontId="28" fillId="0" borderId="0" xfId="0" applyNumberFormat="1" applyFont="1" applyFill="1" applyBorder="1" applyAlignment="1">
      <alignment horizontal="center" vertical="center"/>
    </xf>
    <xf numFmtId="0" fontId="27" fillId="0" borderId="1" xfId="0" applyFont="1" applyBorder="1" applyAlignment="1">
      <alignment vertical="center" wrapText="1"/>
    </xf>
    <xf numFmtId="3" fontId="27" fillId="0" borderId="1" xfId="0" applyNumberFormat="1" applyFont="1" applyBorder="1" applyAlignment="1">
      <alignment horizontal="center" vertical="center"/>
    </xf>
    <xf numFmtId="10" fontId="27" fillId="0" borderId="1" xfId="0" applyNumberFormat="1" applyFont="1" applyBorder="1" applyAlignment="1">
      <alignment horizontal="center" vertical="center"/>
    </xf>
    <xf numFmtId="0" fontId="27" fillId="0" borderId="16" xfId="0" applyFont="1" applyBorder="1" applyAlignment="1">
      <alignment vertical="center" wrapText="1"/>
    </xf>
    <xf numFmtId="3" fontId="27" fillId="0" borderId="16" xfId="0" applyNumberFormat="1" applyFont="1" applyBorder="1" applyAlignment="1">
      <alignment horizontal="center" vertical="center"/>
    </xf>
    <xf numFmtId="0" fontId="30" fillId="6" borderId="1" xfId="0" applyFont="1" applyFill="1" applyBorder="1" applyAlignment="1">
      <alignment horizontal="center" vertical="center" wrapText="1"/>
    </xf>
    <xf numFmtId="3" fontId="30" fillId="6" borderId="1" xfId="0" applyNumberFormat="1" applyFont="1" applyFill="1" applyBorder="1" applyAlignment="1">
      <alignment horizontal="center" vertical="center"/>
    </xf>
    <xf numFmtId="10" fontId="30" fillId="6" borderId="1" xfId="0" applyNumberFormat="1" applyFont="1" applyFill="1" applyBorder="1" applyAlignment="1">
      <alignment horizontal="center" vertical="center"/>
    </xf>
    <xf numFmtId="0" fontId="12" fillId="3" borderId="0" xfId="2" applyFont="1" applyFill="1"/>
    <xf numFmtId="0" fontId="15" fillId="3" borderId="1" xfId="2" applyFont="1" applyFill="1" applyBorder="1"/>
    <xf numFmtId="0" fontId="15" fillId="3" borderId="1" xfId="2" applyFont="1" applyFill="1" applyBorder="1" applyAlignment="1">
      <alignment horizontal="center"/>
    </xf>
    <xf numFmtId="0" fontId="12" fillId="3" borderId="1" xfId="2" applyFont="1" applyFill="1" applyBorder="1"/>
    <xf numFmtId="3" fontId="12" fillId="3" borderId="1" xfId="2" applyNumberFormat="1" applyFont="1" applyFill="1" applyBorder="1" applyAlignment="1">
      <alignment horizontal="center"/>
    </xf>
    <xf numFmtId="167" fontId="12" fillId="3" borderId="1" xfId="7" applyNumberFormat="1" applyFont="1" applyFill="1" applyBorder="1" applyAlignment="1">
      <alignment horizontal="center"/>
    </xf>
    <xf numFmtId="3" fontId="15" fillId="4" borderId="1" xfId="2" applyNumberFormat="1" applyFont="1" applyFill="1" applyBorder="1" applyAlignment="1">
      <alignment horizontal="center"/>
    </xf>
    <xf numFmtId="9" fontId="15" fillId="4" borderId="1" xfId="0" applyNumberFormat="1" applyFont="1" applyFill="1" applyBorder="1" applyAlignment="1">
      <alignment horizontal="center"/>
    </xf>
    <xf numFmtId="0" fontId="15" fillId="3" borderId="0" xfId="2" applyFont="1" applyFill="1"/>
    <xf numFmtId="0" fontId="12" fillId="8" borderId="1" xfId="2" applyFont="1" applyFill="1" applyBorder="1"/>
    <xf numFmtId="3" fontId="12" fillId="8" borderId="1" xfId="2" applyNumberFormat="1" applyFont="1" applyFill="1" applyBorder="1" applyAlignment="1">
      <alignment horizontal="center"/>
    </xf>
    <xf numFmtId="0" fontId="15" fillId="0" borderId="0" xfId="3" applyFont="1" applyFill="1" applyBorder="1"/>
    <xf numFmtId="0" fontId="12" fillId="0" borderId="0" xfId="3" applyFont="1" applyFill="1"/>
    <xf numFmtId="164" fontId="12" fillId="0" borderId="0" xfId="3" applyNumberFormat="1" applyFont="1" applyFill="1" applyBorder="1"/>
    <xf numFmtId="0" fontId="15" fillId="3" borderId="0" xfId="3" applyFont="1" applyFill="1" applyBorder="1"/>
    <xf numFmtId="164" fontId="12" fillId="3" borderId="0" xfId="3" applyNumberFormat="1" applyFont="1" applyFill="1" applyBorder="1"/>
    <xf numFmtId="0" fontId="30" fillId="6" borderId="1" xfId="0" applyFont="1" applyFill="1" applyBorder="1" applyAlignment="1">
      <alignment horizontal="center" vertical="center"/>
    </xf>
    <xf numFmtId="0" fontId="25" fillId="6" borderId="1" xfId="0" applyFont="1" applyFill="1" applyBorder="1" applyAlignment="1">
      <alignment horizontal="center" vertical="center"/>
    </xf>
    <xf numFmtId="4" fontId="25" fillId="6" borderId="1" xfId="0" applyNumberFormat="1" applyFont="1" applyFill="1" applyBorder="1" applyAlignment="1">
      <alignment horizontal="center" vertical="center" wrapText="1"/>
    </xf>
    <xf numFmtId="167" fontId="30" fillId="6" borderId="1" xfId="0" applyNumberFormat="1" applyFont="1" applyFill="1" applyBorder="1" applyAlignment="1">
      <alignment horizontal="center"/>
    </xf>
    <xf numFmtId="0" fontId="15" fillId="3" borderId="17" xfId="2" applyFont="1" applyFill="1" applyBorder="1"/>
    <xf numFmtId="0" fontId="15" fillId="3" borderId="17" xfId="2" applyFont="1" applyFill="1" applyBorder="1" applyAlignment="1">
      <alignment horizontal="center"/>
    </xf>
    <xf numFmtId="0" fontId="29" fillId="3" borderId="17" xfId="2" applyFont="1" applyFill="1" applyBorder="1"/>
    <xf numFmtId="0" fontId="21" fillId="3" borderId="1" xfId="2" applyFont="1" applyFill="1" applyBorder="1"/>
    <xf numFmtId="0" fontId="29" fillId="3" borderId="1" xfId="2" applyFont="1" applyFill="1" applyBorder="1"/>
    <xf numFmtId="43" fontId="15" fillId="3" borderId="1" xfId="3" applyNumberFormat="1" applyFont="1" applyFill="1" applyBorder="1" applyAlignment="1">
      <alignment horizontal="center" vertical="center" wrapText="1"/>
    </xf>
    <xf numFmtId="0" fontId="15" fillId="3" borderId="1" xfId="3" quotePrefix="1" applyFont="1" applyFill="1" applyBorder="1" applyAlignment="1">
      <alignment horizontal="center" vertical="center" wrapText="1"/>
    </xf>
    <xf numFmtId="43" fontId="15" fillId="3" borderId="1" xfId="3" applyNumberFormat="1" applyFont="1" applyFill="1" applyBorder="1" applyAlignment="1">
      <alignment horizontal="left" vertical="center" wrapText="1"/>
    </xf>
    <xf numFmtId="0" fontId="15" fillId="3" borderId="1" xfId="3" applyFont="1" applyFill="1" applyBorder="1" applyAlignment="1">
      <alignment horizontal="left" vertical="center"/>
    </xf>
    <xf numFmtId="0" fontId="30" fillId="6" borderId="1" xfId="0" applyFont="1" applyFill="1" applyBorder="1" applyAlignment="1">
      <alignment horizontal="left" vertical="center" wrapText="1"/>
    </xf>
    <xf numFmtId="0" fontId="15" fillId="0" borderId="0" xfId="3" applyFont="1" applyFill="1" applyBorder="1" applyAlignment="1">
      <alignment horizontal="center" vertical="center" wrapText="1"/>
    </xf>
    <xf numFmtId="0" fontId="15" fillId="3" borderId="1" xfId="3" applyFont="1" applyFill="1" applyBorder="1" applyAlignment="1">
      <alignment horizontal="center" vertical="center" wrapText="1"/>
    </xf>
    <xf numFmtId="0" fontId="15" fillId="3" borderId="17"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12" fillId="0" borderId="0" xfId="3" applyFont="1" applyFill="1" applyBorder="1" applyAlignment="1">
      <alignment vertical="center"/>
    </xf>
    <xf numFmtId="0" fontId="15" fillId="0" borderId="0" xfId="3" applyFont="1" applyFill="1" applyBorder="1" applyAlignment="1">
      <alignment wrapText="1"/>
    </xf>
    <xf numFmtId="0" fontId="32" fillId="0" borderId="1" xfId="3" applyFont="1" applyFill="1" applyBorder="1" applyAlignment="1">
      <alignment horizontal="center" vertical="center" wrapText="1"/>
    </xf>
    <xf numFmtId="0" fontId="32" fillId="0" borderId="0" xfId="3" applyFont="1" applyFill="1" applyBorder="1" applyAlignment="1">
      <alignment horizontal="center" vertical="center" wrapText="1"/>
    </xf>
    <xf numFmtId="3" fontId="31" fillId="0" borderId="0" xfId="1" applyNumberFormat="1" applyFont="1" applyFill="1" applyBorder="1"/>
    <xf numFmtId="168" fontId="15" fillId="0" borderId="0" xfId="1" applyNumberFormat="1" applyFont="1" applyFill="1" applyBorder="1" applyAlignment="1">
      <alignment vertical="center"/>
    </xf>
    <xf numFmtId="0" fontId="13" fillId="3" borderId="0" xfId="3" applyFont="1" applyFill="1" applyAlignment="1">
      <alignment horizontal="left" vertical="center"/>
    </xf>
    <xf numFmtId="164" fontId="17" fillId="3" borderId="17" xfId="5" applyNumberFormat="1" applyFont="1" applyFill="1" applyBorder="1" applyAlignment="1">
      <alignment horizontal="center"/>
    </xf>
    <xf numFmtId="0" fontId="23" fillId="0" borderId="0" xfId="0" applyFont="1" applyBorder="1" applyAlignment="1">
      <alignment vertical="center"/>
    </xf>
    <xf numFmtId="4" fontId="12" fillId="3" borderId="0" xfId="3" applyNumberFormat="1" applyFont="1" applyFill="1"/>
    <xf numFmtId="40" fontId="12" fillId="3" borderId="0" xfId="3" applyNumberFormat="1" applyFont="1" applyFill="1"/>
    <xf numFmtId="0" fontId="35" fillId="0" borderId="0" xfId="0" applyFont="1" applyBorder="1" applyAlignment="1">
      <alignment horizontal="left" vertical="center"/>
    </xf>
    <xf numFmtId="0" fontId="34" fillId="3" borderId="0" xfId="3" applyFont="1" applyFill="1"/>
    <xf numFmtId="0" fontId="34" fillId="0" borderId="0" xfId="3" applyFont="1" applyFill="1" applyBorder="1" applyAlignment="1">
      <alignment horizontal="center" vertical="center" wrapText="1"/>
    </xf>
    <xf numFmtId="0" fontId="34" fillId="3" borderId="0" xfId="3" applyFont="1" applyFill="1" applyAlignment="1">
      <alignment horizontal="right"/>
    </xf>
    <xf numFmtId="3" fontId="34" fillId="3" borderId="0" xfId="3" applyNumberFormat="1" applyFont="1" applyFill="1"/>
    <xf numFmtId="0" fontId="36" fillId="5" borderId="1" xfId="3" applyFont="1" applyFill="1" applyBorder="1" applyAlignment="1">
      <alignment horizontal="center" vertical="center" wrapText="1"/>
    </xf>
    <xf numFmtId="3" fontId="33" fillId="0" borderId="1" xfId="3" applyNumberFormat="1" applyFont="1" applyFill="1" applyBorder="1" applyAlignment="1">
      <alignment horizontal="center"/>
    </xf>
    <xf numFmtId="3" fontId="36" fillId="5" borderId="1" xfId="3" applyNumberFormat="1" applyFont="1" applyFill="1" applyBorder="1" applyAlignment="1">
      <alignment horizontal="center"/>
    </xf>
    <xf numFmtId="165" fontId="20" fillId="0" borderId="0" xfId="1" applyNumberFormat="1" applyFont="1" applyFill="1" applyBorder="1" applyAlignment="1">
      <alignment horizontal="right" wrapText="1" indent="1"/>
    </xf>
    <xf numFmtId="37" fontId="15" fillId="0" borderId="0" xfId="1" applyNumberFormat="1" applyFont="1" applyFill="1" applyBorder="1"/>
    <xf numFmtId="167" fontId="15" fillId="0" borderId="0" xfId="7" applyNumberFormat="1" applyFont="1" applyFill="1" applyBorder="1"/>
    <xf numFmtId="0" fontId="15" fillId="5" borderId="1" xfId="3" applyFont="1" applyFill="1" applyBorder="1" applyAlignment="1">
      <alignment horizontal="center" vertical="center" wrapText="1"/>
    </xf>
    <xf numFmtId="0" fontId="12" fillId="0" borderId="0" xfId="3" applyFont="1" applyFill="1" applyBorder="1"/>
    <xf numFmtId="0" fontId="12" fillId="0" borderId="0" xfId="3" applyFill="1" applyBorder="1" applyAlignment="1">
      <alignment vertical="center"/>
    </xf>
    <xf numFmtId="0" fontId="12" fillId="0" borderId="0" xfId="1" applyNumberFormat="1" applyFont="1" applyFill="1" applyBorder="1" applyAlignment="1">
      <alignment vertical="center"/>
    </xf>
    <xf numFmtId="0" fontId="12" fillId="0" borderId="0" xfId="3" applyNumberFormat="1" applyFill="1" applyBorder="1" applyAlignment="1">
      <alignment vertical="center"/>
    </xf>
    <xf numFmtId="3" fontId="17" fillId="0" borderId="0" xfId="1" applyNumberFormat="1" applyFont="1" applyFill="1" applyBorder="1" applyAlignment="1">
      <alignment horizontal="right" vertical="center" wrapText="1"/>
    </xf>
    <xf numFmtId="3" fontId="12" fillId="0" borderId="0" xfId="1" applyNumberFormat="1" applyFont="1" applyFill="1" applyBorder="1" applyAlignment="1">
      <alignment horizontal="right" vertical="center"/>
    </xf>
    <xf numFmtId="3" fontId="12" fillId="0" borderId="0" xfId="1" applyNumberFormat="1" applyFont="1" applyFill="1" applyBorder="1" applyAlignment="1">
      <alignment vertical="center"/>
    </xf>
    <xf numFmtId="3" fontId="31" fillId="0" borderId="0" xfId="1" applyNumberFormat="1" applyFont="1" applyFill="1" applyBorder="1" applyAlignment="1">
      <alignment horizontal="right" vertical="center" wrapText="1"/>
    </xf>
    <xf numFmtId="3" fontId="31" fillId="0" borderId="0" xfId="1" applyNumberFormat="1" applyFont="1" applyFill="1" applyBorder="1" applyAlignment="1">
      <alignment vertical="center"/>
    </xf>
    <xf numFmtId="0" fontId="17" fillId="5" borderId="1" xfId="1" applyNumberFormat="1" applyFont="1" applyFill="1" applyBorder="1" applyAlignment="1">
      <alignment horizontal="right" vertical="center" wrapText="1"/>
    </xf>
    <xf numFmtId="3" fontId="12" fillId="5" borderId="1" xfId="1" applyNumberFormat="1" applyFont="1" applyFill="1" applyBorder="1" applyAlignment="1">
      <alignment horizontal="right" vertical="center"/>
    </xf>
    <xf numFmtId="0" fontId="17" fillId="0" borderId="1" xfId="1" applyNumberFormat="1" applyFont="1" applyFill="1" applyBorder="1" applyAlignment="1">
      <alignment horizontal="right" vertical="center" wrapText="1"/>
    </xf>
    <xf numFmtId="3" fontId="12" fillId="0" borderId="1" xfId="1" applyNumberFormat="1" applyFont="1" applyFill="1" applyBorder="1" applyAlignment="1">
      <alignment horizontal="right" vertical="center"/>
    </xf>
    <xf numFmtId="3" fontId="12" fillId="5" borderId="1" xfId="1" applyNumberFormat="1" applyFont="1" applyFill="1" applyBorder="1" applyAlignment="1">
      <alignment vertical="center"/>
    </xf>
    <xf numFmtId="3" fontId="31" fillId="5" borderId="1" xfId="1" applyNumberFormat="1" applyFont="1" applyFill="1" applyBorder="1" applyAlignment="1">
      <alignment horizontal="right" vertical="center" wrapText="1"/>
    </xf>
    <xf numFmtId="3" fontId="31" fillId="5" borderId="1" xfId="1" applyNumberFormat="1" applyFont="1" applyFill="1" applyBorder="1" applyAlignment="1">
      <alignment vertical="center"/>
    </xf>
    <xf numFmtId="168" fontId="12" fillId="0" borderId="0" xfId="1" applyNumberFormat="1" applyFont="1" applyFill="1" applyBorder="1" applyAlignment="1">
      <alignment vertical="center"/>
    </xf>
    <xf numFmtId="3" fontId="12" fillId="5" borderId="17" xfId="1" applyNumberFormat="1" applyFont="1" applyFill="1" applyBorder="1" applyAlignment="1">
      <alignment horizontal="right" vertical="center"/>
    </xf>
    <xf numFmtId="3" fontId="12" fillId="5" borderId="17" xfId="1" applyNumberFormat="1" applyFont="1" applyFill="1" applyBorder="1" applyAlignment="1">
      <alignment vertical="center"/>
    </xf>
    <xf numFmtId="0" fontId="17" fillId="0" borderId="0" xfId="1" applyNumberFormat="1" applyFont="1" applyFill="1" applyBorder="1" applyAlignment="1">
      <alignment horizontal="right" vertical="center" wrapText="1"/>
    </xf>
    <xf numFmtId="37" fontId="12" fillId="3" borderId="1" xfId="1" applyNumberFormat="1" applyFont="1" applyFill="1" applyBorder="1" applyAlignment="1">
      <alignment horizontal="center"/>
    </xf>
    <xf numFmtId="37" fontId="15" fillId="4" borderId="1" xfId="1" applyNumberFormat="1" applyFont="1" applyFill="1" applyBorder="1" applyAlignment="1">
      <alignment horizontal="center"/>
    </xf>
    <xf numFmtId="167" fontId="15" fillId="4" borderId="1" xfId="7" applyNumberFormat="1" applyFont="1" applyFill="1" applyBorder="1" applyAlignment="1">
      <alignment horizontal="center"/>
    </xf>
    <xf numFmtId="37" fontId="17" fillId="3" borderId="1" xfId="1" applyNumberFormat="1" applyFont="1" applyFill="1" applyBorder="1" applyAlignment="1">
      <alignment horizontal="center" wrapText="1"/>
    </xf>
    <xf numFmtId="37" fontId="20" fillId="4" borderId="1" xfId="1" applyNumberFormat="1" applyFont="1" applyFill="1" applyBorder="1" applyAlignment="1">
      <alignment horizontal="center" wrapText="1"/>
    </xf>
    <xf numFmtId="0" fontId="40" fillId="0" borderId="0" xfId="3" applyFont="1" applyFill="1" applyBorder="1" applyAlignment="1">
      <alignment vertical="center"/>
    </xf>
    <xf numFmtId="165" fontId="31" fillId="5" borderId="1" xfId="1" applyNumberFormat="1" applyFont="1" applyFill="1" applyBorder="1" applyAlignment="1">
      <alignment horizontal="right" vertical="center" wrapText="1"/>
    </xf>
    <xf numFmtId="3" fontId="31" fillId="5" borderId="1" xfId="1" applyNumberFormat="1" applyFont="1" applyFill="1" applyBorder="1" applyAlignment="1">
      <alignment vertical="center" wrapText="1"/>
    </xf>
    <xf numFmtId="165" fontId="31" fillId="5" borderId="17" xfId="1" applyNumberFormat="1" applyFont="1" applyFill="1" applyBorder="1" applyAlignment="1">
      <alignment horizontal="center" vertical="center" wrapText="1"/>
    </xf>
    <xf numFmtId="3" fontId="31" fillId="0" borderId="0" xfId="1" applyNumberFormat="1" applyFont="1" applyFill="1" applyBorder="1" applyAlignment="1">
      <alignment vertical="center" wrapText="1"/>
    </xf>
    <xf numFmtId="0" fontId="15" fillId="5" borderId="1" xfId="3" applyFont="1" applyFill="1" applyBorder="1" applyAlignment="1">
      <alignment horizontal="center" vertical="center" wrapText="1"/>
    </xf>
    <xf numFmtId="0" fontId="12" fillId="0" borderId="3" xfId="1" applyNumberFormat="1" applyFont="1" applyFill="1" applyBorder="1" applyAlignment="1">
      <alignment vertical="center"/>
    </xf>
    <xf numFmtId="3" fontId="38" fillId="0" borderId="1" xfId="3" applyNumberFormat="1" applyFont="1" applyFill="1" applyBorder="1" applyAlignment="1">
      <alignment horizontal="center"/>
    </xf>
    <xf numFmtId="3" fontId="39" fillId="5" borderId="1" xfId="3" applyNumberFormat="1" applyFont="1" applyFill="1" applyBorder="1" applyAlignment="1">
      <alignment horizontal="center"/>
    </xf>
    <xf numFmtId="164" fontId="17" fillId="0" borderId="0" xfId="5" applyNumberFormat="1" applyFont="1" applyFill="1" applyBorder="1" applyAlignment="1">
      <alignment horizontal="center"/>
    </xf>
    <xf numFmtId="0" fontId="15" fillId="0" borderId="0" xfId="3" applyFont="1" applyFill="1" applyBorder="1" applyAlignment="1">
      <alignment vertical="center"/>
    </xf>
    <xf numFmtId="0" fontId="41" fillId="0" borderId="0" xfId="3" applyFont="1" applyFill="1" applyBorder="1" applyAlignment="1">
      <alignment vertical="center"/>
    </xf>
    <xf numFmtId="0" fontId="15" fillId="0" borderId="0" xfId="3" applyFont="1" applyFill="1"/>
    <xf numFmtId="165" fontId="31" fillId="5" borderId="1" xfId="1" applyNumberFormat="1" applyFont="1" applyFill="1" applyBorder="1" applyAlignment="1">
      <alignment horizontal="center" vertical="center" wrapText="1"/>
    </xf>
    <xf numFmtId="0" fontId="20" fillId="6" borderId="25" xfId="1" applyNumberFormat="1" applyFont="1" applyFill="1" applyBorder="1" applyAlignment="1">
      <alignment horizontal="right" vertical="center" wrapText="1"/>
    </xf>
    <xf numFmtId="3" fontId="15" fillId="6" borderId="26" xfId="1" applyNumberFormat="1" applyFont="1" applyFill="1" applyBorder="1" applyAlignment="1">
      <alignment horizontal="right" vertical="center"/>
    </xf>
    <xf numFmtId="0" fontId="20" fillId="6" borderId="24" xfId="1" applyNumberFormat="1" applyFont="1" applyFill="1" applyBorder="1" applyAlignment="1">
      <alignment horizontal="right" vertical="center" wrapText="1"/>
    </xf>
    <xf numFmtId="3" fontId="15" fillId="6" borderId="26" xfId="1" applyNumberFormat="1" applyFont="1" applyFill="1" applyBorder="1" applyAlignment="1">
      <alignment vertical="center"/>
    </xf>
    <xf numFmtId="3" fontId="20" fillId="9" borderId="24" xfId="1" applyNumberFormat="1" applyFont="1" applyFill="1" applyBorder="1" applyAlignment="1">
      <alignment horizontal="right" vertical="center" wrapText="1"/>
    </xf>
    <xf numFmtId="3" fontId="15" fillId="9" borderId="26" xfId="1" applyNumberFormat="1" applyFont="1" applyFill="1" applyBorder="1" applyAlignment="1">
      <alignment vertical="center"/>
    </xf>
    <xf numFmtId="164" fontId="20" fillId="0" borderId="24" xfId="5" applyNumberFormat="1" applyFont="1" applyFill="1" applyBorder="1" applyAlignment="1">
      <alignment horizontal="center"/>
    </xf>
    <xf numFmtId="168" fontId="15" fillId="0" borderId="0" xfId="1" applyNumberFormat="1" applyFont="1" applyFill="1" applyBorder="1" applyAlignment="1">
      <alignment horizontal="right" vertical="center"/>
    </xf>
    <xf numFmtId="0" fontId="12" fillId="0" borderId="0" xfId="3" applyFill="1" applyBorder="1" applyAlignment="1">
      <alignment horizontal="right" vertical="center"/>
    </xf>
    <xf numFmtId="0" fontId="31" fillId="0" borderId="0" xfId="3" applyFont="1" applyFill="1" applyBorder="1" applyAlignment="1">
      <alignment horizontal="right" vertical="center"/>
    </xf>
    <xf numFmtId="0" fontId="20" fillId="5" borderId="24" xfId="1" applyNumberFormat="1" applyFont="1" applyFill="1" applyBorder="1" applyAlignment="1">
      <alignment horizontal="right" vertical="center" wrapText="1"/>
    </xf>
    <xf numFmtId="0" fontId="20" fillId="5" borderId="28" xfId="1" applyNumberFormat="1" applyFont="1" applyFill="1" applyBorder="1" applyAlignment="1">
      <alignment horizontal="right" vertical="center" wrapText="1"/>
    </xf>
    <xf numFmtId="3" fontId="32" fillId="5" borderId="24" xfId="1" applyNumberFormat="1" applyFont="1" applyFill="1" applyBorder="1" applyAlignment="1">
      <alignment vertical="center" wrapText="1"/>
    </xf>
    <xf numFmtId="3" fontId="32" fillId="5" borderId="26" xfId="1" applyNumberFormat="1" applyFont="1" applyFill="1" applyBorder="1" applyAlignment="1">
      <alignment vertical="center"/>
    </xf>
    <xf numFmtId="3" fontId="32" fillId="5" borderId="24" xfId="1" applyNumberFormat="1" applyFont="1" applyFill="1" applyBorder="1" applyAlignment="1">
      <alignment horizontal="right" vertical="center" wrapText="1"/>
    </xf>
    <xf numFmtId="3" fontId="20" fillId="5" borderId="28" xfId="1" applyNumberFormat="1" applyFont="1" applyFill="1" applyBorder="1" applyAlignment="1">
      <alignment horizontal="right" vertical="center" wrapText="1"/>
    </xf>
    <xf numFmtId="3" fontId="17" fillId="5" borderId="1" xfId="1" applyNumberFormat="1" applyFont="1" applyFill="1" applyBorder="1" applyAlignment="1">
      <alignment horizontal="right" vertical="center" wrapText="1"/>
    </xf>
    <xf numFmtId="3" fontId="20" fillId="6" borderId="25" xfId="1" applyNumberFormat="1" applyFont="1" applyFill="1" applyBorder="1" applyAlignment="1">
      <alignment horizontal="right" vertical="center" wrapText="1"/>
    </xf>
    <xf numFmtId="3" fontId="17" fillId="5" borderId="17" xfId="1" applyNumberFormat="1" applyFont="1" applyFill="1" applyBorder="1" applyAlignment="1">
      <alignment horizontal="right" vertical="center" wrapText="1"/>
    </xf>
    <xf numFmtId="0" fontId="37" fillId="0" borderId="0" xfId="3" applyFont="1" applyFill="1"/>
    <xf numFmtId="0" fontId="37" fillId="3" borderId="0" xfId="3" applyFont="1" applyFill="1" applyAlignment="1">
      <alignment horizontal="center" vertical="center"/>
    </xf>
    <xf numFmtId="0" fontId="42" fillId="3" borderId="0" xfId="3" applyFont="1" applyFill="1" applyAlignment="1">
      <alignment horizontal="center" vertical="center"/>
    </xf>
    <xf numFmtId="14" fontId="37" fillId="3" borderId="0" xfId="3" applyNumberFormat="1" applyFont="1" applyFill="1" applyAlignment="1">
      <alignment horizontal="center" vertical="center"/>
    </xf>
    <xf numFmtId="0" fontId="37" fillId="3" borderId="0" xfId="3" applyFont="1" applyFill="1"/>
    <xf numFmtId="3" fontId="17" fillId="0" borderId="1" xfId="1" applyNumberFormat="1" applyFont="1" applyFill="1" applyBorder="1" applyAlignment="1">
      <alignment horizontal="center" vertical="center" wrapText="1"/>
    </xf>
    <xf numFmtId="0" fontId="21" fillId="0" borderId="0" xfId="3" applyFont="1" applyFill="1" applyBorder="1" applyAlignment="1">
      <alignment horizontal="left" vertical="top" wrapText="1"/>
    </xf>
    <xf numFmtId="0" fontId="15" fillId="6" borderId="1" xfId="3" applyFont="1" applyFill="1" applyBorder="1" applyAlignment="1">
      <alignment horizontal="center"/>
    </xf>
    <xf numFmtId="0" fontId="12" fillId="3" borderId="0" xfId="1" applyNumberFormat="1" applyFont="1" applyFill="1" applyBorder="1" applyAlignment="1">
      <alignment vertical="center"/>
    </xf>
    <xf numFmtId="0" fontId="12" fillId="3" borderId="1" xfId="3" quotePrefix="1" applyNumberFormat="1" applyFont="1" applyFill="1" applyBorder="1" applyAlignment="1">
      <alignment horizontal="center" vertical="center"/>
    </xf>
    <xf numFmtId="3" fontId="17" fillId="3" borderId="1" xfId="1" applyNumberFormat="1" applyFont="1" applyFill="1" applyBorder="1" applyAlignment="1">
      <alignment horizontal="right" vertical="center" wrapText="1"/>
    </xf>
    <xf numFmtId="3" fontId="12" fillId="3" borderId="1" xfId="1" applyNumberFormat="1" applyFont="1" applyFill="1" applyBorder="1" applyAlignment="1">
      <alignment horizontal="right" vertical="center"/>
    </xf>
    <xf numFmtId="0" fontId="12" fillId="3" borderId="17" xfId="3" quotePrefix="1" applyNumberFormat="1" applyFont="1" applyFill="1" applyBorder="1" applyAlignment="1">
      <alignment horizontal="center" vertical="center"/>
    </xf>
    <xf numFmtId="3" fontId="17" fillId="3" borderId="17" xfId="1" applyNumberFormat="1" applyFont="1" applyFill="1" applyBorder="1" applyAlignment="1">
      <alignment horizontal="right" vertical="center" wrapText="1"/>
    </xf>
    <xf numFmtId="3" fontId="12" fillId="3" borderId="17" xfId="1" applyNumberFormat="1" applyFont="1" applyFill="1" applyBorder="1" applyAlignment="1">
      <alignment horizontal="right" vertical="center"/>
    </xf>
    <xf numFmtId="0" fontId="21" fillId="0" borderId="0" xfId="3" applyFont="1" applyFill="1" applyBorder="1" applyAlignment="1">
      <alignment horizontal="left" vertical="center" wrapText="1"/>
    </xf>
    <xf numFmtId="0" fontId="15" fillId="5" borderId="1" xfId="3" applyFont="1" applyFill="1" applyBorder="1" applyAlignment="1">
      <alignment horizontal="center" vertical="center" wrapText="1"/>
    </xf>
    <xf numFmtId="0" fontId="13" fillId="3" borderId="0" xfId="3" applyFont="1" applyFill="1" applyAlignment="1">
      <alignment horizontal="center" vertical="center" wrapText="1"/>
    </xf>
    <xf numFmtId="0" fontId="15" fillId="4" borderId="1" xfId="3" applyFont="1" applyFill="1" applyBorder="1" applyAlignment="1">
      <alignment horizontal="center" vertical="center" wrapText="1"/>
    </xf>
    <xf numFmtId="3" fontId="44" fillId="6" borderId="1" xfId="3" applyNumberFormat="1" applyFont="1" applyFill="1" applyBorder="1" applyAlignment="1">
      <alignment horizontal="right" vertical="center"/>
    </xf>
    <xf numFmtId="3" fontId="31" fillId="3" borderId="1" xfId="1" applyNumberFormat="1" applyFont="1" applyFill="1" applyBorder="1" applyAlignment="1">
      <alignment horizontal="right" vertical="center" wrapText="1"/>
    </xf>
    <xf numFmtId="3" fontId="31" fillId="3" borderId="1" xfId="1" applyNumberFormat="1" applyFont="1" applyFill="1" applyBorder="1" applyAlignment="1">
      <alignment vertical="center"/>
    </xf>
    <xf numFmtId="3" fontId="31" fillId="3" borderId="17" xfId="1" applyNumberFormat="1" applyFont="1" applyFill="1" applyBorder="1" applyAlignment="1">
      <alignment horizontal="right" vertical="center" wrapText="1"/>
    </xf>
    <xf numFmtId="3" fontId="31" fillId="3" borderId="17" xfId="1" applyNumberFormat="1" applyFont="1" applyFill="1" applyBorder="1" applyAlignment="1">
      <alignment vertical="center"/>
    </xf>
    <xf numFmtId="0" fontId="45" fillId="0" borderId="0" xfId="3" applyFont="1" applyFill="1"/>
    <xf numFmtId="0" fontId="45" fillId="3" borderId="0" xfId="3" applyFont="1" applyFill="1"/>
    <xf numFmtId="0" fontId="46" fillId="3" borderId="0" xfId="3" applyFont="1" applyFill="1" applyAlignment="1">
      <alignment horizontal="center" vertical="center"/>
    </xf>
    <xf numFmtId="0" fontId="45" fillId="3" borderId="0" xfId="3" applyFont="1" applyFill="1" applyAlignment="1">
      <alignment horizontal="center" vertical="center"/>
    </xf>
    <xf numFmtId="0" fontId="47" fillId="3" borderId="0" xfId="3" applyFont="1" applyFill="1" applyAlignment="1">
      <alignment horizontal="center" vertical="center"/>
    </xf>
    <xf numFmtId="0" fontId="45" fillId="3" borderId="0" xfId="3" applyFont="1" applyFill="1" applyBorder="1"/>
    <xf numFmtId="0" fontId="12" fillId="3" borderId="0" xfId="3" applyFont="1" applyFill="1" applyBorder="1"/>
    <xf numFmtId="0" fontId="12" fillId="3" borderId="1" xfId="3" applyFont="1" applyFill="1" applyBorder="1" applyAlignment="1">
      <alignment horizontal="right" vertical="center"/>
    </xf>
    <xf numFmtId="3" fontId="12" fillId="3" borderId="1" xfId="3" applyNumberFormat="1" applyFont="1" applyFill="1" applyBorder="1" applyAlignment="1">
      <alignment horizontal="right" vertical="center"/>
    </xf>
    <xf numFmtId="3" fontId="12" fillId="3" borderId="0" xfId="3" applyNumberFormat="1" applyFont="1" applyFill="1" applyBorder="1" applyAlignment="1">
      <alignment horizontal="center" vertical="center"/>
    </xf>
    <xf numFmtId="3" fontId="12" fillId="3" borderId="0" xfId="3" applyNumberFormat="1" applyFont="1" applyFill="1" applyBorder="1" applyAlignment="1">
      <alignment horizontal="right" vertical="center"/>
    </xf>
    <xf numFmtId="0" fontId="12" fillId="3" borderId="0" xfId="3" applyFont="1" applyFill="1" applyAlignment="1">
      <alignment horizontal="right" vertical="center"/>
    </xf>
    <xf numFmtId="0" fontId="21" fillId="3" borderId="0" xfId="3" applyFont="1" applyFill="1" applyAlignment="1">
      <alignment horizontal="right" vertical="center"/>
    </xf>
    <xf numFmtId="0" fontId="12" fillId="3" borderId="0" xfId="3" applyFont="1" applyFill="1" applyBorder="1" applyAlignment="1">
      <alignment horizontal="right" vertical="center"/>
    </xf>
    <xf numFmtId="0" fontId="12" fillId="0" borderId="0" xfId="3" applyFont="1" applyFill="1" applyAlignment="1">
      <alignment horizontal="right" vertical="center"/>
    </xf>
    <xf numFmtId="0" fontId="12" fillId="3" borderId="0" xfId="0" applyFont="1" applyFill="1" applyBorder="1" applyAlignment="1">
      <alignment horizontal="right" vertical="center"/>
    </xf>
    <xf numFmtId="0" fontId="15" fillId="0" borderId="0" xfId="3" applyFont="1" applyFill="1" applyAlignment="1">
      <alignment horizontal="right" vertical="center"/>
    </xf>
    <xf numFmtId="3" fontId="15" fillId="5" borderId="1" xfId="3" applyNumberFormat="1" applyFont="1" applyFill="1" applyBorder="1" applyAlignment="1">
      <alignment horizontal="right" vertical="center"/>
    </xf>
    <xf numFmtId="0" fontId="13" fillId="0" borderId="0" xfId="3" applyFont="1" applyFill="1"/>
    <xf numFmtId="0" fontId="15" fillId="3" borderId="0" xfId="3" applyFont="1" applyFill="1"/>
    <xf numFmtId="3" fontId="24" fillId="3" borderId="1" xfId="0" applyNumberFormat="1" applyFont="1" applyFill="1" applyBorder="1" applyAlignment="1">
      <alignment horizontal="right"/>
    </xf>
    <xf numFmtId="3" fontId="25" fillId="3" borderId="0" xfId="0" applyNumberFormat="1" applyFont="1" applyFill="1" applyBorder="1" applyAlignment="1">
      <alignment horizontal="right"/>
    </xf>
    <xf numFmtId="3" fontId="15" fillId="6" borderId="1" xfId="3" applyNumberFormat="1" applyFont="1" applyFill="1" applyBorder="1" applyAlignment="1">
      <alignment horizontal="center" vertical="center"/>
    </xf>
    <xf numFmtId="0" fontId="15" fillId="6" borderId="1" xfId="0" applyFont="1" applyFill="1" applyBorder="1" applyAlignment="1">
      <alignment horizontal="left" vertical="center"/>
    </xf>
    <xf numFmtId="0" fontId="15" fillId="6" borderId="16" xfId="0" applyFont="1" applyFill="1" applyBorder="1" applyAlignment="1">
      <alignment horizontal="left" vertical="center"/>
    </xf>
    <xf numFmtId="0" fontId="25" fillId="5" borderId="1" xfId="3" applyFont="1" applyFill="1" applyBorder="1" applyAlignment="1">
      <alignment horizontal="center" vertical="center" wrapText="1"/>
    </xf>
    <xf numFmtId="3" fontId="25" fillId="5" borderId="1" xfId="3" applyNumberFormat="1" applyFont="1" applyFill="1" applyBorder="1" applyAlignment="1">
      <alignment horizontal="center" vertical="center" wrapText="1"/>
    </xf>
    <xf numFmtId="0" fontId="25" fillId="5" borderId="1" xfId="3" applyFont="1" applyFill="1" applyBorder="1" applyAlignment="1">
      <alignment horizontal="center"/>
    </xf>
    <xf numFmtId="3" fontId="25" fillId="5" borderId="1" xfId="3" applyNumberFormat="1" applyFont="1" applyFill="1" applyBorder="1" applyAlignment="1">
      <alignment horizontal="center"/>
    </xf>
    <xf numFmtId="0" fontId="24" fillId="3" borderId="0" xfId="3" applyFont="1" applyFill="1" applyAlignment="1">
      <alignment horizontal="center"/>
    </xf>
    <xf numFmtId="0" fontId="24" fillId="3" borderId="0" xfId="3" applyFont="1" applyFill="1" applyAlignment="1">
      <alignment horizontal="right"/>
    </xf>
    <xf numFmtId="0" fontId="24" fillId="3" borderId="0" xfId="3" applyFont="1" applyFill="1" applyBorder="1" applyAlignment="1">
      <alignment horizontal="right"/>
    </xf>
    <xf numFmtId="0" fontId="46" fillId="3" borderId="0" xfId="3" applyFont="1" applyFill="1" applyBorder="1" applyAlignment="1">
      <alignment horizontal="right"/>
    </xf>
    <xf numFmtId="169" fontId="44" fillId="3" borderId="0" xfId="3" applyNumberFormat="1" applyFont="1" applyFill="1" applyAlignment="1">
      <alignment horizontal="right"/>
    </xf>
    <xf numFmtId="3" fontId="43" fillId="0" borderId="1" xfId="0" applyNumberFormat="1" applyFont="1" applyBorder="1" applyAlignment="1">
      <alignment horizontal="center" vertical="center"/>
    </xf>
    <xf numFmtId="3" fontId="43" fillId="0" borderId="16" xfId="0" applyNumberFormat="1" applyFont="1" applyBorder="1" applyAlignment="1">
      <alignment horizontal="center" vertical="center"/>
    </xf>
    <xf numFmtId="0" fontId="27" fillId="0" borderId="0" xfId="3" applyFont="1" applyFill="1"/>
    <xf numFmtId="0" fontId="27" fillId="0" borderId="0" xfId="3" applyFont="1" applyFill="1" applyBorder="1"/>
    <xf numFmtId="0" fontId="15" fillId="3" borderId="1" xfId="3" quotePrefix="1" applyNumberFormat="1" applyFont="1" applyFill="1" applyBorder="1" applyAlignment="1">
      <alignment horizontal="center"/>
    </xf>
    <xf numFmtId="3" fontId="12" fillId="3" borderId="0" xfId="3" applyNumberFormat="1" applyFont="1" applyFill="1" applyBorder="1" applyAlignment="1">
      <alignment horizontal="center" wrapText="1"/>
    </xf>
    <xf numFmtId="3" fontId="12" fillId="3" borderId="1" xfId="3" applyNumberFormat="1" applyFont="1" applyFill="1" applyBorder="1" applyAlignment="1">
      <alignment horizontal="right" wrapText="1"/>
    </xf>
    <xf numFmtId="0" fontId="12" fillId="3" borderId="0" xfId="3" applyFill="1" applyAlignment="1">
      <alignment horizontal="center"/>
    </xf>
    <xf numFmtId="3" fontId="12" fillId="0" borderId="0" xfId="3" applyNumberFormat="1" applyFill="1" applyBorder="1" applyAlignment="1"/>
    <xf numFmtId="0" fontId="21" fillId="3" borderId="0" xfId="3" applyFont="1" applyFill="1" applyAlignment="1">
      <alignment horizontal="center"/>
    </xf>
    <xf numFmtId="0" fontId="21" fillId="3" borderId="0" xfId="3" applyFont="1" applyFill="1" applyAlignment="1">
      <alignment horizontal="left" wrapText="1"/>
    </xf>
    <xf numFmtId="0" fontId="12" fillId="3" borderId="0" xfId="3" applyFill="1" applyAlignment="1"/>
    <xf numFmtId="0" fontId="12" fillId="0" borderId="0" xfId="3" applyFill="1" applyAlignment="1"/>
    <xf numFmtId="3" fontId="20" fillId="4" borderId="1" xfId="1" applyNumberFormat="1" applyFont="1" applyFill="1" applyBorder="1" applyAlignment="1">
      <alignment horizontal="right" vertical="center" wrapText="1"/>
    </xf>
    <xf numFmtId="3" fontId="15" fillId="4" borderId="1" xfId="1" applyNumberFormat="1" applyFont="1" applyFill="1" applyBorder="1" applyAlignment="1">
      <alignment vertical="center"/>
    </xf>
    <xf numFmtId="3" fontId="20" fillId="4" borderId="17" xfId="1" applyNumberFormat="1" applyFont="1" applyFill="1" applyBorder="1" applyAlignment="1">
      <alignment horizontal="right" vertical="center" wrapText="1"/>
    </xf>
    <xf numFmtId="3" fontId="15" fillId="4" borderId="17" xfId="1" applyNumberFormat="1" applyFont="1" applyFill="1" applyBorder="1" applyAlignment="1">
      <alignment vertical="center"/>
    </xf>
    <xf numFmtId="0" fontId="15" fillId="4" borderId="1" xfId="3" applyFont="1" applyFill="1" applyBorder="1" applyAlignment="1">
      <alignment horizontal="center" vertical="center" wrapText="1"/>
    </xf>
    <xf numFmtId="0" fontId="15" fillId="5" borderId="1" xfId="3" applyFont="1" applyFill="1" applyBorder="1" applyAlignment="1">
      <alignment horizontal="center" vertical="center" wrapText="1"/>
    </xf>
    <xf numFmtId="0" fontId="21" fillId="0" borderId="0" xfId="3" applyFont="1" applyFill="1" applyAlignment="1">
      <alignment horizontal="left" vertical="top" wrapText="1"/>
    </xf>
    <xf numFmtId="3" fontId="12" fillId="0" borderId="0" xfId="3" applyNumberFormat="1" applyFill="1" applyAlignment="1"/>
    <xf numFmtId="3" fontId="44" fillId="6" borderId="1" xfId="10" applyNumberFormat="1" applyFont="1" applyFill="1" applyBorder="1" applyAlignment="1">
      <alignment horizontal="right"/>
    </xf>
    <xf numFmtId="3" fontId="44" fillId="6" borderId="18" xfId="10" applyNumberFormat="1" applyFont="1" applyFill="1" applyBorder="1" applyAlignment="1">
      <alignment horizontal="right"/>
    </xf>
    <xf numFmtId="3" fontId="20" fillId="4" borderId="1" xfId="10" applyNumberFormat="1" applyFont="1" applyFill="1" applyBorder="1" applyAlignment="1">
      <alignment horizontal="right" wrapText="1"/>
    </xf>
    <xf numFmtId="3" fontId="15" fillId="0" borderId="0" xfId="10" applyNumberFormat="1" applyFont="1" applyFill="1" applyBorder="1" applyAlignment="1">
      <alignment horizontal="right"/>
    </xf>
    <xf numFmtId="3" fontId="20" fillId="5" borderId="1" xfId="10" applyNumberFormat="1" applyFont="1" applyFill="1" applyBorder="1" applyAlignment="1">
      <alignment horizontal="right" wrapText="1"/>
    </xf>
    <xf numFmtId="3" fontId="20" fillId="3" borderId="1" xfId="10" applyNumberFormat="1" applyFont="1" applyFill="1" applyBorder="1" applyAlignment="1">
      <alignment horizontal="right" wrapText="1"/>
    </xf>
    <xf numFmtId="0" fontId="15" fillId="6" borderId="1" xfId="3" quotePrefix="1" applyFont="1" applyFill="1" applyBorder="1" applyAlignment="1">
      <alignment horizontal="center" wrapText="1"/>
    </xf>
    <xf numFmtId="3" fontId="12" fillId="0" borderId="0" xfId="10" applyNumberFormat="1" applyFont="1" applyFill="1" applyBorder="1" applyAlignment="1">
      <alignment horizontal="center"/>
    </xf>
    <xf numFmtId="0" fontId="12" fillId="0" borderId="0" xfId="3" applyFill="1"/>
    <xf numFmtId="0" fontId="45" fillId="0" borderId="0" xfId="3" applyFont="1" applyFill="1"/>
    <xf numFmtId="0" fontId="46" fillId="3" borderId="0" xfId="3" applyFont="1" applyFill="1" applyAlignment="1">
      <alignment horizontal="center" vertical="center"/>
    </xf>
    <xf numFmtId="0" fontId="45" fillId="3" borderId="0" xfId="3" applyFont="1" applyFill="1" applyAlignment="1">
      <alignment horizontal="center" vertical="center"/>
    </xf>
    <xf numFmtId="0" fontId="45" fillId="3" borderId="0" xfId="3" applyFont="1" applyFill="1" applyBorder="1"/>
    <xf numFmtId="0" fontId="13" fillId="0" borderId="0" xfId="3" applyFont="1" applyFill="1"/>
    <xf numFmtId="3" fontId="20" fillId="5" borderId="24" xfId="1" applyNumberFormat="1" applyFont="1" applyFill="1" applyBorder="1" applyAlignment="1">
      <alignment horizontal="right" vertical="center" wrapText="1"/>
    </xf>
    <xf numFmtId="0" fontId="15" fillId="4" borderId="27" xfId="3" quotePrefix="1" applyFont="1" applyFill="1" applyBorder="1" applyAlignment="1">
      <alignment horizontal="center" vertical="center" wrapText="1"/>
    </xf>
    <xf numFmtId="37" fontId="20" fillId="4" borderId="23" xfId="1" applyNumberFormat="1" applyFont="1" applyFill="1" applyBorder="1" applyAlignment="1">
      <alignment horizontal="right" vertical="center" wrapText="1"/>
    </xf>
    <xf numFmtId="14" fontId="37" fillId="0" borderId="0" xfId="3" applyNumberFormat="1" applyFont="1" applyFill="1" applyAlignment="1">
      <alignment horizontal="center" vertical="center"/>
    </xf>
    <xf numFmtId="0" fontId="15" fillId="0" borderId="1" xfId="3" quotePrefix="1" applyNumberFormat="1" applyFont="1" applyFill="1" applyBorder="1" applyAlignment="1">
      <alignment horizontal="center"/>
    </xf>
    <xf numFmtId="3" fontId="12" fillId="0" borderId="0" xfId="3" applyNumberFormat="1" applyFont="1" applyFill="1" applyBorder="1" applyAlignment="1">
      <alignment horizontal="center" wrapText="1"/>
    </xf>
    <xf numFmtId="3" fontId="12" fillId="0" borderId="1" xfId="3" applyNumberFormat="1" applyFont="1" applyFill="1" applyBorder="1" applyAlignment="1">
      <alignment horizontal="right" wrapText="1"/>
    </xf>
    <xf numFmtId="0" fontId="12" fillId="0" borderId="0" xfId="3" applyFill="1" applyAlignment="1">
      <alignment horizontal="center" vertical="center"/>
    </xf>
    <xf numFmtId="0" fontId="41" fillId="0" borderId="0" xfId="3" applyFont="1" applyFill="1"/>
    <xf numFmtId="0" fontId="41" fillId="0" borderId="0" xfId="3" applyFont="1" applyFill="1" applyBorder="1"/>
    <xf numFmtId="0" fontId="32" fillId="0" borderId="0" xfId="3" applyFont="1" applyFill="1" applyAlignment="1">
      <alignment vertical="center" wrapText="1"/>
    </xf>
    <xf numFmtId="3" fontId="22" fillId="3" borderId="1" xfId="3" applyNumberFormat="1" applyFont="1" applyFill="1" applyBorder="1" applyAlignment="1">
      <alignment horizontal="center" vertical="center"/>
    </xf>
    <xf numFmtId="0" fontId="12" fillId="0" borderId="1" xfId="1" applyNumberFormat="1" applyFont="1" applyFill="1" applyBorder="1" applyAlignment="1">
      <alignment horizontal="right" vertical="center" wrapText="1"/>
    </xf>
    <xf numFmtId="0" fontId="12" fillId="5" borderId="1" xfId="1" applyNumberFormat="1" applyFont="1" applyFill="1" applyBorder="1" applyAlignment="1">
      <alignment horizontal="right" vertical="center" wrapText="1"/>
    </xf>
    <xf numFmtId="0" fontId="0" fillId="0" borderId="0" xfId="0"/>
    <xf numFmtId="0" fontId="65" fillId="0" borderId="0" xfId="0" applyFont="1"/>
    <xf numFmtId="170" fontId="65" fillId="0" borderId="0" xfId="0" applyNumberFormat="1" applyFont="1"/>
    <xf numFmtId="14" fontId="65" fillId="0" borderId="0" xfId="0" applyNumberFormat="1" applyFont="1"/>
    <xf numFmtId="0" fontId="63" fillId="0" borderId="0" xfId="0" applyFont="1"/>
    <xf numFmtId="170" fontId="63" fillId="0" borderId="0" xfId="0" applyNumberFormat="1" applyFont="1"/>
    <xf numFmtId="14" fontId="63" fillId="0" borderId="0" xfId="0" applyNumberFormat="1" applyFont="1"/>
    <xf numFmtId="170" fontId="0" fillId="0" borderId="0" xfId="0" applyNumberFormat="1"/>
    <xf numFmtId="14" fontId="0" fillId="0" borderId="0" xfId="0" applyNumberFormat="1"/>
    <xf numFmtId="14" fontId="63" fillId="0" borderId="0" xfId="0" applyNumberFormat="1" applyFont="1" applyAlignment="1">
      <alignment wrapText="1"/>
    </xf>
    <xf numFmtId="0" fontId="63" fillId="0" borderId="0" xfId="0" applyFont="1" applyAlignment="1">
      <alignment wrapText="1"/>
    </xf>
    <xf numFmtId="3" fontId="20" fillId="4" borderId="25" xfId="1" applyNumberFormat="1" applyFont="1" applyFill="1" applyBorder="1" applyAlignment="1">
      <alignment horizontal="right" vertical="center" wrapText="1"/>
    </xf>
    <xf numFmtId="3" fontId="20" fillId="5" borderId="25" xfId="1" applyNumberFormat="1" applyFont="1" applyFill="1" applyBorder="1" applyAlignment="1">
      <alignment horizontal="right" vertical="center" wrapText="1"/>
    </xf>
    <xf numFmtId="3" fontId="17" fillId="0" borderId="1" xfId="10" applyNumberFormat="1" applyFont="1" applyFill="1" applyBorder="1" applyAlignment="1">
      <alignment horizontal="right" wrapText="1"/>
    </xf>
    <xf numFmtId="3" fontId="15" fillId="6" borderId="17" xfId="3" applyNumberFormat="1" applyFont="1" applyFill="1" applyBorder="1" applyAlignment="1">
      <alignment horizontal="right" wrapText="1"/>
    </xf>
    <xf numFmtId="3" fontId="12" fillId="3" borderId="0" xfId="3" applyNumberFormat="1" applyFont="1" applyFill="1" applyBorder="1" applyAlignment="1">
      <alignment horizontal="center" wrapText="1"/>
    </xf>
    <xf numFmtId="3" fontId="12" fillId="3" borderId="1" xfId="3" applyNumberFormat="1" applyFont="1" applyFill="1" applyBorder="1" applyAlignment="1">
      <alignment horizontal="right" wrapText="1"/>
    </xf>
    <xf numFmtId="3" fontId="15" fillId="6" borderId="1" xfId="3" applyNumberFormat="1" applyFont="1" applyFill="1" applyBorder="1" applyAlignment="1">
      <alignment horizontal="right" wrapText="1"/>
    </xf>
    <xf numFmtId="3" fontId="12" fillId="0" borderId="1" xfId="3" applyNumberFormat="1" applyFont="1" applyFill="1" applyBorder="1" applyAlignment="1">
      <alignment horizontal="right" wrapText="1"/>
    </xf>
    <xf numFmtId="3" fontId="12" fillId="0" borderId="1" xfId="10" applyNumberFormat="1" applyFont="1" applyFill="1" applyBorder="1" applyAlignment="1">
      <alignment horizontal="right"/>
    </xf>
    <xf numFmtId="0" fontId="17" fillId="0" borderId="1" xfId="10" applyNumberFormat="1" applyFont="1" applyFill="1" applyBorder="1" applyAlignment="1">
      <alignment horizontal="right" wrapText="1"/>
    </xf>
    <xf numFmtId="3" fontId="66" fillId="5" borderId="1" xfId="1" applyNumberFormat="1" applyFont="1" applyFill="1" applyBorder="1" applyAlignment="1">
      <alignment horizontal="right" vertical="center" wrapText="1"/>
    </xf>
    <xf numFmtId="3" fontId="67" fillId="5" borderId="25" xfId="1" applyNumberFormat="1" applyFont="1" applyFill="1" applyBorder="1" applyAlignment="1">
      <alignment horizontal="right" vertical="center" wrapText="1"/>
    </xf>
    <xf numFmtId="37" fontId="67" fillId="4" borderId="23" xfId="1"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xf>
    <xf numFmtId="0" fontId="21" fillId="0" borderId="0" xfId="3" applyFont="1" applyFill="1" applyAlignment="1">
      <alignment horizontal="right" vertical="center"/>
    </xf>
    <xf numFmtId="0" fontId="12" fillId="0" borderId="0" xfId="3" applyFont="1" applyFill="1" applyBorder="1" applyAlignment="1">
      <alignment horizontal="right" vertical="center"/>
    </xf>
    <xf numFmtId="0" fontId="12" fillId="0" borderId="1" xfId="3" applyFont="1" applyFill="1" applyBorder="1" applyAlignment="1">
      <alignment horizontal="right" vertical="center"/>
    </xf>
    <xf numFmtId="0" fontId="13" fillId="3" borderId="0" xfId="3" applyFont="1" applyFill="1" applyAlignment="1">
      <alignment horizontal="left" vertical="center"/>
    </xf>
    <xf numFmtId="3" fontId="27" fillId="0" borderId="0" xfId="3" applyNumberFormat="1" applyFont="1" applyFill="1"/>
    <xf numFmtId="0" fontId="13" fillId="0" borderId="0" xfId="3" applyFont="1" applyFill="1" applyBorder="1" applyAlignment="1">
      <alignment vertical="center"/>
    </xf>
    <xf numFmtId="0" fontId="13" fillId="3" borderId="0" xfId="3" applyFont="1" applyFill="1" applyBorder="1" applyAlignment="1">
      <alignment vertical="center"/>
    </xf>
    <xf numFmtId="0" fontId="13" fillId="3" borderId="0" xfId="3" applyFont="1" applyFill="1" applyBorder="1" applyAlignment="1"/>
    <xf numFmtId="0" fontId="13" fillId="0" borderId="0" xfId="3" applyFont="1" applyFill="1" applyBorder="1" applyAlignment="1"/>
    <xf numFmtId="0" fontId="44" fillId="0" borderId="0" xfId="3" applyFont="1" applyFill="1" applyAlignment="1"/>
    <xf numFmtId="3" fontId="44" fillId="3" borderId="1" xfId="3" applyNumberFormat="1" applyFont="1" applyFill="1" applyBorder="1" applyAlignment="1">
      <alignment horizontal="right" wrapText="1"/>
    </xf>
    <xf numFmtId="3" fontId="44" fillId="3" borderId="20" xfId="3" applyNumberFormat="1" applyFont="1" applyFill="1" applyBorder="1" applyAlignment="1">
      <alignment horizontal="right"/>
    </xf>
    <xf numFmtId="3" fontId="44" fillId="0" borderId="1" xfId="3" applyNumberFormat="1" applyFont="1" applyFill="1" applyBorder="1" applyAlignment="1">
      <alignment horizontal="right" wrapText="1"/>
    </xf>
    <xf numFmtId="3" fontId="44" fillId="0" borderId="20" xfId="3" applyNumberFormat="1" applyFont="1" applyFill="1" applyBorder="1" applyAlignment="1">
      <alignment horizontal="right"/>
    </xf>
    <xf numFmtId="0" fontId="13" fillId="3" borderId="0" xfId="3" applyFont="1" applyFill="1" applyAlignment="1">
      <alignment vertical="center"/>
    </xf>
    <xf numFmtId="0" fontId="13" fillId="3" borderId="0" xfId="2" applyFont="1" applyFill="1" applyAlignment="1">
      <alignment vertical="center"/>
    </xf>
    <xf numFmtId="0" fontId="44" fillId="3" borderId="0" xfId="3" applyFont="1" applyFill="1" applyAlignment="1"/>
    <xf numFmtId="0" fontId="25" fillId="3" borderId="0" xfId="3" applyFont="1" applyFill="1" applyAlignment="1">
      <alignment vertical="center"/>
    </xf>
    <xf numFmtId="3" fontId="24" fillId="5" borderId="17" xfId="1" applyNumberFormat="1" applyFont="1" applyFill="1" applyBorder="1" applyAlignment="1">
      <alignment vertical="center"/>
    </xf>
    <xf numFmtId="3" fontId="24" fillId="5" borderId="17" xfId="1" applyNumberFormat="1" applyFont="1" applyFill="1" applyBorder="1" applyAlignment="1">
      <alignment horizontal="right" vertical="center" wrapText="1"/>
    </xf>
    <xf numFmtId="3" fontId="24" fillId="5" borderId="1" xfId="1" applyNumberFormat="1" applyFont="1" applyFill="1" applyBorder="1" applyAlignment="1">
      <alignment horizontal="right" vertical="center" wrapText="1"/>
    </xf>
    <xf numFmtId="0" fontId="44" fillId="3" borderId="0" xfId="2" applyFont="1" applyFill="1"/>
    <xf numFmtId="0" fontId="22" fillId="3" borderId="0" xfId="2" applyFont="1" applyFill="1"/>
    <xf numFmtId="0" fontId="68" fillId="3" borderId="0" xfId="2" applyFont="1" applyFill="1"/>
    <xf numFmtId="3" fontId="24" fillId="5" borderId="1" xfId="1" applyNumberFormat="1" applyFont="1" applyFill="1" applyBorder="1" applyAlignment="1">
      <alignment vertical="center"/>
    </xf>
    <xf numFmtId="0" fontId="22" fillId="3" borderId="0" xfId="2" applyFont="1" applyFill="1" applyAlignment="1">
      <alignment horizontal="right"/>
    </xf>
    <xf numFmtId="37" fontId="20" fillId="4" borderId="1" xfId="1" applyNumberFormat="1" applyFont="1" applyFill="1" applyBorder="1" applyAlignment="1">
      <alignment horizontal="center" wrapText="1"/>
    </xf>
    <xf numFmtId="3" fontId="20" fillId="5" borderId="1" xfId="10" applyNumberFormat="1" applyFont="1" applyFill="1" applyBorder="1" applyAlignment="1">
      <alignment horizontal="right" wrapText="1"/>
    </xf>
    <xf numFmtId="3" fontId="12" fillId="3" borderId="1" xfId="10" applyNumberFormat="1" applyFont="1" applyFill="1" applyBorder="1" applyAlignment="1">
      <alignment horizontal="right" wrapText="1"/>
    </xf>
    <xf numFmtId="3" fontId="12" fillId="0" borderId="1" xfId="10" applyNumberFormat="1" applyFont="1" applyFill="1" applyBorder="1" applyAlignment="1">
      <alignment horizontal="right" wrapText="1"/>
    </xf>
    <xf numFmtId="3" fontId="12" fillId="0" borderId="1" xfId="10" applyNumberFormat="1" applyFont="1" applyFill="1" applyBorder="1" applyAlignment="1">
      <alignment horizontal="right"/>
    </xf>
    <xf numFmtId="3" fontId="21" fillId="3" borderId="0" xfId="3" applyNumberFormat="1" applyFont="1" applyFill="1" applyAlignment="1">
      <alignment horizontal="left" wrapText="1"/>
    </xf>
    <xf numFmtId="3" fontId="12" fillId="3" borderId="0" xfId="3" applyNumberFormat="1" applyFill="1" applyAlignment="1"/>
    <xf numFmtId="3" fontId="15" fillId="0" borderId="0" xfId="3" applyNumberFormat="1" applyFont="1" applyFill="1" applyBorder="1" applyAlignment="1">
      <alignment wrapText="1"/>
    </xf>
    <xf numFmtId="3" fontId="15" fillId="5" borderId="1" xfId="3" applyNumberFormat="1" applyFont="1" applyFill="1" applyBorder="1" applyAlignment="1">
      <alignment horizontal="center" vertical="center" wrapText="1"/>
    </xf>
    <xf numFmtId="3" fontId="14" fillId="0" borderId="0" xfId="3" applyNumberFormat="1" applyFont="1" applyFill="1" applyBorder="1"/>
    <xf numFmtId="3" fontId="12" fillId="0" borderId="0" xfId="3" applyNumberFormat="1" applyFill="1"/>
    <xf numFmtId="3" fontId="20" fillId="4" borderId="23" xfId="1" applyNumberFormat="1" applyFont="1" applyFill="1" applyBorder="1" applyAlignment="1">
      <alignment horizontal="right" vertical="center" wrapText="1"/>
    </xf>
    <xf numFmtId="3" fontId="12" fillId="0" borderId="0" xfId="1" applyNumberFormat="1" applyFont="1" applyFill="1" applyBorder="1" applyAlignment="1">
      <alignment horizontal="right" vertical="center"/>
    </xf>
    <xf numFmtId="3" fontId="12" fillId="5" borderId="1" xfId="1" applyNumberFormat="1" applyFont="1" applyFill="1" applyBorder="1" applyAlignment="1">
      <alignment horizontal="right" vertical="center"/>
    </xf>
    <xf numFmtId="3" fontId="12" fillId="5" borderId="17" xfId="1" applyNumberFormat="1" applyFont="1" applyFill="1" applyBorder="1" applyAlignment="1">
      <alignment horizontal="right" vertical="center"/>
    </xf>
    <xf numFmtId="3" fontId="15" fillId="6" borderId="26" xfId="1" applyNumberFormat="1" applyFont="1" applyFill="1" applyBorder="1" applyAlignment="1">
      <alignment horizontal="right" vertical="center"/>
    </xf>
    <xf numFmtId="3" fontId="20" fillId="6" borderId="25" xfId="1" applyNumberFormat="1" applyFont="1" applyFill="1" applyBorder="1" applyAlignment="1">
      <alignment horizontal="right" vertical="center" wrapText="1"/>
    </xf>
    <xf numFmtId="37" fontId="20" fillId="4" borderId="23" xfId="1" applyNumberFormat="1" applyFont="1" applyFill="1" applyBorder="1" applyAlignment="1">
      <alignment horizontal="right" vertical="center" wrapText="1"/>
    </xf>
    <xf numFmtId="3" fontId="44" fillId="6" borderId="1" xfId="3" applyNumberFormat="1" applyFont="1" applyFill="1" applyBorder="1" applyAlignment="1">
      <alignment horizontal="right" wrapText="1"/>
    </xf>
    <xf numFmtId="3" fontId="44" fillId="6" borderId="17" xfId="3" applyNumberFormat="1" applyFont="1" applyFill="1" applyBorder="1" applyAlignment="1">
      <alignment horizontal="right" wrapText="1"/>
    </xf>
    <xf numFmtId="0" fontId="44" fillId="5" borderId="1" xfId="3" applyFont="1" applyFill="1" applyBorder="1" applyAlignment="1">
      <alignment horizontal="center" vertical="center" wrapText="1"/>
    </xf>
    <xf numFmtId="0" fontId="15" fillId="4" borderId="6" xfId="3" applyFont="1" applyFill="1" applyBorder="1" applyAlignment="1">
      <alignment horizontal="center" vertical="center" wrapText="1"/>
    </xf>
    <xf numFmtId="0" fontId="15" fillId="4" borderId="7"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5" fillId="4" borderId="4" xfId="3" applyFont="1" applyFill="1" applyBorder="1" applyAlignment="1">
      <alignment horizontal="center" vertical="center" wrapText="1"/>
    </xf>
    <xf numFmtId="164" fontId="12" fillId="3" borderId="5" xfId="3" applyNumberFormat="1" applyFont="1" applyFill="1" applyBorder="1" applyAlignment="1">
      <alignment horizontal="center"/>
    </xf>
    <xf numFmtId="164" fontId="12" fillId="3" borderId="3" xfId="3" applyNumberFormat="1" applyFont="1" applyFill="1" applyBorder="1" applyAlignment="1">
      <alignment horizontal="center"/>
    </xf>
    <xf numFmtId="0" fontId="15" fillId="5" borderId="5" xfId="3" applyFont="1" applyFill="1" applyBorder="1" applyAlignment="1">
      <alignment horizontal="center"/>
    </xf>
    <xf numFmtId="0" fontId="15" fillId="5" borderId="4" xfId="3" applyFont="1" applyFill="1" applyBorder="1" applyAlignment="1">
      <alignment horizontal="center"/>
    </xf>
    <xf numFmtId="0" fontId="13" fillId="0" borderId="0" xfId="3" applyFont="1" applyFill="1" applyAlignment="1">
      <alignment horizontal="right"/>
    </xf>
    <xf numFmtId="0" fontId="44" fillId="5" borderId="20" xfId="3" applyFont="1" applyFill="1" applyBorder="1" applyAlignment="1">
      <alignment horizontal="center" vertical="center" wrapText="1"/>
    </xf>
    <xf numFmtId="0" fontId="15" fillId="5" borderId="1" xfId="3" applyFont="1" applyFill="1" applyBorder="1" applyAlignment="1">
      <alignment horizontal="center" vertical="center"/>
    </xf>
    <xf numFmtId="0" fontId="12" fillId="3" borderId="5" xfId="3" applyFont="1" applyFill="1" applyBorder="1" applyAlignment="1">
      <alignment horizontal="center" wrapText="1"/>
    </xf>
    <xf numFmtId="0" fontId="15" fillId="3" borderId="4" xfId="3" applyFont="1" applyFill="1" applyBorder="1" applyAlignment="1">
      <alignment horizontal="center" wrapText="1"/>
    </xf>
    <xf numFmtId="0" fontId="15" fillId="3" borderId="6" xfId="3" applyFont="1" applyFill="1" applyBorder="1" applyAlignment="1">
      <alignment horizontal="center"/>
    </xf>
    <xf numFmtId="0" fontId="15" fillId="3" borderId="2" xfId="3" applyFont="1" applyFill="1" applyBorder="1" applyAlignment="1">
      <alignment horizontal="center"/>
    </xf>
    <xf numFmtId="0" fontId="15" fillId="5" borderId="6" xfId="3" applyFont="1" applyFill="1" applyBorder="1" applyAlignment="1">
      <alignment horizontal="center"/>
    </xf>
    <xf numFmtId="0" fontId="15" fillId="5" borderId="7" xfId="3" applyFont="1" applyFill="1" applyBorder="1" applyAlignment="1">
      <alignment horizontal="center"/>
    </xf>
    <xf numFmtId="0" fontId="15" fillId="3" borderId="6" xfId="3" applyFont="1" applyFill="1" applyBorder="1" applyAlignment="1">
      <alignment horizontal="center" wrapText="1"/>
    </xf>
    <xf numFmtId="0" fontId="15" fillId="3" borderId="7" xfId="3" applyFont="1" applyFill="1" applyBorder="1" applyAlignment="1">
      <alignment horizontal="center" wrapText="1"/>
    </xf>
    <xf numFmtId="0" fontId="15" fillId="3" borderId="2" xfId="3" applyFont="1" applyFill="1" applyBorder="1" applyAlignment="1">
      <alignment horizontal="center" wrapText="1"/>
    </xf>
    <xf numFmtId="0" fontId="12" fillId="3" borderId="3" xfId="3" applyFont="1" applyFill="1" applyBorder="1" applyAlignment="1">
      <alignment horizontal="center" wrapText="1"/>
    </xf>
    <xf numFmtId="0" fontId="44" fillId="0" borderId="0" xfId="3" applyFont="1" applyFill="1" applyBorder="1" applyAlignment="1">
      <alignment horizontal="center" wrapText="1"/>
    </xf>
    <xf numFmtId="0" fontId="44" fillId="0" borderId="3" xfId="3" applyFont="1" applyFill="1" applyBorder="1" applyAlignment="1">
      <alignment horizontal="center" wrapText="1"/>
    </xf>
    <xf numFmtId="0" fontId="44" fillId="5" borderId="6" xfId="3" applyFont="1" applyFill="1" applyBorder="1" applyAlignment="1">
      <alignment horizontal="center" vertical="center" wrapText="1"/>
    </xf>
    <xf numFmtId="0" fontId="44" fillId="5" borderId="5" xfId="3" applyFont="1" applyFill="1" applyBorder="1" applyAlignment="1">
      <alignment horizontal="center" vertical="center" wrapText="1"/>
    </xf>
    <xf numFmtId="0" fontId="13" fillId="0" borderId="0" xfId="3" applyFont="1" applyFill="1" applyBorder="1" applyAlignment="1">
      <alignment horizontal="right" vertical="center"/>
    </xf>
    <xf numFmtId="0" fontId="15" fillId="0" borderId="0" xfId="3" applyFont="1" applyFill="1" applyBorder="1" applyAlignment="1">
      <alignment horizontal="left" wrapText="1"/>
    </xf>
    <xf numFmtId="0" fontId="21" fillId="0" borderId="0" xfId="3" applyFont="1" applyFill="1" applyAlignment="1">
      <alignment horizontal="left" vertical="top" wrapText="1"/>
    </xf>
    <xf numFmtId="0" fontId="15" fillId="5" borderId="6" xfId="3" applyFont="1" applyFill="1" applyBorder="1" applyAlignment="1">
      <alignment horizontal="center" vertical="center" wrapText="1"/>
    </xf>
    <xf numFmtId="0" fontId="15" fillId="5" borderId="7" xfId="3" applyFont="1" applyFill="1" applyBorder="1" applyAlignment="1">
      <alignment horizontal="center" vertical="center" wrapText="1"/>
    </xf>
    <xf numFmtId="0" fontId="15" fillId="5" borderId="21" xfId="3" applyFont="1" applyFill="1" applyBorder="1" applyAlignment="1">
      <alignment horizontal="center" vertical="center" wrapText="1"/>
    </xf>
    <xf numFmtId="0" fontId="15" fillId="5" borderId="22" xfId="3" applyFont="1" applyFill="1" applyBorder="1" applyAlignment="1">
      <alignment horizontal="center" vertical="center" wrapText="1"/>
    </xf>
    <xf numFmtId="164" fontId="12" fillId="3" borderId="21" xfId="3" applyNumberFormat="1" applyFont="1" applyFill="1" applyBorder="1" applyAlignment="1">
      <alignment horizontal="center" vertical="center"/>
    </xf>
    <xf numFmtId="164" fontId="12" fillId="3" borderId="22" xfId="3" applyNumberFormat="1" applyFont="1" applyFill="1" applyBorder="1" applyAlignment="1">
      <alignment horizontal="center" vertical="center"/>
    </xf>
    <xf numFmtId="0" fontId="32" fillId="0" borderId="0" xfId="3" applyFont="1" applyFill="1" applyAlignment="1">
      <alignment horizontal="center" wrapText="1"/>
    </xf>
    <xf numFmtId="0" fontId="32" fillId="0" borderId="3" xfId="3" applyFont="1" applyFill="1" applyBorder="1" applyAlignment="1">
      <alignment horizontal="center" wrapText="1"/>
    </xf>
    <xf numFmtId="0" fontId="32" fillId="0" borderId="0" xfId="3" applyFont="1" applyFill="1" applyBorder="1" applyAlignment="1">
      <alignment horizontal="center" wrapText="1"/>
    </xf>
    <xf numFmtId="0" fontId="15" fillId="5" borderId="21" xfId="3" applyFont="1" applyFill="1" applyBorder="1" applyAlignment="1">
      <alignment horizontal="center" vertical="center"/>
    </xf>
    <xf numFmtId="0" fontId="15" fillId="5" borderId="22" xfId="3" applyFont="1" applyFill="1" applyBorder="1" applyAlignment="1">
      <alignment horizontal="center" vertical="center"/>
    </xf>
    <xf numFmtId="0" fontId="15" fillId="5" borderId="1" xfId="3" applyFont="1" applyFill="1" applyBorder="1" applyAlignment="1">
      <alignment horizontal="center" vertical="center" wrapText="1"/>
    </xf>
    <xf numFmtId="0" fontId="15" fillId="5" borderId="16" xfId="3" applyFont="1" applyFill="1" applyBorder="1" applyAlignment="1">
      <alignment horizontal="center" vertical="center" wrapText="1"/>
    </xf>
    <xf numFmtId="0" fontId="15" fillId="3" borderId="7" xfId="3" applyFont="1" applyFill="1" applyBorder="1" applyAlignment="1">
      <alignment horizontal="center"/>
    </xf>
    <xf numFmtId="0" fontId="13" fillId="3" borderId="0" xfId="3" applyFont="1" applyFill="1" applyAlignment="1">
      <alignment horizontal="right" vertical="center"/>
    </xf>
    <xf numFmtId="0" fontId="25" fillId="0" borderId="0" xfId="3" applyFont="1" applyFill="1" applyAlignment="1">
      <alignment horizontal="center" wrapText="1"/>
    </xf>
    <xf numFmtId="0" fontId="25" fillId="0" borderId="3" xfId="3" applyFont="1" applyFill="1" applyBorder="1" applyAlignment="1">
      <alignment horizontal="center" wrapText="1"/>
    </xf>
    <xf numFmtId="0" fontId="25" fillId="0" borderId="0" xfId="3" applyFont="1" applyFill="1" applyBorder="1" applyAlignment="1">
      <alignment horizontal="center" wrapText="1"/>
    </xf>
    <xf numFmtId="0" fontId="13" fillId="3" borderId="0" xfId="3" applyFont="1" applyFill="1" applyAlignment="1">
      <alignment horizontal="left" vertical="center"/>
    </xf>
    <xf numFmtId="0" fontId="23" fillId="0" borderId="0" xfId="0" applyFont="1" applyBorder="1" applyAlignment="1">
      <alignment horizontal="left" vertical="center"/>
    </xf>
    <xf numFmtId="0" fontId="13" fillId="3" borderId="0" xfId="2" applyFont="1" applyFill="1" applyAlignment="1">
      <alignment horizontal="center" vertical="center"/>
    </xf>
    <xf numFmtId="0" fontId="21" fillId="3" borderId="0" xfId="2" applyFont="1" applyFill="1" applyBorder="1" applyAlignment="1">
      <alignment horizontal="left" wrapText="1"/>
    </xf>
    <xf numFmtId="0" fontId="15" fillId="3" borderId="18" xfId="2" applyFont="1" applyFill="1" applyBorder="1" applyAlignment="1">
      <alignment horizontal="right"/>
    </xf>
    <xf numFmtId="0" fontId="15" fillId="3" borderId="19" xfId="2" applyFont="1" applyFill="1" applyBorder="1" applyAlignment="1">
      <alignment horizontal="right"/>
    </xf>
    <xf numFmtId="0" fontId="15" fillId="3" borderId="20" xfId="2" applyFont="1" applyFill="1" applyBorder="1" applyAlignment="1">
      <alignment horizontal="right"/>
    </xf>
    <xf numFmtId="0" fontId="15" fillId="7" borderId="16" xfId="2" applyFont="1" applyFill="1" applyBorder="1" applyAlignment="1">
      <alignment horizontal="center" vertical="center"/>
    </xf>
    <xf numFmtId="0" fontId="15" fillId="7" borderId="18" xfId="2" applyFont="1" applyFill="1" applyBorder="1" applyAlignment="1">
      <alignment horizontal="center" vertical="center"/>
    </xf>
    <xf numFmtId="0" fontId="15" fillId="7" borderId="19" xfId="2" applyFont="1" applyFill="1" applyBorder="1" applyAlignment="1">
      <alignment horizontal="center" vertical="center"/>
    </xf>
    <xf numFmtId="0" fontId="15" fillId="7" borderId="20" xfId="2" applyFont="1" applyFill="1" applyBorder="1" applyAlignment="1">
      <alignment horizontal="center" vertical="center"/>
    </xf>
    <xf numFmtId="0" fontId="13" fillId="3" borderId="0" xfId="2" applyFont="1" applyFill="1" applyAlignment="1">
      <alignment horizontal="right" vertical="center"/>
    </xf>
    <xf numFmtId="0" fontId="19" fillId="3" borderId="0" xfId="3" applyFont="1" applyFill="1" applyAlignment="1">
      <alignment horizontal="left" vertical="top" wrapText="1"/>
    </xf>
    <xf numFmtId="0" fontId="25" fillId="3" borderId="0" xfId="3" applyFont="1" applyFill="1" applyAlignment="1">
      <alignment horizontal="center" wrapText="1"/>
    </xf>
    <xf numFmtId="0" fontId="25" fillId="3" borderId="3" xfId="3" applyFont="1" applyFill="1" applyBorder="1" applyAlignment="1">
      <alignment horizontal="center" wrapText="1"/>
    </xf>
    <xf numFmtId="0" fontId="30" fillId="6" borderId="1" xfId="0" applyFont="1" applyFill="1" applyBorder="1" applyAlignment="1">
      <alignment horizontal="center" vertical="center"/>
    </xf>
    <xf numFmtId="0" fontId="15" fillId="3" borderId="6" xfId="3" applyFont="1" applyFill="1" applyBorder="1" applyAlignment="1">
      <alignment horizontal="center" vertical="center"/>
    </xf>
    <xf numFmtId="0" fontId="15" fillId="3" borderId="2" xfId="3" applyFont="1" applyFill="1" applyBorder="1" applyAlignment="1">
      <alignment horizontal="center" vertical="center"/>
    </xf>
    <xf numFmtId="0" fontId="15" fillId="3" borderId="6" xfId="3" applyFont="1" applyFill="1" applyBorder="1" applyAlignment="1">
      <alignment horizontal="center" vertical="center" wrapText="1"/>
    </xf>
    <xf numFmtId="0" fontId="15" fillId="3" borderId="7" xfId="3" applyFont="1" applyFill="1" applyBorder="1" applyAlignment="1">
      <alignment horizontal="center" vertical="center" wrapText="1"/>
    </xf>
    <xf numFmtId="0" fontId="15" fillId="3" borderId="2" xfId="3" applyFont="1" applyFill="1" applyBorder="1" applyAlignment="1">
      <alignment horizontal="center" vertical="center" wrapText="1"/>
    </xf>
    <xf numFmtId="0" fontId="15" fillId="5" borderId="6" xfId="3" applyFont="1" applyFill="1" applyBorder="1" applyAlignment="1">
      <alignment horizontal="center" vertical="center"/>
    </xf>
    <xf numFmtId="0" fontId="15" fillId="5" borderId="7" xfId="3" applyFont="1" applyFill="1" applyBorder="1" applyAlignment="1">
      <alignment horizontal="center" vertical="center"/>
    </xf>
    <xf numFmtId="0" fontId="19" fillId="0" borderId="1" xfId="0" applyNumberFormat="1" applyFont="1" applyBorder="1" applyAlignment="1">
      <alignment horizontal="left" vertical="center"/>
    </xf>
    <xf numFmtId="0" fontId="19" fillId="2" borderId="1" xfId="0" applyFont="1" applyFill="1" applyBorder="1" applyAlignment="1">
      <alignment horizontal="left" vertical="center" wrapText="1"/>
    </xf>
    <xf numFmtId="0" fontId="19" fillId="2" borderId="1" xfId="0" applyFont="1" applyFill="1" applyBorder="1" applyAlignment="1">
      <alignment horizontal="left" vertical="center"/>
    </xf>
    <xf numFmtId="0" fontId="19" fillId="0" borderId="1" xfId="0" applyNumberFormat="1" applyFont="1" applyBorder="1" applyAlignment="1">
      <alignment horizontal="left" vertical="center" wrapText="1"/>
    </xf>
    <xf numFmtId="0" fontId="69" fillId="0" borderId="0" xfId="0" applyFont="1" applyFill="1" applyBorder="1" applyAlignment="1">
      <alignment horizontal="left" vertical="center" wrapText="1"/>
    </xf>
    <xf numFmtId="0" fontId="0" fillId="0" borderId="0" xfId="0"/>
    <xf numFmtId="0" fontId="27" fillId="0" borderId="0" xfId="0" applyFont="1" applyFill="1" applyBorder="1" applyAlignment="1">
      <alignment horizontal="center" vertical="top" wrapText="1"/>
    </xf>
    <xf numFmtId="0" fontId="71" fillId="41" borderId="1" xfId="0" applyFont="1" applyFill="1" applyBorder="1" applyAlignment="1">
      <alignment horizontal="center" vertical="center" wrapText="1"/>
    </xf>
    <xf numFmtId="43" fontId="71" fillId="42" borderId="1" xfId="1" applyFont="1" applyFill="1" applyBorder="1" applyAlignment="1">
      <alignment horizontal="center" vertical="center" wrapText="1"/>
    </xf>
    <xf numFmtId="43" fontId="71" fillId="43" borderId="1" xfId="1" applyFont="1" applyFill="1" applyBorder="1" applyAlignment="1">
      <alignment horizontal="center" vertical="center" wrapText="1"/>
    </xf>
    <xf numFmtId="0" fontId="12" fillId="3" borderId="0" xfId="3" applyFont="1" applyFill="1" applyAlignment="1">
      <alignment horizontal="center"/>
    </xf>
    <xf numFmtId="0" fontId="21" fillId="0" borderId="1" xfId="0" applyFont="1" applyBorder="1" applyAlignment="1">
      <alignment horizontal="center" vertical="center" wrapText="1"/>
    </xf>
    <xf numFmtId="171" fontId="21" fillId="42" borderId="1" xfId="0" applyNumberFormat="1" applyFont="1" applyFill="1" applyBorder="1" applyAlignment="1">
      <alignment horizontal="center" vertical="center"/>
    </xf>
    <xf numFmtId="2" fontId="21" fillId="43" borderId="1" xfId="0" applyNumberFormat="1" applyFont="1" applyFill="1" applyBorder="1" applyAlignment="1">
      <alignment horizontal="center" vertical="center"/>
    </xf>
    <xf numFmtId="0" fontId="27" fillId="0" borderId="1" xfId="728" applyFont="1" applyBorder="1"/>
  </cellXfs>
  <cellStyles count="754">
    <cellStyle name="20% - Accent1" xfId="33" builtinId="30" customBuiltin="1"/>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3" xfId="359" xr:uid="{00000000-0005-0000-0000-000043000000}"/>
    <cellStyle name="20% - Accent1 2 2 3 2" xfId="707" xr:uid="{00000000-0005-0000-0000-000043000000}"/>
    <cellStyle name="20% - Accent1 2 2 4" xfId="475" xr:uid="{00000000-0005-0000-0000-000043000000}"/>
    <cellStyle name="20% - Accent1 2 3" xfId="185" xr:uid="{00000000-0005-0000-0000-000043000000}"/>
    <cellStyle name="20% - Accent1 2 3 2" xfId="533" xr:uid="{00000000-0005-0000-0000-000043000000}"/>
    <cellStyle name="20% - Accent1 2 4" xfId="301" xr:uid="{00000000-0005-0000-0000-000043000000}"/>
    <cellStyle name="20% - Accent1 2 4 2" xfId="649" xr:uid="{00000000-0005-0000-0000-000043000000}"/>
    <cellStyle name="20% - Accent1 2 5" xfId="417" xr:uid="{00000000-0005-0000-0000-000043000000}"/>
    <cellStyle name="20% - Accent1 3" xfId="96" xr:uid="{00000000-0005-0000-0000-00005E000000}"/>
    <cellStyle name="20% - Accent1 3 2" xfId="212" xr:uid="{00000000-0005-0000-0000-00005E000000}"/>
    <cellStyle name="20% - Accent1 3 2 2" xfId="560" xr:uid="{00000000-0005-0000-0000-00005E000000}"/>
    <cellStyle name="20% - Accent1 3 3" xfId="328" xr:uid="{00000000-0005-0000-0000-00005E000000}"/>
    <cellStyle name="20% - Accent1 3 3 2" xfId="676" xr:uid="{00000000-0005-0000-0000-00005E000000}"/>
    <cellStyle name="20% - Accent1 3 4" xfId="444" xr:uid="{00000000-0005-0000-0000-00005E000000}"/>
    <cellStyle name="20% - Accent1 4" xfId="154" xr:uid="{00000000-0005-0000-0000-000098000000}"/>
    <cellStyle name="20% - Accent1 4 2" xfId="502" xr:uid="{00000000-0005-0000-0000-000098000000}"/>
    <cellStyle name="20% - Accent1 5" xfId="270" xr:uid="{00000000-0005-0000-0000-00000C010000}"/>
    <cellStyle name="20% - Accent1 5 2" xfId="618" xr:uid="{00000000-0005-0000-0000-00000C010000}"/>
    <cellStyle name="20% - Accent1 6" xfId="386" xr:uid="{00000000-0005-0000-0000-000082010000}"/>
    <cellStyle name="20% - Accent1 7" xfId="736" xr:uid="{00000000-0005-0000-0000-0000DC020000}"/>
    <cellStyle name="20% - Accent2" xfId="37" builtinId="34" customBuiltin="1"/>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3" xfId="362" xr:uid="{00000000-0005-0000-0000-000044000000}"/>
    <cellStyle name="20% - Accent2 2 2 3 2" xfId="710" xr:uid="{00000000-0005-0000-0000-000044000000}"/>
    <cellStyle name="20% - Accent2 2 2 4" xfId="478" xr:uid="{00000000-0005-0000-0000-000044000000}"/>
    <cellStyle name="20% - Accent2 2 3" xfId="188" xr:uid="{00000000-0005-0000-0000-000044000000}"/>
    <cellStyle name="20% - Accent2 2 3 2" xfId="536" xr:uid="{00000000-0005-0000-0000-000044000000}"/>
    <cellStyle name="20% - Accent2 2 4" xfId="304" xr:uid="{00000000-0005-0000-0000-000044000000}"/>
    <cellStyle name="20% - Accent2 2 4 2" xfId="652" xr:uid="{00000000-0005-0000-0000-000044000000}"/>
    <cellStyle name="20% - Accent2 2 5" xfId="420" xr:uid="{00000000-0005-0000-0000-000044000000}"/>
    <cellStyle name="20% - Accent2 3" xfId="99" xr:uid="{00000000-0005-0000-0000-000060000000}"/>
    <cellStyle name="20% - Accent2 3 2" xfId="215" xr:uid="{00000000-0005-0000-0000-000060000000}"/>
    <cellStyle name="20% - Accent2 3 2 2" xfId="563" xr:uid="{00000000-0005-0000-0000-000060000000}"/>
    <cellStyle name="20% - Accent2 3 3" xfId="331" xr:uid="{00000000-0005-0000-0000-000060000000}"/>
    <cellStyle name="20% - Accent2 3 3 2" xfId="679" xr:uid="{00000000-0005-0000-0000-000060000000}"/>
    <cellStyle name="20% - Accent2 3 4" xfId="447" xr:uid="{00000000-0005-0000-0000-000060000000}"/>
    <cellStyle name="20% - Accent2 4" xfId="157" xr:uid="{00000000-0005-0000-0000-00009C000000}"/>
    <cellStyle name="20% - Accent2 4 2" xfId="505" xr:uid="{00000000-0005-0000-0000-00009C000000}"/>
    <cellStyle name="20% - Accent2 5" xfId="273" xr:uid="{00000000-0005-0000-0000-000010010000}"/>
    <cellStyle name="20% - Accent2 5 2" xfId="621" xr:uid="{00000000-0005-0000-0000-000010010000}"/>
    <cellStyle name="20% - Accent2 6" xfId="389" xr:uid="{00000000-0005-0000-0000-00008E010000}"/>
    <cellStyle name="20% - Accent2 7" xfId="739" xr:uid="{00000000-0005-0000-0000-0000DD020000}"/>
    <cellStyle name="20% - Accent3" xfId="41" builtinId="38" customBuiltin="1"/>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3" xfId="365" xr:uid="{00000000-0005-0000-0000-000045000000}"/>
    <cellStyle name="20% - Accent3 2 2 3 2" xfId="713" xr:uid="{00000000-0005-0000-0000-000045000000}"/>
    <cellStyle name="20% - Accent3 2 2 4" xfId="481" xr:uid="{00000000-0005-0000-0000-000045000000}"/>
    <cellStyle name="20% - Accent3 2 3" xfId="191" xr:uid="{00000000-0005-0000-0000-000045000000}"/>
    <cellStyle name="20% - Accent3 2 3 2" xfId="539" xr:uid="{00000000-0005-0000-0000-000045000000}"/>
    <cellStyle name="20% - Accent3 2 4" xfId="307" xr:uid="{00000000-0005-0000-0000-000045000000}"/>
    <cellStyle name="20% - Accent3 2 4 2" xfId="655" xr:uid="{00000000-0005-0000-0000-000045000000}"/>
    <cellStyle name="20% - Accent3 2 5" xfId="423" xr:uid="{00000000-0005-0000-0000-000045000000}"/>
    <cellStyle name="20% - Accent3 3" xfId="102" xr:uid="{00000000-0005-0000-0000-000062000000}"/>
    <cellStyle name="20% - Accent3 3 2" xfId="218" xr:uid="{00000000-0005-0000-0000-000062000000}"/>
    <cellStyle name="20% - Accent3 3 2 2" xfId="566" xr:uid="{00000000-0005-0000-0000-000062000000}"/>
    <cellStyle name="20% - Accent3 3 3" xfId="334" xr:uid="{00000000-0005-0000-0000-000062000000}"/>
    <cellStyle name="20% - Accent3 3 3 2" xfId="682" xr:uid="{00000000-0005-0000-0000-000062000000}"/>
    <cellStyle name="20% - Accent3 3 4" xfId="450" xr:uid="{00000000-0005-0000-0000-000062000000}"/>
    <cellStyle name="20% - Accent3 4" xfId="160" xr:uid="{00000000-0005-0000-0000-0000A0000000}"/>
    <cellStyle name="20% - Accent3 4 2" xfId="508" xr:uid="{00000000-0005-0000-0000-0000A0000000}"/>
    <cellStyle name="20% - Accent3 5" xfId="276" xr:uid="{00000000-0005-0000-0000-000014010000}"/>
    <cellStyle name="20% - Accent3 5 2" xfId="624" xr:uid="{00000000-0005-0000-0000-000014010000}"/>
    <cellStyle name="20% - Accent3 6" xfId="392" xr:uid="{00000000-0005-0000-0000-00009A010000}"/>
    <cellStyle name="20% - Accent3 7" xfId="742" xr:uid="{00000000-0005-0000-0000-0000DE020000}"/>
    <cellStyle name="20% - Accent4" xfId="45" builtinId="42" customBuiltin="1"/>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3" xfId="368" xr:uid="{00000000-0005-0000-0000-000046000000}"/>
    <cellStyle name="20% - Accent4 2 2 3 2" xfId="716" xr:uid="{00000000-0005-0000-0000-000046000000}"/>
    <cellStyle name="20% - Accent4 2 2 4" xfId="484" xr:uid="{00000000-0005-0000-0000-000046000000}"/>
    <cellStyle name="20% - Accent4 2 3" xfId="194" xr:uid="{00000000-0005-0000-0000-000046000000}"/>
    <cellStyle name="20% - Accent4 2 3 2" xfId="542" xr:uid="{00000000-0005-0000-0000-000046000000}"/>
    <cellStyle name="20% - Accent4 2 4" xfId="310" xr:uid="{00000000-0005-0000-0000-000046000000}"/>
    <cellStyle name="20% - Accent4 2 4 2" xfId="658" xr:uid="{00000000-0005-0000-0000-000046000000}"/>
    <cellStyle name="20% - Accent4 2 5" xfId="426" xr:uid="{00000000-0005-0000-0000-000046000000}"/>
    <cellStyle name="20% - Accent4 3" xfId="105" xr:uid="{00000000-0005-0000-0000-000064000000}"/>
    <cellStyle name="20% - Accent4 3 2" xfId="221" xr:uid="{00000000-0005-0000-0000-000064000000}"/>
    <cellStyle name="20% - Accent4 3 2 2" xfId="569" xr:uid="{00000000-0005-0000-0000-000064000000}"/>
    <cellStyle name="20% - Accent4 3 3" xfId="337" xr:uid="{00000000-0005-0000-0000-000064000000}"/>
    <cellStyle name="20% - Accent4 3 3 2" xfId="685" xr:uid="{00000000-0005-0000-0000-000064000000}"/>
    <cellStyle name="20% - Accent4 3 4" xfId="453" xr:uid="{00000000-0005-0000-0000-000064000000}"/>
    <cellStyle name="20% - Accent4 4" xfId="163" xr:uid="{00000000-0005-0000-0000-0000A4000000}"/>
    <cellStyle name="20% - Accent4 4 2" xfId="511" xr:uid="{00000000-0005-0000-0000-0000A4000000}"/>
    <cellStyle name="20% - Accent4 5" xfId="279" xr:uid="{00000000-0005-0000-0000-000018010000}"/>
    <cellStyle name="20% - Accent4 5 2" xfId="627" xr:uid="{00000000-0005-0000-0000-000018010000}"/>
    <cellStyle name="20% - Accent4 6" xfId="395" xr:uid="{00000000-0005-0000-0000-0000A6010000}"/>
    <cellStyle name="20% - Accent4 7" xfId="745" xr:uid="{00000000-0005-0000-0000-0000DF020000}"/>
    <cellStyle name="20% - Accent5" xfId="49" builtinId="46" customBuiltin="1"/>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3" xfId="371" xr:uid="{00000000-0005-0000-0000-000047000000}"/>
    <cellStyle name="20% - Accent5 2 2 3 2" xfId="719" xr:uid="{00000000-0005-0000-0000-000047000000}"/>
    <cellStyle name="20% - Accent5 2 2 4" xfId="487" xr:uid="{00000000-0005-0000-0000-000047000000}"/>
    <cellStyle name="20% - Accent5 2 3" xfId="197" xr:uid="{00000000-0005-0000-0000-000047000000}"/>
    <cellStyle name="20% - Accent5 2 3 2" xfId="545" xr:uid="{00000000-0005-0000-0000-000047000000}"/>
    <cellStyle name="20% - Accent5 2 4" xfId="313" xr:uid="{00000000-0005-0000-0000-000047000000}"/>
    <cellStyle name="20% - Accent5 2 4 2" xfId="661" xr:uid="{00000000-0005-0000-0000-000047000000}"/>
    <cellStyle name="20% - Accent5 2 5" xfId="429" xr:uid="{00000000-0005-0000-0000-000047000000}"/>
    <cellStyle name="20% - Accent5 3" xfId="108" xr:uid="{00000000-0005-0000-0000-000066000000}"/>
    <cellStyle name="20% - Accent5 3 2" xfId="224" xr:uid="{00000000-0005-0000-0000-000066000000}"/>
    <cellStyle name="20% - Accent5 3 2 2" xfId="572" xr:uid="{00000000-0005-0000-0000-000066000000}"/>
    <cellStyle name="20% - Accent5 3 3" xfId="340" xr:uid="{00000000-0005-0000-0000-000066000000}"/>
    <cellStyle name="20% - Accent5 3 3 2" xfId="688" xr:uid="{00000000-0005-0000-0000-000066000000}"/>
    <cellStyle name="20% - Accent5 3 4" xfId="456" xr:uid="{00000000-0005-0000-0000-000066000000}"/>
    <cellStyle name="20% - Accent5 4" xfId="166" xr:uid="{00000000-0005-0000-0000-0000A8000000}"/>
    <cellStyle name="20% - Accent5 4 2" xfId="514" xr:uid="{00000000-0005-0000-0000-0000A8000000}"/>
    <cellStyle name="20% - Accent5 5" xfId="282" xr:uid="{00000000-0005-0000-0000-00001C010000}"/>
    <cellStyle name="20% - Accent5 5 2" xfId="630" xr:uid="{00000000-0005-0000-0000-00001C010000}"/>
    <cellStyle name="20% - Accent5 6" xfId="398" xr:uid="{00000000-0005-0000-0000-0000B2010000}"/>
    <cellStyle name="20% - Accent5 7" xfId="748" xr:uid="{00000000-0005-0000-0000-0000E0020000}"/>
    <cellStyle name="20% - Accent6" xfId="53" builtinId="50" customBuiltin="1"/>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3" xfId="374" xr:uid="{00000000-0005-0000-0000-000048000000}"/>
    <cellStyle name="20% - Accent6 2 2 3 2" xfId="722" xr:uid="{00000000-0005-0000-0000-000048000000}"/>
    <cellStyle name="20% - Accent6 2 2 4" xfId="490" xr:uid="{00000000-0005-0000-0000-000048000000}"/>
    <cellStyle name="20% - Accent6 2 3" xfId="200" xr:uid="{00000000-0005-0000-0000-000048000000}"/>
    <cellStyle name="20% - Accent6 2 3 2" xfId="548" xr:uid="{00000000-0005-0000-0000-000048000000}"/>
    <cellStyle name="20% - Accent6 2 4" xfId="316" xr:uid="{00000000-0005-0000-0000-000048000000}"/>
    <cellStyle name="20% - Accent6 2 4 2" xfId="664" xr:uid="{00000000-0005-0000-0000-000048000000}"/>
    <cellStyle name="20% - Accent6 2 5" xfId="432" xr:uid="{00000000-0005-0000-0000-000048000000}"/>
    <cellStyle name="20% - Accent6 3" xfId="111" xr:uid="{00000000-0005-0000-0000-000068000000}"/>
    <cellStyle name="20% - Accent6 3 2" xfId="227" xr:uid="{00000000-0005-0000-0000-000068000000}"/>
    <cellStyle name="20% - Accent6 3 2 2" xfId="575" xr:uid="{00000000-0005-0000-0000-000068000000}"/>
    <cellStyle name="20% - Accent6 3 3" xfId="343" xr:uid="{00000000-0005-0000-0000-000068000000}"/>
    <cellStyle name="20% - Accent6 3 3 2" xfId="691" xr:uid="{00000000-0005-0000-0000-000068000000}"/>
    <cellStyle name="20% - Accent6 3 4" xfId="459" xr:uid="{00000000-0005-0000-0000-000068000000}"/>
    <cellStyle name="20% - Accent6 4" xfId="169" xr:uid="{00000000-0005-0000-0000-0000AC000000}"/>
    <cellStyle name="20% - Accent6 4 2" xfId="517" xr:uid="{00000000-0005-0000-0000-0000AC000000}"/>
    <cellStyle name="20% - Accent6 5" xfId="285" xr:uid="{00000000-0005-0000-0000-000020010000}"/>
    <cellStyle name="20% - Accent6 5 2" xfId="633" xr:uid="{00000000-0005-0000-0000-000020010000}"/>
    <cellStyle name="20% - Accent6 6" xfId="401" xr:uid="{00000000-0005-0000-0000-0000BE010000}"/>
    <cellStyle name="20% - Accent6 7" xfId="751" xr:uid="{00000000-0005-0000-0000-0000E1020000}"/>
    <cellStyle name="40% - Accent1" xfId="34" builtinId="31" customBuiltin="1"/>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3" xfId="360" xr:uid="{00000000-0005-0000-0000-000049000000}"/>
    <cellStyle name="40% - Accent1 2 2 3 2" xfId="708" xr:uid="{00000000-0005-0000-0000-000049000000}"/>
    <cellStyle name="40% - Accent1 2 2 4" xfId="476" xr:uid="{00000000-0005-0000-0000-000049000000}"/>
    <cellStyle name="40% - Accent1 2 3" xfId="186" xr:uid="{00000000-0005-0000-0000-000049000000}"/>
    <cellStyle name="40% - Accent1 2 3 2" xfId="534" xr:uid="{00000000-0005-0000-0000-000049000000}"/>
    <cellStyle name="40% - Accent1 2 4" xfId="302" xr:uid="{00000000-0005-0000-0000-000049000000}"/>
    <cellStyle name="40% - Accent1 2 4 2" xfId="650" xr:uid="{00000000-0005-0000-0000-000049000000}"/>
    <cellStyle name="40% - Accent1 2 5" xfId="418" xr:uid="{00000000-0005-0000-0000-000049000000}"/>
    <cellStyle name="40% - Accent1 3" xfId="97" xr:uid="{00000000-0005-0000-0000-00006A000000}"/>
    <cellStyle name="40% - Accent1 3 2" xfId="213" xr:uid="{00000000-0005-0000-0000-00006A000000}"/>
    <cellStyle name="40% - Accent1 3 2 2" xfId="561" xr:uid="{00000000-0005-0000-0000-00006A000000}"/>
    <cellStyle name="40% - Accent1 3 3" xfId="329" xr:uid="{00000000-0005-0000-0000-00006A000000}"/>
    <cellStyle name="40% - Accent1 3 3 2" xfId="677" xr:uid="{00000000-0005-0000-0000-00006A000000}"/>
    <cellStyle name="40% - Accent1 3 4" xfId="445" xr:uid="{00000000-0005-0000-0000-00006A000000}"/>
    <cellStyle name="40% - Accent1 4" xfId="155" xr:uid="{00000000-0005-0000-0000-0000B0000000}"/>
    <cellStyle name="40% - Accent1 4 2" xfId="503" xr:uid="{00000000-0005-0000-0000-0000B0000000}"/>
    <cellStyle name="40% - Accent1 5" xfId="271" xr:uid="{00000000-0005-0000-0000-000024010000}"/>
    <cellStyle name="40% - Accent1 5 2" xfId="619" xr:uid="{00000000-0005-0000-0000-000024010000}"/>
    <cellStyle name="40% - Accent1 6" xfId="387" xr:uid="{00000000-0005-0000-0000-0000CA010000}"/>
    <cellStyle name="40% - Accent1 7" xfId="737" xr:uid="{00000000-0005-0000-0000-0000E2020000}"/>
    <cellStyle name="40% - Accent2" xfId="38" builtinId="35" customBuiltin="1"/>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3" xfId="363" xr:uid="{00000000-0005-0000-0000-00004A000000}"/>
    <cellStyle name="40% - Accent2 2 2 3 2" xfId="711" xr:uid="{00000000-0005-0000-0000-00004A000000}"/>
    <cellStyle name="40% - Accent2 2 2 4" xfId="479" xr:uid="{00000000-0005-0000-0000-00004A000000}"/>
    <cellStyle name="40% - Accent2 2 3" xfId="189" xr:uid="{00000000-0005-0000-0000-00004A000000}"/>
    <cellStyle name="40% - Accent2 2 3 2" xfId="537" xr:uid="{00000000-0005-0000-0000-00004A000000}"/>
    <cellStyle name="40% - Accent2 2 4" xfId="305" xr:uid="{00000000-0005-0000-0000-00004A000000}"/>
    <cellStyle name="40% - Accent2 2 4 2" xfId="653" xr:uid="{00000000-0005-0000-0000-00004A000000}"/>
    <cellStyle name="40% - Accent2 2 5" xfId="421" xr:uid="{00000000-0005-0000-0000-00004A000000}"/>
    <cellStyle name="40% - Accent2 3" xfId="100" xr:uid="{00000000-0005-0000-0000-00006C000000}"/>
    <cellStyle name="40% - Accent2 3 2" xfId="216" xr:uid="{00000000-0005-0000-0000-00006C000000}"/>
    <cellStyle name="40% - Accent2 3 2 2" xfId="564" xr:uid="{00000000-0005-0000-0000-00006C000000}"/>
    <cellStyle name="40% - Accent2 3 3" xfId="332" xr:uid="{00000000-0005-0000-0000-00006C000000}"/>
    <cellStyle name="40% - Accent2 3 3 2" xfId="680" xr:uid="{00000000-0005-0000-0000-00006C000000}"/>
    <cellStyle name="40% - Accent2 3 4" xfId="448" xr:uid="{00000000-0005-0000-0000-00006C000000}"/>
    <cellStyle name="40% - Accent2 4" xfId="158" xr:uid="{00000000-0005-0000-0000-0000B4000000}"/>
    <cellStyle name="40% - Accent2 4 2" xfId="506" xr:uid="{00000000-0005-0000-0000-0000B4000000}"/>
    <cellStyle name="40% - Accent2 5" xfId="274" xr:uid="{00000000-0005-0000-0000-000028010000}"/>
    <cellStyle name="40% - Accent2 5 2" xfId="622" xr:uid="{00000000-0005-0000-0000-000028010000}"/>
    <cellStyle name="40% - Accent2 6" xfId="390" xr:uid="{00000000-0005-0000-0000-0000D6010000}"/>
    <cellStyle name="40% - Accent2 7" xfId="740" xr:uid="{00000000-0005-0000-0000-0000E3020000}"/>
    <cellStyle name="40% - Accent3" xfId="42" builtinId="39" customBuiltin="1"/>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3" xfId="366" xr:uid="{00000000-0005-0000-0000-00004B000000}"/>
    <cellStyle name="40% - Accent3 2 2 3 2" xfId="714" xr:uid="{00000000-0005-0000-0000-00004B000000}"/>
    <cellStyle name="40% - Accent3 2 2 4" xfId="482" xr:uid="{00000000-0005-0000-0000-00004B000000}"/>
    <cellStyle name="40% - Accent3 2 3" xfId="192" xr:uid="{00000000-0005-0000-0000-00004B000000}"/>
    <cellStyle name="40% - Accent3 2 3 2" xfId="540" xr:uid="{00000000-0005-0000-0000-00004B000000}"/>
    <cellStyle name="40% - Accent3 2 4" xfId="308" xr:uid="{00000000-0005-0000-0000-00004B000000}"/>
    <cellStyle name="40% - Accent3 2 4 2" xfId="656" xr:uid="{00000000-0005-0000-0000-00004B000000}"/>
    <cellStyle name="40% - Accent3 2 5" xfId="424" xr:uid="{00000000-0005-0000-0000-00004B000000}"/>
    <cellStyle name="40% - Accent3 3" xfId="103" xr:uid="{00000000-0005-0000-0000-00006E000000}"/>
    <cellStyle name="40% - Accent3 3 2" xfId="219" xr:uid="{00000000-0005-0000-0000-00006E000000}"/>
    <cellStyle name="40% - Accent3 3 2 2" xfId="567" xr:uid="{00000000-0005-0000-0000-00006E000000}"/>
    <cellStyle name="40% - Accent3 3 3" xfId="335" xr:uid="{00000000-0005-0000-0000-00006E000000}"/>
    <cellStyle name="40% - Accent3 3 3 2" xfId="683" xr:uid="{00000000-0005-0000-0000-00006E000000}"/>
    <cellStyle name="40% - Accent3 3 4" xfId="451" xr:uid="{00000000-0005-0000-0000-00006E000000}"/>
    <cellStyle name="40% - Accent3 4" xfId="161" xr:uid="{00000000-0005-0000-0000-0000B8000000}"/>
    <cellStyle name="40% - Accent3 4 2" xfId="509" xr:uid="{00000000-0005-0000-0000-0000B8000000}"/>
    <cellStyle name="40% - Accent3 5" xfId="277" xr:uid="{00000000-0005-0000-0000-00002C010000}"/>
    <cellStyle name="40% - Accent3 5 2" xfId="625" xr:uid="{00000000-0005-0000-0000-00002C010000}"/>
    <cellStyle name="40% - Accent3 6" xfId="393" xr:uid="{00000000-0005-0000-0000-0000E2010000}"/>
    <cellStyle name="40% - Accent3 7" xfId="743" xr:uid="{00000000-0005-0000-0000-0000E4020000}"/>
    <cellStyle name="40% - Accent4" xfId="46" builtinId="43" customBuiltin="1"/>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3" xfId="369" xr:uid="{00000000-0005-0000-0000-00004C000000}"/>
    <cellStyle name="40% - Accent4 2 2 3 2" xfId="717" xr:uid="{00000000-0005-0000-0000-00004C000000}"/>
    <cellStyle name="40% - Accent4 2 2 4" xfId="485" xr:uid="{00000000-0005-0000-0000-00004C000000}"/>
    <cellStyle name="40% - Accent4 2 3" xfId="195" xr:uid="{00000000-0005-0000-0000-00004C000000}"/>
    <cellStyle name="40% - Accent4 2 3 2" xfId="543" xr:uid="{00000000-0005-0000-0000-00004C000000}"/>
    <cellStyle name="40% - Accent4 2 4" xfId="311" xr:uid="{00000000-0005-0000-0000-00004C000000}"/>
    <cellStyle name="40% - Accent4 2 4 2" xfId="659" xr:uid="{00000000-0005-0000-0000-00004C000000}"/>
    <cellStyle name="40% - Accent4 2 5" xfId="427" xr:uid="{00000000-0005-0000-0000-00004C000000}"/>
    <cellStyle name="40% - Accent4 3" xfId="106" xr:uid="{00000000-0005-0000-0000-000070000000}"/>
    <cellStyle name="40% - Accent4 3 2" xfId="222" xr:uid="{00000000-0005-0000-0000-000070000000}"/>
    <cellStyle name="40% - Accent4 3 2 2" xfId="570" xr:uid="{00000000-0005-0000-0000-000070000000}"/>
    <cellStyle name="40% - Accent4 3 3" xfId="338" xr:uid="{00000000-0005-0000-0000-000070000000}"/>
    <cellStyle name="40% - Accent4 3 3 2" xfId="686" xr:uid="{00000000-0005-0000-0000-000070000000}"/>
    <cellStyle name="40% - Accent4 3 4" xfId="454" xr:uid="{00000000-0005-0000-0000-000070000000}"/>
    <cellStyle name="40% - Accent4 4" xfId="164" xr:uid="{00000000-0005-0000-0000-0000BC000000}"/>
    <cellStyle name="40% - Accent4 4 2" xfId="512" xr:uid="{00000000-0005-0000-0000-0000BC000000}"/>
    <cellStyle name="40% - Accent4 5" xfId="280" xr:uid="{00000000-0005-0000-0000-000030010000}"/>
    <cellStyle name="40% - Accent4 5 2" xfId="628" xr:uid="{00000000-0005-0000-0000-000030010000}"/>
    <cellStyle name="40% - Accent4 6" xfId="396" xr:uid="{00000000-0005-0000-0000-0000EE010000}"/>
    <cellStyle name="40% - Accent4 7" xfId="746" xr:uid="{00000000-0005-0000-0000-0000E5020000}"/>
    <cellStyle name="40% - Accent5" xfId="50" builtinId="47" customBuiltin="1"/>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3" xfId="372" xr:uid="{00000000-0005-0000-0000-00004D000000}"/>
    <cellStyle name="40% - Accent5 2 2 3 2" xfId="720" xr:uid="{00000000-0005-0000-0000-00004D000000}"/>
    <cellStyle name="40% - Accent5 2 2 4" xfId="488" xr:uid="{00000000-0005-0000-0000-00004D000000}"/>
    <cellStyle name="40% - Accent5 2 3" xfId="198" xr:uid="{00000000-0005-0000-0000-00004D000000}"/>
    <cellStyle name="40% - Accent5 2 3 2" xfId="546" xr:uid="{00000000-0005-0000-0000-00004D000000}"/>
    <cellStyle name="40% - Accent5 2 4" xfId="314" xr:uid="{00000000-0005-0000-0000-00004D000000}"/>
    <cellStyle name="40% - Accent5 2 4 2" xfId="662" xr:uid="{00000000-0005-0000-0000-00004D000000}"/>
    <cellStyle name="40% - Accent5 2 5" xfId="430" xr:uid="{00000000-0005-0000-0000-00004D000000}"/>
    <cellStyle name="40% - Accent5 3" xfId="109" xr:uid="{00000000-0005-0000-0000-000072000000}"/>
    <cellStyle name="40% - Accent5 3 2" xfId="225" xr:uid="{00000000-0005-0000-0000-000072000000}"/>
    <cellStyle name="40% - Accent5 3 2 2" xfId="573" xr:uid="{00000000-0005-0000-0000-000072000000}"/>
    <cellStyle name="40% - Accent5 3 3" xfId="341" xr:uid="{00000000-0005-0000-0000-000072000000}"/>
    <cellStyle name="40% - Accent5 3 3 2" xfId="689" xr:uid="{00000000-0005-0000-0000-000072000000}"/>
    <cellStyle name="40% - Accent5 3 4" xfId="457" xr:uid="{00000000-0005-0000-0000-000072000000}"/>
    <cellStyle name="40% - Accent5 4" xfId="167" xr:uid="{00000000-0005-0000-0000-0000C0000000}"/>
    <cellStyle name="40% - Accent5 4 2" xfId="515" xr:uid="{00000000-0005-0000-0000-0000C0000000}"/>
    <cellStyle name="40% - Accent5 5" xfId="283" xr:uid="{00000000-0005-0000-0000-000034010000}"/>
    <cellStyle name="40% - Accent5 5 2" xfId="631" xr:uid="{00000000-0005-0000-0000-000034010000}"/>
    <cellStyle name="40% - Accent5 6" xfId="399" xr:uid="{00000000-0005-0000-0000-0000FA010000}"/>
    <cellStyle name="40% - Accent5 7" xfId="749" xr:uid="{00000000-0005-0000-0000-0000E6020000}"/>
    <cellStyle name="40% - Accent6" xfId="54" builtinId="51" customBuiltin="1"/>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3" xfId="375" xr:uid="{00000000-0005-0000-0000-00004E000000}"/>
    <cellStyle name="40% - Accent6 2 2 3 2" xfId="723" xr:uid="{00000000-0005-0000-0000-00004E000000}"/>
    <cellStyle name="40% - Accent6 2 2 4" xfId="491" xr:uid="{00000000-0005-0000-0000-00004E000000}"/>
    <cellStyle name="40% - Accent6 2 3" xfId="201" xr:uid="{00000000-0005-0000-0000-00004E000000}"/>
    <cellStyle name="40% - Accent6 2 3 2" xfId="549" xr:uid="{00000000-0005-0000-0000-00004E000000}"/>
    <cellStyle name="40% - Accent6 2 4" xfId="317" xr:uid="{00000000-0005-0000-0000-00004E000000}"/>
    <cellStyle name="40% - Accent6 2 4 2" xfId="665" xr:uid="{00000000-0005-0000-0000-00004E000000}"/>
    <cellStyle name="40% - Accent6 2 5" xfId="433" xr:uid="{00000000-0005-0000-0000-00004E000000}"/>
    <cellStyle name="40% - Accent6 3" xfId="112" xr:uid="{00000000-0005-0000-0000-000074000000}"/>
    <cellStyle name="40% - Accent6 3 2" xfId="228" xr:uid="{00000000-0005-0000-0000-000074000000}"/>
    <cellStyle name="40% - Accent6 3 2 2" xfId="576" xr:uid="{00000000-0005-0000-0000-000074000000}"/>
    <cellStyle name="40% - Accent6 3 3" xfId="344" xr:uid="{00000000-0005-0000-0000-000074000000}"/>
    <cellStyle name="40% - Accent6 3 3 2" xfId="692" xr:uid="{00000000-0005-0000-0000-000074000000}"/>
    <cellStyle name="40% - Accent6 3 4" xfId="460" xr:uid="{00000000-0005-0000-0000-000074000000}"/>
    <cellStyle name="40% - Accent6 4" xfId="170" xr:uid="{00000000-0005-0000-0000-0000C4000000}"/>
    <cellStyle name="40% - Accent6 4 2" xfId="518" xr:uid="{00000000-0005-0000-0000-0000C4000000}"/>
    <cellStyle name="40% - Accent6 5" xfId="286" xr:uid="{00000000-0005-0000-0000-000038010000}"/>
    <cellStyle name="40% - Accent6 5 2" xfId="634" xr:uid="{00000000-0005-0000-0000-000038010000}"/>
    <cellStyle name="40% - Accent6 6" xfId="402" xr:uid="{00000000-0005-0000-0000-000006020000}"/>
    <cellStyle name="40% - Accent6 7" xfId="752" xr:uid="{00000000-0005-0000-0000-0000E7020000}"/>
    <cellStyle name="60% - Accent1" xfId="35" builtinId="32" customBuiltin="1"/>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3" xfId="361" xr:uid="{00000000-0005-0000-0000-00004F000000}"/>
    <cellStyle name="60% - Accent1 2 2 3 2" xfId="709" xr:uid="{00000000-0005-0000-0000-00004F000000}"/>
    <cellStyle name="60% - Accent1 2 2 4" xfId="477" xr:uid="{00000000-0005-0000-0000-00004F000000}"/>
    <cellStyle name="60% - Accent1 2 3" xfId="187" xr:uid="{00000000-0005-0000-0000-00004F000000}"/>
    <cellStyle name="60% - Accent1 2 3 2" xfId="535" xr:uid="{00000000-0005-0000-0000-00004F000000}"/>
    <cellStyle name="60% - Accent1 2 4" xfId="303" xr:uid="{00000000-0005-0000-0000-00004F000000}"/>
    <cellStyle name="60% - Accent1 2 4 2" xfId="651" xr:uid="{00000000-0005-0000-0000-00004F000000}"/>
    <cellStyle name="60% - Accent1 2 5" xfId="419" xr:uid="{00000000-0005-0000-0000-00004F000000}"/>
    <cellStyle name="60% - Accent1 3" xfId="98" xr:uid="{00000000-0005-0000-0000-000076000000}"/>
    <cellStyle name="60% - Accent1 3 2" xfId="214" xr:uid="{00000000-0005-0000-0000-000076000000}"/>
    <cellStyle name="60% - Accent1 3 2 2" xfId="562" xr:uid="{00000000-0005-0000-0000-000076000000}"/>
    <cellStyle name="60% - Accent1 3 3" xfId="330" xr:uid="{00000000-0005-0000-0000-000076000000}"/>
    <cellStyle name="60% - Accent1 3 3 2" xfId="678" xr:uid="{00000000-0005-0000-0000-000076000000}"/>
    <cellStyle name="60% - Accent1 3 4" xfId="446" xr:uid="{00000000-0005-0000-0000-000076000000}"/>
    <cellStyle name="60% - Accent1 4" xfId="156" xr:uid="{00000000-0005-0000-0000-0000C8000000}"/>
    <cellStyle name="60% - Accent1 4 2" xfId="504" xr:uid="{00000000-0005-0000-0000-0000C8000000}"/>
    <cellStyle name="60% - Accent1 5" xfId="272" xr:uid="{00000000-0005-0000-0000-00003C010000}"/>
    <cellStyle name="60% - Accent1 5 2" xfId="620" xr:uid="{00000000-0005-0000-0000-00003C010000}"/>
    <cellStyle name="60% - Accent1 6" xfId="388" xr:uid="{00000000-0005-0000-0000-000012020000}"/>
    <cellStyle name="60% - Accent1 7" xfId="738" xr:uid="{00000000-0005-0000-0000-0000E8020000}"/>
    <cellStyle name="60% - Accent2" xfId="39" builtinId="36" customBuiltin="1"/>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3" xfId="364" xr:uid="{00000000-0005-0000-0000-000050000000}"/>
    <cellStyle name="60% - Accent2 2 2 3 2" xfId="712" xr:uid="{00000000-0005-0000-0000-000050000000}"/>
    <cellStyle name="60% - Accent2 2 2 4" xfId="480" xr:uid="{00000000-0005-0000-0000-000050000000}"/>
    <cellStyle name="60% - Accent2 2 3" xfId="190" xr:uid="{00000000-0005-0000-0000-000050000000}"/>
    <cellStyle name="60% - Accent2 2 3 2" xfId="538" xr:uid="{00000000-0005-0000-0000-000050000000}"/>
    <cellStyle name="60% - Accent2 2 4" xfId="306" xr:uid="{00000000-0005-0000-0000-000050000000}"/>
    <cellStyle name="60% - Accent2 2 4 2" xfId="654" xr:uid="{00000000-0005-0000-0000-000050000000}"/>
    <cellStyle name="60% - Accent2 2 5" xfId="422" xr:uid="{00000000-0005-0000-0000-000050000000}"/>
    <cellStyle name="60% - Accent2 3" xfId="101" xr:uid="{00000000-0005-0000-0000-000078000000}"/>
    <cellStyle name="60% - Accent2 3 2" xfId="217" xr:uid="{00000000-0005-0000-0000-000078000000}"/>
    <cellStyle name="60% - Accent2 3 2 2" xfId="565" xr:uid="{00000000-0005-0000-0000-000078000000}"/>
    <cellStyle name="60% - Accent2 3 3" xfId="333" xr:uid="{00000000-0005-0000-0000-000078000000}"/>
    <cellStyle name="60% - Accent2 3 3 2" xfId="681" xr:uid="{00000000-0005-0000-0000-000078000000}"/>
    <cellStyle name="60% - Accent2 3 4" xfId="449" xr:uid="{00000000-0005-0000-0000-000078000000}"/>
    <cellStyle name="60% - Accent2 4" xfId="159" xr:uid="{00000000-0005-0000-0000-0000CC000000}"/>
    <cellStyle name="60% - Accent2 4 2" xfId="507" xr:uid="{00000000-0005-0000-0000-0000CC000000}"/>
    <cellStyle name="60% - Accent2 5" xfId="275" xr:uid="{00000000-0005-0000-0000-000040010000}"/>
    <cellStyle name="60% - Accent2 5 2" xfId="623" xr:uid="{00000000-0005-0000-0000-000040010000}"/>
    <cellStyle name="60% - Accent2 6" xfId="391" xr:uid="{00000000-0005-0000-0000-00001E020000}"/>
    <cellStyle name="60% - Accent2 7" xfId="741" xr:uid="{00000000-0005-0000-0000-0000E9020000}"/>
    <cellStyle name="60% - Accent3" xfId="43" builtinId="40" customBuiltin="1"/>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3" xfId="367" xr:uid="{00000000-0005-0000-0000-000051000000}"/>
    <cellStyle name="60% - Accent3 2 2 3 2" xfId="715" xr:uid="{00000000-0005-0000-0000-000051000000}"/>
    <cellStyle name="60% - Accent3 2 2 4" xfId="483" xr:uid="{00000000-0005-0000-0000-000051000000}"/>
    <cellStyle name="60% - Accent3 2 3" xfId="193" xr:uid="{00000000-0005-0000-0000-000051000000}"/>
    <cellStyle name="60% - Accent3 2 3 2" xfId="541" xr:uid="{00000000-0005-0000-0000-000051000000}"/>
    <cellStyle name="60% - Accent3 2 4" xfId="309" xr:uid="{00000000-0005-0000-0000-000051000000}"/>
    <cellStyle name="60% - Accent3 2 4 2" xfId="657" xr:uid="{00000000-0005-0000-0000-000051000000}"/>
    <cellStyle name="60% - Accent3 2 5" xfId="425" xr:uid="{00000000-0005-0000-0000-000051000000}"/>
    <cellStyle name="60% - Accent3 3" xfId="104" xr:uid="{00000000-0005-0000-0000-00007A000000}"/>
    <cellStyle name="60% - Accent3 3 2" xfId="220" xr:uid="{00000000-0005-0000-0000-00007A000000}"/>
    <cellStyle name="60% - Accent3 3 2 2" xfId="568" xr:uid="{00000000-0005-0000-0000-00007A000000}"/>
    <cellStyle name="60% - Accent3 3 3" xfId="336" xr:uid="{00000000-0005-0000-0000-00007A000000}"/>
    <cellStyle name="60% - Accent3 3 3 2" xfId="684" xr:uid="{00000000-0005-0000-0000-00007A000000}"/>
    <cellStyle name="60% - Accent3 3 4" xfId="452" xr:uid="{00000000-0005-0000-0000-00007A000000}"/>
    <cellStyle name="60% - Accent3 4" xfId="162" xr:uid="{00000000-0005-0000-0000-0000D0000000}"/>
    <cellStyle name="60% - Accent3 4 2" xfId="510" xr:uid="{00000000-0005-0000-0000-0000D0000000}"/>
    <cellStyle name="60% - Accent3 5" xfId="278" xr:uid="{00000000-0005-0000-0000-000044010000}"/>
    <cellStyle name="60% - Accent3 5 2" xfId="626" xr:uid="{00000000-0005-0000-0000-000044010000}"/>
    <cellStyle name="60% - Accent3 6" xfId="394" xr:uid="{00000000-0005-0000-0000-00002A020000}"/>
    <cellStyle name="60% - Accent3 7" xfId="744" xr:uid="{00000000-0005-0000-0000-0000EA020000}"/>
    <cellStyle name="60% - Accent4" xfId="47" builtinId="44" customBuiltin="1"/>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3" xfId="370" xr:uid="{00000000-0005-0000-0000-000052000000}"/>
    <cellStyle name="60% - Accent4 2 2 3 2" xfId="718" xr:uid="{00000000-0005-0000-0000-000052000000}"/>
    <cellStyle name="60% - Accent4 2 2 4" xfId="486" xr:uid="{00000000-0005-0000-0000-000052000000}"/>
    <cellStyle name="60% - Accent4 2 3" xfId="196" xr:uid="{00000000-0005-0000-0000-000052000000}"/>
    <cellStyle name="60% - Accent4 2 3 2" xfId="544" xr:uid="{00000000-0005-0000-0000-000052000000}"/>
    <cellStyle name="60% - Accent4 2 4" xfId="312" xr:uid="{00000000-0005-0000-0000-000052000000}"/>
    <cellStyle name="60% - Accent4 2 4 2" xfId="660" xr:uid="{00000000-0005-0000-0000-000052000000}"/>
    <cellStyle name="60% - Accent4 2 5" xfId="428" xr:uid="{00000000-0005-0000-0000-000052000000}"/>
    <cellStyle name="60% - Accent4 3" xfId="107" xr:uid="{00000000-0005-0000-0000-00007C000000}"/>
    <cellStyle name="60% - Accent4 3 2" xfId="223" xr:uid="{00000000-0005-0000-0000-00007C000000}"/>
    <cellStyle name="60% - Accent4 3 2 2" xfId="571" xr:uid="{00000000-0005-0000-0000-00007C000000}"/>
    <cellStyle name="60% - Accent4 3 3" xfId="339" xr:uid="{00000000-0005-0000-0000-00007C000000}"/>
    <cellStyle name="60% - Accent4 3 3 2" xfId="687" xr:uid="{00000000-0005-0000-0000-00007C000000}"/>
    <cellStyle name="60% - Accent4 3 4" xfId="455" xr:uid="{00000000-0005-0000-0000-00007C000000}"/>
    <cellStyle name="60% - Accent4 4" xfId="165" xr:uid="{00000000-0005-0000-0000-0000D4000000}"/>
    <cellStyle name="60% - Accent4 4 2" xfId="513" xr:uid="{00000000-0005-0000-0000-0000D4000000}"/>
    <cellStyle name="60% - Accent4 5" xfId="281" xr:uid="{00000000-0005-0000-0000-000048010000}"/>
    <cellStyle name="60% - Accent4 5 2" xfId="629" xr:uid="{00000000-0005-0000-0000-000048010000}"/>
    <cellStyle name="60% - Accent4 6" xfId="397" xr:uid="{00000000-0005-0000-0000-000036020000}"/>
    <cellStyle name="60% - Accent4 7" xfId="747" xr:uid="{00000000-0005-0000-0000-0000EB020000}"/>
    <cellStyle name="60% - Accent5" xfId="51" builtinId="48" customBuiltin="1"/>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3" xfId="373" xr:uid="{00000000-0005-0000-0000-000053000000}"/>
    <cellStyle name="60% - Accent5 2 2 3 2" xfId="721" xr:uid="{00000000-0005-0000-0000-000053000000}"/>
    <cellStyle name="60% - Accent5 2 2 4" xfId="489" xr:uid="{00000000-0005-0000-0000-000053000000}"/>
    <cellStyle name="60% - Accent5 2 3" xfId="199" xr:uid="{00000000-0005-0000-0000-000053000000}"/>
    <cellStyle name="60% - Accent5 2 3 2" xfId="547" xr:uid="{00000000-0005-0000-0000-000053000000}"/>
    <cellStyle name="60% - Accent5 2 4" xfId="315" xr:uid="{00000000-0005-0000-0000-000053000000}"/>
    <cellStyle name="60% - Accent5 2 4 2" xfId="663" xr:uid="{00000000-0005-0000-0000-000053000000}"/>
    <cellStyle name="60% - Accent5 2 5" xfId="431" xr:uid="{00000000-0005-0000-0000-000053000000}"/>
    <cellStyle name="60% - Accent5 3" xfId="110" xr:uid="{00000000-0005-0000-0000-00007E000000}"/>
    <cellStyle name="60% - Accent5 3 2" xfId="226" xr:uid="{00000000-0005-0000-0000-00007E000000}"/>
    <cellStyle name="60% - Accent5 3 2 2" xfId="574" xr:uid="{00000000-0005-0000-0000-00007E000000}"/>
    <cellStyle name="60% - Accent5 3 3" xfId="342" xr:uid="{00000000-0005-0000-0000-00007E000000}"/>
    <cellStyle name="60% - Accent5 3 3 2" xfId="690" xr:uid="{00000000-0005-0000-0000-00007E000000}"/>
    <cellStyle name="60% - Accent5 3 4" xfId="458" xr:uid="{00000000-0005-0000-0000-00007E000000}"/>
    <cellStyle name="60% - Accent5 4" xfId="168" xr:uid="{00000000-0005-0000-0000-0000D8000000}"/>
    <cellStyle name="60% - Accent5 4 2" xfId="516" xr:uid="{00000000-0005-0000-0000-0000D8000000}"/>
    <cellStyle name="60% - Accent5 5" xfId="284" xr:uid="{00000000-0005-0000-0000-00004C010000}"/>
    <cellStyle name="60% - Accent5 5 2" xfId="632" xr:uid="{00000000-0005-0000-0000-00004C010000}"/>
    <cellStyle name="60% - Accent5 6" xfId="400" xr:uid="{00000000-0005-0000-0000-000042020000}"/>
    <cellStyle name="60% - Accent5 7" xfId="750" xr:uid="{00000000-0005-0000-0000-0000EC020000}"/>
    <cellStyle name="60% - Accent6" xfId="55" builtinId="52" customBuiltin="1"/>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3" xfId="376" xr:uid="{00000000-0005-0000-0000-000054000000}"/>
    <cellStyle name="60% - Accent6 2 2 3 2" xfId="724" xr:uid="{00000000-0005-0000-0000-000054000000}"/>
    <cellStyle name="60% - Accent6 2 2 4" xfId="492" xr:uid="{00000000-0005-0000-0000-000054000000}"/>
    <cellStyle name="60% - Accent6 2 3" xfId="202" xr:uid="{00000000-0005-0000-0000-000054000000}"/>
    <cellStyle name="60% - Accent6 2 3 2" xfId="550" xr:uid="{00000000-0005-0000-0000-000054000000}"/>
    <cellStyle name="60% - Accent6 2 4" xfId="318" xr:uid="{00000000-0005-0000-0000-000054000000}"/>
    <cellStyle name="60% - Accent6 2 4 2" xfId="666" xr:uid="{00000000-0005-0000-0000-000054000000}"/>
    <cellStyle name="60% - Accent6 2 5" xfId="434" xr:uid="{00000000-0005-0000-0000-000054000000}"/>
    <cellStyle name="60% - Accent6 3" xfId="113" xr:uid="{00000000-0005-0000-0000-000080000000}"/>
    <cellStyle name="60% - Accent6 3 2" xfId="229" xr:uid="{00000000-0005-0000-0000-000080000000}"/>
    <cellStyle name="60% - Accent6 3 2 2" xfId="577" xr:uid="{00000000-0005-0000-0000-000080000000}"/>
    <cellStyle name="60% - Accent6 3 3" xfId="345" xr:uid="{00000000-0005-0000-0000-000080000000}"/>
    <cellStyle name="60% - Accent6 3 3 2" xfId="693" xr:uid="{00000000-0005-0000-0000-000080000000}"/>
    <cellStyle name="60% - Accent6 3 4" xfId="461" xr:uid="{00000000-0005-0000-0000-000080000000}"/>
    <cellStyle name="60% - Accent6 4" xfId="171" xr:uid="{00000000-0005-0000-0000-0000DC000000}"/>
    <cellStyle name="60% - Accent6 4 2" xfId="519" xr:uid="{00000000-0005-0000-0000-0000DC000000}"/>
    <cellStyle name="60% - Accent6 5" xfId="287" xr:uid="{00000000-0005-0000-0000-000050010000}"/>
    <cellStyle name="60% - Accent6 5 2" xfId="635" xr:uid="{00000000-0005-0000-0000-000050010000}"/>
    <cellStyle name="60% - Accent6 6" xfId="403" xr:uid="{00000000-0005-0000-0000-00004E020000}"/>
    <cellStyle name="60% - Accent6 7" xfId="753" xr:uid="{00000000-0005-0000-0000-0000ED02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2" xfId="10" xr:uid="{00000000-0005-0000-0000-00001D000000}"/>
    <cellStyle name="Comma 2 3" xfId="15" xr:uid="{00000000-0005-0000-0000-00001E000000}"/>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3" xfId="351" xr:uid="{00000000-0005-0000-0000-00001F000000}"/>
    <cellStyle name="Comma 2 3 2 2 3 2" xfId="699" xr:uid="{00000000-0005-0000-0000-00001F000000}"/>
    <cellStyle name="Comma 2 3 2 2 4" xfId="467" xr:uid="{00000000-0005-0000-0000-00001F000000}"/>
    <cellStyle name="Comma 2 3 2 3" xfId="177" xr:uid="{00000000-0005-0000-0000-00001F000000}"/>
    <cellStyle name="Comma 2 3 2 3 2" xfId="525" xr:uid="{00000000-0005-0000-0000-00001F000000}"/>
    <cellStyle name="Comma 2 3 2 4" xfId="293" xr:uid="{00000000-0005-0000-0000-00001F000000}"/>
    <cellStyle name="Comma 2 3 2 4 2" xfId="641" xr:uid="{00000000-0005-0000-0000-00001F000000}"/>
    <cellStyle name="Comma 2 3 2 5" xfId="409"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3" xfId="379" xr:uid="{00000000-0005-0000-0000-000003000000}"/>
    <cellStyle name="Comma 2 3 3 2 3 2" xfId="727" xr:uid="{00000000-0005-0000-0000-000003000000}"/>
    <cellStyle name="Comma 2 3 3 2 4" xfId="495" xr:uid="{00000000-0005-0000-0000-000003000000}"/>
    <cellStyle name="Comma 2 3 3 3" xfId="205" xr:uid="{00000000-0005-0000-0000-000003000000}"/>
    <cellStyle name="Comma 2 3 3 3 2" xfId="553" xr:uid="{00000000-0005-0000-0000-000003000000}"/>
    <cellStyle name="Comma 2 3 3 4" xfId="321" xr:uid="{00000000-0005-0000-0000-000003000000}"/>
    <cellStyle name="Comma 2 3 3 4 2" xfId="669" xr:uid="{00000000-0005-0000-0000-000003000000}"/>
    <cellStyle name="Comma 2 3 3 5" xfId="437" xr:uid="{00000000-0005-0000-0000-000003000000}"/>
    <cellStyle name="Comma 2 3 4" xfId="95" xr:uid="{00000000-0005-0000-0000-00001E000000}"/>
    <cellStyle name="Comma 2 3 4 2" xfId="211" xr:uid="{00000000-0005-0000-0000-00001E000000}"/>
    <cellStyle name="Comma 2 3 4 2 2" xfId="559" xr:uid="{00000000-0005-0000-0000-00001E000000}"/>
    <cellStyle name="Comma 2 3 4 3" xfId="327" xr:uid="{00000000-0005-0000-0000-00001E000000}"/>
    <cellStyle name="Comma 2 3 4 3 2" xfId="675" xr:uid="{00000000-0005-0000-0000-00001E000000}"/>
    <cellStyle name="Comma 2 3 4 4" xfId="443" xr:uid="{00000000-0005-0000-0000-00001E000000}"/>
    <cellStyle name="Comma 2 3 5" xfId="153" xr:uid="{00000000-0005-0000-0000-00001E000000}"/>
    <cellStyle name="Comma 2 3 5 2" xfId="501" xr:uid="{00000000-0005-0000-0000-00001E000000}"/>
    <cellStyle name="Comma 2 3 6" xfId="269" xr:uid="{00000000-0005-0000-0000-00001E000000}"/>
    <cellStyle name="Comma 2 3 6 2" xfId="617" xr:uid="{00000000-0005-0000-0000-00001E000000}"/>
    <cellStyle name="Comma 2 3 7" xfId="385" xr:uid="{00000000-0005-0000-0000-00001E000000}"/>
    <cellStyle name="Comma 2 3 8" xfId="731" xr:uid="{00000000-0005-0000-0000-000003000000}"/>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3" xfId="348" xr:uid="{00000000-0005-0000-0000-000020000000}"/>
    <cellStyle name="Comma 2 4 2 3 2" xfId="696" xr:uid="{00000000-0005-0000-0000-000020000000}"/>
    <cellStyle name="Comma 2 4 2 4" xfId="464" xr:uid="{00000000-0005-0000-0000-000020000000}"/>
    <cellStyle name="Comma 2 4 3" xfId="174" xr:uid="{00000000-0005-0000-0000-000020000000}"/>
    <cellStyle name="Comma 2 4 3 2" xfId="522" xr:uid="{00000000-0005-0000-0000-000020000000}"/>
    <cellStyle name="Comma 2 4 4" xfId="290" xr:uid="{00000000-0005-0000-0000-000020000000}"/>
    <cellStyle name="Comma 2 4 4 2" xfId="638" xr:uid="{00000000-0005-0000-0000-000020000000}"/>
    <cellStyle name="Comma 2 4 5" xfId="406"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3" xfId="355" xr:uid="{00000000-0005-0000-0000-000001000000}"/>
    <cellStyle name="Comma 2 5 2 3 2" xfId="703" xr:uid="{00000000-0005-0000-0000-000001000000}"/>
    <cellStyle name="Comma 2 5 2 4" xfId="471" xr:uid="{00000000-0005-0000-0000-000001000000}"/>
    <cellStyle name="Comma 2 5 3" xfId="181" xr:uid="{00000000-0005-0000-0000-000001000000}"/>
    <cellStyle name="Comma 2 5 3 2" xfId="529" xr:uid="{00000000-0005-0000-0000-000001000000}"/>
    <cellStyle name="Comma 2 5 4" xfId="297" xr:uid="{00000000-0005-0000-0000-000001000000}"/>
    <cellStyle name="Comma 2 5 4 2" xfId="645" xr:uid="{00000000-0005-0000-0000-000001000000}"/>
    <cellStyle name="Comma 2 5 5" xfId="413" xr:uid="{00000000-0005-0000-0000-000001000000}"/>
    <cellStyle name="Comma 2 6" xfId="92" xr:uid="{00000000-0005-0000-0000-00001C000000}"/>
    <cellStyle name="Comma 2 6 2" xfId="208" xr:uid="{00000000-0005-0000-0000-00001C000000}"/>
    <cellStyle name="Comma 2 6 2 2" xfId="556" xr:uid="{00000000-0005-0000-0000-00001C000000}"/>
    <cellStyle name="Comma 2 6 3" xfId="324" xr:uid="{00000000-0005-0000-0000-00001C000000}"/>
    <cellStyle name="Comma 2 6 3 2" xfId="672" xr:uid="{00000000-0005-0000-0000-00001C000000}"/>
    <cellStyle name="Comma 2 6 4" xfId="440" xr:uid="{00000000-0005-0000-0000-00001C000000}"/>
    <cellStyle name="Comma 2 7" xfId="150" xr:uid="{00000000-0005-0000-0000-00001C000000}"/>
    <cellStyle name="Comma 2 7 2" xfId="498" xr:uid="{00000000-0005-0000-0000-00001C000000}"/>
    <cellStyle name="Comma 2 8" xfId="266" xr:uid="{00000000-0005-0000-0000-00001C000000}"/>
    <cellStyle name="Comma 2 8 2" xfId="614" xr:uid="{00000000-0005-0000-0000-00001C000000}"/>
    <cellStyle name="Comma 2 9" xfId="382" xr:uid="{00000000-0005-0000-0000-00001C000000}"/>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3" xfId="354" xr:uid="{00000000-0005-0000-0000-000055000000}"/>
    <cellStyle name="Comma 3 2 3 2" xfId="702" xr:uid="{00000000-0005-0000-0000-000055000000}"/>
    <cellStyle name="Comma 3 2 4" xfId="470" xr:uid="{00000000-0005-0000-0000-000055000000}"/>
    <cellStyle name="Comma 3 3" xfId="180" xr:uid="{00000000-0005-0000-0000-000055000000}"/>
    <cellStyle name="Comma 3 3 2" xfId="528" xr:uid="{00000000-0005-0000-0000-000055000000}"/>
    <cellStyle name="Comma 3 4" xfId="296" xr:uid="{00000000-0005-0000-0000-000055000000}"/>
    <cellStyle name="Comma 3 4 2" xfId="644" xr:uid="{00000000-0005-0000-0000-000055000000}"/>
    <cellStyle name="Comma 3 5" xfId="412"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2" xfId="12" xr:uid="{00000000-0005-0000-0000-00002E000000}"/>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3" xfId="349" xr:uid="{00000000-0005-0000-0000-00002F000000}"/>
    <cellStyle name="Normal 3 2 2 2 3 2" xfId="697" xr:uid="{00000000-0005-0000-0000-00002F000000}"/>
    <cellStyle name="Normal 3 2 2 2 4" xfId="465" xr:uid="{00000000-0005-0000-0000-00002F000000}"/>
    <cellStyle name="Normal 3 2 2 3" xfId="175" xr:uid="{00000000-0005-0000-0000-00002F000000}"/>
    <cellStyle name="Normal 3 2 2 3 2" xfId="523" xr:uid="{00000000-0005-0000-0000-00002F000000}"/>
    <cellStyle name="Normal 3 2 2 4" xfId="291" xr:uid="{00000000-0005-0000-0000-00002F000000}"/>
    <cellStyle name="Normal 3 2 2 4 2" xfId="639" xr:uid="{00000000-0005-0000-0000-00002F000000}"/>
    <cellStyle name="Normal 3 2 2 5" xfId="407"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3" xfId="377" xr:uid="{00000000-0005-0000-0000-000008000000}"/>
    <cellStyle name="Normal 3 2 3 2 3 2" xfId="725" xr:uid="{00000000-0005-0000-0000-000008000000}"/>
    <cellStyle name="Normal 3 2 3 2 4" xfId="493" xr:uid="{00000000-0005-0000-0000-000008000000}"/>
    <cellStyle name="Normal 3 2 3 3" xfId="203" xr:uid="{00000000-0005-0000-0000-000008000000}"/>
    <cellStyle name="Normal 3 2 3 3 2" xfId="551" xr:uid="{00000000-0005-0000-0000-000008000000}"/>
    <cellStyle name="Normal 3 2 3 4" xfId="319" xr:uid="{00000000-0005-0000-0000-000008000000}"/>
    <cellStyle name="Normal 3 2 3 4 2" xfId="667" xr:uid="{00000000-0005-0000-0000-000008000000}"/>
    <cellStyle name="Normal 3 2 3 5" xfId="435" xr:uid="{00000000-0005-0000-0000-000008000000}"/>
    <cellStyle name="Normal 3 2 4" xfId="93" xr:uid="{00000000-0005-0000-0000-00002E000000}"/>
    <cellStyle name="Normal 3 2 4 2" xfId="209" xr:uid="{00000000-0005-0000-0000-00002E000000}"/>
    <cellStyle name="Normal 3 2 4 2 2" xfId="557" xr:uid="{00000000-0005-0000-0000-00002E000000}"/>
    <cellStyle name="Normal 3 2 4 3" xfId="325" xr:uid="{00000000-0005-0000-0000-00002E000000}"/>
    <cellStyle name="Normal 3 2 4 3 2" xfId="673" xr:uid="{00000000-0005-0000-0000-00002E000000}"/>
    <cellStyle name="Normal 3 2 4 4" xfId="441" xr:uid="{00000000-0005-0000-0000-00002E000000}"/>
    <cellStyle name="Normal 3 2 5" xfId="151" xr:uid="{00000000-0005-0000-0000-00002E000000}"/>
    <cellStyle name="Normal 3 2 5 2" xfId="499" xr:uid="{00000000-0005-0000-0000-00002E000000}"/>
    <cellStyle name="Normal 3 2 6" xfId="267" xr:uid="{00000000-0005-0000-0000-00002E000000}"/>
    <cellStyle name="Normal 3 2 6 2" xfId="615" xr:uid="{00000000-0005-0000-0000-00002E000000}"/>
    <cellStyle name="Normal 3 2 7" xfId="383" xr:uid="{00000000-0005-0000-0000-00002E000000}"/>
    <cellStyle name="Normal 3 2 8" xfId="735" xr:uid="{00000000-0005-0000-0000-000008000000}"/>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3" xfId="346" xr:uid="{00000000-0005-0000-0000-000030000000}"/>
    <cellStyle name="Normal 3 3 2 3 2" xfId="694" xr:uid="{00000000-0005-0000-0000-000030000000}"/>
    <cellStyle name="Normal 3 3 2 4" xfId="462" xr:uid="{00000000-0005-0000-0000-000030000000}"/>
    <cellStyle name="Normal 3 3 3" xfId="172" xr:uid="{00000000-0005-0000-0000-000030000000}"/>
    <cellStyle name="Normal 3 3 3 2" xfId="520" xr:uid="{00000000-0005-0000-0000-000030000000}"/>
    <cellStyle name="Normal 3 3 4" xfId="288" xr:uid="{00000000-0005-0000-0000-000030000000}"/>
    <cellStyle name="Normal 3 3 4 2" xfId="636" xr:uid="{00000000-0005-0000-0000-000030000000}"/>
    <cellStyle name="Normal 3 3 5" xfId="404"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3" xfId="358" xr:uid="{00000000-0005-0000-0000-000004000000}"/>
    <cellStyle name="Normal 3 4 2 3 2" xfId="706" xr:uid="{00000000-0005-0000-0000-000004000000}"/>
    <cellStyle name="Normal 3 4 2 4" xfId="474" xr:uid="{00000000-0005-0000-0000-000004000000}"/>
    <cellStyle name="Normal 3 4 3" xfId="184" xr:uid="{00000000-0005-0000-0000-000004000000}"/>
    <cellStyle name="Normal 3 4 3 2" xfId="532" xr:uid="{00000000-0005-0000-0000-000004000000}"/>
    <cellStyle name="Normal 3 4 4" xfId="300" xr:uid="{00000000-0005-0000-0000-000004000000}"/>
    <cellStyle name="Normal 3 4 4 2" xfId="648" xr:uid="{00000000-0005-0000-0000-000004000000}"/>
    <cellStyle name="Normal 3 4 5" xfId="416" xr:uid="{00000000-0005-0000-0000-000004000000}"/>
    <cellStyle name="Normal 3 5" xfId="90" xr:uid="{00000000-0005-0000-0000-00002D000000}"/>
    <cellStyle name="Normal 3 5 2" xfId="206" xr:uid="{00000000-0005-0000-0000-00002D000000}"/>
    <cellStyle name="Normal 3 5 2 2" xfId="554" xr:uid="{00000000-0005-0000-0000-00002D000000}"/>
    <cellStyle name="Normal 3 5 3" xfId="322" xr:uid="{00000000-0005-0000-0000-00002D000000}"/>
    <cellStyle name="Normal 3 5 3 2" xfId="670" xr:uid="{00000000-0005-0000-0000-00002D000000}"/>
    <cellStyle name="Normal 3 5 4" xfId="438" xr:uid="{00000000-0005-0000-0000-00002D000000}"/>
    <cellStyle name="Normal 3 6" xfId="148" xr:uid="{00000000-0005-0000-0000-00002D000000}"/>
    <cellStyle name="Normal 3 6 2" xfId="496" xr:uid="{00000000-0005-0000-0000-00002D000000}"/>
    <cellStyle name="Normal 3 7" xfId="264" xr:uid="{00000000-0005-0000-0000-00002D000000}"/>
    <cellStyle name="Normal 3 7 2" xfId="612" xr:uid="{00000000-0005-0000-0000-00002D000000}"/>
    <cellStyle name="Normal 3 8" xfId="380" xr:uid="{00000000-0005-0000-0000-00002D000000}"/>
    <cellStyle name="Normal 3 9" xfId="732" xr:uid="{00000000-0005-0000-0000-000007000000}"/>
    <cellStyle name="Normal 4" xfId="8" xr:uid="{00000000-0005-0000-0000-000031000000}"/>
    <cellStyle name="Normal 4 2" xfId="14" xr:uid="{00000000-0005-0000-0000-000032000000}"/>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3" xfId="350" xr:uid="{00000000-0005-0000-0000-000033000000}"/>
    <cellStyle name="Normal 4 2 2 2 3 2" xfId="698" xr:uid="{00000000-0005-0000-0000-000033000000}"/>
    <cellStyle name="Normal 4 2 2 2 4" xfId="466" xr:uid="{00000000-0005-0000-0000-000033000000}"/>
    <cellStyle name="Normal 4 2 2 3" xfId="176" xr:uid="{00000000-0005-0000-0000-000033000000}"/>
    <cellStyle name="Normal 4 2 2 3 2" xfId="524" xr:uid="{00000000-0005-0000-0000-000033000000}"/>
    <cellStyle name="Normal 4 2 2 4" xfId="292" xr:uid="{00000000-0005-0000-0000-000033000000}"/>
    <cellStyle name="Normal 4 2 2 4 2" xfId="640" xr:uid="{00000000-0005-0000-0000-000033000000}"/>
    <cellStyle name="Normal 4 2 2 5" xfId="408"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3" xfId="378" xr:uid="{00000000-0005-0000-0000-00000A000000}"/>
    <cellStyle name="Normal 4 2 3 2 3 2" xfId="726" xr:uid="{00000000-0005-0000-0000-00000A000000}"/>
    <cellStyle name="Normal 4 2 3 2 4" xfId="494" xr:uid="{00000000-0005-0000-0000-00000A000000}"/>
    <cellStyle name="Normal 4 2 3 3" xfId="204" xr:uid="{00000000-0005-0000-0000-00000A000000}"/>
    <cellStyle name="Normal 4 2 3 3 2" xfId="552" xr:uid="{00000000-0005-0000-0000-00000A000000}"/>
    <cellStyle name="Normal 4 2 3 4" xfId="320" xr:uid="{00000000-0005-0000-0000-00000A000000}"/>
    <cellStyle name="Normal 4 2 3 4 2" xfId="668" xr:uid="{00000000-0005-0000-0000-00000A000000}"/>
    <cellStyle name="Normal 4 2 3 5" xfId="436" xr:uid="{00000000-0005-0000-0000-00000A000000}"/>
    <cellStyle name="Normal 4 2 4" xfId="94" xr:uid="{00000000-0005-0000-0000-000032000000}"/>
    <cellStyle name="Normal 4 2 4 2" xfId="210" xr:uid="{00000000-0005-0000-0000-000032000000}"/>
    <cellStyle name="Normal 4 2 4 2 2" xfId="558" xr:uid="{00000000-0005-0000-0000-000032000000}"/>
    <cellStyle name="Normal 4 2 4 3" xfId="326" xr:uid="{00000000-0005-0000-0000-000032000000}"/>
    <cellStyle name="Normal 4 2 4 3 2" xfId="674" xr:uid="{00000000-0005-0000-0000-000032000000}"/>
    <cellStyle name="Normal 4 2 4 4" xfId="442" xr:uid="{00000000-0005-0000-0000-000032000000}"/>
    <cellStyle name="Normal 4 2 5" xfId="152" xr:uid="{00000000-0005-0000-0000-000032000000}"/>
    <cellStyle name="Normal 4 2 5 2" xfId="500" xr:uid="{00000000-0005-0000-0000-000032000000}"/>
    <cellStyle name="Normal 4 2 6" xfId="268" xr:uid="{00000000-0005-0000-0000-000032000000}"/>
    <cellStyle name="Normal 4 2 6 2" xfId="616" xr:uid="{00000000-0005-0000-0000-000032000000}"/>
    <cellStyle name="Normal 4 2 7" xfId="384" xr:uid="{00000000-0005-0000-0000-000032000000}"/>
    <cellStyle name="Normal 4 2 8" xfId="733" xr:uid="{00000000-0005-0000-0000-00000A000000}"/>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3" xfId="347" xr:uid="{00000000-0005-0000-0000-000034000000}"/>
    <cellStyle name="Normal 4 3 2 3 2" xfId="695" xr:uid="{00000000-0005-0000-0000-000034000000}"/>
    <cellStyle name="Normal 4 3 2 4" xfId="463" xr:uid="{00000000-0005-0000-0000-000034000000}"/>
    <cellStyle name="Normal 4 3 3" xfId="173" xr:uid="{00000000-0005-0000-0000-000034000000}"/>
    <cellStyle name="Normal 4 3 3 2" xfId="521" xr:uid="{00000000-0005-0000-0000-000034000000}"/>
    <cellStyle name="Normal 4 3 4" xfId="289" xr:uid="{00000000-0005-0000-0000-000034000000}"/>
    <cellStyle name="Normal 4 3 4 2" xfId="637" xr:uid="{00000000-0005-0000-0000-000034000000}"/>
    <cellStyle name="Normal 4 3 5" xfId="405"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3" xfId="356" xr:uid="{00000000-0005-0000-0000-000005000000}"/>
    <cellStyle name="Normal 4 4 2 3 2" xfId="704" xr:uid="{00000000-0005-0000-0000-000005000000}"/>
    <cellStyle name="Normal 4 4 2 4" xfId="472" xr:uid="{00000000-0005-0000-0000-000005000000}"/>
    <cellStyle name="Normal 4 4 3" xfId="182" xr:uid="{00000000-0005-0000-0000-000005000000}"/>
    <cellStyle name="Normal 4 4 3 2" xfId="530" xr:uid="{00000000-0005-0000-0000-000005000000}"/>
    <cellStyle name="Normal 4 4 4" xfId="298" xr:uid="{00000000-0005-0000-0000-000005000000}"/>
    <cellStyle name="Normal 4 4 4 2" xfId="646" xr:uid="{00000000-0005-0000-0000-000005000000}"/>
    <cellStyle name="Normal 4 4 5" xfId="414" xr:uid="{00000000-0005-0000-0000-000005000000}"/>
    <cellStyle name="Normal 4 5" xfId="91" xr:uid="{00000000-0005-0000-0000-000031000000}"/>
    <cellStyle name="Normal 4 5 2" xfId="207" xr:uid="{00000000-0005-0000-0000-000031000000}"/>
    <cellStyle name="Normal 4 5 2 2" xfId="555" xr:uid="{00000000-0005-0000-0000-000031000000}"/>
    <cellStyle name="Normal 4 5 3" xfId="323" xr:uid="{00000000-0005-0000-0000-000031000000}"/>
    <cellStyle name="Normal 4 5 3 2" xfId="671" xr:uid="{00000000-0005-0000-0000-000031000000}"/>
    <cellStyle name="Normal 4 5 4" xfId="439" xr:uid="{00000000-0005-0000-0000-000031000000}"/>
    <cellStyle name="Normal 4 6" xfId="149" xr:uid="{00000000-0005-0000-0000-000031000000}"/>
    <cellStyle name="Normal 4 6 2" xfId="497" xr:uid="{00000000-0005-0000-0000-000031000000}"/>
    <cellStyle name="Normal 4 7" xfId="265" xr:uid="{00000000-0005-0000-0000-000031000000}"/>
    <cellStyle name="Normal 4 7 2" xfId="613" xr:uid="{00000000-0005-0000-0000-000031000000}"/>
    <cellStyle name="Normal 4 8" xfId="381" xr:uid="{00000000-0005-0000-0000-000031000000}"/>
    <cellStyle name="Normal 4 9" xfId="730" xr:uid="{00000000-0005-0000-0000-000009000000}"/>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3" xfId="353" xr:uid="{00000000-0005-0000-0000-000056000000}"/>
    <cellStyle name="Normal 5 2 3 2" xfId="701" xr:uid="{00000000-0005-0000-0000-000056000000}"/>
    <cellStyle name="Normal 5 2 4" xfId="469" xr:uid="{00000000-0005-0000-0000-000056000000}"/>
    <cellStyle name="Normal 5 3" xfId="179" xr:uid="{00000000-0005-0000-0000-000056000000}"/>
    <cellStyle name="Normal 5 3 2" xfId="527" xr:uid="{00000000-0005-0000-0000-000056000000}"/>
    <cellStyle name="Normal 5 4" xfId="295" xr:uid="{00000000-0005-0000-0000-000056000000}"/>
    <cellStyle name="Normal 5 4 2" xfId="643" xr:uid="{00000000-0005-0000-0000-000056000000}"/>
    <cellStyle name="Normal 5 5" xfId="411" xr:uid="{00000000-0005-0000-0000-000056000000}"/>
    <cellStyle name="Normal 6" xfId="728" xr:uid="{00000000-0005-0000-0000-0000EE02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3" xfId="352" xr:uid="{00000000-0005-0000-0000-000038000000}"/>
    <cellStyle name="Note 2 2 3 2" xfId="700" xr:uid="{00000000-0005-0000-0000-000038000000}"/>
    <cellStyle name="Note 2 2 4" xfId="468" xr:uid="{00000000-0005-0000-0000-000038000000}"/>
    <cellStyle name="Note 2 3" xfId="178" xr:uid="{00000000-0005-0000-0000-000038000000}"/>
    <cellStyle name="Note 2 3 2" xfId="526" xr:uid="{00000000-0005-0000-0000-000038000000}"/>
    <cellStyle name="Note 2 4" xfId="294" xr:uid="{00000000-0005-0000-0000-000038000000}"/>
    <cellStyle name="Note 2 4 2" xfId="642" xr:uid="{00000000-0005-0000-0000-000038000000}"/>
    <cellStyle name="Note 2 5" xfId="410" xr:uid="{00000000-0005-0000-0000-000038000000}"/>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3" xfId="357" xr:uid="{00000000-0005-0000-0000-000058000000}"/>
    <cellStyle name="Note 3 2 3 2" xfId="705" xr:uid="{00000000-0005-0000-0000-000058000000}"/>
    <cellStyle name="Note 3 2 4" xfId="473" xr:uid="{00000000-0005-0000-0000-000058000000}"/>
    <cellStyle name="Note 3 3" xfId="183" xr:uid="{00000000-0005-0000-0000-000058000000}"/>
    <cellStyle name="Note 3 3 2" xfId="531" xr:uid="{00000000-0005-0000-0000-000058000000}"/>
    <cellStyle name="Note 3 4" xfId="299" xr:uid="{00000000-0005-0000-0000-000058000000}"/>
    <cellStyle name="Note 3 4 2" xfId="647" xr:uid="{00000000-0005-0000-0000-000058000000}"/>
    <cellStyle name="Note 3 5" xfId="415" xr:uid="{00000000-0005-0000-0000-000058000000}"/>
    <cellStyle name="Note 4" xfId="734" xr:uid="{00000000-0005-0000-0000-0000EF02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501236</xdr:colOff>
      <xdr:row>35</xdr:row>
      <xdr:rowOff>17448</xdr:rowOff>
    </xdr:to>
    <xdr:pic>
      <xdr:nvPicPr>
        <xdr:cNvPr id="2" name="Picture 1">
          <a:extLst>
            <a:ext uri="{FF2B5EF4-FFF2-40B4-BE49-F238E27FC236}">
              <a16:creationId xmlns:a16="http://schemas.microsoft.com/office/drawing/2014/main" id="{093E9A14-A4E6-434C-B1C2-DF5633F358AB}"/>
            </a:ext>
          </a:extLst>
        </xdr:cNvPr>
        <xdr:cNvPicPr>
          <a:picLocks noChangeAspect="1"/>
        </xdr:cNvPicPr>
      </xdr:nvPicPr>
      <xdr:blipFill>
        <a:blip xmlns:r="http://schemas.openxmlformats.org/officeDocument/2006/relationships" r:embed="rId1"/>
        <a:stretch>
          <a:fillRect/>
        </a:stretch>
      </xdr:blipFill>
      <xdr:spPr>
        <a:xfrm>
          <a:off x="0" y="0"/>
          <a:ext cx="15741236" cy="5944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180074</xdr:colOff>
      <xdr:row>50</xdr:row>
      <xdr:rowOff>24189</xdr:rowOff>
    </xdr:to>
    <xdr:pic>
      <xdr:nvPicPr>
        <xdr:cNvPr id="2" name="Picture 1">
          <a:extLst>
            <a:ext uri="{FF2B5EF4-FFF2-40B4-BE49-F238E27FC236}">
              <a16:creationId xmlns:a16="http://schemas.microsoft.com/office/drawing/2014/main" id="{EFD11BB3-F3C2-4C79-993C-51D7F7E54F4E}"/>
            </a:ext>
          </a:extLst>
        </xdr:cNvPr>
        <xdr:cNvPicPr>
          <a:picLocks noChangeAspect="1"/>
        </xdr:cNvPicPr>
      </xdr:nvPicPr>
      <xdr:blipFill>
        <a:blip xmlns:r="http://schemas.openxmlformats.org/officeDocument/2006/relationships" r:embed="rId1"/>
        <a:stretch>
          <a:fillRect/>
        </a:stretch>
      </xdr:blipFill>
      <xdr:spPr>
        <a:xfrm>
          <a:off x="0" y="0"/>
          <a:ext cx="22556264" cy="8490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AB33"/>
  <sheetViews>
    <sheetView showGridLines="0" tabSelected="1" topLeftCell="A2" zoomScale="75" zoomScaleNormal="75" workbookViewId="0">
      <selection activeCell="A2" sqref="A2:M2"/>
    </sheetView>
  </sheetViews>
  <sheetFormatPr defaultColWidth="10.33203125" defaultRowHeight="13.8" x14ac:dyDescent="0.25"/>
  <cols>
    <col min="1" max="1" width="1" style="176"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14"/>
      <c r="C1" s="314"/>
      <c r="D1" s="314"/>
      <c r="E1" s="314"/>
      <c r="F1" s="314"/>
      <c r="G1" s="314"/>
      <c r="H1" s="314"/>
      <c r="I1" s="314"/>
      <c r="J1" s="314"/>
      <c r="K1" s="314"/>
      <c r="L1" s="314"/>
      <c r="M1" s="314"/>
      <c r="N1" s="314"/>
      <c r="O1" s="314"/>
      <c r="P1" s="314"/>
      <c r="Q1" s="314"/>
      <c r="R1" s="314"/>
      <c r="S1" s="314"/>
      <c r="T1" s="314"/>
      <c r="U1" s="314"/>
      <c r="V1" s="314"/>
      <c r="W1" s="314"/>
      <c r="X1" s="314"/>
      <c r="Y1" s="314"/>
      <c r="Z1" s="314"/>
    </row>
    <row r="2" spans="1:26" s="73" customFormat="1" ht="20.399999999999999" customHeight="1" x14ac:dyDescent="0.3">
      <c r="A2" s="363" t="s">
        <v>332</v>
      </c>
      <c r="B2" s="363"/>
      <c r="C2" s="363"/>
      <c r="D2" s="363"/>
      <c r="E2" s="363"/>
      <c r="F2" s="363"/>
      <c r="G2" s="363"/>
      <c r="H2" s="363"/>
      <c r="I2" s="363"/>
      <c r="J2" s="363"/>
      <c r="K2" s="363"/>
      <c r="L2" s="363"/>
      <c r="M2" s="363"/>
      <c r="N2" s="315" t="s">
        <v>330</v>
      </c>
      <c r="O2" s="314"/>
      <c r="P2" s="314"/>
      <c r="Q2" s="314"/>
      <c r="R2" s="314"/>
      <c r="S2" s="314"/>
      <c r="T2" s="314"/>
      <c r="U2" s="314"/>
      <c r="V2" s="314"/>
      <c r="W2" s="314"/>
      <c r="X2" s="314"/>
      <c r="Y2" s="314"/>
      <c r="Z2" s="314"/>
    </row>
    <row r="3" spans="1:26" s="73" customFormat="1" ht="16.5" customHeight="1" x14ac:dyDescent="0.25">
      <c r="A3" s="176"/>
      <c r="B3" s="1"/>
      <c r="C3" s="5"/>
      <c r="D3" s="1"/>
      <c r="E3" s="1"/>
      <c r="F3" s="5"/>
      <c r="G3" s="1"/>
      <c r="H3" s="1"/>
      <c r="I3" s="1"/>
      <c r="J3" s="1"/>
      <c r="K3" s="1"/>
      <c r="L3" s="1"/>
      <c r="M3" s="1"/>
      <c r="N3" s="1"/>
      <c r="O3" s="5"/>
      <c r="P3" s="1"/>
      <c r="Q3" s="1"/>
      <c r="R3" s="5"/>
      <c r="S3" s="1"/>
      <c r="T3" s="1"/>
      <c r="V3" s="376" t="s">
        <v>334</v>
      </c>
      <c r="W3" s="376"/>
      <c r="X3" s="5"/>
      <c r="Y3" s="376" t="s">
        <v>335</v>
      </c>
      <c r="Z3" s="376"/>
    </row>
    <row r="4" spans="1:26" s="73" customFormat="1" ht="32.25" customHeight="1" x14ac:dyDescent="0.25">
      <c r="A4" s="176"/>
      <c r="B4" s="75"/>
      <c r="C4" s="23"/>
      <c r="D4" s="365" t="s">
        <v>89</v>
      </c>
      <c r="E4" s="365"/>
      <c r="F4" s="23"/>
      <c r="G4" s="368" t="s">
        <v>10</v>
      </c>
      <c r="H4" s="369"/>
      <c r="I4" s="372" t="s">
        <v>10</v>
      </c>
      <c r="J4" s="373"/>
      <c r="K4" s="374" t="s">
        <v>10</v>
      </c>
      <c r="L4" s="373"/>
      <c r="M4" s="370" t="s">
        <v>10</v>
      </c>
      <c r="N4" s="371"/>
      <c r="O4" s="23"/>
      <c r="P4" s="365" t="s">
        <v>88</v>
      </c>
      <c r="Q4" s="365"/>
      <c r="R4" s="23"/>
      <c r="S4" s="355" t="s">
        <v>333</v>
      </c>
      <c r="T4" s="356"/>
      <c r="V4" s="377"/>
      <c r="W4" s="377"/>
      <c r="X4" s="5"/>
      <c r="Y4" s="377"/>
      <c r="Z4" s="377"/>
    </row>
    <row r="5" spans="1:26" s="8" customFormat="1" ht="13.95" customHeight="1" x14ac:dyDescent="0.25">
      <c r="A5" s="177"/>
      <c r="B5" s="76"/>
      <c r="C5" s="23"/>
      <c r="D5" s="365"/>
      <c r="E5" s="365"/>
      <c r="F5" s="23"/>
      <c r="G5" s="359" t="s">
        <v>85</v>
      </c>
      <c r="H5" s="360"/>
      <c r="I5" s="366" t="s">
        <v>86</v>
      </c>
      <c r="J5" s="367"/>
      <c r="K5" s="375" t="s">
        <v>87</v>
      </c>
      <c r="L5" s="367"/>
      <c r="M5" s="361" t="s">
        <v>82</v>
      </c>
      <c r="N5" s="362"/>
      <c r="O5" s="23"/>
      <c r="P5" s="365"/>
      <c r="Q5" s="365"/>
      <c r="R5" s="23"/>
      <c r="S5" s="357"/>
      <c r="T5" s="358"/>
      <c r="V5" s="378" t="s">
        <v>8</v>
      </c>
      <c r="W5" s="354" t="s">
        <v>81</v>
      </c>
      <c r="X5" s="5"/>
      <c r="Y5" s="354" t="s">
        <v>8</v>
      </c>
      <c r="Z5" s="364" t="s">
        <v>81</v>
      </c>
    </row>
    <row r="6" spans="1:26" s="7" customFormat="1" ht="30.6" customHeight="1" x14ac:dyDescent="0.25">
      <c r="A6" s="179">
        <v>40909</v>
      </c>
      <c r="B6" s="183" t="s">
        <v>0</v>
      </c>
      <c r="C6" s="91"/>
      <c r="D6" s="252" t="s">
        <v>9</v>
      </c>
      <c r="E6" s="252" t="s">
        <v>11</v>
      </c>
      <c r="F6" s="91"/>
      <c r="G6" s="92" t="s">
        <v>9</v>
      </c>
      <c r="H6" s="92" t="s">
        <v>11</v>
      </c>
      <c r="I6" s="93" t="s">
        <v>9</v>
      </c>
      <c r="J6" s="93" t="s">
        <v>11</v>
      </c>
      <c r="K6" s="92" t="s">
        <v>9</v>
      </c>
      <c r="L6" s="92" t="s">
        <v>11</v>
      </c>
      <c r="M6" s="252" t="s">
        <v>9</v>
      </c>
      <c r="N6" s="252" t="s">
        <v>11</v>
      </c>
      <c r="O6" s="91"/>
      <c r="P6" s="252" t="s">
        <v>9</v>
      </c>
      <c r="Q6" s="252" t="s">
        <v>11</v>
      </c>
      <c r="R6" s="91"/>
      <c r="S6" s="251" t="s">
        <v>8</v>
      </c>
      <c r="T6" s="251" t="s">
        <v>12</v>
      </c>
      <c r="V6" s="379"/>
      <c r="W6" s="354"/>
      <c r="X6" s="5"/>
      <c r="Y6" s="354"/>
      <c r="Z6" s="364"/>
    </row>
    <row r="7" spans="1:26" s="7" customFormat="1" ht="13.95" customHeight="1" x14ac:dyDescent="0.25">
      <c r="A7" s="179"/>
      <c r="B7" s="238">
        <v>2000</v>
      </c>
      <c r="C7" s="239"/>
      <c r="D7" s="240">
        <v>4</v>
      </c>
      <c r="E7" s="336">
        <v>11.85</v>
      </c>
      <c r="F7" s="239"/>
      <c r="G7" s="301">
        <v>2</v>
      </c>
      <c r="H7" s="301">
        <v>11.04</v>
      </c>
      <c r="I7" s="301">
        <v>0</v>
      </c>
      <c r="J7" s="301">
        <v>0</v>
      </c>
      <c r="K7" s="301">
        <v>0</v>
      </c>
      <c r="L7" s="301">
        <v>0</v>
      </c>
      <c r="M7" s="301">
        <f t="shared" ref="M7:M25" si="0">SUM(G7+I7+K7)</f>
        <v>2</v>
      </c>
      <c r="N7" s="301">
        <f t="shared" ref="N7:N25" si="1">SUM(H7+J7+L7)</f>
        <v>11.04</v>
      </c>
      <c r="O7" s="239"/>
      <c r="P7" s="240">
        <v>0</v>
      </c>
      <c r="Q7" s="240">
        <v>0</v>
      </c>
      <c r="R7" s="239"/>
      <c r="S7" s="300">
        <f t="shared" ref="S7:S15" si="2">SUM(D7+M7+P7)</f>
        <v>6</v>
      </c>
      <c r="T7" s="300">
        <f t="shared" ref="T7:T15" si="3">SUM(E7+N7+Q7)</f>
        <v>22.89</v>
      </c>
      <c r="U7" s="241"/>
      <c r="V7" s="352">
        <v>6</v>
      </c>
      <c r="W7" s="352">
        <v>22.89</v>
      </c>
      <c r="X7" s="242"/>
      <c r="Y7" s="318">
        <f t="shared" ref="Y7:Y24" si="4">S7-V7</f>
        <v>0</v>
      </c>
      <c r="Z7" s="319">
        <f t="shared" ref="Z7:Z24" si="5">T7-W7</f>
        <v>0</v>
      </c>
    </row>
    <row r="8" spans="1:26" s="7" customFormat="1" ht="13.95" customHeight="1" x14ac:dyDescent="0.25">
      <c r="A8" s="179"/>
      <c r="B8" s="238">
        <v>2001</v>
      </c>
      <c r="C8" s="239"/>
      <c r="D8" s="240">
        <v>2</v>
      </c>
      <c r="E8" s="336">
        <v>5.25</v>
      </c>
      <c r="F8" s="239"/>
      <c r="G8" s="301">
        <v>0</v>
      </c>
      <c r="H8" s="301">
        <v>0</v>
      </c>
      <c r="I8" s="301">
        <v>0</v>
      </c>
      <c r="J8" s="301">
        <v>0</v>
      </c>
      <c r="K8" s="301">
        <v>0</v>
      </c>
      <c r="L8" s="301">
        <v>0</v>
      </c>
      <c r="M8" s="301">
        <f t="shared" si="0"/>
        <v>0</v>
      </c>
      <c r="N8" s="301">
        <f t="shared" si="1"/>
        <v>0</v>
      </c>
      <c r="O8" s="239"/>
      <c r="P8" s="240">
        <v>0</v>
      </c>
      <c r="Q8" s="240">
        <v>0</v>
      </c>
      <c r="R8" s="239"/>
      <c r="S8" s="300">
        <f t="shared" si="2"/>
        <v>2</v>
      </c>
      <c r="T8" s="300">
        <f t="shared" si="3"/>
        <v>5.25</v>
      </c>
      <c r="U8" s="241"/>
      <c r="V8" s="352">
        <v>2</v>
      </c>
      <c r="W8" s="352">
        <v>5.25</v>
      </c>
      <c r="X8" s="242"/>
      <c r="Y8" s="318">
        <f t="shared" si="4"/>
        <v>0</v>
      </c>
      <c r="Z8" s="319">
        <f t="shared" si="5"/>
        <v>0</v>
      </c>
    </row>
    <row r="9" spans="1:26" s="7" customFormat="1" ht="13.95" customHeight="1" x14ac:dyDescent="0.25">
      <c r="A9" s="179"/>
      <c r="B9" s="238">
        <v>2002</v>
      </c>
      <c r="C9" s="239"/>
      <c r="D9" s="240">
        <v>25</v>
      </c>
      <c r="E9" s="336">
        <v>72.819999999999993</v>
      </c>
      <c r="F9" s="239"/>
      <c r="G9" s="301">
        <v>9</v>
      </c>
      <c r="H9" s="301">
        <v>324</v>
      </c>
      <c r="I9" s="301">
        <v>1</v>
      </c>
      <c r="J9" s="301">
        <v>262.14</v>
      </c>
      <c r="K9" s="301">
        <v>0</v>
      </c>
      <c r="L9" s="301">
        <v>0</v>
      </c>
      <c r="M9" s="301">
        <f t="shared" si="0"/>
        <v>10</v>
      </c>
      <c r="N9" s="301">
        <f t="shared" si="1"/>
        <v>586.14</v>
      </c>
      <c r="O9" s="239"/>
      <c r="P9" s="240">
        <v>0</v>
      </c>
      <c r="Q9" s="240">
        <v>0</v>
      </c>
      <c r="R9" s="239"/>
      <c r="S9" s="300">
        <f t="shared" si="2"/>
        <v>35</v>
      </c>
      <c r="T9" s="300">
        <f t="shared" si="3"/>
        <v>658.96</v>
      </c>
      <c r="U9" s="241"/>
      <c r="V9" s="352">
        <v>35</v>
      </c>
      <c r="W9" s="352">
        <v>658.96</v>
      </c>
      <c r="X9" s="242"/>
      <c r="Y9" s="318">
        <f t="shared" si="4"/>
        <v>0</v>
      </c>
      <c r="Z9" s="319">
        <f t="shared" si="5"/>
        <v>0</v>
      </c>
    </row>
    <row r="10" spans="1:26" s="7" customFormat="1" ht="13.95" customHeight="1" x14ac:dyDescent="0.25">
      <c r="A10" s="179"/>
      <c r="B10" s="273">
        <v>2003</v>
      </c>
      <c r="C10" s="274"/>
      <c r="D10" s="275">
        <v>65</v>
      </c>
      <c r="E10" s="337">
        <v>364.93200000000002</v>
      </c>
      <c r="F10" s="274"/>
      <c r="G10" s="301">
        <v>17</v>
      </c>
      <c r="H10" s="301">
        <v>281.89999999999998</v>
      </c>
      <c r="I10" s="301">
        <v>1</v>
      </c>
      <c r="J10" s="301">
        <v>479.8</v>
      </c>
      <c r="K10" s="301">
        <v>0</v>
      </c>
      <c r="L10" s="301">
        <v>0</v>
      </c>
      <c r="M10" s="301">
        <f t="shared" si="0"/>
        <v>18</v>
      </c>
      <c r="N10" s="301">
        <f t="shared" si="1"/>
        <v>761.7</v>
      </c>
      <c r="O10" s="239"/>
      <c r="P10" s="240">
        <v>0</v>
      </c>
      <c r="Q10" s="240">
        <v>0</v>
      </c>
      <c r="R10" s="239"/>
      <c r="S10" s="300">
        <f t="shared" si="2"/>
        <v>83</v>
      </c>
      <c r="T10" s="300">
        <f t="shared" si="3"/>
        <v>1126.6320000000001</v>
      </c>
      <c r="U10" s="241"/>
      <c r="V10" s="352">
        <v>83</v>
      </c>
      <c r="W10" s="352">
        <v>1126.6320000000001</v>
      </c>
      <c r="X10" s="242"/>
      <c r="Y10" s="318">
        <f t="shared" si="4"/>
        <v>0</v>
      </c>
      <c r="Z10" s="319">
        <f t="shared" si="5"/>
        <v>0</v>
      </c>
    </row>
    <row r="11" spans="1:26" s="7" customFormat="1" ht="13.95" customHeight="1" x14ac:dyDescent="0.25">
      <c r="A11" s="179"/>
      <c r="B11" s="238">
        <v>2004</v>
      </c>
      <c r="C11" s="239"/>
      <c r="D11" s="240">
        <v>252</v>
      </c>
      <c r="E11" s="336">
        <v>1521.498</v>
      </c>
      <c r="F11" s="239"/>
      <c r="G11" s="301">
        <v>42</v>
      </c>
      <c r="H11" s="301">
        <v>382.00599999999997</v>
      </c>
      <c r="I11" s="301">
        <v>2</v>
      </c>
      <c r="J11" s="301">
        <v>623.38499999999999</v>
      </c>
      <c r="K11" s="301">
        <v>0</v>
      </c>
      <c r="L11" s="301">
        <v>0</v>
      </c>
      <c r="M11" s="301">
        <f t="shared" si="0"/>
        <v>44</v>
      </c>
      <c r="N11" s="301">
        <f t="shared" si="1"/>
        <v>1005.391</v>
      </c>
      <c r="O11" s="239"/>
      <c r="P11" s="240">
        <v>0</v>
      </c>
      <c r="Q11" s="240">
        <v>0</v>
      </c>
      <c r="R11" s="239"/>
      <c r="S11" s="300">
        <f t="shared" si="2"/>
        <v>296</v>
      </c>
      <c r="T11" s="300">
        <f t="shared" si="3"/>
        <v>2526.8890000000001</v>
      </c>
      <c r="U11" s="241"/>
      <c r="V11" s="352">
        <v>296</v>
      </c>
      <c r="W11" s="352">
        <v>2526.8890000000001</v>
      </c>
      <c r="X11" s="242"/>
      <c r="Y11" s="318">
        <f t="shared" si="4"/>
        <v>0</v>
      </c>
      <c r="Z11" s="319">
        <f t="shared" si="5"/>
        <v>0</v>
      </c>
    </row>
    <row r="12" spans="1:26" s="7" customFormat="1" ht="13.95" customHeight="1" x14ac:dyDescent="0.25">
      <c r="A12" s="179"/>
      <c r="B12" s="238">
        <v>2005</v>
      </c>
      <c r="C12" s="239"/>
      <c r="D12" s="240">
        <v>627</v>
      </c>
      <c r="E12" s="336">
        <v>4629.7460000000001</v>
      </c>
      <c r="F12" s="239"/>
      <c r="G12" s="301">
        <v>78</v>
      </c>
      <c r="H12" s="301">
        <v>1029.883</v>
      </c>
      <c r="I12" s="301">
        <v>16</v>
      </c>
      <c r="J12" s="301">
        <v>3923.08</v>
      </c>
      <c r="K12" s="301">
        <v>0</v>
      </c>
      <c r="L12" s="301">
        <v>0</v>
      </c>
      <c r="M12" s="301">
        <f t="shared" si="0"/>
        <v>94</v>
      </c>
      <c r="N12" s="301">
        <f t="shared" si="1"/>
        <v>4952.9629999999997</v>
      </c>
      <c r="O12" s="239"/>
      <c r="P12" s="240">
        <v>0</v>
      </c>
      <c r="Q12" s="240">
        <v>0</v>
      </c>
      <c r="R12" s="239"/>
      <c r="S12" s="300">
        <f t="shared" si="2"/>
        <v>721</v>
      </c>
      <c r="T12" s="300">
        <f t="shared" si="3"/>
        <v>9582.7089999999989</v>
      </c>
      <c r="U12" s="241"/>
      <c r="V12" s="352">
        <v>721</v>
      </c>
      <c r="W12" s="352">
        <v>9582.7089999999989</v>
      </c>
      <c r="X12" s="242"/>
      <c r="Y12" s="318">
        <f t="shared" si="4"/>
        <v>0</v>
      </c>
      <c r="Z12" s="319">
        <f t="shared" si="5"/>
        <v>0</v>
      </c>
    </row>
    <row r="13" spans="1:26" s="7" customFormat="1" ht="13.95" customHeight="1" x14ac:dyDescent="0.25">
      <c r="A13" s="179"/>
      <c r="B13" s="238">
        <v>2006</v>
      </c>
      <c r="C13" s="239"/>
      <c r="D13" s="240">
        <v>747</v>
      </c>
      <c r="E13" s="336">
        <v>5335.473</v>
      </c>
      <c r="F13" s="239"/>
      <c r="G13" s="301">
        <v>105</v>
      </c>
      <c r="H13" s="301">
        <v>1881.529</v>
      </c>
      <c r="I13" s="301">
        <v>36</v>
      </c>
      <c r="J13" s="301">
        <v>11097.32</v>
      </c>
      <c r="K13" s="301">
        <v>0</v>
      </c>
      <c r="L13" s="301">
        <v>0</v>
      </c>
      <c r="M13" s="301">
        <f t="shared" si="0"/>
        <v>141</v>
      </c>
      <c r="N13" s="301">
        <f t="shared" si="1"/>
        <v>12978.849</v>
      </c>
      <c r="O13" s="239"/>
      <c r="P13" s="240">
        <v>0</v>
      </c>
      <c r="Q13" s="240">
        <v>0</v>
      </c>
      <c r="R13" s="239"/>
      <c r="S13" s="300">
        <f t="shared" si="2"/>
        <v>888</v>
      </c>
      <c r="T13" s="300">
        <f t="shared" si="3"/>
        <v>18314.322</v>
      </c>
      <c r="U13" s="241"/>
      <c r="V13" s="352">
        <v>888</v>
      </c>
      <c r="W13" s="352">
        <v>18314.322</v>
      </c>
      <c r="X13" s="242"/>
      <c r="Y13" s="318">
        <f t="shared" si="4"/>
        <v>0</v>
      </c>
      <c r="Z13" s="319">
        <f t="shared" si="5"/>
        <v>0</v>
      </c>
    </row>
    <row r="14" spans="1:26" s="7" customFormat="1" ht="13.95" customHeight="1" x14ac:dyDescent="0.25">
      <c r="A14" s="179"/>
      <c r="B14" s="238">
        <v>2007</v>
      </c>
      <c r="C14" s="239"/>
      <c r="D14" s="240">
        <v>525</v>
      </c>
      <c r="E14" s="336">
        <v>3807.846</v>
      </c>
      <c r="F14" s="239"/>
      <c r="G14" s="301">
        <v>95</v>
      </c>
      <c r="H14" s="301">
        <v>2123.4450000000002</v>
      </c>
      <c r="I14" s="301">
        <v>26</v>
      </c>
      <c r="J14" s="301">
        <v>8352.9079999999994</v>
      </c>
      <c r="K14" s="301">
        <v>0</v>
      </c>
      <c r="L14" s="301">
        <v>0</v>
      </c>
      <c r="M14" s="301">
        <f t="shared" si="0"/>
        <v>121</v>
      </c>
      <c r="N14" s="301">
        <f t="shared" si="1"/>
        <v>10476.352999999999</v>
      </c>
      <c r="O14" s="239"/>
      <c r="P14" s="240">
        <v>0</v>
      </c>
      <c r="Q14" s="240">
        <v>0</v>
      </c>
      <c r="R14" s="239"/>
      <c r="S14" s="300">
        <f t="shared" si="2"/>
        <v>646</v>
      </c>
      <c r="T14" s="300">
        <f t="shared" si="3"/>
        <v>14284.198999999999</v>
      </c>
      <c r="U14" s="241"/>
      <c r="V14" s="352">
        <v>646</v>
      </c>
      <c r="W14" s="352">
        <v>14284.198999999999</v>
      </c>
      <c r="X14" s="242"/>
      <c r="Y14" s="318">
        <f t="shared" si="4"/>
        <v>0</v>
      </c>
      <c r="Z14" s="319">
        <f t="shared" si="5"/>
        <v>0</v>
      </c>
    </row>
    <row r="15" spans="1:26" s="7" customFormat="1" ht="13.95" customHeight="1" x14ac:dyDescent="0.25">
      <c r="A15" s="179"/>
      <c r="B15" s="238">
        <v>2008</v>
      </c>
      <c r="C15" s="239"/>
      <c r="D15" s="240">
        <v>655</v>
      </c>
      <c r="E15" s="336">
        <v>4957.7650000000003</v>
      </c>
      <c r="F15" s="239"/>
      <c r="G15" s="301">
        <v>170</v>
      </c>
      <c r="H15" s="301">
        <v>3874.1970000000001</v>
      </c>
      <c r="I15" s="301">
        <v>44</v>
      </c>
      <c r="J15" s="301">
        <v>13247.054</v>
      </c>
      <c r="K15" s="301">
        <v>4</v>
      </c>
      <c r="L15" s="301">
        <v>6134.26</v>
      </c>
      <c r="M15" s="301">
        <f t="shared" si="0"/>
        <v>218</v>
      </c>
      <c r="N15" s="301">
        <f t="shared" si="1"/>
        <v>23255.510999999999</v>
      </c>
      <c r="O15" s="239"/>
      <c r="P15" s="240">
        <v>0</v>
      </c>
      <c r="Q15" s="240">
        <v>0</v>
      </c>
      <c r="R15" s="239"/>
      <c r="S15" s="300">
        <f t="shared" si="2"/>
        <v>873</v>
      </c>
      <c r="T15" s="300">
        <f t="shared" si="3"/>
        <v>28213.275999999998</v>
      </c>
      <c r="U15" s="241"/>
      <c r="V15" s="352">
        <v>873</v>
      </c>
      <c r="W15" s="352">
        <v>28213.275999999998</v>
      </c>
      <c r="X15" s="242"/>
      <c r="Y15" s="318">
        <f t="shared" si="4"/>
        <v>0</v>
      </c>
      <c r="Z15" s="319">
        <f t="shared" si="5"/>
        <v>0</v>
      </c>
    </row>
    <row r="16" spans="1:26" s="276" customFormat="1" ht="13.95" customHeight="1" x14ac:dyDescent="0.25">
      <c r="A16" s="272"/>
      <c r="B16" s="273">
        <v>2009</v>
      </c>
      <c r="C16" s="274"/>
      <c r="D16" s="275">
        <v>1059</v>
      </c>
      <c r="E16" s="337">
        <v>8031.8379999999997</v>
      </c>
      <c r="F16" s="274"/>
      <c r="G16" s="301">
        <v>242</v>
      </c>
      <c r="H16" s="301">
        <v>6797.9930000000004</v>
      </c>
      <c r="I16" s="301">
        <v>88</v>
      </c>
      <c r="J16" s="301">
        <v>24235.758000000002</v>
      </c>
      <c r="K16" s="301">
        <v>9</v>
      </c>
      <c r="L16" s="301">
        <v>15298.59</v>
      </c>
      <c r="M16" s="301">
        <f t="shared" si="0"/>
        <v>339</v>
      </c>
      <c r="N16" s="301">
        <f t="shared" si="1"/>
        <v>46332.341</v>
      </c>
      <c r="O16" s="274"/>
      <c r="P16" s="275">
        <v>5</v>
      </c>
      <c r="Q16" s="275">
        <v>3370.56</v>
      </c>
      <c r="R16" s="274"/>
      <c r="S16" s="300">
        <f t="shared" ref="S16:S25" si="6">SUM(D16+M16+P16)</f>
        <v>1403</v>
      </c>
      <c r="T16" s="300">
        <f t="shared" ref="T16:T25" si="7">SUM(E16+N16+Q16)</f>
        <v>57734.739000000001</v>
      </c>
      <c r="U16" s="45"/>
      <c r="V16" s="352">
        <v>1403</v>
      </c>
      <c r="W16" s="352">
        <v>57734.739000000001</v>
      </c>
      <c r="X16" s="242"/>
      <c r="Y16" s="320">
        <f t="shared" si="4"/>
        <v>0</v>
      </c>
      <c r="Z16" s="321">
        <f t="shared" si="5"/>
        <v>0</v>
      </c>
    </row>
    <row r="17" spans="1:28" s="7" customFormat="1" ht="13.95" customHeight="1" x14ac:dyDescent="0.25">
      <c r="A17" s="179"/>
      <c r="B17" s="238">
        <v>2010</v>
      </c>
      <c r="C17" s="239"/>
      <c r="D17" s="240">
        <v>2137</v>
      </c>
      <c r="E17" s="336">
        <v>16495.492999999999</v>
      </c>
      <c r="F17" s="239"/>
      <c r="G17" s="301">
        <v>379</v>
      </c>
      <c r="H17" s="301">
        <v>12744.752</v>
      </c>
      <c r="I17" s="301">
        <v>154</v>
      </c>
      <c r="J17" s="301">
        <v>45624.902000000002</v>
      </c>
      <c r="K17" s="301">
        <v>12</v>
      </c>
      <c r="L17" s="301">
        <v>20986.6</v>
      </c>
      <c r="M17" s="301">
        <f t="shared" si="0"/>
        <v>545</v>
      </c>
      <c r="N17" s="301">
        <f t="shared" si="1"/>
        <v>79356.254000000001</v>
      </c>
      <c r="O17" s="239"/>
      <c r="P17" s="240">
        <v>19</v>
      </c>
      <c r="Q17" s="240">
        <v>25187.34</v>
      </c>
      <c r="R17" s="239"/>
      <c r="S17" s="300">
        <f t="shared" si="6"/>
        <v>2701</v>
      </c>
      <c r="T17" s="300">
        <f t="shared" si="7"/>
        <v>121039.087</v>
      </c>
      <c r="U17" s="241"/>
      <c r="V17" s="352">
        <v>2701</v>
      </c>
      <c r="W17" s="352">
        <v>121039.087</v>
      </c>
      <c r="X17" s="242"/>
      <c r="Y17" s="318">
        <f t="shared" si="4"/>
        <v>0</v>
      </c>
      <c r="Z17" s="319">
        <f t="shared" si="5"/>
        <v>0</v>
      </c>
    </row>
    <row r="18" spans="1:28" s="7" customFormat="1" ht="13.95" customHeight="1" x14ac:dyDescent="0.25">
      <c r="A18" s="179"/>
      <c r="B18" s="238">
        <v>2011</v>
      </c>
      <c r="C18" s="239"/>
      <c r="D18" s="299">
        <v>5115</v>
      </c>
      <c r="E18" s="336">
        <v>42951.544999999998</v>
      </c>
      <c r="F18" s="298"/>
      <c r="G18" s="301">
        <v>820</v>
      </c>
      <c r="H18" s="301">
        <v>26276.141</v>
      </c>
      <c r="I18" s="301">
        <v>435</v>
      </c>
      <c r="J18" s="301">
        <v>134006.34</v>
      </c>
      <c r="K18" s="301">
        <v>50</v>
      </c>
      <c r="L18" s="301">
        <v>106495.59299999999</v>
      </c>
      <c r="M18" s="301">
        <f t="shared" si="0"/>
        <v>1305</v>
      </c>
      <c r="N18" s="301">
        <f t="shared" si="1"/>
        <v>266778.07400000002</v>
      </c>
      <c r="O18" s="298"/>
      <c r="P18" s="299">
        <v>51</v>
      </c>
      <c r="Q18" s="299">
        <v>137618.951</v>
      </c>
      <c r="R18" s="239"/>
      <c r="S18" s="300">
        <f t="shared" si="6"/>
        <v>6471</v>
      </c>
      <c r="T18" s="300">
        <f t="shared" si="7"/>
        <v>447348.57</v>
      </c>
      <c r="U18" s="241"/>
      <c r="V18" s="352">
        <v>6472</v>
      </c>
      <c r="W18" s="352">
        <v>447357.26500000001</v>
      </c>
      <c r="X18" s="242"/>
      <c r="Y18" s="318">
        <f t="shared" si="4"/>
        <v>-1</v>
      </c>
      <c r="Z18" s="319">
        <f t="shared" si="5"/>
        <v>-8.6950000000069849</v>
      </c>
    </row>
    <row r="19" spans="1:28" s="7" customFormat="1" ht="13.95" customHeight="1" x14ac:dyDescent="0.25">
      <c r="A19" s="179">
        <v>41640</v>
      </c>
      <c r="B19" s="238">
        <v>2012</v>
      </c>
      <c r="C19" s="239"/>
      <c r="D19" s="299">
        <v>5312</v>
      </c>
      <c r="E19" s="336">
        <v>45862.749000000003</v>
      </c>
      <c r="F19" s="298"/>
      <c r="G19" s="301">
        <v>626</v>
      </c>
      <c r="H19" s="301">
        <v>22259.156999999999</v>
      </c>
      <c r="I19" s="301">
        <v>413</v>
      </c>
      <c r="J19" s="301">
        <v>120416.802</v>
      </c>
      <c r="K19" s="301">
        <v>47</v>
      </c>
      <c r="L19" s="301">
        <v>87882.441000000006</v>
      </c>
      <c r="M19" s="301">
        <f t="shared" si="0"/>
        <v>1086</v>
      </c>
      <c r="N19" s="301">
        <f t="shared" si="1"/>
        <v>230558.40000000002</v>
      </c>
      <c r="O19" s="298"/>
      <c r="P19" s="299">
        <v>23</v>
      </c>
      <c r="Q19" s="299">
        <v>56793.803999999996</v>
      </c>
      <c r="R19" s="239"/>
      <c r="S19" s="300">
        <f t="shared" si="6"/>
        <v>6421</v>
      </c>
      <c r="T19" s="300">
        <f t="shared" si="7"/>
        <v>333214.95300000004</v>
      </c>
      <c r="U19" s="241"/>
      <c r="V19" s="352">
        <v>6421</v>
      </c>
      <c r="W19" s="352">
        <v>333214.95300000004</v>
      </c>
      <c r="X19" s="242"/>
      <c r="Y19" s="318">
        <f t="shared" si="4"/>
        <v>0</v>
      </c>
      <c r="Z19" s="319">
        <f t="shared" si="5"/>
        <v>0</v>
      </c>
    </row>
    <row r="20" spans="1:28" s="22" customFormat="1" ht="14.4" customHeight="1" x14ac:dyDescent="0.3">
      <c r="A20" s="178"/>
      <c r="B20" s="238">
        <v>2013</v>
      </c>
      <c r="C20" s="239"/>
      <c r="D20" s="299">
        <v>5962</v>
      </c>
      <c r="E20" s="336">
        <v>47958.415999999997</v>
      </c>
      <c r="F20" s="298"/>
      <c r="G20" s="301">
        <v>265</v>
      </c>
      <c r="H20" s="301">
        <v>10667.884</v>
      </c>
      <c r="I20" s="301">
        <v>228</v>
      </c>
      <c r="J20" s="301">
        <v>74009.281000000003</v>
      </c>
      <c r="K20" s="301">
        <v>26</v>
      </c>
      <c r="L20" s="301">
        <v>64412.160000000003</v>
      </c>
      <c r="M20" s="301">
        <f t="shared" si="0"/>
        <v>519</v>
      </c>
      <c r="N20" s="301">
        <f t="shared" si="1"/>
        <v>149089.32500000001</v>
      </c>
      <c r="O20" s="298"/>
      <c r="P20" s="299">
        <v>18</v>
      </c>
      <c r="Q20" s="299">
        <v>23162.1</v>
      </c>
      <c r="R20" s="239"/>
      <c r="S20" s="300">
        <f t="shared" si="6"/>
        <v>6499</v>
      </c>
      <c r="T20" s="300">
        <f t="shared" si="7"/>
        <v>220209.84100000001</v>
      </c>
      <c r="U20" s="243"/>
      <c r="V20" s="352">
        <v>6495</v>
      </c>
      <c r="W20" s="352">
        <v>220185.41099999999</v>
      </c>
      <c r="X20" s="242"/>
      <c r="Y20" s="318">
        <f t="shared" si="4"/>
        <v>4</v>
      </c>
      <c r="Z20" s="319">
        <f t="shared" si="5"/>
        <v>24.430000000022119</v>
      </c>
    </row>
    <row r="21" spans="1:28" s="22" customFormat="1" ht="14.4" x14ac:dyDescent="0.3">
      <c r="A21" s="178"/>
      <c r="B21" s="238">
        <v>2014</v>
      </c>
      <c r="C21" s="239"/>
      <c r="D21" s="299">
        <v>6826</v>
      </c>
      <c r="E21" s="336">
        <v>55338.044000000002</v>
      </c>
      <c r="F21" s="298"/>
      <c r="G21" s="301">
        <v>115</v>
      </c>
      <c r="H21" s="301">
        <v>4269.0140000000001</v>
      </c>
      <c r="I21" s="301">
        <v>102</v>
      </c>
      <c r="J21" s="301">
        <v>35309.277999999998</v>
      </c>
      <c r="K21" s="301">
        <v>10</v>
      </c>
      <c r="L21" s="301">
        <v>45163.02</v>
      </c>
      <c r="M21" s="301">
        <f t="shared" si="0"/>
        <v>227</v>
      </c>
      <c r="N21" s="301">
        <f t="shared" si="1"/>
        <v>84741.312000000005</v>
      </c>
      <c r="O21" s="298"/>
      <c r="P21" s="299">
        <v>8</v>
      </c>
      <c r="Q21" s="299">
        <v>63370.64</v>
      </c>
      <c r="R21" s="239"/>
      <c r="S21" s="300">
        <f t="shared" si="6"/>
        <v>7061</v>
      </c>
      <c r="T21" s="300">
        <f t="shared" si="7"/>
        <v>203449.99599999998</v>
      </c>
      <c r="U21" s="243"/>
      <c r="V21" s="352">
        <v>7062</v>
      </c>
      <c r="W21" s="352">
        <v>203452.84600000002</v>
      </c>
      <c r="X21" s="242"/>
      <c r="Y21" s="318">
        <f t="shared" si="4"/>
        <v>-1</v>
      </c>
      <c r="Z21" s="319">
        <f t="shared" si="5"/>
        <v>-2.8500000000349246</v>
      </c>
    </row>
    <row r="22" spans="1:28" s="7" customFormat="1" x14ac:dyDescent="0.25">
      <c r="A22" s="179">
        <v>42005</v>
      </c>
      <c r="B22" s="238">
        <v>2015</v>
      </c>
      <c r="C22" s="262"/>
      <c r="D22" s="296">
        <v>12867</v>
      </c>
      <c r="E22" s="338">
        <v>101806.26</v>
      </c>
      <c r="F22" s="262"/>
      <c r="G22" s="303">
        <v>109</v>
      </c>
      <c r="H22" s="302">
        <v>3651.21</v>
      </c>
      <c r="I22" s="303">
        <v>86</v>
      </c>
      <c r="J22" s="302">
        <v>27254.1</v>
      </c>
      <c r="K22" s="303">
        <v>7</v>
      </c>
      <c r="L22" s="302">
        <v>21629.63</v>
      </c>
      <c r="M22" s="301">
        <f t="shared" si="0"/>
        <v>202</v>
      </c>
      <c r="N22" s="301">
        <f t="shared" si="1"/>
        <v>52534.94</v>
      </c>
      <c r="O22" s="262"/>
      <c r="P22" s="303">
        <v>8</v>
      </c>
      <c r="Q22" s="302">
        <v>41683.64</v>
      </c>
      <c r="R22" s="262"/>
      <c r="S22" s="297">
        <f t="shared" si="6"/>
        <v>13077</v>
      </c>
      <c r="T22" s="297">
        <f t="shared" si="7"/>
        <v>196024.84000000003</v>
      </c>
      <c r="U22" s="241"/>
      <c r="V22" s="353">
        <v>13071</v>
      </c>
      <c r="W22" s="353">
        <v>195977.47999999998</v>
      </c>
      <c r="X22" s="242"/>
      <c r="Y22" s="318">
        <f t="shared" si="4"/>
        <v>6</v>
      </c>
      <c r="Z22" s="319">
        <f t="shared" si="5"/>
        <v>47.360000000044238</v>
      </c>
    </row>
    <row r="23" spans="1:28" s="7" customFormat="1" x14ac:dyDescent="0.25">
      <c r="A23" s="179">
        <v>42370</v>
      </c>
      <c r="B23" s="238">
        <v>2016</v>
      </c>
      <c r="C23" s="262"/>
      <c r="D23" s="296">
        <v>21877</v>
      </c>
      <c r="E23" s="338">
        <v>180349.62</v>
      </c>
      <c r="F23" s="262"/>
      <c r="G23" s="303">
        <v>204</v>
      </c>
      <c r="H23" s="302">
        <v>6236.37</v>
      </c>
      <c r="I23" s="303">
        <v>122</v>
      </c>
      <c r="J23" s="302">
        <v>42645.64</v>
      </c>
      <c r="K23" s="303">
        <v>18</v>
      </c>
      <c r="L23" s="302">
        <v>42479.69</v>
      </c>
      <c r="M23" s="301">
        <f t="shared" si="0"/>
        <v>344</v>
      </c>
      <c r="N23" s="301">
        <f t="shared" si="1"/>
        <v>91361.700000000012</v>
      </c>
      <c r="O23" s="262"/>
      <c r="P23" s="303">
        <v>22</v>
      </c>
      <c r="Q23" s="302">
        <v>136222.10999999999</v>
      </c>
      <c r="R23" s="262"/>
      <c r="S23" s="300">
        <f t="shared" si="6"/>
        <v>22243</v>
      </c>
      <c r="T23" s="300">
        <f t="shared" si="7"/>
        <v>407933.43</v>
      </c>
      <c r="U23" s="241"/>
      <c r="V23" s="352">
        <v>22229</v>
      </c>
      <c r="W23" s="352">
        <v>407842.43</v>
      </c>
      <c r="X23" s="242"/>
      <c r="Y23" s="318">
        <f t="shared" si="4"/>
        <v>14</v>
      </c>
      <c r="Z23" s="319">
        <f t="shared" si="5"/>
        <v>91</v>
      </c>
    </row>
    <row r="24" spans="1:28" s="7" customFormat="1" x14ac:dyDescent="0.25">
      <c r="A24" s="179">
        <v>42736</v>
      </c>
      <c r="B24" s="238">
        <v>2017</v>
      </c>
      <c r="C24" s="262"/>
      <c r="D24" s="296">
        <v>18547</v>
      </c>
      <c r="E24" s="338">
        <v>159236.38500000001</v>
      </c>
      <c r="F24" s="262"/>
      <c r="G24" s="303">
        <v>269</v>
      </c>
      <c r="H24" s="302">
        <v>9202.57</v>
      </c>
      <c r="I24" s="303">
        <v>169</v>
      </c>
      <c r="J24" s="302">
        <v>63062.69</v>
      </c>
      <c r="K24" s="303">
        <v>22</v>
      </c>
      <c r="L24" s="302">
        <v>57718.49</v>
      </c>
      <c r="M24" s="301">
        <f t="shared" si="0"/>
        <v>460</v>
      </c>
      <c r="N24" s="301">
        <f t="shared" si="1"/>
        <v>129983.75</v>
      </c>
      <c r="O24" s="262"/>
      <c r="P24" s="303">
        <v>7</v>
      </c>
      <c r="Q24" s="302">
        <v>57156.89</v>
      </c>
      <c r="R24" s="262"/>
      <c r="S24" s="300">
        <f t="shared" si="6"/>
        <v>19014</v>
      </c>
      <c r="T24" s="300">
        <f t="shared" si="7"/>
        <v>346377.02500000002</v>
      </c>
      <c r="U24" s="241"/>
      <c r="V24" s="352">
        <v>19002</v>
      </c>
      <c r="W24" s="352">
        <v>346288.51500000001</v>
      </c>
      <c r="X24" s="242"/>
      <c r="Y24" s="318">
        <f t="shared" si="4"/>
        <v>12</v>
      </c>
      <c r="Z24" s="319">
        <f t="shared" si="5"/>
        <v>88.510000000009313</v>
      </c>
    </row>
    <row r="25" spans="1:28" s="7" customFormat="1" x14ac:dyDescent="0.25">
      <c r="A25" s="179">
        <v>42736</v>
      </c>
      <c r="B25" s="238">
        <v>2018</v>
      </c>
      <c r="C25" s="262"/>
      <c r="D25" s="296">
        <v>15835</v>
      </c>
      <c r="E25" s="338">
        <v>137886.73000000001</v>
      </c>
      <c r="F25" s="262"/>
      <c r="G25" s="303">
        <v>261</v>
      </c>
      <c r="H25" s="302">
        <v>8523.83</v>
      </c>
      <c r="I25" s="303">
        <v>145</v>
      </c>
      <c r="J25" s="302">
        <v>51892.27</v>
      </c>
      <c r="K25" s="303">
        <v>23</v>
      </c>
      <c r="L25" s="302">
        <v>51362.82</v>
      </c>
      <c r="M25" s="301">
        <f t="shared" si="0"/>
        <v>429</v>
      </c>
      <c r="N25" s="301">
        <f t="shared" si="1"/>
        <v>111778.92</v>
      </c>
      <c r="O25" s="262"/>
      <c r="P25" s="303">
        <v>4</v>
      </c>
      <c r="Q25" s="302">
        <v>43687.12</v>
      </c>
      <c r="R25" s="262"/>
      <c r="S25" s="300">
        <f t="shared" si="6"/>
        <v>16268</v>
      </c>
      <c r="T25" s="300">
        <f t="shared" si="7"/>
        <v>293352.77</v>
      </c>
      <c r="U25" s="241"/>
      <c r="V25" s="352">
        <v>14974</v>
      </c>
      <c r="W25" s="352">
        <v>248310.98</v>
      </c>
      <c r="X25" s="242"/>
      <c r="Y25" s="318">
        <f t="shared" ref="Y25" si="8">S25-V25</f>
        <v>1294</v>
      </c>
      <c r="Z25" s="319">
        <f t="shared" ref="Z25" si="9">T25-W25</f>
        <v>45041.790000000008</v>
      </c>
    </row>
    <row r="26" spans="1:28" ht="4.8" customHeight="1" x14ac:dyDescent="0.3">
      <c r="B26" s="244"/>
      <c r="C26" s="244"/>
      <c r="D26" s="244"/>
      <c r="E26" s="339"/>
      <c r="F26" s="244"/>
      <c r="G26" s="244"/>
      <c r="H26" s="244"/>
      <c r="I26" s="244"/>
      <c r="J26" s="244"/>
      <c r="K26" s="244"/>
      <c r="L26" s="244"/>
      <c r="M26" s="244"/>
      <c r="N26" s="340"/>
      <c r="O26" s="245"/>
      <c r="P26" s="245"/>
      <c r="Q26" s="245"/>
      <c r="R26" s="245"/>
      <c r="S26" s="245"/>
      <c r="T26" s="254"/>
      <c r="U26" s="246"/>
      <c r="V26" s="317"/>
      <c r="W26" s="317"/>
      <c r="X26" s="246"/>
      <c r="Y26" s="317"/>
      <c r="Z26" s="317"/>
    </row>
    <row r="27" spans="1:28" s="4" customFormat="1" ht="14.4" customHeight="1" x14ac:dyDescent="0.25">
      <c r="A27" s="180"/>
      <c r="B27" s="261" t="s">
        <v>1</v>
      </c>
      <c r="C27" s="258"/>
      <c r="D27" s="259">
        <f>SUM(D7:D25)</f>
        <v>98439</v>
      </c>
      <c r="E27" s="335">
        <f>SUM(E7:E25)</f>
        <v>816624.26</v>
      </c>
      <c r="F27" s="258"/>
      <c r="G27" s="260">
        <f>SUM(G7:G25)</f>
        <v>3808</v>
      </c>
      <c r="H27" s="260">
        <f t="shared" ref="H27:L27" si="10">SUM(H7:H25)</f>
        <v>120536.92100000002</v>
      </c>
      <c r="I27" s="260">
        <f t="shared" si="10"/>
        <v>2068</v>
      </c>
      <c r="J27" s="260">
        <f t="shared" si="10"/>
        <v>656442.74799999991</v>
      </c>
      <c r="K27" s="260">
        <f t="shared" si="10"/>
        <v>228</v>
      </c>
      <c r="L27" s="260">
        <f t="shared" si="10"/>
        <v>519563.29399999999</v>
      </c>
      <c r="M27" s="259">
        <f>SUM(M7:M25)</f>
        <v>6104</v>
      </c>
      <c r="N27" s="335">
        <f>SUM(N7:N25)</f>
        <v>1296542.963</v>
      </c>
      <c r="O27" s="258"/>
      <c r="P27" s="259">
        <f>SUM(P7:P25)</f>
        <v>165</v>
      </c>
      <c r="Q27" s="259">
        <f>SUM(Q7:Q25)</f>
        <v>588253.15500000003</v>
      </c>
      <c r="R27" s="258"/>
      <c r="S27" s="257">
        <f>SUM(S7:S25)</f>
        <v>104708</v>
      </c>
      <c r="T27" s="257">
        <f>SUM(T7:T25)</f>
        <v>2701420.378</v>
      </c>
      <c r="U27" s="245"/>
      <c r="V27" s="256">
        <f>SUM(V7:V25)</f>
        <v>103380</v>
      </c>
      <c r="W27" s="255">
        <f>SUM(W7:W25)</f>
        <v>2656138.8330000001</v>
      </c>
      <c r="X27" s="242"/>
      <c r="Y27" s="255">
        <f>SUM(Y7:Y25)</f>
        <v>1328</v>
      </c>
      <c r="Z27" s="255">
        <f>SUM(Z7:Z25)</f>
        <v>45281.545000000042</v>
      </c>
    </row>
    <row r="28" spans="1:28" ht="4.8" customHeight="1" x14ac:dyDescent="0.25">
      <c r="B28" s="191"/>
      <c r="C28" s="191"/>
      <c r="D28" s="191"/>
      <c r="E28" s="191"/>
      <c r="F28" s="191"/>
      <c r="G28" s="191"/>
      <c r="H28" s="191"/>
      <c r="I28" s="191"/>
      <c r="J28" s="191"/>
      <c r="K28" s="191"/>
      <c r="L28" s="182"/>
      <c r="M28" s="182"/>
      <c r="N28" s="21"/>
      <c r="O28" s="21"/>
      <c r="P28" s="21"/>
      <c r="Q28" s="21"/>
      <c r="R28" s="21"/>
      <c r="S28" s="21"/>
      <c r="T28" s="253"/>
    </row>
    <row r="29" spans="1:28" x14ac:dyDescent="0.25">
      <c r="B29" s="236"/>
      <c r="C29" s="237"/>
      <c r="D29" s="236"/>
      <c r="E29" s="312"/>
      <c r="F29" s="237"/>
      <c r="G29" s="236"/>
      <c r="H29" s="236"/>
      <c r="I29" s="236"/>
      <c r="J29" s="236"/>
      <c r="K29" s="236"/>
      <c r="L29" s="236"/>
      <c r="M29" s="236"/>
      <c r="N29" s="236"/>
      <c r="O29" s="237"/>
      <c r="P29" s="236"/>
      <c r="Q29" s="236"/>
      <c r="R29" s="237"/>
      <c r="S29" s="236"/>
      <c r="T29" s="236"/>
    </row>
    <row r="32" spans="1:28" ht="13.8" customHeight="1" x14ac:dyDescent="0.25">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row>
    <row r="33" spans="4:28" ht="13.8" customHeight="1" x14ac:dyDescent="0.25">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row>
  </sheetData>
  <mergeCells count="18">
    <mergeCell ref="Y5:Y6"/>
    <mergeCell ref="Z5:Z6"/>
    <mergeCell ref="P4:Q5"/>
    <mergeCell ref="I5:J5"/>
    <mergeCell ref="D4:E5"/>
    <mergeCell ref="G4:H4"/>
    <mergeCell ref="M4:N4"/>
    <mergeCell ref="I4:J4"/>
    <mergeCell ref="K4:L4"/>
    <mergeCell ref="K5:L5"/>
    <mergeCell ref="V3:W4"/>
    <mergeCell ref="Y3:Z4"/>
    <mergeCell ref="V5:V6"/>
    <mergeCell ref="W5:W6"/>
    <mergeCell ref="S4:T5"/>
    <mergeCell ref="G5:H5"/>
    <mergeCell ref="M5:N5"/>
    <mergeCell ref="A2:M2"/>
  </mergeCells>
  <printOptions horizontalCentered="1"/>
  <pageMargins left="0.25" right="0.25" top="1.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W67"/>
  <sheetViews>
    <sheetView workbookViewId="0"/>
  </sheetViews>
  <sheetFormatPr defaultRowHeight="13.2" x14ac:dyDescent="0.25"/>
  <cols>
    <col min="1" max="1" width="18" style="283" bestFit="1" customWidth="1"/>
    <col min="2" max="2" width="17.44140625" style="283" bestFit="1" customWidth="1"/>
    <col min="3" max="3" width="10.109375" style="283" bestFit="1" customWidth="1"/>
    <col min="4" max="4" width="16.6640625" style="283" bestFit="1" customWidth="1"/>
    <col min="5" max="5" width="23.44140625" style="283" customWidth="1"/>
    <col min="6" max="6" width="27.44140625" style="283" customWidth="1"/>
    <col min="7" max="7" width="20.109375" style="283" bestFit="1" customWidth="1"/>
    <col min="8" max="8" width="13.44140625" style="290" bestFit="1" customWidth="1"/>
    <col min="9" max="9" width="14.6640625" style="283" bestFit="1" customWidth="1"/>
    <col min="10" max="10" width="13.5546875" style="291" customWidth="1"/>
    <col min="11" max="11" width="16.5546875" style="291" customWidth="1"/>
    <col min="12" max="12" width="11.5546875" style="283" customWidth="1"/>
    <col min="13" max="13" width="8.88671875" style="283"/>
    <col min="14" max="14" width="10.5546875" style="283" customWidth="1"/>
    <col min="15" max="15" width="15" style="283" customWidth="1"/>
    <col min="16" max="16" width="10.33203125" style="283" customWidth="1"/>
    <col min="17" max="17" width="6.44140625" style="283" bestFit="1" customWidth="1"/>
    <col min="18" max="18" width="7.88671875" style="283" bestFit="1" customWidth="1"/>
    <col min="19" max="19" width="11.21875" style="283" customWidth="1"/>
    <col min="20" max="20" width="20.5546875" style="283" bestFit="1" customWidth="1"/>
    <col min="21" max="21" width="19.33203125" style="283" bestFit="1" customWidth="1"/>
    <col min="22" max="23" width="10.5546875" style="291" bestFit="1" customWidth="1"/>
    <col min="24" max="16384" width="8.88671875" style="283"/>
  </cols>
  <sheetData>
    <row r="1" spans="1:23" s="284" customFormat="1" ht="21" x14ac:dyDescent="0.4">
      <c r="A1" s="284" t="s">
        <v>316</v>
      </c>
      <c r="H1" s="285"/>
      <c r="J1" s="286"/>
      <c r="K1" s="286"/>
      <c r="V1" s="286"/>
      <c r="W1" s="286"/>
    </row>
    <row r="2" spans="1:23" s="287" customFormat="1" ht="14.4" x14ac:dyDescent="0.3">
      <c r="A2" s="287" t="s">
        <v>317</v>
      </c>
      <c r="H2" s="288"/>
      <c r="J2" s="289"/>
      <c r="K2" s="289"/>
      <c r="V2" s="289"/>
      <c r="W2" s="289"/>
    </row>
    <row r="3" spans="1:23" x14ac:dyDescent="0.25">
      <c r="A3" s="283" t="s">
        <v>318</v>
      </c>
    </row>
    <row r="4" spans="1:23" x14ac:dyDescent="0.25">
      <c r="A4" s="283" t="s">
        <v>319</v>
      </c>
    </row>
    <row r="6" spans="1:23" s="287" customFormat="1" ht="43.2" x14ac:dyDescent="0.3">
      <c r="A6" s="287" t="s">
        <v>172</v>
      </c>
      <c r="B6" s="287" t="s">
        <v>110</v>
      </c>
      <c r="C6" s="287" t="s">
        <v>173</v>
      </c>
      <c r="D6" s="287" t="s">
        <v>174</v>
      </c>
      <c r="E6" s="287" t="s">
        <v>175</v>
      </c>
      <c r="F6" s="287" t="s">
        <v>320</v>
      </c>
      <c r="G6" s="287" t="s">
        <v>176</v>
      </c>
      <c r="H6" s="288" t="s">
        <v>321</v>
      </c>
      <c r="I6" s="287" t="s">
        <v>44</v>
      </c>
      <c r="J6" s="292" t="s">
        <v>322</v>
      </c>
      <c r="K6" s="292" t="s">
        <v>177</v>
      </c>
      <c r="L6" s="293" t="s">
        <v>178</v>
      </c>
      <c r="M6" s="293" t="s">
        <v>76</v>
      </c>
      <c r="N6" s="293" t="s">
        <v>179</v>
      </c>
      <c r="O6" s="293" t="s">
        <v>180</v>
      </c>
      <c r="P6" s="293" t="s">
        <v>109</v>
      </c>
      <c r="Q6" s="293" t="s">
        <v>181</v>
      </c>
      <c r="R6" s="293" t="s">
        <v>182</v>
      </c>
      <c r="S6" s="293" t="s">
        <v>183</v>
      </c>
      <c r="T6" s="293" t="s">
        <v>184</v>
      </c>
      <c r="U6" s="293" t="s">
        <v>185</v>
      </c>
      <c r="V6" s="292" t="s">
        <v>186</v>
      </c>
      <c r="W6" s="292" t="s">
        <v>187</v>
      </c>
    </row>
    <row r="7" spans="1:23" x14ac:dyDescent="0.25">
      <c r="B7" s="283" t="s">
        <v>111</v>
      </c>
      <c r="C7" s="283" t="s">
        <v>188</v>
      </c>
      <c r="D7" s="283" t="s">
        <v>189</v>
      </c>
      <c r="E7" s="283" t="s">
        <v>190</v>
      </c>
      <c r="G7" s="283" t="s">
        <v>191</v>
      </c>
      <c r="H7" s="290">
        <v>8530</v>
      </c>
      <c r="I7" s="283">
        <v>4</v>
      </c>
      <c r="J7" s="291">
        <v>37242</v>
      </c>
      <c r="K7" s="291">
        <v>37242</v>
      </c>
      <c r="L7" s="283">
        <v>1.49</v>
      </c>
      <c r="M7" s="283" t="s">
        <v>5</v>
      </c>
      <c r="N7" s="283" t="s">
        <v>190</v>
      </c>
      <c r="O7" s="283" t="s">
        <v>192</v>
      </c>
      <c r="S7" s="283" t="s">
        <v>190</v>
      </c>
      <c r="T7" s="283" t="s">
        <v>193</v>
      </c>
      <c r="U7" s="283" t="s">
        <v>13</v>
      </c>
      <c r="V7" s="291">
        <v>37077</v>
      </c>
      <c r="W7" s="291">
        <v>37242</v>
      </c>
    </row>
    <row r="8" spans="1:23" x14ac:dyDescent="0.25">
      <c r="B8" s="283" t="s">
        <v>112</v>
      </c>
      <c r="C8" s="283" t="s">
        <v>188</v>
      </c>
      <c r="D8" s="283" t="s">
        <v>194</v>
      </c>
      <c r="E8" s="283" t="s">
        <v>190</v>
      </c>
      <c r="G8" s="283" t="s">
        <v>195</v>
      </c>
      <c r="H8" s="290">
        <v>7704</v>
      </c>
      <c r="I8" s="283">
        <v>17</v>
      </c>
      <c r="K8" s="291">
        <v>37257</v>
      </c>
      <c r="L8" s="283">
        <v>2.2599999999999998</v>
      </c>
      <c r="M8" s="283" t="s">
        <v>5</v>
      </c>
      <c r="N8" s="283" t="s">
        <v>190</v>
      </c>
      <c r="O8" s="283" t="s">
        <v>192</v>
      </c>
      <c r="S8" s="283" t="s">
        <v>190</v>
      </c>
      <c r="T8" s="283" t="s">
        <v>193</v>
      </c>
      <c r="U8" s="283" t="s">
        <v>13</v>
      </c>
      <c r="V8" s="291">
        <v>37081</v>
      </c>
      <c r="W8" s="291">
        <v>37242</v>
      </c>
    </row>
    <row r="9" spans="1:23" x14ac:dyDescent="0.25">
      <c r="B9" s="283" t="s">
        <v>113</v>
      </c>
      <c r="C9" s="283" t="s">
        <v>188</v>
      </c>
      <c r="D9" s="283" t="s">
        <v>196</v>
      </c>
      <c r="E9" s="283" t="s">
        <v>190</v>
      </c>
      <c r="G9" s="283" t="s">
        <v>197</v>
      </c>
      <c r="H9" s="290">
        <v>7838</v>
      </c>
      <c r="I9" s="283">
        <v>2</v>
      </c>
      <c r="J9" s="291">
        <v>37242</v>
      </c>
      <c r="K9" s="291">
        <v>37242</v>
      </c>
      <c r="L9" s="283">
        <v>3.76</v>
      </c>
      <c r="M9" s="283" t="s">
        <v>5</v>
      </c>
      <c r="N9" s="283" t="s">
        <v>190</v>
      </c>
      <c r="O9" s="283" t="s">
        <v>192</v>
      </c>
      <c r="S9" s="283" t="s">
        <v>190</v>
      </c>
      <c r="T9" s="283" t="s">
        <v>193</v>
      </c>
      <c r="U9" s="283" t="s">
        <v>13</v>
      </c>
      <c r="V9" s="291">
        <v>37067</v>
      </c>
      <c r="W9" s="291">
        <v>37242</v>
      </c>
    </row>
    <row r="10" spans="1:23" x14ac:dyDescent="0.25">
      <c r="B10" s="283" t="s">
        <v>114</v>
      </c>
      <c r="C10" s="283" t="s">
        <v>188</v>
      </c>
      <c r="D10" s="283" t="s">
        <v>198</v>
      </c>
      <c r="E10" s="283" t="s">
        <v>190</v>
      </c>
      <c r="G10" s="283" t="s">
        <v>199</v>
      </c>
      <c r="H10" s="290">
        <v>8230</v>
      </c>
      <c r="I10" s="283">
        <v>21</v>
      </c>
      <c r="J10" s="291">
        <v>37267</v>
      </c>
      <c r="K10" s="291">
        <v>37267</v>
      </c>
      <c r="L10" s="283">
        <v>0.26</v>
      </c>
      <c r="M10" s="283" t="s">
        <v>5</v>
      </c>
      <c r="N10" s="283" t="s">
        <v>190</v>
      </c>
      <c r="O10" s="283" t="s">
        <v>192</v>
      </c>
      <c r="S10" s="283" t="s">
        <v>190</v>
      </c>
      <c r="T10" s="283" t="s">
        <v>200</v>
      </c>
      <c r="U10" s="283" t="s">
        <v>13</v>
      </c>
      <c r="V10" s="291">
        <v>37216</v>
      </c>
      <c r="W10" s="291">
        <v>37267</v>
      </c>
    </row>
    <row r="11" spans="1:23" x14ac:dyDescent="0.25">
      <c r="B11" s="283" t="s">
        <v>115</v>
      </c>
      <c r="C11" s="283" t="s">
        <v>188</v>
      </c>
      <c r="D11" s="283" t="s">
        <v>201</v>
      </c>
      <c r="E11" s="283" t="s">
        <v>190</v>
      </c>
      <c r="G11" s="283" t="s">
        <v>202</v>
      </c>
      <c r="H11" s="290">
        <v>8551</v>
      </c>
      <c r="I11" s="283">
        <v>4</v>
      </c>
      <c r="K11" s="291">
        <v>37288</v>
      </c>
      <c r="L11" s="283">
        <v>3.72</v>
      </c>
      <c r="M11" s="283" t="s">
        <v>5</v>
      </c>
      <c r="N11" s="283" t="s">
        <v>190</v>
      </c>
      <c r="O11" s="283" t="s">
        <v>192</v>
      </c>
      <c r="S11" s="283" t="s">
        <v>190</v>
      </c>
      <c r="T11" s="283" t="s">
        <v>193</v>
      </c>
      <c r="U11" s="283" t="s">
        <v>13</v>
      </c>
      <c r="V11" s="291">
        <v>37083</v>
      </c>
      <c r="W11" s="291">
        <v>37320</v>
      </c>
    </row>
    <row r="12" spans="1:23" x14ac:dyDescent="0.25">
      <c r="B12" s="283" t="s">
        <v>116</v>
      </c>
      <c r="C12" s="283" t="s">
        <v>188</v>
      </c>
      <c r="D12" s="283" t="s">
        <v>203</v>
      </c>
      <c r="E12" s="283" t="s">
        <v>190</v>
      </c>
      <c r="G12" s="283" t="s">
        <v>204</v>
      </c>
      <c r="H12" s="290">
        <v>7039</v>
      </c>
      <c r="I12" s="283">
        <v>9</v>
      </c>
      <c r="K12" s="291">
        <v>37314</v>
      </c>
      <c r="L12" s="283">
        <v>2.2599999999999998</v>
      </c>
      <c r="M12" s="283" t="s">
        <v>5</v>
      </c>
      <c r="N12" s="283" t="s">
        <v>190</v>
      </c>
      <c r="O12" s="283" t="s">
        <v>192</v>
      </c>
      <c r="S12" s="283" t="s">
        <v>190</v>
      </c>
      <c r="T12" s="283" t="s">
        <v>205</v>
      </c>
      <c r="U12" s="283" t="s">
        <v>13</v>
      </c>
      <c r="V12" s="291">
        <v>37085</v>
      </c>
      <c r="W12" s="291">
        <v>37329</v>
      </c>
    </row>
    <row r="13" spans="1:23" x14ac:dyDescent="0.25">
      <c r="B13" s="283" t="s">
        <v>117</v>
      </c>
      <c r="C13" s="283" t="s">
        <v>188</v>
      </c>
      <c r="D13" s="283" t="s">
        <v>206</v>
      </c>
      <c r="E13" s="283" t="s">
        <v>190</v>
      </c>
      <c r="G13" s="283" t="s">
        <v>207</v>
      </c>
      <c r="H13" s="290">
        <v>8060</v>
      </c>
      <c r="I13" s="283">
        <v>13</v>
      </c>
      <c r="J13" s="291">
        <v>37336</v>
      </c>
      <c r="K13" s="291">
        <v>37336</v>
      </c>
      <c r="L13" s="283">
        <v>1.9</v>
      </c>
      <c r="M13" s="283" t="s">
        <v>5</v>
      </c>
      <c r="N13" s="283" t="s">
        <v>190</v>
      </c>
      <c r="O13" s="283" t="s">
        <v>192</v>
      </c>
      <c r="S13" s="283" t="s">
        <v>190</v>
      </c>
      <c r="T13" s="283" t="s">
        <v>205</v>
      </c>
      <c r="U13" s="283" t="s">
        <v>13</v>
      </c>
      <c r="V13" s="291">
        <v>37109</v>
      </c>
      <c r="W13" s="291">
        <v>37336</v>
      </c>
    </row>
    <row r="14" spans="1:23" x14ac:dyDescent="0.25">
      <c r="B14" s="283" t="s">
        <v>118</v>
      </c>
      <c r="C14" s="283" t="s">
        <v>188</v>
      </c>
      <c r="D14" s="283" t="s">
        <v>208</v>
      </c>
      <c r="E14" s="283" t="s">
        <v>190</v>
      </c>
      <c r="G14" s="283" t="s">
        <v>209</v>
      </c>
      <c r="H14" s="290">
        <v>8501</v>
      </c>
      <c r="I14" s="283">
        <v>17</v>
      </c>
      <c r="K14" s="291">
        <v>37280</v>
      </c>
      <c r="L14" s="283">
        <v>2.69</v>
      </c>
      <c r="M14" s="283" t="s">
        <v>5</v>
      </c>
      <c r="N14" s="283" t="s">
        <v>190</v>
      </c>
      <c r="O14" s="283" t="s">
        <v>192</v>
      </c>
      <c r="S14" s="283" t="s">
        <v>190</v>
      </c>
      <c r="T14" s="283" t="s">
        <v>205</v>
      </c>
      <c r="U14" s="283" t="s">
        <v>13</v>
      </c>
      <c r="V14" s="291">
        <v>37162</v>
      </c>
      <c r="W14" s="291">
        <v>37357</v>
      </c>
    </row>
    <row r="15" spans="1:23" x14ac:dyDescent="0.25">
      <c r="B15" s="283" t="s">
        <v>119</v>
      </c>
      <c r="C15" s="283" t="s">
        <v>188</v>
      </c>
      <c r="D15" s="283" t="s">
        <v>190</v>
      </c>
      <c r="E15" s="283" t="s">
        <v>210</v>
      </c>
      <c r="G15" s="283" t="s">
        <v>211</v>
      </c>
      <c r="H15" s="290">
        <v>7430</v>
      </c>
      <c r="I15" s="283">
        <v>7</v>
      </c>
      <c r="J15" s="291">
        <v>37361</v>
      </c>
      <c r="K15" s="291">
        <v>37361</v>
      </c>
      <c r="L15" s="283">
        <v>2</v>
      </c>
      <c r="M15" s="283" t="s">
        <v>105</v>
      </c>
      <c r="N15" s="283" t="s">
        <v>190</v>
      </c>
      <c r="O15" s="283" t="s">
        <v>192</v>
      </c>
      <c r="S15" s="283" t="s">
        <v>190</v>
      </c>
      <c r="T15" s="283" t="s">
        <v>212</v>
      </c>
      <c r="U15" s="283" t="s">
        <v>13</v>
      </c>
      <c r="V15" s="291">
        <v>37280</v>
      </c>
      <c r="W15" s="291">
        <v>37361</v>
      </c>
    </row>
    <row r="16" spans="1:23" x14ac:dyDescent="0.25">
      <c r="B16" s="283" t="s">
        <v>120</v>
      </c>
      <c r="C16" s="283" t="s">
        <v>188</v>
      </c>
      <c r="D16" s="283" t="s">
        <v>213</v>
      </c>
      <c r="E16" s="283" t="s">
        <v>190</v>
      </c>
      <c r="G16" s="283" t="s">
        <v>214</v>
      </c>
      <c r="H16" s="290">
        <v>7627</v>
      </c>
      <c r="I16" s="283">
        <v>7</v>
      </c>
      <c r="J16" s="291">
        <v>37361</v>
      </c>
      <c r="K16" s="291">
        <v>37361</v>
      </c>
      <c r="L16" s="283">
        <v>2.2599999999999998</v>
      </c>
      <c r="M16" s="283" t="s">
        <v>5</v>
      </c>
      <c r="N16" s="283" t="s">
        <v>190</v>
      </c>
      <c r="O16" s="283" t="s">
        <v>192</v>
      </c>
      <c r="S16" s="283" t="s">
        <v>190</v>
      </c>
      <c r="T16" s="283" t="s">
        <v>212</v>
      </c>
      <c r="U16" s="283" t="s">
        <v>13</v>
      </c>
      <c r="V16" s="291">
        <v>37152</v>
      </c>
      <c r="W16" s="291">
        <v>37361</v>
      </c>
    </row>
    <row r="17" spans="2:23" x14ac:dyDescent="0.25">
      <c r="B17" s="283" t="s">
        <v>121</v>
      </c>
      <c r="C17" s="283" t="s">
        <v>188</v>
      </c>
      <c r="D17" s="283" t="s">
        <v>190</v>
      </c>
      <c r="E17" s="283" t="s">
        <v>215</v>
      </c>
      <c r="G17" s="283" t="s">
        <v>216</v>
      </c>
      <c r="H17" s="290">
        <v>7043</v>
      </c>
      <c r="I17" s="283">
        <v>9</v>
      </c>
      <c r="J17" s="291">
        <v>37382</v>
      </c>
      <c r="K17" s="291">
        <v>37382</v>
      </c>
      <c r="L17" s="283">
        <v>2</v>
      </c>
      <c r="M17" s="283" t="s">
        <v>105</v>
      </c>
      <c r="N17" s="283" t="s">
        <v>190</v>
      </c>
      <c r="O17" s="283" t="s">
        <v>192</v>
      </c>
      <c r="S17" s="283" t="s">
        <v>190</v>
      </c>
      <c r="T17" s="283" t="s">
        <v>205</v>
      </c>
      <c r="U17" s="283" t="s">
        <v>13</v>
      </c>
      <c r="V17" s="291">
        <v>37379</v>
      </c>
      <c r="W17" s="291">
        <v>37382</v>
      </c>
    </row>
    <row r="18" spans="2:23" x14ac:dyDescent="0.25">
      <c r="B18" s="283" t="s">
        <v>122</v>
      </c>
      <c r="C18" s="283" t="s">
        <v>188</v>
      </c>
      <c r="D18" s="283" t="s">
        <v>218</v>
      </c>
      <c r="E18" s="283" t="s">
        <v>190</v>
      </c>
      <c r="G18" s="283" t="s">
        <v>219</v>
      </c>
      <c r="H18" s="290">
        <v>8008</v>
      </c>
      <c r="I18" s="283">
        <v>18</v>
      </c>
      <c r="K18" s="291">
        <v>37377</v>
      </c>
      <c r="L18" s="283">
        <v>2.71</v>
      </c>
      <c r="M18" s="283" t="s">
        <v>5</v>
      </c>
      <c r="N18" s="283" t="s">
        <v>190</v>
      </c>
      <c r="O18" s="283" t="s">
        <v>192</v>
      </c>
      <c r="S18" s="283" t="s">
        <v>190</v>
      </c>
      <c r="T18" s="283" t="s">
        <v>200</v>
      </c>
      <c r="U18" s="283" t="s">
        <v>13</v>
      </c>
      <c r="V18" s="291">
        <v>37298</v>
      </c>
      <c r="W18" s="291">
        <v>37420</v>
      </c>
    </row>
    <row r="19" spans="2:23" x14ac:dyDescent="0.25">
      <c r="B19" s="283" t="s">
        <v>123</v>
      </c>
      <c r="C19" s="283" t="s">
        <v>188</v>
      </c>
      <c r="D19" s="283" t="s">
        <v>220</v>
      </c>
      <c r="E19" s="283" t="s">
        <v>190</v>
      </c>
      <c r="G19" s="283" t="s">
        <v>221</v>
      </c>
      <c r="H19" s="290">
        <v>8251</v>
      </c>
      <c r="I19" s="283">
        <v>21</v>
      </c>
      <c r="J19" s="291">
        <v>37424</v>
      </c>
      <c r="K19" s="291">
        <v>37424</v>
      </c>
      <c r="L19" s="283">
        <v>0.89</v>
      </c>
      <c r="M19" s="283" t="s">
        <v>5</v>
      </c>
      <c r="N19" s="283" t="s">
        <v>190</v>
      </c>
      <c r="O19" s="283" t="s">
        <v>192</v>
      </c>
      <c r="S19" s="283" t="s">
        <v>190</v>
      </c>
      <c r="T19" s="283" t="s">
        <v>200</v>
      </c>
      <c r="U19" s="283" t="s">
        <v>13</v>
      </c>
      <c r="V19" s="291">
        <v>37090</v>
      </c>
      <c r="W19" s="291">
        <v>37424</v>
      </c>
    </row>
    <row r="20" spans="2:23" x14ac:dyDescent="0.25">
      <c r="B20" s="283" t="s">
        <v>124</v>
      </c>
      <c r="C20" s="283" t="s">
        <v>188</v>
      </c>
      <c r="D20" s="283" t="s">
        <v>190</v>
      </c>
      <c r="E20" s="283" t="s">
        <v>222</v>
      </c>
      <c r="F20" s="283" t="s">
        <v>223</v>
      </c>
      <c r="G20" s="283" t="s">
        <v>224</v>
      </c>
      <c r="H20" s="290">
        <v>8096</v>
      </c>
      <c r="I20" s="283">
        <v>15</v>
      </c>
      <c r="K20" s="291">
        <v>37434</v>
      </c>
      <c r="L20" s="283">
        <v>62.23</v>
      </c>
      <c r="M20" s="283" t="s">
        <v>4</v>
      </c>
      <c r="N20" s="283" t="s">
        <v>190</v>
      </c>
      <c r="O20" s="283" t="s">
        <v>192</v>
      </c>
      <c r="S20" s="283" t="s">
        <v>190</v>
      </c>
      <c r="T20" s="283" t="s">
        <v>205</v>
      </c>
      <c r="U20" s="283" t="s">
        <v>13</v>
      </c>
      <c r="V20" s="291">
        <v>37060</v>
      </c>
      <c r="W20" s="291">
        <v>37434</v>
      </c>
    </row>
    <row r="21" spans="2:23" x14ac:dyDescent="0.25">
      <c r="B21" s="283" t="s">
        <v>125</v>
      </c>
      <c r="C21" s="283" t="s">
        <v>188</v>
      </c>
      <c r="D21" s="283" t="s">
        <v>225</v>
      </c>
      <c r="E21" s="283" t="s">
        <v>190</v>
      </c>
      <c r="G21" s="283" t="s">
        <v>226</v>
      </c>
      <c r="H21" s="290">
        <v>7732</v>
      </c>
      <c r="I21" s="283">
        <v>17</v>
      </c>
      <c r="K21" s="291">
        <v>37377</v>
      </c>
      <c r="L21" s="283">
        <v>2.69</v>
      </c>
      <c r="M21" s="283" t="s">
        <v>5</v>
      </c>
      <c r="N21" s="283" t="s">
        <v>190</v>
      </c>
      <c r="O21" s="283" t="s">
        <v>192</v>
      </c>
      <c r="S21" s="283" t="s">
        <v>190</v>
      </c>
      <c r="T21" s="283" t="s">
        <v>193</v>
      </c>
      <c r="U21" s="283" t="s">
        <v>13</v>
      </c>
      <c r="V21" s="291">
        <v>37330</v>
      </c>
      <c r="W21" s="291">
        <v>37439</v>
      </c>
    </row>
    <row r="22" spans="2:23" x14ac:dyDescent="0.25">
      <c r="B22" s="283" t="s">
        <v>126</v>
      </c>
      <c r="C22" s="283" t="s">
        <v>188</v>
      </c>
      <c r="D22" s="283" t="s">
        <v>227</v>
      </c>
      <c r="E22" s="283" t="s">
        <v>190</v>
      </c>
      <c r="G22" s="283" t="s">
        <v>228</v>
      </c>
      <c r="H22" s="290">
        <v>8822</v>
      </c>
      <c r="I22" s="283">
        <v>4</v>
      </c>
      <c r="K22" s="291">
        <v>37408</v>
      </c>
      <c r="L22" s="283">
        <v>3.46</v>
      </c>
      <c r="M22" s="283" t="s">
        <v>5</v>
      </c>
      <c r="N22" s="283" t="s">
        <v>190</v>
      </c>
      <c r="O22" s="283" t="s">
        <v>192</v>
      </c>
      <c r="S22" s="283" t="s">
        <v>190</v>
      </c>
      <c r="T22" s="283" t="s">
        <v>193</v>
      </c>
      <c r="U22" s="283" t="s">
        <v>13</v>
      </c>
      <c r="V22" s="291">
        <v>37146</v>
      </c>
      <c r="W22" s="291">
        <v>37439</v>
      </c>
    </row>
    <row r="23" spans="2:23" x14ac:dyDescent="0.25">
      <c r="B23" s="283" t="s">
        <v>127</v>
      </c>
      <c r="C23" s="283" t="s">
        <v>188</v>
      </c>
      <c r="D23" s="283" t="s">
        <v>190</v>
      </c>
      <c r="E23" s="283" t="s">
        <v>229</v>
      </c>
      <c r="F23" s="283" t="s">
        <v>230</v>
      </c>
      <c r="G23" s="283" t="s">
        <v>231</v>
      </c>
      <c r="H23" s="290">
        <v>7059</v>
      </c>
      <c r="I23" s="283">
        <v>5</v>
      </c>
      <c r="K23" s="291">
        <v>37440</v>
      </c>
      <c r="L23" s="283">
        <v>68.400000000000006</v>
      </c>
      <c r="M23" s="283" t="s">
        <v>4</v>
      </c>
      <c r="N23" s="283" t="s">
        <v>190</v>
      </c>
      <c r="O23" s="283" t="s">
        <v>192</v>
      </c>
      <c r="S23" s="283" t="s">
        <v>190</v>
      </c>
      <c r="T23" s="283" t="s">
        <v>193</v>
      </c>
      <c r="U23" s="283" t="s">
        <v>13</v>
      </c>
      <c r="V23" s="291">
        <v>37063</v>
      </c>
      <c r="W23" s="291">
        <v>37440</v>
      </c>
    </row>
    <row r="24" spans="2:23" x14ac:dyDescent="0.25">
      <c r="B24" s="283" t="s">
        <v>128</v>
      </c>
      <c r="C24" s="283" t="s">
        <v>188</v>
      </c>
      <c r="D24" s="283" t="s">
        <v>232</v>
      </c>
      <c r="E24" s="283" t="s">
        <v>190</v>
      </c>
      <c r="G24" s="283" t="s">
        <v>233</v>
      </c>
      <c r="H24" s="290">
        <v>7722</v>
      </c>
      <c r="I24" s="283">
        <v>17</v>
      </c>
      <c r="J24" s="291">
        <v>37460</v>
      </c>
      <c r="K24" s="291">
        <v>37460</v>
      </c>
      <c r="L24" s="283">
        <v>8.3699999999999992</v>
      </c>
      <c r="M24" s="283" t="s">
        <v>5</v>
      </c>
      <c r="N24" s="283" t="s">
        <v>190</v>
      </c>
      <c r="O24" s="283" t="s">
        <v>192</v>
      </c>
      <c r="S24" s="283" t="s">
        <v>190</v>
      </c>
      <c r="T24" s="283" t="s">
        <v>193</v>
      </c>
      <c r="U24" s="283" t="s">
        <v>13</v>
      </c>
      <c r="V24" s="291">
        <v>37139</v>
      </c>
      <c r="W24" s="291">
        <v>37460</v>
      </c>
    </row>
    <row r="25" spans="2:23" x14ac:dyDescent="0.25">
      <c r="B25" s="283" t="s">
        <v>129</v>
      </c>
      <c r="C25" s="283" t="s">
        <v>188</v>
      </c>
      <c r="D25" s="283" t="s">
        <v>234</v>
      </c>
      <c r="E25" s="283" t="s">
        <v>190</v>
      </c>
      <c r="G25" s="283" t="s">
        <v>235</v>
      </c>
      <c r="H25" s="290">
        <v>8527</v>
      </c>
      <c r="I25" s="283">
        <v>18</v>
      </c>
      <c r="J25" s="291">
        <v>37469</v>
      </c>
      <c r="K25" s="291">
        <v>37469</v>
      </c>
      <c r="L25" s="283">
        <v>1.5</v>
      </c>
      <c r="M25" s="283" t="s">
        <v>5</v>
      </c>
      <c r="N25" s="283" t="s">
        <v>190</v>
      </c>
      <c r="O25" s="283" t="s">
        <v>192</v>
      </c>
      <c r="S25" s="283" t="s">
        <v>190</v>
      </c>
      <c r="T25" s="283" t="s">
        <v>193</v>
      </c>
      <c r="U25" s="283" t="s">
        <v>13</v>
      </c>
      <c r="V25" s="291">
        <v>37203</v>
      </c>
      <c r="W25" s="291">
        <v>37469</v>
      </c>
    </row>
    <row r="26" spans="2:23" x14ac:dyDescent="0.25">
      <c r="B26" s="283" t="s">
        <v>130</v>
      </c>
      <c r="C26" s="283" t="s">
        <v>188</v>
      </c>
      <c r="D26" s="283" t="s">
        <v>236</v>
      </c>
      <c r="E26" s="283" t="s">
        <v>190</v>
      </c>
      <c r="G26" s="283" t="s">
        <v>202</v>
      </c>
      <c r="H26" s="290">
        <v>8551</v>
      </c>
      <c r="I26" s="283">
        <v>4</v>
      </c>
      <c r="K26" s="291">
        <v>37470</v>
      </c>
      <c r="L26" s="283">
        <v>2.71</v>
      </c>
      <c r="M26" s="283" t="s">
        <v>5</v>
      </c>
      <c r="N26" s="283" t="s">
        <v>190</v>
      </c>
      <c r="O26" s="283" t="s">
        <v>192</v>
      </c>
      <c r="S26" s="283" t="s">
        <v>190</v>
      </c>
      <c r="T26" s="283" t="s">
        <v>193</v>
      </c>
      <c r="U26" s="283" t="s">
        <v>13</v>
      </c>
      <c r="V26" s="291">
        <v>37330</v>
      </c>
      <c r="W26" s="291">
        <v>37489</v>
      </c>
    </row>
    <row r="27" spans="2:23" x14ac:dyDescent="0.25">
      <c r="B27" s="283" t="s">
        <v>131</v>
      </c>
      <c r="C27" s="283" t="s">
        <v>188</v>
      </c>
      <c r="D27" s="283" t="s">
        <v>237</v>
      </c>
      <c r="E27" s="283" t="s">
        <v>190</v>
      </c>
      <c r="G27" s="283" t="s">
        <v>238</v>
      </c>
      <c r="H27" s="290">
        <v>7470</v>
      </c>
      <c r="I27" s="283">
        <v>6</v>
      </c>
      <c r="K27" s="291">
        <v>36739</v>
      </c>
      <c r="L27" s="283">
        <v>2.5</v>
      </c>
      <c r="M27" s="283" t="s">
        <v>5</v>
      </c>
      <c r="N27" s="283" t="s">
        <v>190</v>
      </c>
      <c r="O27" s="283" t="s">
        <v>192</v>
      </c>
      <c r="S27" s="283" t="s">
        <v>190</v>
      </c>
      <c r="T27" s="283" t="s">
        <v>193</v>
      </c>
      <c r="U27" s="283" t="s">
        <v>13</v>
      </c>
      <c r="V27" s="291">
        <v>37379</v>
      </c>
      <c r="W27" s="291">
        <v>37522</v>
      </c>
    </row>
    <row r="28" spans="2:23" x14ac:dyDescent="0.25">
      <c r="B28" s="283" t="s">
        <v>132</v>
      </c>
      <c r="C28" s="283" t="s">
        <v>188</v>
      </c>
      <c r="D28" s="283" t="s">
        <v>239</v>
      </c>
      <c r="E28" s="283" t="s">
        <v>190</v>
      </c>
      <c r="G28" s="283" t="s">
        <v>228</v>
      </c>
      <c r="H28" s="290">
        <v>8822</v>
      </c>
      <c r="I28" s="283">
        <v>4</v>
      </c>
      <c r="J28" s="291">
        <v>37523</v>
      </c>
      <c r="K28" s="291">
        <v>37523</v>
      </c>
      <c r="L28" s="283">
        <v>3.01</v>
      </c>
      <c r="M28" s="283" t="s">
        <v>5</v>
      </c>
      <c r="N28" s="283" t="s">
        <v>190</v>
      </c>
      <c r="O28" s="283" t="s">
        <v>192</v>
      </c>
      <c r="S28" s="283" t="s">
        <v>190</v>
      </c>
      <c r="T28" s="283" t="s">
        <v>193</v>
      </c>
      <c r="U28" s="283" t="s">
        <v>13</v>
      </c>
      <c r="V28" s="291">
        <v>37309</v>
      </c>
      <c r="W28" s="291">
        <v>37523</v>
      </c>
    </row>
    <row r="29" spans="2:23" x14ac:dyDescent="0.25">
      <c r="B29" s="283" t="s">
        <v>133</v>
      </c>
      <c r="C29" s="283" t="s">
        <v>188</v>
      </c>
      <c r="D29" s="283" t="s">
        <v>240</v>
      </c>
      <c r="E29" s="283" t="s">
        <v>190</v>
      </c>
      <c r="G29" s="283" t="s">
        <v>241</v>
      </c>
      <c r="H29" s="290">
        <v>7825</v>
      </c>
      <c r="I29" s="283">
        <v>2</v>
      </c>
      <c r="K29" s="291">
        <v>37469</v>
      </c>
      <c r="L29" s="283">
        <v>1.84</v>
      </c>
      <c r="M29" s="283" t="s">
        <v>5</v>
      </c>
      <c r="N29" s="283" t="s">
        <v>190</v>
      </c>
      <c r="O29" s="283" t="s">
        <v>192</v>
      </c>
      <c r="S29" s="283" t="s">
        <v>190</v>
      </c>
      <c r="T29" s="283" t="s">
        <v>193</v>
      </c>
      <c r="U29" s="283" t="s">
        <v>13</v>
      </c>
      <c r="V29" s="291">
        <v>37391</v>
      </c>
      <c r="W29" s="291">
        <v>37545</v>
      </c>
    </row>
    <row r="30" spans="2:23" x14ac:dyDescent="0.25">
      <c r="B30" s="283" t="s">
        <v>134</v>
      </c>
      <c r="C30" s="283" t="s">
        <v>188</v>
      </c>
      <c r="D30" s="283" t="s">
        <v>242</v>
      </c>
      <c r="E30" s="283" t="s">
        <v>190</v>
      </c>
      <c r="G30" s="283" t="s">
        <v>243</v>
      </c>
      <c r="H30" s="290">
        <v>8055</v>
      </c>
      <c r="I30" s="283">
        <v>13</v>
      </c>
      <c r="K30" s="291">
        <v>37530</v>
      </c>
      <c r="L30" s="283">
        <v>7.5</v>
      </c>
      <c r="M30" s="283" t="s">
        <v>5</v>
      </c>
      <c r="N30" s="283" t="s">
        <v>190</v>
      </c>
      <c r="O30" s="283" t="s">
        <v>192</v>
      </c>
      <c r="T30" s="283" t="s">
        <v>205</v>
      </c>
      <c r="U30" s="283" t="s">
        <v>13</v>
      </c>
      <c r="V30" s="291">
        <v>37274</v>
      </c>
      <c r="W30" s="291">
        <v>37582</v>
      </c>
    </row>
    <row r="31" spans="2:23" x14ac:dyDescent="0.25">
      <c r="B31" s="283" t="s">
        <v>135</v>
      </c>
      <c r="C31" s="283" t="s">
        <v>188</v>
      </c>
      <c r="D31" s="283" t="s">
        <v>190</v>
      </c>
      <c r="E31" s="283" t="s">
        <v>244</v>
      </c>
      <c r="F31" s="283" t="s">
        <v>245</v>
      </c>
      <c r="G31" s="283" t="s">
        <v>246</v>
      </c>
      <c r="H31" s="290">
        <v>8648</v>
      </c>
      <c r="I31" s="283">
        <v>12</v>
      </c>
      <c r="K31" s="291">
        <v>37600</v>
      </c>
      <c r="L31" s="283">
        <v>25.54</v>
      </c>
      <c r="M31" s="283" t="s">
        <v>4</v>
      </c>
      <c r="N31" s="283" t="s">
        <v>190</v>
      </c>
      <c r="O31" s="283" t="s">
        <v>192</v>
      </c>
      <c r="S31" s="283" t="s">
        <v>190</v>
      </c>
      <c r="T31" s="283" t="s">
        <v>205</v>
      </c>
      <c r="U31" s="283" t="s">
        <v>13</v>
      </c>
      <c r="V31" s="291">
        <v>37389</v>
      </c>
      <c r="W31" s="291">
        <v>37600</v>
      </c>
    </row>
    <row r="32" spans="2:23" x14ac:dyDescent="0.25">
      <c r="B32" s="283" t="s">
        <v>136</v>
      </c>
      <c r="C32" s="283" t="s">
        <v>188</v>
      </c>
      <c r="D32" s="283" t="s">
        <v>190</v>
      </c>
      <c r="E32" s="283" t="s">
        <v>247</v>
      </c>
      <c r="F32" s="283" t="s">
        <v>245</v>
      </c>
      <c r="G32" s="283" t="s">
        <v>246</v>
      </c>
      <c r="H32" s="290">
        <v>8648</v>
      </c>
      <c r="I32" s="283">
        <v>12</v>
      </c>
      <c r="K32" s="291">
        <v>37600</v>
      </c>
      <c r="L32" s="283">
        <v>31.58</v>
      </c>
      <c r="M32" s="283" t="s">
        <v>4</v>
      </c>
      <c r="N32" s="283" t="s">
        <v>190</v>
      </c>
      <c r="O32" s="283" t="s">
        <v>192</v>
      </c>
      <c r="S32" s="283" t="s">
        <v>190</v>
      </c>
      <c r="T32" s="283" t="s">
        <v>205</v>
      </c>
      <c r="U32" s="283" t="s">
        <v>13</v>
      </c>
      <c r="V32" s="291">
        <v>37371</v>
      </c>
      <c r="W32" s="291">
        <v>37600</v>
      </c>
    </row>
    <row r="33" spans="2:23" x14ac:dyDescent="0.25">
      <c r="B33" s="283" t="s">
        <v>137</v>
      </c>
      <c r="C33" s="283" t="s">
        <v>188</v>
      </c>
      <c r="D33" s="283" t="s">
        <v>190</v>
      </c>
      <c r="E33" s="283" t="s">
        <v>248</v>
      </c>
      <c r="F33" s="283" t="s">
        <v>249</v>
      </c>
      <c r="G33" s="283" t="s">
        <v>250</v>
      </c>
      <c r="H33" s="290">
        <v>7940</v>
      </c>
      <c r="I33" s="283">
        <v>3</v>
      </c>
      <c r="K33" s="291">
        <v>37600</v>
      </c>
      <c r="L33" s="283">
        <v>60.67</v>
      </c>
      <c r="M33" s="283" t="s">
        <v>4</v>
      </c>
      <c r="N33" s="283" t="s">
        <v>190</v>
      </c>
      <c r="O33" s="283" t="s">
        <v>192</v>
      </c>
      <c r="S33" s="283" t="s">
        <v>190</v>
      </c>
      <c r="T33" s="283" t="s">
        <v>205</v>
      </c>
      <c r="U33" s="283" t="s">
        <v>13</v>
      </c>
      <c r="V33" s="291">
        <v>37301</v>
      </c>
      <c r="W33" s="291">
        <v>37600</v>
      </c>
    </row>
    <row r="34" spans="2:23" x14ac:dyDescent="0.25">
      <c r="B34" s="283" t="s">
        <v>138</v>
      </c>
      <c r="C34" s="283" t="s">
        <v>188</v>
      </c>
      <c r="D34" s="283" t="s">
        <v>251</v>
      </c>
      <c r="E34" s="283" t="s">
        <v>190</v>
      </c>
      <c r="G34" s="283" t="s">
        <v>219</v>
      </c>
      <c r="H34" s="290">
        <v>8008</v>
      </c>
      <c r="I34" s="283">
        <v>18</v>
      </c>
      <c r="J34" s="291">
        <v>37601</v>
      </c>
      <c r="K34" s="291">
        <v>37601</v>
      </c>
      <c r="L34" s="283">
        <v>2.8</v>
      </c>
      <c r="M34" s="283" t="s">
        <v>5</v>
      </c>
      <c r="N34" s="283" t="s">
        <v>190</v>
      </c>
      <c r="O34" s="283" t="s">
        <v>192</v>
      </c>
      <c r="S34" s="283" t="s">
        <v>190</v>
      </c>
      <c r="T34" s="283" t="s">
        <v>200</v>
      </c>
      <c r="U34" s="283" t="s">
        <v>13</v>
      </c>
      <c r="V34" s="291">
        <v>37496</v>
      </c>
      <c r="W34" s="291">
        <v>37601</v>
      </c>
    </row>
    <row r="35" spans="2:23" x14ac:dyDescent="0.25">
      <c r="B35" s="283" t="s">
        <v>139</v>
      </c>
      <c r="C35" s="283" t="s">
        <v>188</v>
      </c>
      <c r="D35" s="283" t="s">
        <v>252</v>
      </c>
      <c r="E35" s="283" t="s">
        <v>190</v>
      </c>
      <c r="G35" s="283" t="s">
        <v>253</v>
      </c>
      <c r="H35" s="290">
        <v>8006</v>
      </c>
      <c r="I35" s="283">
        <v>18</v>
      </c>
      <c r="K35" s="291">
        <v>37572</v>
      </c>
      <c r="L35" s="283">
        <v>2.8</v>
      </c>
      <c r="M35" s="283" t="s">
        <v>5</v>
      </c>
      <c r="N35" s="283" t="s">
        <v>190</v>
      </c>
      <c r="O35" s="283" t="s">
        <v>192</v>
      </c>
      <c r="S35" s="283" t="s">
        <v>190</v>
      </c>
      <c r="T35" s="283" t="s">
        <v>200</v>
      </c>
      <c r="U35" s="283" t="s">
        <v>13</v>
      </c>
      <c r="V35" s="291">
        <v>37539</v>
      </c>
      <c r="W35" s="291">
        <v>37601</v>
      </c>
    </row>
    <row r="36" spans="2:23" x14ac:dyDescent="0.25">
      <c r="B36" s="283" t="s">
        <v>140</v>
      </c>
      <c r="C36" s="283" t="s">
        <v>188</v>
      </c>
      <c r="D36" s="283" t="s">
        <v>189</v>
      </c>
      <c r="E36" s="283" t="s">
        <v>190</v>
      </c>
      <c r="G36" s="283" t="s">
        <v>191</v>
      </c>
      <c r="H36" s="290">
        <v>8530</v>
      </c>
      <c r="I36" s="283">
        <v>4</v>
      </c>
      <c r="J36" s="291">
        <v>37606</v>
      </c>
      <c r="K36" s="291">
        <v>37606</v>
      </c>
      <c r="L36" s="283">
        <v>2.92</v>
      </c>
      <c r="M36" s="283" t="s">
        <v>5</v>
      </c>
      <c r="N36" s="283" t="s">
        <v>190</v>
      </c>
      <c r="O36" s="283" t="s">
        <v>192</v>
      </c>
      <c r="S36" s="283" t="s">
        <v>190</v>
      </c>
      <c r="T36" s="283" t="s">
        <v>193</v>
      </c>
      <c r="U36" s="283" t="s">
        <v>13</v>
      </c>
      <c r="V36" s="291">
        <v>37292</v>
      </c>
      <c r="W36" s="291">
        <v>37606</v>
      </c>
    </row>
    <row r="37" spans="2:23" x14ac:dyDescent="0.25">
      <c r="B37" s="283" t="s">
        <v>141</v>
      </c>
      <c r="C37" s="283" t="s">
        <v>188</v>
      </c>
      <c r="D37" s="283" t="s">
        <v>254</v>
      </c>
      <c r="E37" s="283" t="s">
        <v>190</v>
      </c>
      <c r="G37" s="283" t="s">
        <v>255</v>
      </c>
      <c r="H37" s="290">
        <v>8086</v>
      </c>
      <c r="I37" s="283">
        <v>15</v>
      </c>
      <c r="K37" s="291">
        <v>37602</v>
      </c>
      <c r="L37" s="283">
        <v>3.7</v>
      </c>
      <c r="M37" s="283" t="s">
        <v>5</v>
      </c>
      <c r="N37" s="283" t="s">
        <v>190</v>
      </c>
      <c r="O37" s="283" t="s">
        <v>192</v>
      </c>
      <c r="S37" s="283" t="s">
        <v>190</v>
      </c>
      <c r="T37" s="283" t="s">
        <v>205</v>
      </c>
      <c r="U37" s="283" t="s">
        <v>13</v>
      </c>
      <c r="V37" s="291">
        <v>37551</v>
      </c>
      <c r="W37" s="291">
        <v>37614</v>
      </c>
    </row>
    <row r="38" spans="2:23" x14ac:dyDescent="0.25">
      <c r="B38" s="283" t="s">
        <v>142</v>
      </c>
      <c r="C38" s="283" t="s">
        <v>188</v>
      </c>
      <c r="D38" s="283" t="s">
        <v>190</v>
      </c>
      <c r="E38" s="283" t="s">
        <v>256</v>
      </c>
      <c r="F38" s="283" t="s">
        <v>257</v>
      </c>
      <c r="G38" s="283" t="s">
        <v>258</v>
      </c>
      <c r="H38" s="290">
        <v>8066</v>
      </c>
      <c r="I38" s="283">
        <v>15</v>
      </c>
      <c r="K38" s="291">
        <v>37621</v>
      </c>
      <c r="L38" s="283">
        <v>262.14</v>
      </c>
      <c r="M38" s="283" t="s">
        <v>4</v>
      </c>
      <c r="N38" s="283" t="s">
        <v>190</v>
      </c>
      <c r="O38" s="283" t="s">
        <v>192</v>
      </c>
      <c r="S38" s="283" t="s">
        <v>190</v>
      </c>
      <c r="T38" s="283" t="s">
        <v>200</v>
      </c>
      <c r="U38" s="283" t="s">
        <v>13</v>
      </c>
      <c r="V38" s="291">
        <v>37267</v>
      </c>
      <c r="W38" s="291">
        <v>37621</v>
      </c>
    </row>
    <row r="39" spans="2:23" x14ac:dyDescent="0.25">
      <c r="B39" s="283" t="s">
        <v>143</v>
      </c>
      <c r="C39" s="283" t="s">
        <v>188</v>
      </c>
      <c r="D39" s="283" t="s">
        <v>259</v>
      </c>
      <c r="E39" s="283" t="s">
        <v>190</v>
      </c>
      <c r="G39" s="283" t="s">
        <v>260</v>
      </c>
      <c r="H39" s="290">
        <v>8094</v>
      </c>
      <c r="I39" s="283">
        <v>15</v>
      </c>
      <c r="K39" s="291">
        <v>37591</v>
      </c>
      <c r="L39" s="283">
        <v>3.74</v>
      </c>
      <c r="M39" s="283" t="s">
        <v>5</v>
      </c>
      <c r="N39" s="283" t="s">
        <v>190</v>
      </c>
      <c r="O39" s="283" t="s">
        <v>192</v>
      </c>
      <c r="S39" s="283" t="s">
        <v>190</v>
      </c>
      <c r="T39" s="283" t="s">
        <v>200</v>
      </c>
      <c r="U39" s="283" t="s">
        <v>13</v>
      </c>
      <c r="V39" s="291">
        <v>37454</v>
      </c>
      <c r="W39" s="291">
        <v>37627</v>
      </c>
    </row>
    <row r="40" spans="2:23" x14ac:dyDescent="0.25">
      <c r="B40" s="283" t="s">
        <v>144</v>
      </c>
      <c r="C40" s="283" t="s">
        <v>188</v>
      </c>
      <c r="D40" s="283" t="s">
        <v>261</v>
      </c>
      <c r="E40" s="283" t="s">
        <v>190</v>
      </c>
      <c r="G40" s="283" t="s">
        <v>204</v>
      </c>
      <c r="H40" s="290">
        <v>7039</v>
      </c>
      <c r="I40" s="283">
        <v>9</v>
      </c>
      <c r="K40" s="291">
        <v>37622</v>
      </c>
      <c r="L40" s="283">
        <v>10.26</v>
      </c>
      <c r="M40" s="283" t="s">
        <v>5</v>
      </c>
      <c r="N40" s="283" t="s">
        <v>190</v>
      </c>
      <c r="O40" s="283" t="s">
        <v>192</v>
      </c>
      <c r="S40" s="283" t="s">
        <v>190</v>
      </c>
      <c r="T40" s="283" t="s">
        <v>193</v>
      </c>
      <c r="U40" s="283" t="s">
        <v>13</v>
      </c>
      <c r="V40" s="291">
        <v>37390</v>
      </c>
      <c r="W40" s="291">
        <v>37636</v>
      </c>
    </row>
    <row r="41" spans="2:23" x14ac:dyDescent="0.25">
      <c r="B41" s="283" t="s">
        <v>145</v>
      </c>
      <c r="C41" s="283" t="s">
        <v>188</v>
      </c>
      <c r="D41" s="283" t="s">
        <v>262</v>
      </c>
      <c r="E41" s="283" t="s">
        <v>190</v>
      </c>
      <c r="G41" s="283" t="s">
        <v>207</v>
      </c>
      <c r="H41" s="290">
        <v>8060</v>
      </c>
      <c r="I41" s="283">
        <v>13</v>
      </c>
      <c r="K41" s="291">
        <v>37601</v>
      </c>
      <c r="L41" s="283">
        <v>2.27</v>
      </c>
      <c r="M41" s="283" t="s">
        <v>5</v>
      </c>
      <c r="N41" s="283" t="s">
        <v>190</v>
      </c>
      <c r="O41" s="283" t="s">
        <v>192</v>
      </c>
      <c r="S41" s="283" t="s">
        <v>190</v>
      </c>
      <c r="T41" s="283" t="s">
        <v>205</v>
      </c>
      <c r="U41" s="283" t="s">
        <v>13</v>
      </c>
      <c r="V41" s="291">
        <v>37540</v>
      </c>
      <c r="W41" s="291">
        <v>37644</v>
      </c>
    </row>
    <row r="42" spans="2:23" x14ac:dyDescent="0.25">
      <c r="B42" s="283" t="s">
        <v>146</v>
      </c>
      <c r="C42" s="283" t="s">
        <v>188</v>
      </c>
      <c r="D42" s="283" t="s">
        <v>263</v>
      </c>
      <c r="E42" s="283" t="s">
        <v>190</v>
      </c>
      <c r="G42" s="283" t="s">
        <v>264</v>
      </c>
      <c r="H42" s="290">
        <v>8873</v>
      </c>
      <c r="I42" s="283">
        <v>5</v>
      </c>
      <c r="J42" s="291">
        <v>37644</v>
      </c>
      <c r="K42" s="291">
        <v>37644</v>
      </c>
      <c r="L42" s="283">
        <v>4.53</v>
      </c>
      <c r="M42" s="283" t="s">
        <v>5</v>
      </c>
      <c r="N42" s="283" t="s">
        <v>190</v>
      </c>
      <c r="O42" s="283" t="s">
        <v>192</v>
      </c>
      <c r="S42" s="283" t="s">
        <v>190</v>
      </c>
      <c r="T42" s="283" t="s">
        <v>205</v>
      </c>
      <c r="U42" s="283" t="s">
        <v>13</v>
      </c>
      <c r="V42" s="291">
        <v>37546</v>
      </c>
      <c r="W42" s="291">
        <v>37644</v>
      </c>
    </row>
    <row r="43" spans="2:23" x14ac:dyDescent="0.25">
      <c r="B43" s="283" t="s">
        <v>147</v>
      </c>
      <c r="C43" s="283" t="s">
        <v>188</v>
      </c>
      <c r="D43" s="283" t="s">
        <v>265</v>
      </c>
      <c r="E43" s="283" t="s">
        <v>190</v>
      </c>
      <c r="G43" s="283" t="s">
        <v>266</v>
      </c>
      <c r="H43" s="290">
        <v>8110</v>
      </c>
      <c r="I43" s="283">
        <v>14</v>
      </c>
      <c r="J43" s="291">
        <v>37658</v>
      </c>
      <c r="K43" s="291">
        <v>37658</v>
      </c>
      <c r="L43" s="283">
        <v>4.96</v>
      </c>
      <c r="M43" s="283" t="s">
        <v>5</v>
      </c>
      <c r="N43" s="283" t="s">
        <v>190</v>
      </c>
      <c r="O43" s="283" t="s">
        <v>192</v>
      </c>
      <c r="S43" s="283" t="s">
        <v>190</v>
      </c>
      <c r="T43" s="283" t="s">
        <v>205</v>
      </c>
      <c r="U43" s="283" t="s">
        <v>13</v>
      </c>
      <c r="V43" s="291">
        <v>37515</v>
      </c>
      <c r="W43" s="291">
        <v>37658</v>
      </c>
    </row>
    <row r="44" spans="2:23" x14ac:dyDescent="0.25">
      <c r="B44" s="283" t="s">
        <v>148</v>
      </c>
      <c r="C44" s="283" t="s">
        <v>188</v>
      </c>
      <c r="D44" s="283" t="s">
        <v>267</v>
      </c>
      <c r="E44" s="283" t="s">
        <v>190</v>
      </c>
      <c r="G44" s="283" t="s">
        <v>219</v>
      </c>
      <c r="H44" s="290">
        <v>8008</v>
      </c>
      <c r="I44" s="283">
        <v>18</v>
      </c>
      <c r="J44" s="291">
        <v>37663</v>
      </c>
      <c r="K44" s="291">
        <v>37663</v>
      </c>
      <c r="L44" s="283">
        <v>2.48</v>
      </c>
      <c r="M44" s="283" t="s">
        <v>5</v>
      </c>
      <c r="N44" s="283" t="s">
        <v>190</v>
      </c>
      <c r="O44" s="283" t="s">
        <v>192</v>
      </c>
      <c r="S44" s="283" t="s">
        <v>190</v>
      </c>
      <c r="T44" s="283" t="s">
        <v>200</v>
      </c>
      <c r="U44" s="283" t="s">
        <v>13</v>
      </c>
      <c r="V44" s="291">
        <v>37567</v>
      </c>
      <c r="W44" s="291">
        <v>37663</v>
      </c>
    </row>
    <row r="45" spans="2:23" x14ac:dyDescent="0.25">
      <c r="B45" s="283" t="s">
        <v>149</v>
      </c>
      <c r="C45" s="283" t="s">
        <v>188</v>
      </c>
      <c r="D45" s="283" t="s">
        <v>268</v>
      </c>
      <c r="E45" s="283" t="s">
        <v>190</v>
      </c>
      <c r="G45" s="283" t="s">
        <v>217</v>
      </c>
      <c r="H45" s="290">
        <v>8302</v>
      </c>
      <c r="I45" s="283">
        <v>20</v>
      </c>
      <c r="K45" s="291">
        <v>37677</v>
      </c>
      <c r="L45" s="283">
        <v>9.94</v>
      </c>
      <c r="M45" s="283" t="s">
        <v>5</v>
      </c>
      <c r="N45" s="283" t="s">
        <v>190</v>
      </c>
      <c r="O45" s="283" t="s">
        <v>192</v>
      </c>
      <c r="S45" s="283" t="s">
        <v>190</v>
      </c>
      <c r="T45" s="283" t="s">
        <v>200</v>
      </c>
      <c r="U45" s="283" t="s">
        <v>13</v>
      </c>
      <c r="V45" s="291">
        <v>37529</v>
      </c>
      <c r="W45" s="291">
        <v>37694</v>
      </c>
    </row>
    <row r="46" spans="2:23" x14ac:dyDescent="0.25">
      <c r="B46" s="283" t="s">
        <v>150</v>
      </c>
      <c r="C46" s="283" t="s">
        <v>188</v>
      </c>
      <c r="D46" s="283" t="s">
        <v>269</v>
      </c>
      <c r="E46" s="283" t="s">
        <v>190</v>
      </c>
      <c r="G46" s="283" t="s">
        <v>270</v>
      </c>
      <c r="H46" s="290">
        <v>7052</v>
      </c>
      <c r="I46" s="283">
        <v>9</v>
      </c>
      <c r="J46" s="291">
        <v>37705</v>
      </c>
      <c r="K46" s="291">
        <v>37705</v>
      </c>
      <c r="L46" s="283">
        <v>4.6100000000000003</v>
      </c>
      <c r="M46" s="283" t="s">
        <v>5</v>
      </c>
      <c r="N46" s="283" t="s">
        <v>190</v>
      </c>
      <c r="O46" s="283" t="s">
        <v>192</v>
      </c>
      <c r="S46" s="283" t="s">
        <v>190</v>
      </c>
      <c r="T46" s="283" t="s">
        <v>205</v>
      </c>
      <c r="U46" s="283" t="s">
        <v>13</v>
      </c>
      <c r="V46" s="291">
        <v>37596</v>
      </c>
      <c r="W46" s="291">
        <v>37705</v>
      </c>
    </row>
    <row r="47" spans="2:23" x14ac:dyDescent="0.25">
      <c r="B47" s="283" t="s">
        <v>151</v>
      </c>
      <c r="C47" s="283" t="s">
        <v>188</v>
      </c>
      <c r="D47" s="283" t="s">
        <v>271</v>
      </c>
      <c r="E47" s="283" t="s">
        <v>190</v>
      </c>
      <c r="G47" s="283" t="s">
        <v>272</v>
      </c>
      <c r="H47" s="290">
        <v>8005</v>
      </c>
      <c r="I47" s="283">
        <v>18</v>
      </c>
      <c r="K47" s="291">
        <v>37712</v>
      </c>
      <c r="L47" s="283">
        <v>2.82</v>
      </c>
      <c r="M47" s="283" t="s">
        <v>5</v>
      </c>
      <c r="N47" s="283" t="s">
        <v>190</v>
      </c>
      <c r="O47" s="283" t="s">
        <v>192</v>
      </c>
      <c r="S47" s="283" t="s">
        <v>190</v>
      </c>
      <c r="T47" s="283" t="s">
        <v>193</v>
      </c>
      <c r="U47" s="283" t="s">
        <v>13</v>
      </c>
      <c r="V47" s="291">
        <v>37645</v>
      </c>
      <c r="W47" s="291">
        <v>37727</v>
      </c>
    </row>
    <row r="48" spans="2:23" x14ac:dyDescent="0.25">
      <c r="B48" s="283" t="s">
        <v>152</v>
      </c>
      <c r="C48" s="283" t="s">
        <v>188</v>
      </c>
      <c r="D48" s="283" t="s">
        <v>273</v>
      </c>
      <c r="E48" s="283" t="s">
        <v>190</v>
      </c>
      <c r="G48" s="283" t="s">
        <v>274</v>
      </c>
      <c r="H48" s="290">
        <v>8009</v>
      </c>
      <c r="I48" s="283">
        <v>14</v>
      </c>
      <c r="J48" s="291">
        <v>37739</v>
      </c>
      <c r="K48" s="291">
        <v>37739</v>
      </c>
      <c r="L48" s="283">
        <v>4.5199999999999996</v>
      </c>
      <c r="M48" s="283" t="s">
        <v>5</v>
      </c>
      <c r="N48" s="283" t="s">
        <v>190</v>
      </c>
      <c r="O48" s="283" t="s">
        <v>192</v>
      </c>
      <c r="S48" s="283" t="s">
        <v>190</v>
      </c>
      <c r="T48" s="283" t="s">
        <v>200</v>
      </c>
      <c r="U48" s="283" t="s">
        <v>13</v>
      </c>
      <c r="V48" s="291">
        <v>37574</v>
      </c>
      <c r="W48" s="291">
        <v>37739</v>
      </c>
    </row>
    <row r="49" spans="2:23" x14ac:dyDescent="0.25">
      <c r="B49" s="283" t="s">
        <v>153</v>
      </c>
      <c r="C49" s="283" t="s">
        <v>188</v>
      </c>
      <c r="D49" s="283" t="s">
        <v>275</v>
      </c>
      <c r="E49" s="283" t="s">
        <v>190</v>
      </c>
      <c r="G49" s="283" t="s">
        <v>276</v>
      </c>
      <c r="H49" s="290">
        <v>7040</v>
      </c>
      <c r="I49" s="283">
        <v>9</v>
      </c>
      <c r="K49" s="291">
        <v>37712</v>
      </c>
      <c r="L49" s="283">
        <v>2.78</v>
      </c>
      <c r="M49" s="283" t="s">
        <v>5</v>
      </c>
      <c r="N49" s="283" t="s">
        <v>190</v>
      </c>
      <c r="O49" s="283" t="s">
        <v>192</v>
      </c>
      <c r="S49" s="283" t="s">
        <v>190</v>
      </c>
      <c r="T49" s="283" t="s">
        <v>205</v>
      </c>
      <c r="U49" s="283" t="s">
        <v>13</v>
      </c>
      <c r="V49" s="291">
        <v>37573</v>
      </c>
      <c r="W49" s="291">
        <v>37749</v>
      </c>
    </row>
    <row r="50" spans="2:23" x14ac:dyDescent="0.25">
      <c r="B50" s="283" t="s">
        <v>154</v>
      </c>
      <c r="C50" s="283" t="s">
        <v>188</v>
      </c>
      <c r="D50" s="283" t="s">
        <v>277</v>
      </c>
      <c r="E50" s="283" t="s">
        <v>190</v>
      </c>
      <c r="G50" s="283" t="s">
        <v>278</v>
      </c>
      <c r="H50" s="290">
        <v>8525</v>
      </c>
      <c r="I50" s="283">
        <v>12</v>
      </c>
      <c r="K50" s="291">
        <v>37706</v>
      </c>
      <c r="L50" s="283">
        <v>4.79</v>
      </c>
      <c r="M50" s="283" t="s">
        <v>5</v>
      </c>
      <c r="N50" s="283" t="s">
        <v>190</v>
      </c>
      <c r="O50" s="283" t="s">
        <v>192</v>
      </c>
      <c r="S50" s="283" t="s">
        <v>190</v>
      </c>
      <c r="T50" s="283" t="s">
        <v>205</v>
      </c>
      <c r="U50" s="283" t="s">
        <v>13</v>
      </c>
      <c r="V50" s="291">
        <v>37583</v>
      </c>
      <c r="W50" s="291">
        <v>37749</v>
      </c>
    </row>
    <row r="51" spans="2:23" x14ac:dyDescent="0.25">
      <c r="B51" s="283" t="s">
        <v>155</v>
      </c>
      <c r="C51" s="283" t="s">
        <v>188</v>
      </c>
      <c r="D51" s="283" t="s">
        <v>190</v>
      </c>
      <c r="E51" s="283" t="s">
        <v>279</v>
      </c>
      <c r="F51" s="283" t="s">
        <v>280</v>
      </c>
      <c r="G51" s="283" t="s">
        <v>281</v>
      </c>
      <c r="H51" s="290">
        <v>7827</v>
      </c>
      <c r="I51" s="283">
        <v>1</v>
      </c>
      <c r="K51" s="291">
        <v>37752</v>
      </c>
      <c r="L51" s="283">
        <v>4.1900000000000004</v>
      </c>
      <c r="M51" s="283" t="s">
        <v>4</v>
      </c>
      <c r="N51" s="283" t="s">
        <v>190</v>
      </c>
      <c r="O51" s="283" t="s">
        <v>192</v>
      </c>
      <c r="S51" s="283" t="s">
        <v>190</v>
      </c>
      <c r="T51" s="283" t="s">
        <v>193</v>
      </c>
      <c r="U51" s="283" t="s">
        <v>13</v>
      </c>
      <c r="V51" s="291">
        <v>37462</v>
      </c>
      <c r="W51" s="291">
        <v>37752</v>
      </c>
    </row>
    <row r="52" spans="2:23" x14ac:dyDescent="0.25">
      <c r="B52" s="283" t="s">
        <v>156</v>
      </c>
      <c r="C52" s="283" t="s">
        <v>188</v>
      </c>
      <c r="D52" s="283" t="s">
        <v>282</v>
      </c>
      <c r="E52" s="283" t="s">
        <v>190</v>
      </c>
      <c r="G52" s="283" t="s">
        <v>281</v>
      </c>
      <c r="H52" s="290">
        <v>7827</v>
      </c>
      <c r="I52" s="283">
        <v>1</v>
      </c>
      <c r="K52" s="291">
        <v>37750</v>
      </c>
      <c r="L52" s="283">
        <v>8.3800000000000008</v>
      </c>
      <c r="M52" s="283" t="s">
        <v>5</v>
      </c>
      <c r="N52" s="283" t="s">
        <v>190</v>
      </c>
      <c r="O52" s="283" t="s">
        <v>192</v>
      </c>
      <c r="S52" s="283" t="s">
        <v>190</v>
      </c>
      <c r="T52" s="283" t="s">
        <v>193</v>
      </c>
      <c r="U52" s="283" t="s">
        <v>13</v>
      </c>
      <c r="V52" s="291">
        <v>37582</v>
      </c>
      <c r="W52" s="291">
        <v>37752</v>
      </c>
    </row>
    <row r="53" spans="2:23" x14ac:dyDescent="0.25">
      <c r="B53" s="283" t="s">
        <v>157</v>
      </c>
      <c r="C53" s="283" t="s">
        <v>188</v>
      </c>
      <c r="D53" s="283" t="s">
        <v>190</v>
      </c>
      <c r="E53" s="283" t="s">
        <v>279</v>
      </c>
      <c r="F53" s="283" t="s">
        <v>280</v>
      </c>
      <c r="G53" s="283" t="s">
        <v>281</v>
      </c>
      <c r="H53" s="290">
        <v>7827</v>
      </c>
      <c r="I53" s="283">
        <v>1</v>
      </c>
      <c r="K53" s="291">
        <v>37752</v>
      </c>
      <c r="L53" s="283">
        <v>9.77</v>
      </c>
      <c r="M53" s="283" t="s">
        <v>4</v>
      </c>
      <c r="N53" s="283" t="s">
        <v>190</v>
      </c>
      <c r="O53" s="283" t="s">
        <v>192</v>
      </c>
      <c r="S53" s="283" t="s">
        <v>190</v>
      </c>
      <c r="T53" s="283" t="s">
        <v>193</v>
      </c>
      <c r="U53" s="283" t="s">
        <v>13</v>
      </c>
      <c r="V53" s="291">
        <v>37462</v>
      </c>
      <c r="W53" s="291">
        <v>37752</v>
      </c>
    </row>
    <row r="54" spans="2:23" x14ac:dyDescent="0.25">
      <c r="B54" s="283" t="s">
        <v>158</v>
      </c>
      <c r="C54" s="283" t="s">
        <v>188</v>
      </c>
      <c r="D54" s="283" t="s">
        <v>190</v>
      </c>
      <c r="E54" s="283" t="s">
        <v>283</v>
      </c>
      <c r="F54" s="283" t="s">
        <v>284</v>
      </c>
      <c r="G54" s="283" t="s">
        <v>285</v>
      </c>
      <c r="H54" s="290">
        <v>8560</v>
      </c>
      <c r="I54" s="283">
        <v>12</v>
      </c>
      <c r="K54" s="291">
        <v>37764</v>
      </c>
      <c r="L54" s="283">
        <v>479.8</v>
      </c>
      <c r="M54" s="283" t="s">
        <v>4</v>
      </c>
      <c r="N54" s="283" t="s">
        <v>190</v>
      </c>
      <c r="O54" s="283" t="s">
        <v>192</v>
      </c>
      <c r="S54" s="283" t="s">
        <v>190</v>
      </c>
      <c r="T54" s="283" t="s">
        <v>205</v>
      </c>
      <c r="U54" s="283" t="s">
        <v>13</v>
      </c>
      <c r="V54" s="291">
        <v>37477</v>
      </c>
      <c r="W54" s="291">
        <v>37764</v>
      </c>
    </row>
    <row r="55" spans="2:23" x14ac:dyDescent="0.25">
      <c r="B55" s="283" t="s">
        <v>159</v>
      </c>
      <c r="C55" s="283" t="s">
        <v>188</v>
      </c>
      <c r="D55" s="283" t="s">
        <v>286</v>
      </c>
      <c r="E55" s="283" t="s">
        <v>190</v>
      </c>
      <c r="G55" s="283" t="s">
        <v>278</v>
      </c>
      <c r="H55" s="290">
        <v>8525</v>
      </c>
      <c r="I55" s="283">
        <v>12</v>
      </c>
      <c r="K55" s="291">
        <v>37750</v>
      </c>
      <c r="L55" s="283">
        <v>2.8</v>
      </c>
      <c r="M55" s="283" t="s">
        <v>5</v>
      </c>
      <c r="N55" s="283" t="s">
        <v>190</v>
      </c>
      <c r="O55" s="283" t="s">
        <v>192</v>
      </c>
      <c r="S55" s="283" t="s">
        <v>190</v>
      </c>
      <c r="T55" s="283" t="s">
        <v>205</v>
      </c>
      <c r="U55" s="283" t="s">
        <v>13</v>
      </c>
      <c r="V55" s="291">
        <v>37708</v>
      </c>
      <c r="W55" s="291">
        <v>37784</v>
      </c>
    </row>
    <row r="56" spans="2:23" x14ac:dyDescent="0.25">
      <c r="B56" s="283" t="s">
        <v>160</v>
      </c>
      <c r="C56" s="283" t="s">
        <v>188</v>
      </c>
      <c r="D56" s="283" t="s">
        <v>287</v>
      </c>
      <c r="E56" s="283" t="s">
        <v>190</v>
      </c>
      <c r="G56" s="283" t="s">
        <v>216</v>
      </c>
      <c r="H56" s="290">
        <v>7042</v>
      </c>
      <c r="I56" s="283">
        <v>9</v>
      </c>
      <c r="K56" s="291">
        <v>37742</v>
      </c>
      <c r="L56" s="283">
        <v>4.6100000000000003</v>
      </c>
      <c r="M56" s="283" t="s">
        <v>5</v>
      </c>
      <c r="N56" s="283" t="s">
        <v>190</v>
      </c>
      <c r="O56" s="283" t="s">
        <v>192</v>
      </c>
      <c r="S56" s="283" t="s">
        <v>190</v>
      </c>
      <c r="T56" s="283" t="s">
        <v>205</v>
      </c>
      <c r="U56" s="283" t="s">
        <v>13</v>
      </c>
      <c r="V56" s="291">
        <v>37683</v>
      </c>
      <c r="W56" s="291">
        <v>37784</v>
      </c>
    </row>
    <row r="57" spans="2:23" x14ac:dyDescent="0.25">
      <c r="B57" s="283" t="s">
        <v>161</v>
      </c>
      <c r="C57" s="283" t="s">
        <v>188</v>
      </c>
      <c r="D57" s="283" t="s">
        <v>288</v>
      </c>
      <c r="E57" s="283" t="s">
        <v>190</v>
      </c>
      <c r="G57" s="283" t="s">
        <v>289</v>
      </c>
      <c r="H57" s="290">
        <v>7438</v>
      </c>
      <c r="I57" s="283">
        <v>6</v>
      </c>
      <c r="K57" s="291">
        <v>37770</v>
      </c>
      <c r="L57" s="283">
        <v>2.88</v>
      </c>
      <c r="M57" s="283" t="s">
        <v>5</v>
      </c>
      <c r="N57" s="283" t="s">
        <v>190</v>
      </c>
      <c r="O57" s="283" t="s">
        <v>192</v>
      </c>
      <c r="S57" s="283" t="s">
        <v>190</v>
      </c>
      <c r="T57" s="283" t="s">
        <v>193</v>
      </c>
      <c r="U57" s="283" t="s">
        <v>13</v>
      </c>
      <c r="V57" s="291">
        <v>37683</v>
      </c>
      <c r="W57" s="291">
        <v>37813</v>
      </c>
    </row>
    <row r="58" spans="2:23" x14ac:dyDescent="0.25">
      <c r="B58" s="283" t="s">
        <v>162</v>
      </c>
      <c r="C58" s="283" t="s">
        <v>188</v>
      </c>
      <c r="D58" s="283" t="s">
        <v>294</v>
      </c>
      <c r="E58" s="283" t="s">
        <v>190</v>
      </c>
      <c r="G58" s="283" t="s">
        <v>295</v>
      </c>
      <c r="H58" s="290">
        <v>7865</v>
      </c>
      <c r="I58" s="283">
        <v>2</v>
      </c>
      <c r="K58" s="291">
        <v>36739</v>
      </c>
      <c r="L58" s="283">
        <v>4.4000000000000004</v>
      </c>
      <c r="M58" s="283" t="s">
        <v>5</v>
      </c>
      <c r="N58" s="283" t="s">
        <v>190</v>
      </c>
      <c r="O58" s="283" t="s">
        <v>192</v>
      </c>
      <c r="S58" s="283" t="s">
        <v>293</v>
      </c>
      <c r="T58" s="283" t="s">
        <v>193</v>
      </c>
      <c r="U58" s="283" t="s">
        <v>13</v>
      </c>
      <c r="V58" s="291">
        <v>37783</v>
      </c>
      <c r="W58" s="291">
        <v>37923</v>
      </c>
    </row>
    <row r="59" spans="2:23" x14ac:dyDescent="0.25">
      <c r="B59" s="283" t="s">
        <v>163</v>
      </c>
      <c r="C59" s="283" t="s">
        <v>188</v>
      </c>
      <c r="D59" s="283" t="s">
        <v>297</v>
      </c>
      <c r="E59" s="283" t="s">
        <v>190</v>
      </c>
      <c r="G59" s="283" t="s">
        <v>298</v>
      </c>
      <c r="H59" s="290">
        <v>7421</v>
      </c>
      <c r="I59" s="283">
        <v>6</v>
      </c>
      <c r="K59" s="291">
        <v>36739</v>
      </c>
      <c r="L59" s="283">
        <v>2.64</v>
      </c>
      <c r="M59" s="283" t="s">
        <v>5</v>
      </c>
      <c r="N59" s="283" t="s">
        <v>190</v>
      </c>
      <c r="O59" s="283" t="s">
        <v>192</v>
      </c>
      <c r="S59" s="283" t="s">
        <v>293</v>
      </c>
      <c r="T59" s="283" t="s">
        <v>212</v>
      </c>
      <c r="U59" s="283" t="s">
        <v>13</v>
      </c>
      <c r="V59" s="291">
        <v>37852</v>
      </c>
      <c r="W59" s="291">
        <v>37935</v>
      </c>
    </row>
    <row r="60" spans="2:23" x14ac:dyDescent="0.25">
      <c r="B60" s="283" t="s">
        <v>164</v>
      </c>
      <c r="C60" s="283" t="s">
        <v>188</v>
      </c>
      <c r="D60" s="283" t="s">
        <v>299</v>
      </c>
      <c r="E60" s="283" t="s">
        <v>190</v>
      </c>
      <c r="G60" s="283" t="s">
        <v>241</v>
      </c>
      <c r="H60" s="290">
        <v>7825</v>
      </c>
      <c r="I60" s="283">
        <v>2</v>
      </c>
      <c r="K60" s="291">
        <v>36800</v>
      </c>
      <c r="L60" s="283">
        <v>2.31</v>
      </c>
      <c r="M60" s="283" t="s">
        <v>5</v>
      </c>
      <c r="N60" s="283" t="s">
        <v>190</v>
      </c>
      <c r="O60" s="283" t="s">
        <v>192</v>
      </c>
      <c r="S60" s="283" t="s">
        <v>293</v>
      </c>
      <c r="T60" s="283" t="s">
        <v>193</v>
      </c>
      <c r="U60" s="283" t="s">
        <v>13</v>
      </c>
      <c r="V60" s="291">
        <v>37869</v>
      </c>
      <c r="W60" s="291">
        <v>37958</v>
      </c>
    </row>
    <row r="61" spans="2:23" x14ac:dyDescent="0.25">
      <c r="B61" s="283" t="s">
        <v>165</v>
      </c>
      <c r="C61" s="283" t="s">
        <v>188</v>
      </c>
      <c r="D61" s="283" t="s">
        <v>300</v>
      </c>
      <c r="E61" s="283" t="s">
        <v>301</v>
      </c>
      <c r="G61" s="283" t="s">
        <v>241</v>
      </c>
      <c r="H61" s="290">
        <v>7825</v>
      </c>
      <c r="I61" s="283">
        <v>2</v>
      </c>
      <c r="K61" s="291">
        <v>36831</v>
      </c>
      <c r="L61" s="283">
        <v>9.1999999999999993</v>
      </c>
      <c r="M61" s="283" t="s">
        <v>2</v>
      </c>
      <c r="N61" s="283" t="s">
        <v>190</v>
      </c>
      <c r="O61" s="283" t="s">
        <v>192</v>
      </c>
      <c r="S61" s="283" t="s">
        <v>293</v>
      </c>
      <c r="T61" s="283" t="s">
        <v>193</v>
      </c>
      <c r="U61" s="283" t="s">
        <v>13</v>
      </c>
      <c r="V61" s="291">
        <v>37815</v>
      </c>
      <c r="W61" s="291">
        <v>37984</v>
      </c>
    </row>
    <row r="62" spans="2:23" x14ac:dyDescent="0.25">
      <c r="B62" s="283" t="s">
        <v>166</v>
      </c>
      <c r="C62" s="283" t="s">
        <v>188</v>
      </c>
      <c r="D62" s="283" t="s">
        <v>268</v>
      </c>
      <c r="E62" s="283" t="s">
        <v>190</v>
      </c>
      <c r="G62" s="283" t="s">
        <v>217</v>
      </c>
      <c r="H62" s="290">
        <v>8302</v>
      </c>
      <c r="I62" s="283">
        <v>20</v>
      </c>
      <c r="K62" s="291">
        <v>37677</v>
      </c>
      <c r="L62" s="283">
        <v>9.4499999999999993</v>
      </c>
      <c r="M62" s="283" t="s">
        <v>5</v>
      </c>
      <c r="N62" s="283" t="s">
        <v>190</v>
      </c>
      <c r="O62" s="283" t="s">
        <v>192</v>
      </c>
      <c r="S62" s="283" t="s">
        <v>296</v>
      </c>
      <c r="T62" s="283" t="s">
        <v>291</v>
      </c>
      <c r="U62" s="283" t="s">
        <v>13</v>
      </c>
      <c r="V62" s="291">
        <v>38134</v>
      </c>
      <c r="W62" s="291">
        <v>38328</v>
      </c>
    </row>
    <row r="63" spans="2:23" x14ac:dyDescent="0.25">
      <c r="B63" s="283" t="s">
        <v>167</v>
      </c>
      <c r="C63" s="283" t="s">
        <v>188</v>
      </c>
      <c r="D63" s="283" t="s">
        <v>218</v>
      </c>
      <c r="E63" s="283" t="s">
        <v>190</v>
      </c>
      <c r="G63" s="283" t="s">
        <v>290</v>
      </c>
      <c r="H63" s="290">
        <v>8008</v>
      </c>
      <c r="I63" s="283">
        <v>18</v>
      </c>
      <c r="K63" s="291">
        <v>37377</v>
      </c>
      <c r="L63" s="283">
        <v>2.64</v>
      </c>
      <c r="M63" s="283" t="s">
        <v>5</v>
      </c>
      <c r="N63" s="283" t="s">
        <v>190</v>
      </c>
      <c r="O63" s="283" t="s">
        <v>192</v>
      </c>
      <c r="S63" s="283" t="s">
        <v>296</v>
      </c>
      <c r="T63" s="283" t="s">
        <v>291</v>
      </c>
      <c r="U63" s="283" t="s">
        <v>13</v>
      </c>
      <c r="V63" s="291">
        <v>38209</v>
      </c>
      <c r="W63" s="291">
        <v>38335</v>
      </c>
    </row>
    <row r="64" spans="2:23" x14ac:dyDescent="0.25">
      <c r="B64" s="283" t="s">
        <v>168</v>
      </c>
      <c r="C64" s="283" t="s">
        <v>188</v>
      </c>
      <c r="D64" s="283" t="s">
        <v>304</v>
      </c>
      <c r="E64" s="283" t="s">
        <v>305</v>
      </c>
      <c r="G64" s="283" t="s">
        <v>241</v>
      </c>
      <c r="H64" s="290">
        <v>7825</v>
      </c>
      <c r="I64" s="283">
        <v>2</v>
      </c>
      <c r="K64" s="291">
        <v>36831</v>
      </c>
      <c r="L64" s="283">
        <v>1.84</v>
      </c>
      <c r="M64" s="283" t="s">
        <v>2</v>
      </c>
      <c r="N64" s="283" t="s">
        <v>190</v>
      </c>
      <c r="O64" s="283" t="s">
        <v>192</v>
      </c>
      <c r="S64" s="283" t="s">
        <v>293</v>
      </c>
      <c r="T64" s="283" t="s">
        <v>193</v>
      </c>
      <c r="U64" s="283" t="s">
        <v>13</v>
      </c>
      <c r="V64" s="291">
        <v>38330</v>
      </c>
      <c r="W64" s="291">
        <v>38385</v>
      </c>
    </row>
    <row r="65" spans="2:23" x14ac:dyDescent="0.25">
      <c r="B65" s="283" t="s">
        <v>169</v>
      </c>
      <c r="C65" s="283" t="s">
        <v>188</v>
      </c>
      <c r="D65" s="283" t="s">
        <v>302</v>
      </c>
      <c r="E65" s="283" t="s">
        <v>306</v>
      </c>
      <c r="F65" s="283" t="s">
        <v>307</v>
      </c>
      <c r="G65" s="283" t="s">
        <v>303</v>
      </c>
      <c r="H65" s="290">
        <v>8648</v>
      </c>
      <c r="I65" s="283">
        <v>12</v>
      </c>
      <c r="K65" s="291">
        <v>37559</v>
      </c>
      <c r="L65" s="283">
        <v>8.8800000000000008</v>
      </c>
      <c r="M65" s="283" t="s">
        <v>4</v>
      </c>
      <c r="N65" s="283" t="s">
        <v>190</v>
      </c>
      <c r="O65" s="283" t="s">
        <v>192</v>
      </c>
      <c r="S65" s="283" t="s">
        <v>292</v>
      </c>
      <c r="T65" s="283" t="s">
        <v>205</v>
      </c>
      <c r="U65" s="283" t="s">
        <v>13</v>
      </c>
      <c r="V65" s="291">
        <v>37939</v>
      </c>
      <c r="W65" s="291">
        <v>38460</v>
      </c>
    </row>
    <row r="66" spans="2:23" x14ac:dyDescent="0.25">
      <c r="B66" s="283" t="s">
        <v>170</v>
      </c>
      <c r="C66" s="283" t="s">
        <v>188</v>
      </c>
      <c r="D66" s="283" t="s">
        <v>310</v>
      </c>
      <c r="E66" s="283" t="s">
        <v>190</v>
      </c>
      <c r="G66" s="283" t="s">
        <v>278</v>
      </c>
      <c r="H66" s="290">
        <v>8525</v>
      </c>
      <c r="I66" s="283">
        <v>12</v>
      </c>
      <c r="K66" s="291">
        <v>37257</v>
      </c>
      <c r="L66" s="283">
        <v>1.92</v>
      </c>
      <c r="M66" s="283" t="s">
        <v>5</v>
      </c>
      <c r="N66" s="283" t="s">
        <v>190</v>
      </c>
      <c r="O66" s="283" t="s">
        <v>192</v>
      </c>
      <c r="S66" s="283" t="s">
        <v>309</v>
      </c>
      <c r="T66" s="283" t="s">
        <v>193</v>
      </c>
      <c r="U66" s="283" t="s">
        <v>13</v>
      </c>
      <c r="V66" s="291">
        <v>38643</v>
      </c>
      <c r="W66" s="291">
        <v>38996</v>
      </c>
    </row>
    <row r="67" spans="2:23" x14ac:dyDescent="0.25">
      <c r="B67" s="283" t="s">
        <v>171</v>
      </c>
      <c r="C67" s="283" t="s">
        <v>311</v>
      </c>
      <c r="D67" s="283" t="s">
        <v>312</v>
      </c>
      <c r="E67" s="283" t="s">
        <v>313</v>
      </c>
      <c r="F67" s="283" t="s">
        <v>314</v>
      </c>
      <c r="G67" s="283" t="s">
        <v>308</v>
      </c>
      <c r="H67" s="290">
        <v>7310</v>
      </c>
      <c r="I67" s="283">
        <v>8</v>
      </c>
      <c r="K67" s="291">
        <v>37377</v>
      </c>
      <c r="L67" s="283">
        <v>62.7</v>
      </c>
      <c r="M67" s="283" t="s">
        <v>4</v>
      </c>
      <c r="N67" s="283" t="s">
        <v>190</v>
      </c>
      <c r="O67" s="283" t="s">
        <v>192</v>
      </c>
      <c r="S67" s="283" t="s">
        <v>315</v>
      </c>
      <c r="T67" s="283" t="s">
        <v>205</v>
      </c>
      <c r="U67" s="283" t="s">
        <v>13</v>
      </c>
      <c r="V67" s="291">
        <v>39722</v>
      </c>
      <c r="W67" s="291">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6"/>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5" customWidth="1"/>
    <col min="3" max="3" width="12.88671875" style="344"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80" t="str">
        <f>'Annual Capacity'!A2</f>
        <v>New Jersey Solar Installations as of 12/31/18</v>
      </c>
      <c r="B1" s="380"/>
      <c r="C1" s="380"/>
      <c r="D1" s="380"/>
      <c r="E1" s="380"/>
      <c r="F1" s="380"/>
      <c r="G1" s="380"/>
      <c r="H1" s="380"/>
      <c r="I1" s="380"/>
      <c r="J1" s="380"/>
      <c r="K1" s="380"/>
      <c r="L1" s="380"/>
      <c r="M1" s="380"/>
      <c r="N1" s="316" t="s">
        <v>331</v>
      </c>
      <c r="O1" s="313"/>
      <c r="P1" s="313"/>
      <c r="Q1" s="313"/>
      <c r="R1" s="313"/>
      <c r="S1" s="313"/>
      <c r="T1" s="313"/>
      <c r="U1" s="313"/>
      <c r="V1" s="313"/>
      <c r="W1" s="313"/>
      <c r="X1" s="313"/>
    </row>
    <row r="2" spans="1:24" ht="10.199999999999999" customHeight="1" x14ac:dyDescent="0.3">
      <c r="A2" s="46"/>
      <c r="B2" s="47"/>
      <c r="C2" s="343"/>
      <c r="E2" s="46"/>
      <c r="F2" s="46"/>
      <c r="G2" s="46"/>
      <c r="H2" s="46"/>
      <c r="I2" s="46"/>
      <c r="J2" s="46"/>
      <c r="K2" s="5"/>
      <c r="L2" s="5"/>
      <c r="N2" s="5"/>
      <c r="O2" s="5"/>
      <c r="Q2" s="5"/>
      <c r="R2" s="5"/>
      <c r="T2" s="277"/>
      <c r="U2" s="277"/>
      <c r="V2" s="278"/>
      <c r="X2" s="279"/>
    </row>
    <row r="3" spans="1:24" s="73" customFormat="1" ht="15.6" customHeight="1" x14ac:dyDescent="0.25">
      <c r="A3" s="72"/>
      <c r="B3" s="394" t="s">
        <v>89</v>
      </c>
      <c r="C3" s="394"/>
      <c r="D3" s="23"/>
      <c r="E3" s="368" t="s">
        <v>10</v>
      </c>
      <c r="F3" s="396"/>
      <c r="G3" s="368" t="s">
        <v>10</v>
      </c>
      <c r="H3" s="396"/>
      <c r="I3" s="368" t="s">
        <v>10</v>
      </c>
      <c r="J3" s="396"/>
      <c r="K3" s="370" t="s">
        <v>10</v>
      </c>
      <c r="L3" s="371"/>
      <c r="M3" s="23"/>
      <c r="N3" s="383" t="s">
        <v>88</v>
      </c>
      <c r="O3" s="384"/>
      <c r="P3" s="23"/>
      <c r="Q3" s="355" t="str">
        <f>'Annual Capacity'!S4</f>
        <v>Total of All Projects               as of 12/31/18 (kW)</v>
      </c>
      <c r="R3" s="356"/>
      <c r="S3" s="118"/>
      <c r="T3" s="391" t="str">
        <f>'Annual Capacity'!V3</f>
        <v>Previously Reported through 11/30/18</v>
      </c>
      <c r="U3" s="391"/>
      <c r="V3" s="278"/>
      <c r="W3" s="389" t="str">
        <f>'Annual Capacity'!Y3</f>
        <v>Difference between 11/30/18 and 12/31/18</v>
      </c>
      <c r="X3" s="389"/>
    </row>
    <row r="4" spans="1:24" s="73" customFormat="1" x14ac:dyDescent="0.25">
      <c r="A4" s="74"/>
      <c r="B4" s="395"/>
      <c r="C4" s="395"/>
      <c r="D4" s="23"/>
      <c r="E4" s="387" t="s">
        <v>85</v>
      </c>
      <c r="F4" s="388"/>
      <c r="G4" s="387" t="s">
        <v>90</v>
      </c>
      <c r="H4" s="388"/>
      <c r="I4" s="387" t="s">
        <v>87</v>
      </c>
      <c r="J4" s="388"/>
      <c r="K4" s="392" t="s">
        <v>82</v>
      </c>
      <c r="L4" s="393"/>
      <c r="M4" s="23"/>
      <c r="N4" s="385"/>
      <c r="O4" s="386"/>
      <c r="P4" s="23"/>
      <c r="Q4" s="357"/>
      <c r="R4" s="358"/>
      <c r="S4" s="118"/>
      <c r="T4" s="390"/>
      <c r="U4" s="390"/>
      <c r="V4" s="278"/>
      <c r="W4" s="390"/>
      <c r="X4" s="390"/>
    </row>
    <row r="5" spans="1:24" s="73" customFormat="1" ht="47.4" customHeight="1" x14ac:dyDescent="0.25">
      <c r="A5" s="381" t="s">
        <v>91</v>
      </c>
      <c r="B5" s="148" t="s">
        <v>9</v>
      </c>
      <c r="C5" s="342" t="s">
        <v>73</v>
      </c>
      <c r="D5" s="91"/>
      <c r="E5" s="92" t="s">
        <v>9</v>
      </c>
      <c r="F5" s="92" t="s">
        <v>73</v>
      </c>
      <c r="G5" s="92" t="s">
        <v>9</v>
      </c>
      <c r="H5" s="92" t="s">
        <v>73</v>
      </c>
      <c r="I5" s="92" t="s">
        <v>9</v>
      </c>
      <c r="J5" s="92" t="s">
        <v>73</v>
      </c>
      <c r="K5" s="117" t="s">
        <v>9</v>
      </c>
      <c r="L5" s="117" t="s">
        <v>73</v>
      </c>
      <c r="M5" s="91"/>
      <c r="N5" s="117" t="s">
        <v>9</v>
      </c>
      <c r="O5" s="117" t="s">
        <v>11</v>
      </c>
      <c r="P5" s="24"/>
      <c r="Q5" s="94" t="s">
        <v>8</v>
      </c>
      <c r="R5" s="94" t="s">
        <v>31</v>
      </c>
      <c r="S5" s="95"/>
      <c r="T5" s="97" t="s">
        <v>8</v>
      </c>
      <c r="U5" s="97" t="s">
        <v>29</v>
      </c>
      <c r="V5" s="143"/>
      <c r="W5" s="97" t="s">
        <v>8</v>
      </c>
      <c r="X5" s="97" t="s">
        <v>29</v>
      </c>
    </row>
    <row r="6" spans="1:24" s="73" customFormat="1" ht="4.2" customHeight="1" x14ac:dyDescent="0.25">
      <c r="A6" s="381"/>
      <c r="B6" s="96"/>
      <c r="C6" s="341"/>
      <c r="D6" s="96"/>
      <c r="E6" s="96"/>
      <c r="F6" s="96"/>
      <c r="G6" s="96"/>
      <c r="H6" s="96"/>
      <c r="I6" s="96"/>
      <c r="J6" s="96"/>
      <c r="K6" s="96"/>
      <c r="L6" s="96"/>
      <c r="M6" s="91"/>
      <c r="N6" s="91"/>
      <c r="O6" s="91"/>
      <c r="P6" s="24"/>
      <c r="Q6" s="91"/>
      <c r="R6" s="91"/>
      <c r="S6" s="95"/>
      <c r="T6" s="98"/>
      <c r="U6" s="98"/>
      <c r="V6" s="143"/>
      <c r="W6" s="98"/>
      <c r="X6" s="98"/>
    </row>
    <row r="7" spans="1:24" s="73" customFormat="1" x14ac:dyDescent="0.25">
      <c r="A7" s="381"/>
      <c r="B7" s="96"/>
      <c r="C7" s="341"/>
      <c r="D7" s="96"/>
      <c r="E7" s="96"/>
      <c r="F7" s="96"/>
      <c r="G7" s="96"/>
      <c r="H7" s="96"/>
      <c r="I7" s="96"/>
      <c r="J7" s="96"/>
      <c r="K7" s="96"/>
      <c r="L7" s="96"/>
      <c r="M7" s="91"/>
      <c r="N7" s="91"/>
      <c r="O7" s="91"/>
      <c r="P7" s="24"/>
      <c r="Q7" s="91"/>
      <c r="R7" s="91"/>
      <c r="S7" s="95"/>
      <c r="T7" s="98"/>
      <c r="U7" s="98"/>
      <c r="V7" s="143"/>
      <c r="W7" s="98"/>
      <c r="X7" s="98"/>
    </row>
    <row r="8" spans="1:24" ht="14.4" x14ac:dyDescent="0.25">
      <c r="A8" s="185" t="s">
        <v>104</v>
      </c>
      <c r="B8" s="173">
        <f>SUM('Annual Capacity'!$D$7:$D$18)</f>
        <v>11213</v>
      </c>
      <c r="C8" s="347">
        <f>SUM('Annual Capacity'!$E$7:$E$18)</f>
        <v>88186.055999999997</v>
      </c>
      <c r="D8" s="184"/>
      <c r="E8" s="186">
        <f>SUM('Annual Capacity'!$G$7:$G$18)</f>
        <v>1959</v>
      </c>
      <c r="F8" s="187">
        <f>SUM('Annual Capacity'!$H$7:$H$18)</f>
        <v>55726.885999999999</v>
      </c>
      <c r="G8" s="186">
        <f>SUM('Annual Capacity'!$I$7:$I$18)</f>
        <v>803</v>
      </c>
      <c r="H8" s="187">
        <f>SUM('Annual Capacity'!$J$7:$J$18)</f>
        <v>241852.68700000001</v>
      </c>
      <c r="I8" s="186">
        <f>SUM('Annual Capacity'!$K$7:$K$18)</f>
        <v>75</v>
      </c>
      <c r="J8" s="187">
        <f>SUM('Annual Capacity'!$L$7:$L$18)</f>
        <v>148915.04300000001</v>
      </c>
      <c r="K8" s="173">
        <f t="shared" ref="K8:L11" si="0">SUM(E8+G8+I8)</f>
        <v>2837</v>
      </c>
      <c r="L8" s="131">
        <f t="shared" si="0"/>
        <v>446494.61599999998</v>
      </c>
      <c r="M8" s="184"/>
      <c r="N8" s="173">
        <f>SUM('Annual Capacity'!$P$7:$P$18)</f>
        <v>75</v>
      </c>
      <c r="O8" s="128">
        <f>SUM('Annual Capacity'!$Q$7:$Q$18)</f>
        <v>166176.851</v>
      </c>
      <c r="P8" s="120"/>
      <c r="Q8" s="247">
        <f t="shared" ref="Q8:R11" si="1">SUM(B8+K8+N8)</f>
        <v>14125</v>
      </c>
      <c r="R8" s="248">
        <f t="shared" si="1"/>
        <v>700857.52300000004</v>
      </c>
      <c r="S8" s="121"/>
      <c r="T8" s="328">
        <v>14126</v>
      </c>
      <c r="U8" s="332">
        <v>700866.21799999999</v>
      </c>
      <c r="V8" s="143"/>
      <c r="W8" s="196">
        <f t="shared" ref="W8:X11" si="2">SUM(Q8-T8)</f>
        <v>-1</v>
      </c>
      <c r="X8" s="197">
        <f t="shared" si="2"/>
        <v>-8.6949999999487773</v>
      </c>
    </row>
    <row r="9" spans="1:24" ht="14.4" x14ac:dyDescent="0.25">
      <c r="A9" s="188">
        <v>2012</v>
      </c>
      <c r="B9" s="175">
        <f>SUM('Annual Capacity'!$D$19)</f>
        <v>5312</v>
      </c>
      <c r="C9" s="348">
        <f>SUM('Annual Capacity'!$E$19)</f>
        <v>45862.749000000003</v>
      </c>
      <c r="D9" s="184"/>
      <c r="E9" s="189">
        <f>SUM('Annual Capacity'!$G$19)</f>
        <v>626</v>
      </c>
      <c r="F9" s="190">
        <f>SUM('Annual Capacity'!$H$19)</f>
        <v>22259.156999999999</v>
      </c>
      <c r="G9" s="189">
        <f>SUM('Annual Capacity'!$I$19)</f>
        <v>413</v>
      </c>
      <c r="H9" s="190">
        <f>SUM('Annual Capacity'!$J$19)</f>
        <v>120416.802</v>
      </c>
      <c r="I9" s="189">
        <f>SUM('Annual Capacity'!$K$19)</f>
        <v>47</v>
      </c>
      <c r="J9" s="190">
        <f>SUM('Annual Capacity'!$L$19)</f>
        <v>87882.441000000006</v>
      </c>
      <c r="K9" s="175">
        <f t="shared" si="0"/>
        <v>1086</v>
      </c>
      <c r="L9" s="136">
        <f t="shared" si="0"/>
        <v>230558.40000000002</v>
      </c>
      <c r="M9" s="184"/>
      <c r="N9" s="175">
        <f>SUM('Annual Capacity'!$P$19)</f>
        <v>23</v>
      </c>
      <c r="O9" s="135">
        <f>SUM('Annual Capacity'!$Q$19)</f>
        <v>56793.803999999996</v>
      </c>
      <c r="P9" s="120"/>
      <c r="Q9" s="249">
        <f t="shared" si="1"/>
        <v>6421</v>
      </c>
      <c r="R9" s="250">
        <f t="shared" si="1"/>
        <v>333214.95300000004</v>
      </c>
      <c r="S9" s="121"/>
      <c r="T9" s="327">
        <v>6421</v>
      </c>
      <c r="U9" s="326">
        <v>333214.95300000004</v>
      </c>
      <c r="V9" s="143"/>
      <c r="W9" s="198">
        <f t="shared" si="2"/>
        <v>0</v>
      </c>
      <c r="X9" s="199">
        <f t="shared" si="2"/>
        <v>0</v>
      </c>
    </row>
    <row r="10" spans="1:24" ht="14.4" x14ac:dyDescent="0.25">
      <c r="A10" s="185">
        <v>2013</v>
      </c>
      <c r="B10" s="173">
        <f>SUM('Annual Capacity'!$D$20)</f>
        <v>5962</v>
      </c>
      <c r="C10" s="347">
        <f>SUM('Annual Capacity'!$E$20)</f>
        <v>47958.415999999997</v>
      </c>
      <c r="D10" s="184"/>
      <c r="E10" s="186">
        <f>SUM('Annual Capacity'!$G$20)</f>
        <v>265</v>
      </c>
      <c r="F10" s="187">
        <f>SUM('Annual Capacity'!$H$20)</f>
        <v>10667.884</v>
      </c>
      <c r="G10" s="186">
        <f>SUM('Annual Capacity'!$I$20)</f>
        <v>228</v>
      </c>
      <c r="H10" s="187">
        <f>SUM('Annual Capacity'!$J$20)</f>
        <v>74009.281000000003</v>
      </c>
      <c r="I10" s="186">
        <f>SUM('Annual Capacity'!$K$20)</f>
        <v>26</v>
      </c>
      <c r="J10" s="187">
        <f>SUM('Annual Capacity'!$L$20)</f>
        <v>64412.160000000003</v>
      </c>
      <c r="K10" s="173">
        <f t="shared" si="0"/>
        <v>519</v>
      </c>
      <c r="L10" s="131">
        <f t="shared" si="0"/>
        <v>149089.32500000001</v>
      </c>
      <c r="M10" s="184"/>
      <c r="N10" s="173">
        <f>SUM('Annual Capacity'!$P$20)</f>
        <v>18</v>
      </c>
      <c r="O10" s="128">
        <f>SUM('Annual Capacity'!$Q$20)</f>
        <v>23162.1</v>
      </c>
      <c r="P10" s="120"/>
      <c r="Q10" s="247">
        <f t="shared" si="1"/>
        <v>6499</v>
      </c>
      <c r="R10" s="248">
        <f t="shared" si="1"/>
        <v>220209.84100000001</v>
      </c>
      <c r="S10" s="121"/>
      <c r="T10" s="328">
        <v>6495</v>
      </c>
      <c r="U10" s="332">
        <v>220185.41099999999</v>
      </c>
      <c r="V10" s="143"/>
      <c r="W10" s="196">
        <f t="shared" si="2"/>
        <v>4</v>
      </c>
      <c r="X10" s="197">
        <f t="shared" si="2"/>
        <v>24.430000000022119</v>
      </c>
    </row>
    <row r="11" spans="1:24" ht="14.4" x14ac:dyDescent="0.25">
      <c r="A11" s="185">
        <v>2014</v>
      </c>
      <c r="B11" s="173">
        <f>SUM('Annual Capacity'!$D$21)</f>
        <v>6826</v>
      </c>
      <c r="C11" s="347">
        <f>SUM('Annual Capacity'!$E$21)</f>
        <v>55338.044000000002</v>
      </c>
      <c r="D11" s="184"/>
      <c r="E11" s="186">
        <f>SUM('Annual Capacity'!$G$21)</f>
        <v>115</v>
      </c>
      <c r="F11" s="187">
        <f>SUM('Annual Capacity'!$H$21)</f>
        <v>4269.0140000000001</v>
      </c>
      <c r="G11" s="186">
        <f>SUM('Annual Capacity'!$I$21)</f>
        <v>102</v>
      </c>
      <c r="H11" s="187">
        <f>SUM('Annual Capacity'!$J$21)</f>
        <v>35309.277999999998</v>
      </c>
      <c r="I11" s="186">
        <f>SUM('Annual Capacity'!$K$21)</f>
        <v>10</v>
      </c>
      <c r="J11" s="187">
        <f>SUM('Annual Capacity'!$L$21)</f>
        <v>45163.02</v>
      </c>
      <c r="K11" s="173">
        <f t="shared" si="0"/>
        <v>227</v>
      </c>
      <c r="L11" s="131">
        <f t="shared" si="0"/>
        <v>84741.312000000005</v>
      </c>
      <c r="M11" s="184"/>
      <c r="N11" s="173">
        <f>SUM('Annual Capacity'!$P$21)</f>
        <v>8</v>
      </c>
      <c r="O11" s="128">
        <f>SUM('Annual Capacity'!$Q$21)</f>
        <v>63370.64</v>
      </c>
      <c r="P11" s="120"/>
      <c r="Q11" s="247">
        <f t="shared" si="1"/>
        <v>7061</v>
      </c>
      <c r="R11" s="248">
        <f t="shared" si="1"/>
        <v>203449.99599999998</v>
      </c>
      <c r="S11" s="121"/>
      <c r="T11" s="328">
        <v>7062</v>
      </c>
      <c r="U11" s="332">
        <v>203452.84600000002</v>
      </c>
      <c r="V11" s="143"/>
      <c r="W11" s="196">
        <f t="shared" si="2"/>
        <v>-1</v>
      </c>
      <c r="X11" s="197">
        <f t="shared" si="2"/>
        <v>-2.8500000000349246</v>
      </c>
    </row>
    <row r="12" spans="1:24" s="263" customFormat="1" ht="14.4" x14ac:dyDescent="0.25">
      <c r="A12" s="185">
        <v>2015</v>
      </c>
      <c r="B12" s="173">
        <f>'Annual Capacity'!D22</f>
        <v>12867</v>
      </c>
      <c r="C12" s="347">
        <f>'Annual Capacity'!E22</f>
        <v>101806.26</v>
      </c>
      <c r="D12" s="184"/>
      <c r="E12" s="186">
        <f>'Annual Capacity'!G22</f>
        <v>109</v>
      </c>
      <c r="F12" s="187">
        <f>'Annual Capacity'!H22</f>
        <v>3651.21</v>
      </c>
      <c r="G12" s="186">
        <f>'Annual Capacity'!I22</f>
        <v>86</v>
      </c>
      <c r="H12" s="187">
        <f>'Annual Capacity'!J22</f>
        <v>27254.1</v>
      </c>
      <c r="I12" s="186">
        <f>'Annual Capacity'!K22</f>
        <v>7</v>
      </c>
      <c r="J12" s="187">
        <f>'Annual Capacity'!L22</f>
        <v>21629.63</v>
      </c>
      <c r="K12" s="173">
        <f t="shared" ref="K12" si="3">SUM(E12+G12+I12)</f>
        <v>202</v>
      </c>
      <c r="L12" s="131">
        <f t="shared" ref="L12" si="4">SUM(F12+H12+J12)</f>
        <v>52534.94</v>
      </c>
      <c r="M12" s="184"/>
      <c r="N12" s="173">
        <f>'Annual Capacity'!P22</f>
        <v>8</v>
      </c>
      <c r="O12" s="128">
        <f>'Annual Capacity'!Q22</f>
        <v>41683.64</v>
      </c>
      <c r="P12" s="120"/>
      <c r="Q12" s="247">
        <f t="shared" ref="Q12" si="5">SUM(B12+K12+N12)</f>
        <v>13077</v>
      </c>
      <c r="R12" s="248">
        <f t="shared" ref="R12" si="6">SUM(C12+L12+O12)</f>
        <v>196024.84000000003</v>
      </c>
      <c r="S12" s="121"/>
      <c r="T12" s="328">
        <v>13071</v>
      </c>
      <c r="U12" s="332">
        <v>195977.47999999998</v>
      </c>
      <c r="V12" s="143"/>
      <c r="W12" s="196">
        <f t="shared" ref="W12" si="7">SUM(Q12-T12)</f>
        <v>6</v>
      </c>
      <c r="X12" s="197">
        <f t="shared" ref="X12" si="8">SUM(R12-U12)</f>
        <v>47.360000000044238</v>
      </c>
    </row>
    <row r="13" spans="1:24" s="5" customFormat="1" ht="4.2" customHeight="1" thickBot="1" x14ac:dyDescent="0.3">
      <c r="A13" s="152"/>
      <c r="B13" s="122"/>
      <c r="C13" s="346"/>
      <c r="D13" s="134"/>
      <c r="E13" s="137"/>
      <c r="F13" s="123"/>
      <c r="G13" s="137"/>
      <c r="H13" s="123"/>
      <c r="I13" s="137"/>
      <c r="J13" s="123"/>
      <c r="K13" s="137"/>
      <c r="L13" s="124"/>
      <c r="M13" s="134"/>
      <c r="N13" s="137"/>
      <c r="O13" s="123"/>
      <c r="P13" s="134"/>
      <c r="Q13" s="122"/>
      <c r="R13" s="124"/>
      <c r="S13" s="119"/>
      <c r="T13" s="147"/>
      <c r="U13" s="126"/>
      <c r="V13" s="143"/>
      <c r="W13" s="125"/>
      <c r="X13" s="126"/>
    </row>
    <row r="14" spans="1:24" s="155" customFormat="1" ht="15" thickTop="1" thickBot="1" x14ac:dyDescent="0.3">
      <c r="A14" s="163" t="s">
        <v>108</v>
      </c>
      <c r="B14" s="174">
        <f>SUM(B8:B12)</f>
        <v>42180</v>
      </c>
      <c r="C14" s="350">
        <f>SUM(C8:C12)</f>
        <v>339151.52499999997</v>
      </c>
      <c r="D14" s="100"/>
      <c r="E14" s="174">
        <f t="shared" ref="E14:J14" si="9">SUM(E8:E12)</f>
        <v>3074</v>
      </c>
      <c r="F14" s="174">
        <f t="shared" si="9"/>
        <v>96574.151000000013</v>
      </c>
      <c r="G14" s="174">
        <f t="shared" si="9"/>
        <v>1632</v>
      </c>
      <c r="H14" s="174">
        <f t="shared" si="9"/>
        <v>498842.14799999999</v>
      </c>
      <c r="I14" s="174">
        <f t="shared" si="9"/>
        <v>165</v>
      </c>
      <c r="J14" s="174">
        <f t="shared" si="9"/>
        <v>368002.29399999999</v>
      </c>
      <c r="K14" s="174">
        <f>SUM(K8:K12)</f>
        <v>4871</v>
      </c>
      <c r="L14" s="160">
        <f>SUM(L8:L12)</f>
        <v>963418.59300000011</v>
      </c>
      <c r="M14" s="100"/>
      <c r="N14" s="174">
        <f t="shared" ref="N14:O14" si="10">SUM(N8:N12)</f>
        <v>132</v>
      </c>
      <c r="O14" s="174">
        <f t="shared" si="10"/>
        <v>351187.03500000003</v>
      </c>
      <c r="P14" s="100"/>
      <c r="Q14" s="161">
        <f>SUM(Q8:Q12)</f>
        <v>47183</v>
      </c>
      <c r="R14" s="162">
        <f>SUM(R8:R12)</f>
        <v>1653757.1530000002</v>
      </c>
      <c r="S14" s="153"/>
      <c r="T14" s="169">
        <f>SUM(T8:T12)</f>
        <v>47175</v>
      </c>
      <c r="U14" s="170">
        <f>SUM(U8:U12)</f>
        <v>1653696.9080000003</v>
      </c>
      <c r="V14" s="154"/>
      <c r="W14" s="171">
        <f>SUM(W8:W12)</f>
        <v>8</v>
      </c>
      <c r="X14" s="170">
        <f>SUM(X8:X12)</f>
        <v>60.245000000082655</v>
      </c>
    </row>
    <row r="15" spans="1:24" s="5" customFormat="1" ht="9.6" customHeight="1" thickTop="1" x14ac:dyDescent="0.25">
      <c r="A15" s="152"/>
      <c r="B15" s="122"/>
      <c r="C15" s="346"/>
      <c r="D15" s="134"/>
      <c r="E15" s="137"/>
      <c r="F15" s="123"/>
      <c r="G15" s="137"/>
      <c r="H15" s="123"/>
      <c r="I15" s="137"/>
      <c r="J15" s="123"/>
      <c r="K15" s="137"/>
      <c r="L15" s="124"/>
      <c r="M15" s="134"/>
      <c r="N15" s="137"/>
      <c r="O15" s="123"/>
      <c r="P15" s="134"/>
      <c r="Q15" s="122"/>
      <c r="R15" s="124"/>
      <c r="S15" s="119"/>
      <c r="T15" s="147"/>
      <c r="U15" s="126"/>
      <c r="V15" s="143"/>
      <c r="W15" s="125"/>
      <c r="X15" s="126"/>
    </row>
    <row r="16" spans="1:24" ht="14.4" x14ac:dyDescent="0.25">
      <c r="A16" s="44">
        <v>42370</v>
      </c>
      <c r="B16" s="173">
        <v>1277</v>
      </c>
      <c r="C16" s="347">
        <v>10302.94</v>
      </c>
      <c r="D16" s="134"/>
      <c r="E16" s="281">
        <v>8</v>
      </c>
      <c r="F16" s="130">
        <v>288.85000000000002</v>
      </c>
      <c r="G16" s="281">
        <v>4</v>
      </c>
      <c r="H16" s="130">
        <v>941.95</v>
      </c>
      <c r="I16" s="281">
        <v>0</v>
      </c>
      <c r="J16" s="130">
        <v>0</v>
      </c>
      <c r="K16" s="127">
        <f t="shared" ref="K16:K23" si="11">SUM(E16+G16+I16)</f>
        <v>12</v>
      </c>
      <c r="L16" s="131">
        <f t="shared" ref="L16:L24" si="12">SUM(F16+H16+J16)</f>
        <v>1230.8000000000002</v>
      </c>
      <c r="M16" s="134"/>
      <c r="N16" s="282">
        <v>2</v>
      </c>
      <c r="O16" s="128">
        <v>13808.06</v>
      </c>
      <c r="P16" s="134"/>
      <c r="Q16" s="247">
        <f t="shared" ref="Q16:Q24" si="13">SUM(B16+K16+N16)</f>
        <v>1291</v>
      </c>
      <c r="R16" s="248">
        <f t="shared" ref="R16:R24" si="14">SUM(C16+L16+O16)</f>
        <v>25341.800000000003</v>
      </c>
      <c r="S16" s="119"/>
      <c r="T16" s="145">
        <v>1291</v>
      </c>
      <c r="U16" s="133">
        <v>25341.800000000003</v>
      </c>
      <c r="V16" s="143"/>
      <c r="W16" s="132">
        <f t="shared" ref="W16:W25" si="15">SUM(Q16-T16)</f>
        <v>0</v>
      </c>
      <c r="X16" s="133">
        <f t="shared" ref="X16:X25" si="16">SUM(R16-U16)</f>
        <v>0</v>
      </c>
    </row>
    <row r="17" spans="1:24" ht="14.4" x14ac:dyDescent="0.25">
      <c r="A17" s="44">
        <v>42401</v>
      </c>
      <c r="B17" s="173">
        <v>1400</v>
      </c>
      <c r="C17" s="347">
        <v>11190.4</v>
      </c>
      <c r="D17" s="134"/>
      <c r="E17" s="281">
        <v>15</v>
      </c>
      <c r="F17" s="130">
        <v>358.13</v>
      </c>
      <c r="G17" s="281">
        <v>8</v>
      </c>
      <c r="H17" s="130">
        <v>2331.6999999999998</v>
      </c>
      <c r="I17" s="281">
        <v>0</v>
      </c>
      <c r="J17" s="130">
        <v>0</v>
      </c>
      <c r="K17" s="127">
        <f t="shared" si="11"/>
        <v>23</v>
      </c>
      <c r="L17" s="131">
        <f t="shared" si="12"/>
        <v>2689.83</v>
      </c>
      <c r="M17" s="134"/>
      <c r="N17" s="282">
        <v>2</v>
      </c>
      <c r="O17" s="128">
        <v>12322.74</v>
      </c>
      <c r="P17" s="134"/>
      <c r="Q17" s="247">
        <f t="shared" si="13"/>
        <v>1425</v>
      </c>
      <c r="R17" s="248">
        <f t="shared" si="14"/>
        <v>26202.97</v>
      </c>
      <c r="S17" s="119"/>
      <c r="T17" s="145">
        <v>1425</v>
      </c>
      <c r="U17" s="133">
        <v>26202.83</v>
      </c>
      <c r="V17" s="143"/>
      <c r="W17" s="132">
        <f t="shared" si="15"/>
        <v>0</v>
      </c>
      <c r="X17" s="133">
        <f t="shared" si="16"/>
        <v>0.13999999999941792</v>
      </c>
    </row>
    <row r="18" spans="1:24" ht="14.4" x14ac:dyDescent="0.25">
      <c r="A18" s="44">
        <v>42430</v>
      </c>
      <c r="B18" s="173">
        <v>1806</v>
      </c>
      <c r="C18" s="347">
        <v>14735.72</v>
      </c>
      <c r="D18" s="134"/>
      <c r="E18" s="281">
        <v>19</v>
      </c>
      <c r="F18" s="130">
        <v>449.84</v>
      </c>
      <c r="G18" s="281">
        <v>9</v>
      </c>
      <c r="H18" s="130">
        <v>3637.43</v>
      </c>
      <c r="I18" s="281">
        <v>2</v>
      </c>
      <c r="J18" s="130">
        <v>3738.92</v>
      </c>
      <c r="K18" s="127">
        <f t="shared" si="11"/>
        <v>30</v>
      </c>
      <c r="L18" s="131">
        <f t="shared" si="12"/>
        <v>7826.1900000000005</v>
      </c>
      <c r="M18" s="134"/>
      <c r="N18" s="282">
        <v>2</v>
      </c>
      <c r="O18" s="128">
        <v>18727.509999999998</v>
      </c>
      <c r="P18" s="134"/>
      <c r="Q18" s="247">
        <f t="shared" si="13"/>
        <v>1838</v>
      </c>
      <c r="R18" s="248">
        <f t="shared" si="14"/>
        <v>41289.42</v>
      </c>
      <c r="S18" s="119"/>
      <c r="T18" s="145">
        <v>1836</v>
      </c>
      <c r="U18" s="133">
        <v>41280.32</v>
      </c>
      <c r="V18" s="143"/>
      <c r="W18" s="132">
        <f t="shared" si="15"/>
        <v>2</v>
      </c>
      <c r="X18" s="133">
        <f t="shared" si="16"/>
        <v>9.0999999999985448</v>
      </c>
    </row>
    <row r="19" spans="1:24" ht="14.4" x14ac:dyDescent="0.25">
      <c r="A19" s="44">
        <v>42461</v>
      </c>
      <c r="B19" s="173">
        <v>1405</v>
      </c>
      <c r="C19" s="347">
        <v>11739.05</v>
      </c>
      <c r="D19" s="134"/>
      <c r="E19" s="281">
        <v>9</v>
      </c>
      <c r="F19" s="130">
        <v>271.31</v>
      </c>
      <c r="G19" s="281">
        <v>7</v>
      </c>
      <c r="H19" s="130">
        <v>2016.14</v>
      </c>
      <c r="I19" s="281">
        <v>1</v>
      </c>
      <c r="J19" s="130">
        <v>2673.6</v>
      </c>
      <c r="K19" s="127">
        <f t="shared" si="11"/>
        <v>17</v>
      </c>
      <c r="L19" s="131">
        <f t="shared" si="12"/>
        <v>4961.05</v>
      </c>
      <c r="M19" s="134"/>
      <c r="N19" s="282">
        <v>2</v>
      </c>
      <c r="O19" s="128">
        <v>19453.59</v>
      </c>
      <c r="P19" s="134"/>
      <c r="Q19" s="247">
        <f t="shared" si="13"/>
        <v>1424</v>
      </c>
      <c r="R19" s="248">
        <f t="shared" si="14"/>
        <v>36153.69</v>
      </c>
      <c r="S19" s="119"/>
      <c r="T19" s="145">
        <v>1424</v>
      </c>
      <c r="U19" s="133">
        <v>36153.69</v>
      </c>
      <c r="V19" s="143"/>
      <c r="W19" s="132">
        <f t="shared" si="15"/>
        <v>0</v>
      </c>
      <c r="X19" s="133">
        <f t="shared" si="16"/>
        <v>0</v>
      </c>
    </row>
    <row r="20" spans="1:24" ht="14.4" x14ac:dyDescent="0.25">
      <c r="A20" s="44">
        <v>42491</v>
      </c>
      <c r="B20" s="173">
        <v>2094</v>
      </c>
      <c r="C20" s="347">
        <v>16863.62</v>
      </c>
      <c r="D20" s="134"/>
      <c r="E20" s="281">
        <v>16</v>
      </c>
      <c r="F20" s="130">
        <v>441.09</v>
      </c>
      <c r="G20" s="281">
        <v>9</v>
      </c>
      <c r="H20" s="130">
        <v>2873.43</v>
      </c>
      <c r="I20" s="281">
        <v>0</v>
      </c>
      <c r="J20" s="130">
        <v>0</v>
      </c>
      <c r="K20" s="127">
        <f t="shared" si="11"/>
        <v>25</v>
      </c>
      <c r="L20" s="131">
        <f t="shared" si="12"/>
        <v>3314.52</v>
      </c>
      <c r="M20" s="134"/>
      <c r="N20" s="282">
        <v>5</v>
      </c>
      <c r="O20" s="128">
        <v>23957.69</v>
      </c>
      <c r="P20" s="134"/>
      <c r="Q20" s="247">
        <f t="shared" si="13"/>
        <v>2124</v>
      </c>
      <c r="R20" s="248">
        <f t="shared" si="14"/>
        <v>44135.83</v>
      </c>
      <c r="S20" s="119"/>
      <c r="T20" s="145">
        <v>2123</v>
      </c>
      <c r="U20" s="133">
        <v>44129.85</v>
      </c>
      <c r="V20" s="143"/>
      <c r="W20" s="132">
        <f t="shared" si="15"/>
        <v>1</v>
      </c>
      <c r="X20" s="133">
        <f t="shared" si="16"/>
        <v>5.9800000000032014</v>
      </c>
    </row>
    <row r="21" spans="1:24" ht="14.4" x14ac:dyDescent="0.25">
      <c r="A21" s="44">
        <v>42522</v>
      </c>
      <c r="B21" s="173">
        <v>2347</v>
      </c>
      <c r="C21" s="347">
        <v>19243.34</v>
      </c>
      <c r="D21" s="134"/>
      <c r="E21" s="281">
        <v>14</v>
      </c>
      <c r="F21" s="130">
        <v>387.55</v>
      </c>
      <c r="G21" s="281">
        <v>10</v>
      </c>
      <c r="H21" s="130">
        <v>3540.49</v>
      </c>
      <c r="I21" s="281">
        <v>0</v>
      </c>
      <c r="J21" s="130">
        <v>0</v>
      </c>
      <c r="K21" s="127">
        <f t="shared" si="11"/>
        <v>24</v>
      </c>
      <c r="L21" s="131">
        <f t="shared" si="12"/>
        <v>3928.04</v>
      </c>
      <c r="M21" s="134"/>
      <c r="N21" s="282">
        <v>1</v>
      </c>
      <c r="O21" s="128">
        <v>5992.03</v>
      </c>
      <c r="P21" s="134"/>
      <c r="Q21" s="247">
        <f t="shared" si="13"/>
        <v>2372</v>
      </c>
      <c r="R21" s="248">
        <f t="shared" si="14"/>
        <v>29163.41</v>
      </c>
      <c r="S21" s="119"/>
      <c r="T21" s="145">
        <v>2371</v>
      </c>
      <c r="U21" s="133">
        <v>29154.05</v>
      </c>
      <c r="V21" s="143"/>
      <c r="W21" s="132">
        <f t="shared" si="15"/>
        <v>1</v>
      </c>
      <c r="X21" s="133">
        <f t="shared" si="16"/>
        <v>9.3600000000005821</v>
      </c>
    </row>
    <row r="22" spans="1:24" ht="14.4" x14ac:dyDescent="0.25">
      <c r="A22" s="44">
        <v>42552</v>
      </c>
      <c r="B22" s="173">
        <v>1827</v>
      </c>
      <c r="C22" s="347">
        <v>15266.66</v>
      </c>
      <c r="D22" s="134"/>
      <c r="E22" s="281">
        <v>23</v>
      </c>
      <c r="F22" s="130">
        <v>900.08</v>
      </c>
      <c r="G22" s="281">
        <v>6</v>
      </c>
      <c r="H22" s="130">
        <v>2395.6999999999998</v>
      </c>
      <c r="I22" s="281">
        <v>3</v>
      </c>
      <c r="J22" s="130">
        <v>4537.07</v>
      </c>
      <c r="K22" s="127">
        <f t="shared" si="11"/>
        <v>32</v>
      </c>
      <c r="L22" s="131">
        <f t="shared" si="12"/>
        <v>7832.8499999999995</v>
      </c>
      <c r="M22" s="134"/>
      <c r="N22" s="282">
        <v>0</v>
      </c>
      <c r="O22" s="128">
        <v>0</v>
      </c>
      <c r="P22" s="134"/>
      <c r="Q22" s="247">
        <f t="shared" si="13"/>
        <v>1859</v>
      </c>
      <c r="R22" s="248">
        <f t="shared" si="14"/>
        <v>23099.51</v>
      </c>
      <c r="S22" s="119"/>
      <c r="T22" s="145">
        <v>1857</v>
      </c>
      <c r="U22" s="133">
        <v>23083.649999999998</v>
      </c>
      <c r="V22" s="143"/>
      <c r="W22" s="132">
        <f t="shared" si="15"/>
        <v>2</v>
      </c>
      <c r="X22" s="133">
        <f t="shared" si="16"/>
        <v>15.860000000000582</v>
      </c>
    </row>
    <row r="23" spans="1:24" ht="14.4" x14ac:dyDescent="0.25">
      <c r="A23" s="44">
        <v>42583</v>
      </c>
      <c r="B23" s="173">
        <v>2389</v>
      </c>
      <c r="C23" s="347">
        <v>19777.810000000001</v>
      </c>
      <c r="D23" s="134"/>
      <c r="E23" s="281">
        <v>20</v>
      </c>
      <c r="F23" s="130">
        <v>559.20000000000005</v>
      </c>
      <c r="G23" s="281">
        <v>11</v>
      </c>
      <c r="H23" s="130">
        <v>2592.44</v>
      </c>
      <c r="I23" s="281">
        <v>0</v>
      </c>
      <c r="J23" s="130">
        <v>0</v>
      </c>
      <c r="K23" s="127">
        <f t="shared" si="11"/>
        <v>31</v>
      </c>
      <c r="L23" s="131">
        <f t="shared" si="12"/>
        <v>3151.6400000000003</v>
      </c>
      <c r="M23" s="134"/>
      <c r="N23" s="282">
        <v>0</v>
      </c>
      <c r="O23" s="128">
        <v>0</v>
      </c>
      <c r="P23" s="134"/>
      <c r="Q23" s="247">
        <f t="shared" si="13"/>
        <v>2420</v>
      </c>
      <c r="R23" s="248">
        <f t="shared" si="14"/>
        <v>22929.45</v>
      </c>
      <c r="S23" s="119"/>
      <c r="T23" s="145">
        <v>2418</v>
      </c>
      <c r="U23" s="133">
        <v>22918.53</v>
      </c>
      <c r="V23" s="143"/>
      <c r="W23" s="132">
        <f t="shared" si="15"/>
        <v>2</v>
      </c>
      <c r="X23" s="133">
        <f t="shared" si="16"/>
        <v>10.920000000001892</v>
      </c>
    </row>
    <row r="24" spans="1:24" ht="14.4" x14ac:dyDescent="0.25">
      <c r="A24" s="44">
        <v>42614</v>
      </c>
      <c r="B24" s="173">
        <v>1839</v>
      </c>
      <c r="C24" s="347">
        <v>15632.18</v>
      </c>
      <c r="D24" s="134"/>
      <c r="E24" s="281">
        <v>19</v>
      </c>
      <c r="F24" s="130">
        <v>667.94</v>
      </c>
      <c r="G24" s="281">
        <v>12</v>
      </c>
      <c r="H24" s="130">
        <v>3195.31</v>
      </c>
      <c r="I24" s="281">
        <v>1</v>
      </c>
      <c r="J24" s="130">
        <v>3972.96</v>
      </c>
      <c r="K24" s="127">
        <f>SUM(E24+G24+I24)</f>
        <v>32</v>
      </c>
      <c r="L24" s="131">
        <f t="shared" si="12"/>
        <v>7836.21</v>
      </c>
      <c r="M24" s="134"/>
      <c r="N24" s="282">
        <v>2</v>
      </c>
      <c r="O24" s="128">
        <v>3896.7</v>
      </c>
      <c r="P24" s="134"/>
      <c r="Q24" s="247">
        <f t="shared" si="13"/>
        <v>1873</v>
      </c>
      <c r="R24" s="248">
        <f t="shared" si="14"/>
        <v>27365.09</v>
      </c>
      <c r="S24" s="119"/>
      <c r="T24" s="145">
        <v>1871</v>
      </c>
      <c r="U24" s="133">
        <v>27353.65</v>
      </c>
      <c r="V24" s="143"/>
      <c r="W24" s="132">
        <f t="shared" si="15"/>
        <v>2</v>
      </c>
      <c r="X24" s="133">
        <f t="shared" si="16"/>
        <v>11.43999999999869</v>
      </c>
    </row>
    <row r="25" spans="1:24" ht="14.4" x14ac:dyDescent="0.25">
      <c r="A25" s="44">
        <v>42644</v>
      </c>
      <c r="B25" s="173">
        <v>1726</v>
      </c>
      <c r="C25" s="347">
        <v>14146.61</v>
      </c>
      <c r="D25" s="134"/>
      <c r="E25" s="281">
        <v>28</v>
      </c>
      <c r="F25" s="130">
        <v>807.5</v>
      </c>
      <c r="G25" s="281">
        <v>8</v>
      </c>
      <c r="H25" s="130">
        <v>3068.61</v>
      </c>
      <c r="I25" s="281">
        <v>4</v>
      </c>
      <c r="J25" s="130">
        <v>14381.37</v>
      </c>
      <c r="K25" s="127">
        <f>SUM(E25+G25+I25)</f>
        <v>40</v>
      </c>
      <c r="L25" s="131">
        <f>SUM(F25+H25+J25)</f>
        <v>18257.48</v>
      </c>
      <c r="M25" s="134"/>
      <c r="N25" s="282">
        <v>3</v>
      </c>
      <c r="O25" s="128">
        <v>23799.69</v>
      </c>
      <c r="P25" s="134"/>
      <c r="Q25" s="247">
        <f t="shared" ref="Q25:R27" si="17">SUM(B25+K25+N25)</f>
        <v>1769</v>
      </c>
      <c r="R25" s="248">
        <f t="shared" si="17"/>
        <v>56203.78</v>
      </c>
      <c r="S25" s="119"/>
      <c r="T25" s="145">
        <v>1768</v>
      </c>
      <c r="U25" s="133">
        <v>56199.020000000004</v>
      </c>
      <c r="V25" s="143"/>
      <c r="W25" s="132">
        <f t="shared" si="15"/>
        <v>1</v>
      </c>
      <c r="X25" s="133">
        <f t="shared" si="16"/>
        <v>4.7599999999947613</v>
      </c>
    </row>
    <row r="26" spans="1:24" ht="14.4" x14ac:dyDescent="0.25">
      <c r="A26" s="44">
        <v>42675</v>
      </c>
      <c r="B26" s="173">
        <v>1690</v>
      </c>
      <c r="C26" s="347">
        <v>14121.38</v>
      </c>
      <c r="D26" s="120"/>
      <c r="E26" s="281">
        <v>15</v>
      </c>
      <c r="F26" s="130">
        <v>501.16</v>
      </c>
      <c r="G26" s="281">
        <v>17</v>
      </c>
      <c r="H26" s="130">
        <v>8835.6200000000008</v>
      </c>
      <c r="I26" s="281">
        <v>5</v>
      </c>
      <c r="J26" s="130">
        <v>9955.48</v>
      </c>
      <c r="K26" s="127">
        <f>SUM(E26+G26+I26)</f>
        <v>37</v>
      </c>
      <c r="L26" s="131">
        <f>SUM(F26+H26+J26)</f>
        <v>19292.260000000002</v>
      </c>
      <c r="M26" s="120"/>
      <c r="N26" s="282">
        <v>0</v>
      </c>
      <c r="O26" s="128">
        <v>0</v>
      </c>
      <c r="P26" s="120"/>
      <c r="Q26" s="247">
        <f t="shared" si="17"/>
        <v>1727</v>
      </c>
      <c r="R26" s="248">
        <f t="shared" si="17"/>
        <v>33413.64</v>
      </c>
      <c r="S26" s="121"/>
      <c r="T26" s="144">
        <v>1727</v>
      </c>
      <c r="U26" s="144">
        <v>33413.64</v>
      </c>
      <c r="V26" s="143"/>
      <c r="W26" s="132">
        <f>SUM(Q26-T26)</f>
        <v>0</v>
      </c>
      <c r="X26" s="133">
        <f>SUM(R26-U26)</f>
        <v>0</v>
      </c>
    </row>
    <row r="27" spans="1:24" ht="14.4" x14ac:dyDescent="0.25">
      <c r="A27" s="44">
        <v>42705</v>
      </c>
      <c r="B27" s="173">
        <v>2077</v>
      </c>
      <c r="C27" s="347">
        <v>17329.91</v>
      </c>
      <c r="D27" s="120"/>
      <c r="E27" s="281">
        <v>18</v>
      </c>
      <c r="F27" s="130">
        <v>603.72</v>
      </c>
      <c r="G27" s="281">
        <v>21</v>
      </c>
      <c r="H27" s="130">
        <v>7216.82</v>
      </c>
      <c r="I27" s="281">
        <v>2</v>
      </c>
      <c r="J27" s="130">
        <v>3220.29</v>
      </c>
      <c r="K27" s="127">
        <f>SUM(E27+G27+I27)</f>
        <v>41</v>
      </c>
      <c r="L27" s="131">
        <f>SUM(F27+H27+J27)</f>
        <v>11040.83</v>
      </c>
      <c r="M27" s="120"/>
      <c r="N27" s="282">
        <v>3</v>
      </c>
      <c r="O27" s="128">
        <v>14264.1</v>
      </c>
      <c r="P27" s="120"/>
      <c r="Q27" s="247">
        <f t="shared" si="17"/>
        <v>2121</v>
      </c>
      <c r="R27" s="248">
        <f t="shared" si="17"/>
        <v>42634.84</v>
      </c>
      <c r="S27" s="121"/>
      <c r="T27" s="144">
        <v>2118</v>
      </c>
      <c r="U27" s="144">
        <v>42611.4</v>
      </c>
      <c r="V27" s="143"/>
      <c r="W27" s="132">
        <f>SUM(Q27-T27)</f>
        <v>3</v>
      </c>
      <c r="X27" s="133">
        <f>SUM(R27-U27)</f>
        <v>23.439999999995052</v>
      </c>
    </row>
    <row r="28" spans="1:24" s="5" customFormat="1" ht="4.2" customHeight="1" thickBot="1" x14ac:dyDescent="0.3">
      <c r="A28" s="152"/>
      <c r="B28" s="122"/>
      <c r="C28" s="346"/>
      <c r="D28" s="134"/>
      <c r="E28" s="137"/>
      <c r="F28" s="123"/>
      <c r="G28" s="137"/>
      <c r="H28" s="123"/>
      <c r="I28" s="137"/>
      <c r="J28" s="123"/>
      <c r="K28" s="137"/>
      <c r="L28" s="124"/>
      <c r="M28" s="134"/>
      <c r="N28" s="137"/>
      <c r="O28" s="123"/>
      <c r="P28" s="134"/>
      <c r="Q28" s="122"/>
      <c r="R28" s="124"/>
      <c r="S28" s="119"/>
      <c r="T28" s="147"/>
      <c r="U28" s="126"/>
      <c r="V28" s="143"/>
      <c r="W28" s="125"/>
      <c r="X28" s="126"/>
    </row>
    <row r="29" spans="1:24" s="155" customFormat="1" ht="15" thickTop="1" thickBot="1" x14ac:dyDescent="0.3">
      <c r="A29" s="163" t="s">
        <v>102</v>
      </c>
      <c r="B29" s="174">
        <f>SUM(B16:B27)</f>
        <v>21877</v>
      </c>
      <c r="C29" s="349">
        <f>SUM(C16:C27)</f>
        <v>180349.62000000002</v>
      </c>
      <c r="D29" s="100"/>
      <c r="E29" s="167">
        <f t="shared" ref="E29:L29" si="18">SUM(E16:E27)</f>
        <v>204</v>
      </c>
      <c r="F29" s="172">
        <f t="shared" si="18"/>
        <v>6236.37</v>
      </c>
      <c r="G29" s="168">
        <f t="shared" si="18"/>
        <v>122</v>
      </c>
      <c r="H29" s="172">
        <f t="shared" si="18"/>
        <v>42645.64</v>
      </c>
      <c r="I29" s="168">
        <f t="shared" si="18"/>
        <v>18</v>
      </c>
      <c r="J29" s="172">
        <f t="shared" si="18"/>
        <v>42479.689999999995</v>
      </c>
      <c r="K29" s="157">
        <f t="shared" si="18"/>
        <v>344</v>
      </c>
      <c r="L29" s="160">
        <f t="shared" si="18"/>
        <v>91361.7</v>
      </c>
      <c r="M29" s="100"/>
      <c r="N29" s="159">
        <f>SUM(N16:N27)</f>
        <v>22</v>
      </c>
      <c r="O29" s="158">
        <f>SUM(O16:O27)</f>
        <v>136222.10999999999</v>
      </c>
      <c r="P29" s="100"/>
      <c r="Q29" s="161">
        <f>SUM(Q16:Q27)</f>
        <v>22243</v>
      </c>
      <c r="R29" s="162">
        <f>SUM(R16:R27)</f>
        <v>407933.43000000005</v>
      </c>
      <c r="S29" s="153"/>
      <c r="T29" s="169">
        <f>SUM(T16:T27)</f>
        <v>22229</v>
      </c>
      <c r="U29" s="170">
        <f>SUM(U16:U27)</f>
        <v>407842.43000000005</v>
      </c>
      <c r="V29" s="154"/>
      <c r="W29" s="171">
        <f>SUM(W16:W27)</f>
        <v>14</v>
      </c>
      <c r="X29" s="170">
        <f>SUM(X16:X27)</f>
        <v>90.999999999992724</v>
      </c>
    </row>
    <row r="30" spans="1:24" s="5" customFormat="1" ht="9.6" customHeight="1" thickTop="1" x14ac:dyDescent="0.25">
      <c r="A30" s="152"/>
      <c r="B30" s="122"/>
      <c r="C30" s="346"/>
      <c r="D30" s="134"/>
      <c r="E30" s="137"/>
      <c r="F30" s="123"/>
      <c r="G30" s="137"/>
      <c r="H30" s="123"/>
      <c r="I30" s="137"/>
      <c r="J30" s="123"/>
      <c r="K30" s="137"/>
      <c r="L30" s="124"/>
      <c r="M30" s="134"/>
      <c r="N30" s="137"/>
      <c r="O30" s="123"/>
      <c r="P30" s="134"/>
      <c r="Q30" s="122"/>
      <c r="R30" s="124"/>
      <c r="S30" s="119"/>
      <c r="T30" s="147"/>
      <c r="U30" s="126"/>
      <c r="V30" s="143"/>
      <c r="W30" s="125"/>
      <c r="X30" s="126"/>
    </row>
    <row r="31" spans="1:24" ht="14.4" x14ac:dyDescent="0.25">
      <c r="A31" s="44">
        <v>42736</v>
      </c>
      <c r="B31" s="173">
        <v>2033</v>
      </c>
      <c r="C31" s="347">
        <v>16840.66</v>
      </c>
      <c r="D31" s="120"/>
      <c r="E31" s="281">
        <v>50</v>
      </c>
      <c r="F31" s="130">
        <v>1731.05</v>
      </c>
      <c r="G31" s="281">
        <v>16</v>
      </c>
      <c r="H31" s="130">
        <v>7457.86</v>
      </c>
      <c r="I31" s="281">
        <v>0</v>
      </c>
      <c r="J31" s="130">
        <v>0</v>
      </c>
      <c r="K31" s="127">
        <f t="shared" ref="K31:L31" si="19">SUM(E31+G31+I31)</f>
        <v>66</v>
      </c>
      <c r="L31" s="131">
        <f t="shared" si="19"/>
        <v>9188.91</v>
      </c>
      <c r="M31" s="120"/>
      <c r="N31" s="282">
        <v>1</v>
      </c>
      <c r="O31" s="128">
        <v>7746.05</v>
      </c>
      <c r="P31" s="120"/>
      <c r="Q31" s="247">
        <f t="shared" ref="Q31:R35" si="20">SUM(B31+K31+N31)</f>
        <v>2100</v>
      </c>
      <c r="R31" s="247">
        <f t="shared" si="20"/>
        <v>33775.620000000003</v>
      </c>
      <c r="S31" s="121"/>
      <c r="T31" s="156">
        <v>2098</v>
      </c>
      <c r="U31" s="156">
        <v>33765.22</v>
      </c>
      <c r="V31" s="143"/>
      <c r="W31" s="132">
        <f t="shared" ref="W31:X35" si="21">SUM(Q31-T31)</f>
        <v>2</v>
      </c>
      <c r="X31" s="132">
        <f t="shared" si="21"/>
        <v>10.400000000001455</v>
      </c>
    </row>
    <row r="32" spans="1:24" ht="14.4" x14ac:dyDescent="0.25">
      <c r="A32" s="102">
        <v>42767</v>
      </c>
      <c r="B32" s="173">
        <v>1986</v>
      </c>
      <c r="C32" s="347">
        <v>16945.919999999998</v>
      </c>
      <c r="D32" s="120"/>
      <c r="E32" s="281">
        <v>14</v>
      </c>
      <c r="F32" s="130">
        <v>462.83</v>
      </c>
      <c r="G32" s="281">
        <v>16</v>
      </c>
      <c r="H32" s="130">
        <v>5532.4</v>
      </c>
      <c r="I32" s="281">
        <v>0</v>
      </c>
      <c r="J32" s="130">
        <v>0</v>
      </c>
      <c r="K32" s="127">
        <f t="shared" ref="K32:K38" si="22">SUM(E32+G32+I32)</f>
        <v>30</v>
      </c>
      <c r="L32" s="131">
        <f t="shared" ref="L32:L38" si="23">SUM(F32+H32+J32)</f>
        <v>5995.23</v>
      </c>
      <c r="M32" s="149"/>
      <c r="N32" s="282">
        <v>0</v>
      </c>
      <c r="O32" s="128">
        <v>0</v>
      </c>
      <c r="P32" s="120"/>
      <c r="Q32" s="247">
        <f t="shared" si="20"/>
        <v>2016</v>
      </c>
      <c r="R32" s="247">
        <f t="shared" si="20"/>
        <v>22941.149999999998</v>
      </c>
      <c r="S32" s="121"/>
      <c r="T32" s="146">
        <v>2014</v>
      </c>
      <c r="U32" s="146">
        <v>22929.71</v>
      </c>
      <c r="V32" s="143"/>
      <c r="W32" s="132">
        <f t="shared" si="21"/>
        <v>2</v>
      </c>
      <c r="X32" s="132">
        <f t="shared" si="21"/>
        <v>11.43999999999869</v>
      </c>
    </row>
    <row r="33" spans="1:24" ht="14.4" x14ac:dyDescent="0.25">
      <c r="A33" s="44">
        <v>42795</v>
      </c>
      <c r="B33" s="173">
        <v>1650</v>
      </c>
      <c r="C33" s="347">
        <v>14459.93</v>
      </c>
      <c r="D33" s="120"/>
      <c r="E33" s="281">
        <v>27</v>
      </c>
      <c r="F33" s="130">
        <v>699.19</v>
      </c>
      <c r="G33" s="281">
        <v>15</v>
      </c>
      <c r="H33" s="130">
        <v>4826.17</v>
      </c>
      <c r="I33" s="281">
        <v>2</v>
      </c>
      <c r="J33" s="130">
        <v>5702.92</v>
      </c>
      <c r="K33" s="127">
        <f t="shared" si="22"/>
        <v>44</v>
      </c>
      <c r="L33" s="131">
        <f t="shared" si="23"/>
        <v>11228.28</v>
      </c>
      <c r="M33" s="120"/>
      <c r="N33" s="282">
        <v>1</v>
      </c>
      <c r="O33" s="128">
        <v>9997.99</v>
      </c>
      <c r="P33" s="120"/>
      <c r="Q33" s="247">
        <f t="shared" si="20"/>
        <v>1695</v>
      </c>
      <c r="R33" s="247">
        <f t="shared" si="20"/>
        <v>35686.199999999997</v>
      </c>
      <c r="S33" s="121"/>
      <c r="T33" s="156">
        <v>1694</v>
      </c>
      <c r="U33" s="156">
        <v>35673.599999999999</v>
      </c>
      <c r="V33" s="143"/>
      <c r="W33" s="132">
        <f t="shared" si="21"/>
        <v>1</v>
      </c>
      <c r="X33" s="132">
        <f t="shared" si="21"/>
        <v>12.599999999998545</v>
      </c>
    </row>
    <row r="34" spans="1:24" ht="14.4" x14ac:dyDescent="0.25">
      <c r="A34" s="44">
        <v>42826</v>
      </c>
      <c r="B34" s="173">
        <v>1194</v>
      </c>
      <c r="C34" s="347">
        <v>10132.82</v>
      </c>
      <c r="D34" s="120"/>
      <c r="E34" s="281">
        <v>9</v>
      </c>
      <c r="F34" s="130">
        <v>403.17</v>
      </c>
      <c r="G34" s="281">
        <v>15</v>
      </c>
      <c r="H34" s="130">
        <v>5884.98</v>
      </c>
      <c r="I34" s="281">
        <v>0</v>
      </c>
      <c r="J34" s="130">
        <v>0</v>
      </c>
      <c r="K34" s="127">
        <f t="shared" si="22"/>
        <v>24</v>
      </c>
      <c r="L34" s="131">
        <f t="shared" si="23"/>
        <v>6288.15</v>
      </c>
      <c r="M34" s="120"/>
      <c r="N34" s="282">
        <v>0</v>
      </c>
      <c r="O34" s="128">
        <v>0</v>
      </c>
      <c r="P34" s="120"/>
      <c r="Q34" s="247">
        <f t="shared" si="20"/>
        <v>1218</v>
      </c>
      <c r="R34" s="247">
        <f t="shared" si="20"/>
        <v>16420.97</v>
      </c>
      <c r="S34" s="121"/>
      <c r="T34" s="156">
        <v>1214</v>
      </c>
      <c r="U34" s="156">
        <v>16391.739999999998</v>
      </c>
      <c r="V34" s="143"/>
      <c r="W34" s="132">
        <f t="shared" si="21"/>
        <v>4</v>
      </c>
      <c r="X34" s="132">
        <f t="shared" si="21"/>
        <v>29.230000000003201</v>
      </c>
    </row>
    <row r="35" spans="1:24" ht="14.4" x14ac:dyDescent="0.25">
      <c r="A35" s="44">
        <v>42856</v>
      </c>
      <c r="B35" s="175">
        <v>1479</v>
      </c>
      <c r="C35" s="347">
        <v>12852.645</v>
      </c>
      <c r="D35" s="120"/>
      <c r="E35" s="281">
        <v>22</v>
      </c>
      <c r="F35" s="130">
        <v>818.48</v>
      </c>
      <c r="G35" s="281">
        <v>7</v>
      </c>
      <c r="H35" s="130">
        <v>1781.04</v>
      </c>
      <c r="I35" s="281">
        <v>1</v>
      </c>
      <c r="J35" s="130">
        <v>1450</v>
      </c>
      <c r="K35" s="127">
        <f t="shared" si="22"/>
        <v>30</v>
      </c>
      <c r="L35" s="131">
        <f t="shared" si="23"/>
        <v>4049.52</v>
      </c>
      <c r="M35" s="120"/>
      <c r="N35" s="282">
        <v>1</v>
      </c>
      <c r="O35" s="128">
        <v>2496</v>
      </c>
      <c r="P35" s="120"/>
      <c r="Q35" s="247">
        <f t="shared" si="20"/>
        <v>1510</v>
      </c>
      <c r="R35" s="247">
        <f t="shared" si="20"/>
        <v>19398.165000000001</v>
      </c>
      <c r="S35" s="121"/>
      <c r="T35" s="156">
        <v>1507</v>
      </c>
      <c r="U35" s="156">
        <v>19374.724999999999</v>
      </c>
      <c r="V35" s="143"/>
      <c r="W35" s="132">
        <f t="shared" si="21"/>
        <v>3</v>
      </c>
      <c r="X35" s="132">
        <f t="shared" si="21"/>
        <v>23.440000000002328</v>
      </c>
    </row>
    <row r="36" spans="1:24" ht="14.4" x14ac:dyDescent="0.25">
      <c r="A36" s="44">
        <v>42887</v>
      </c>
      <c r="B36" s="175">
        <v>1582</v>
      </c>
      <c r="C36" s="347">
        <v>13284.25</v>
      </c>
      <c r="D36" s="120"/>
      <c r="E36" s="281">
        <v>9</v>
      </c>
      <c r="F36" s="130">
        <v>405.67</v>
      </c>
      <c r="G36" s="281">
        <v>12</v>
      </c>
      <c r="H36" s="130">
        <v>4309.47</v>
      </c>
      <c r="I36" s="281">
        <v>1</v>
      </c>
      <c r="J36" s="130">
        <v>1035.45</v>
      </c>
      <c r="K36" s="127">
        <f t="shared" si="22"/>
        <v>22</v>
      </c>
      <c r="L36" s="131">
        <f t="shared" si="23"/>
        <v>5750.59</v>
      </c>
      <c r="M36" s="120"/>
      <c r="N36" s="282">
        <v>3</v>
      </c>
      <c r="O36" s="128">
        <v>36512.93</v>
      </c>
      <c r="P36" s="120"/>
      <c r="Q36" s="247">
        <f t="shared" ref="Q36" si="24">SUM(B36+K36+N36)</f>
        <v>1607</v>
      </c>
      <c r="R36" s="247">
        <f t="shared" ref="R36" si="25">SUM(C36+L36+O36)</f>
        <v>55547.770000000004</v>
      </c>
      <c r="S36" s="121"/>
      <c r="T36" s="156">
        <v>1607</v>
      </c>
      <c r="U36" s="156">
        <v>55547.93</v>
      </c>
      <c r="V36" s="143"/>
      <c r="W36" s="132">
        <f t="shared" ref="W36" si="26">SUM(Q36-T36)</f>
        <v>0</v>
      </c>
      <c r="X36" s="132">
        <f t="shared" ref="X36" si="27">SUM(R36-U36)</f>
        <v>-0.1599999999962165</v>
      </c>
    </row>
    <row r="37" spans="1:24" ht="14.4" x14ac:dyDescent="0.25">
      <c r="A37" s="44">
        <v>42933</v>
      </c>
      <c r="B37" s="175">
        <v>1376</v>
      </c>
      <c r="C37" s="347">
        <v>11777.23</v>
      </c>
      <c r="D37" s="120"/>
      <c r="E37" s="281">
        <v>15</v>
      </c>
      <c r="F37" s="130">
        <v>464.07</v>
      </c>
      <c r="G37" s="281">
        <v>4</v>
      </c>
      <c r="H37" s="130">
        <v>950.86</v>
      </c>
      <c r="I37" s="281">
        <v>0</v>
      </c>
      <c r="J37" s="130">
        <v>0</v>
      </c>
      <c r="K37" s="127">
        <f t="shared" si="22"/>
        <v>19</v>
      </c>
      <c r="L37" s="131">
        <f t="shared" si="23"/>
        <v>1414.93</v>
      </c>
      <c r="M37" s="120"/>
      <c r="N37" s="282">
        <v>0</v>
      </c>
      <c r="O37" s="128">
        <v>0</v>
      </c>
      <c r="P37" s="120"/>
      <c r="Q37" s="247">
        <f t="shared" ref="Q37" si="28">SUM(B37+K37+N37)</f>
        <v>1395</v>
      </c>
      <c r="R37" s="247">
        <f t="shared" ref="R37" si="29">SUM(C37+L37+O37)</f>
        <v>13192.16</v>
      </c>
      <c r="S37" s="121"/>
      <c r="T37" s="156">
        <v>1394</v>
      </c>
      <c r="U37" s="156">
        <v>13186.28</v>
      </c>
      <c r="V37" s="143"/>
      <c r="W37" s="132">
        <f t="shared" ref="W37:W38" si="30">SUM(Q37-T37)</f>
        <v>1</v>
      </c>
      <c r="X37" s="132">
        <f t="shared" ref="X37:X38" si="31">SUM(R37-U37)</f>
        <v>5.8799999999991996</v>
      </c>
    </row>
    <row r="38" spans="1:24" ht="14.4" x14ac:dyDescent="0.25">
      <c r="A38" s="44">
        <v>42948</v>
      </c>
      <c r="B38" s="175">
        <v>1455</v>
      </c>
      <c r="C38" s="347">
        <v>12325.78</v>
      </c>
      <c r="D38" s="120"/>
      <c r="E38" s="281">
        <v>29</v>
      </c>
      <c r="F38" s="130">
        <v>962.74</v>
      </c>
      <c r="G38" s="281">
        <v>18</v>
      </c>
      <c r="H38" s="130">
        <v>7358.6</v>
      </c>
      <c r="I38" s="281">
        <v>1</v>
      </c>
      <c r="J38" s="130">
        <v>7509.24</v>
      </c>
      <c r="K38" s="127">
        <f t="shared" si="22"/>
        <v>48</v>
      </c>
      <c r="L38" s="131">
        <f t="shared" si="23"/>
        <v>15830.58</v>
      </c>
      <c r="M38" s="120"/>
      <c r="N38" s="282">
        <v>0</v>
      </c>
      <c r="O38" s="128">
        <v>0</v>
      </c>
      <c r="P38" s="120"/>
      <c r="Q38" s="247">
        <f t="shared" ref="Q38" si="32">SUM(B38+K38+N38)</f>
        <v>1503</v>
      </c>
      <c r="R38" s="247">
        <f t="shared" ref="R38" si="33">SUM(C38+L38+O38)</f>
        <v>28156.36</v>
      </c>
      <c r="S38" s="121"/>
      <c r="T38" s="156">
        <v>1503</v>
      </c>
      <c r="U38" s="156">
        <v>28156.36</v>
      </c>
      <c r="V38" s="143"/>
      <c r="W38" s="132">
        <f t="shared" si="30"/>
        <v>0</v>
      </c>
      <c r="X38" s="132">
        <f t="shared" si="31"/>
        <v>0</v>
      </c>
    </row>
    <row r="39" spans="1:24" s="263" customFormat="1" ht="14.4" x14ac:dyDescent="0.25">
      <c r="A39" s="44">
        <v>42979</v>
      </c>
      <c r="B39" s="175">
        <v>1562</v>
      </c>
      <c r="C39" s="347">
        <v>13373.46</v>
      </c>
      <c r="D39" s="120"/>
      <c r="E39" s="281">
        <v>21</v>
      </c>
      <c r="F39" s="130">
        <v>1011.42</v>
      </c>
      <c r="G39" s="281">
        <v>10</v>
      </c>
      <c r="H39" s="130">
        <v>3297.47</v>
      </c>
      <c r="I39" s="281">
        <v>5</v>
      </c>
      <c r="J39" s="130">
        <v>8217.8799999999992</v>
      </c>
      <c r="K39" s="127">
        <f t="shared" ref="K39" si="34">SUM(E39+G39+I39)</f>
        <v>36</v>
      </c>
      <c r="L39" s="131">
        <f t="shared" ref="L39" si="35">SUM(F39+H39+J39)</f>
        <v>12526.769999999999</v>
      </c>
      <c r="M39" s="120"/>
      <c r="N39" s="282">
        <v>0</v>
      </c>
      <c r="O39" s="128">
        <v>0</v>
      </c>
      <c r="P39" s="120"/>
      <c r="Q39" s="247">
        <f t="shared" ref="Q39" si="36">SUM(B39+K39+N39)</f>
        <v>1598</v>
      </c>
      <c r="R39" s="247">
        <f t="shared" ref="R39" si="37">SUM(C39+L39+O39)</f>
        <v>25900.229999999996</v>
      </c>
      <c r="S39" s="121"/>
      <c r="T39" s="156">
        <v>1598</v>
      </c>
      <c r="U39" s="156">
        <v>25900.229999999996</v>
      </c>
      <c r="V39" s="143"/>
      <c r="W39" s="132">
        <f t="shared" ref="W39" si="38">SUM(Q39-T39)</f>
        <v>0</v>
      </c>
      <c r="X39" s="132">
        <f t="shared" ref="X39" si="39">SUM(R39-U39)</f>
        <v>0</v>
      </c>
    </row>
    <row r="40" spans="1:24" s="263" customFormat="1" ht="14.4" x14ac:dyDescent="0.25">
      <c r="A40" s="44">
        <v>43009</v>
      </c>
      <c r="B40" s="175">
        <v>1457</v>
      </c>
      <c r="C40" s="347">
        <v>12461.26</v>
      </c>
      <c r="D40" s="120"/>
      <c r="E40" s="281">
        <v>19</v>
      </c>
      <c r="F40" s="130">
        <v>532.16999999999996</v>
      </c>
      <c r="G40" s="281">
        <v>16</v>
      </c>
      <c r="H40" s="130">
        <v>5627.72</v>
      </c>
      <c r="I40" s="281">
        <v>2</v>
      </c>
      <c r="J40" s="130">
        <v>10819.84</v>
      </c>
      <c r="K40" s="127">
        <f t="shared" ref="K40" si="40">SUM(E40+G40+I40)</f>
        <v>37</v>
      </c>
      <c r="L40" s="131">
        <f t="shared" ref="L40" si="41">SUM(F40+H40+J40)</f>
        <v>16979.73</v>
      </c>
      <c r="M40" s="120"/>
      <c r="N40" s="282">
        <v>0</v>
      </c>
      <c r="O40" s="128">
        <v>0</v>
      </c>
      <c r="P40" s="120"/>
      <c r="Q40" s="247">
        <f t="shared" ref="Q40" si="42">SUM(B40+K40+N40)</f>
        <v>1494</v>
      </c>
      <c r="R40" s="247">
        <f t="shared" ref="R40" si="43">SUM(C40+L40+O40)</f>
        <v>29440.989999999998</v>
      </c>
      <c r="S40" s="121"/>
      <c r="T40" s="156">
        <v>1494</v>
      </c>
      <c r="U40" s="156">
        <v>29440.989999999998</v>
      </c>
      <c r="V40" s="143"/>
      <c r="W40" s="132">
        <f t="shared" ref="W40" si="44">SUM(Q40-T40)</f>
        <v>0</v>
      </c>
      <c r="X40" s="132">
        <f t="shared" ref="X40" si="45">SUM(R40-U40)</f>
        <v>0</v>
      </c>
    </row>
    <row r="41" spans="1:24" s="263" customFormat="1" ht="14.4" x14ac:dyDescent="0.25">
      <c r="A41" s="44">
        <v>43040</v>
      </c>
      <c r="B41" s="175">
        <v>1422</v>
      </c>
      <c r="C41" s="347">
        <v>12723.24</v>
      </c>
      <c r="D41" s="120"/>
      <c r="E41" s="281">
        <v>19</v>
      </c>
      <c r="F41" s="130">
        <v>634.09</v>
      </c>
      <c r="G41" s="281">
        <v>12</v>
      </c>
      <c r="H41" s="130">
        <v>3494.65</v>
      </c>
      <c r="I41" s="281">
        <v>4</v>
      </c>
      <c r="J41" s="130">
        <v>10600.68</v>
      </c>
      <c r="K41" s="127">
        <f t="shared" ref="K41" si="46">SUM(E41+G41+I41)</f>
        <v>35</v>
      </c>
      <c r="L41" s="131">
        <f t="shared" ref="L41" si="47">SUM(F41+H41+J41)</f>
        <v>14729.42</v>
      </c>
      <c r="M41" s="120"/>
      <c r="N41" s="282">
        <v>1</v>
      </c>
      <c r="O41" s="128">
        <v>403.92</v>
      </c>
      <c r="P41" s="120"/>
      <c r="Q41" s="247">
        <f t="shared" ref="Q41" si="48">SUM(B41+K41+N41)</f>
        <v>1458</v>
      </c>
      <c r="R41" s="247">
        <f t="shared" ref="R41" si="49">SUM(C41+L41+O41)</f>
        <v>27856.579999999998</v>
      </c>
      <c r="S41" s="121"/>
      <c r="T41" s="156">
        <v>1458</v>
      </c>
      <c r="U41" s="156">
        <v>27856.579999999998</v>
      </c>
      <c r="V41" s="143"/>
      <c r="W41" s="132">
        <f t="shared" ref="W41" si="50">SUM(Q41-T41)</f>
        <v>0</v>
      </c>
      <c r="X41" s="132">
        <f t="shared" ref="X41" si="51">SUM(R41-U41)</f>
        <v>0</v>
      </c>
    </row>
    <row r="42" spans="1:24" s="263" customFormat="1" ht="14.4" x14ac:dyDescent="0.25">
      <c r="A42" s="44">
        <v>43070</v>
      </c>
      <c r="B42" s="175">
        <v>1351</v>
      </c>
      <c r="C42" s="347">
        <v>12059.19</v>
      </c>
      <c r="D42" s="120"/>
      <c r="E42" s="281">
        <v>35</v>
      </c>
      <c r="F42" s="130">
        <v>1077.69</v>
      </c>
      <c r="G42" s="281">
        <v>28</v>
      </c>
      <c r="H42" s="130">
        <v>12541.47</v>
      </c>
      <c r="I42" s="281">
        <v>6</v>
      </c>
      <c r="J42" s="130">
        <v>12382.48</v>
      </c>
      <c r="K42" s="127">
        <f t="shared" ref="K42" si="52">SUM(E42+G42+I42)</f>
        <v>69</v>
      </c>
      <c r="L42" s="131">
        <f t="shared" ref="L42" si="53">SUM(F42+H42+J42)</f>
        <v>26001.64</v>
      </c>
      <c r="M42" s="120"/>
      <c r="N42" s="282">
        <v>0</v>
      </c>
      <c r="O42" s="128">
        <v>0</v>
      </c>
      <c r="P42" s="120"/>
      <c r="Q42" s="247">
        <f t="shared" ref="Q42" si="54">SUM(B42+K42+N42)</f>
        <v>1420</v>
      </c>
      <c r="R42" s="247">
        <f t="shared" ref="R42" si="55">SUM(C42+L42+O42)</f>
        <v>38060.83</v>
      </c>
      <c r="S42" s="121"/>
      <c r="T42" s="156">
        <v>1421</v>
      </c>
      <c r="U42" s="156">
        <v>38065.31</v>
      </c>
      <c r="V42" s="143"/>
      <c r="W42" s="132">
        <f t="shared" ref="W42" si="56">SUM(Q42-T42)</f>
        <v>-1</v>
      </c>
      <c r="X42" s="132">
        <f t="shared" ref="X42" si="57">SUM(R42-U42)</f>
        <v>-4.4799999999959255</v>
      </c>
    </row>
    <row r="43" spans="1:24" ht="5.4" customHeight="1" thickBot="1" x14ac:dyDescent="0.3">
      <c r="A43" s="152"/>
      <c r="B43" s="122"/>
      <c r="C43" s="346"/>
      <c r="D43" s="134"/>
      <c r="E43" s="137"/>
      <c r="F43" s="123"/>
      <c r="G43" s="137"/>
      <c r="H43" s="123"/>
      <c r="I43" s="137"/>
      <c r="J43" s="123"/>
      <c r="K43" s="137"/>
      <c r="L43" s="124"/>
      <c r="M43" s="134"/>
      <c r="N43" s="137"/>
      <c r="O43" s="123"/>
      <c r="P43" s="134"/>
      <c r="Q43" s="122"/>
      <c r="R43" s="124"/>
      <c r="S43" s="119"/>
      <c r="T43" s="147"/>
      <c r="U43" s="126"/>
      <c r="V43" s="143"/>
      <c r="W43" s="125"/>
      <c r="X43" s="126"/>
    </row>
    <row r="44" spans="1:24" s="5" customFormat="1" ht="15" thickTop="1" thickBot="1" x14ac:dyDescent="0.3">
      <c r="A44" s="163" t="s">
        <v>103</v>
      </c>
      <c r="B44" s="174">
        <f>SUM(B31:B42)</f>
        <v>18547</v>
      </c>
      <c r="C44" s="349">
        <f>SUM(C31:C42)</f>
        <v>159236.38500000001</v>
      </c>
      <c r="D44" s="100"/>
      <c r="E44" s="269">
        <f>SUM(E31:E42)</f>
        <v>269</v>
      </c>
      <c r="F44" s="269">
        <f t="shared" ref="F44:J44" si="58">SUM(F31:F42)</f>
        <v>9202.57</v>
      </c>
      <c r="G44" s="269">
        <f t="shared" si="58"/>
        <v>169</v>
      </c>
      <c r="H44" s="269">
        <f t="shared" si="58"/>
        <v>63062.69000000001</v>
      </c>
      <c r="I44" s="269">
        <f t="shared" si="58"/>
        <v>22</v>
      </c>
      <c r="J44" s="269">
        <f t="shared" si="58"/>
        <v>57718.490000000005</v>
      </c>
      <c r="K44" s="157">
        <f>SUM(K31:K42)</f>
        <v>460</v>
      </c>
      <c r="L44" s="174">
        <f>SUM(L31:L42)</f>
        <v>129983.74999999999</v>
      </c>
      <c r="M44" s="100"/>
      <c r="N44" s="159">
        <f>SUM(N31:N42)</f>
        <v>7</v>
      </c>
      <c r="O44" s="158">
        <f>SUM(O31:O42)</f>
        <v>57156.89</v>
      </c>
      <c r="P44" s="100"/>
      <c r="Q44" s="161">
        <f>SUM(Q31:Q42)</f>
        <v>19014</v>
      </c>
      <c r="R44" s="162">
        <f>SUM(R31:R42)</f>
        <v>346377.02500000002</v>
      </c>
      <c r="S44" s="153"/>
      <c r="T44" s="169">
        <f>SUM(T31:T42)</f>
        <v>19002</v>
      </c>
      <c r="U44" s="170">
        <f>SUM(U31:U42)</f>
        <v>346288.67499999999</v>
      </c>
      <c r="V44" s="154"/>
      <c r="W44" s="171">
        <f>SUM(W31:W42)</f>
        <v>12</v>
      </c>
      <c r="X44" s="170">
        <f>SUM(X31:X42)</f>
        <v>88.350000000011278</v>
      </c>
    </row>
    <row r="45" spans="1:24" s="5" customFormat="1" ht="9.6" customHeight="1" thickTop="1" x14ac:dyDescent="0.25">
      <c r="A45" s="152"/>
      <c r="B45" s="122"/>
      <c r="C45" s="346"/>
      <c r="D45" s="134"/>
      <c r="E45" s="137"/>
      <c r="F45" s="123"/>
      <c r="G45" s="137"/>
      <c r="H45" s="123"/>
      <c r="I45" s="137"/>
      <c r="J45" s="123"/>
      <c r="K45" s="137"/>
      <c r="L45" s="124"/>
      <c r="M45" s="134"/>
      <c r="N45" s="137"/>
      <c r="O45" s="123"/>
      <c r="P45" s="134"/>
      <c r="Q45" s="122"/>
      <c r="R45" s="124"/>
      <c r="S45" s="119"/>
      <c r="T45" s="147"/>
      <c r="U45" s="126"/>
      <c r="V45" s="143"/>
      <c r="W45" s="125"/>
      <c r="X45" s="126"/>
    </row>
    <row r="46" spans="1:24" s="263" customFormat="1" ht="14.4" x14ac:dyDescent="0.25">
      <c r="A46" s="44">
        <v>43101</v>
      </c>
      <c r="B46" s="173">
        <v>1372</v>
      </c>
      <c r="C46" s="347">
        <v>12021.84</v>
      </c>
      <c r="D46" s="120"/>
      <c r="E46" s="281">
        <v>36</v>
      </c>
      <c r="F46" s="130">
        <v>1068.5999999999999</v>
      </c>
      <c r="G46" s="281">
        <v>25</v>
      </c>
      <c r="H46" s="130">
        <v>8452.56</v>
      </c>
      <c r="I46" s="281">
        <v>2</v>
      </c>
      <c r="J46" s="130">
        <v>3019.68</v>
      </c>
      <c r="K46" s="127">
        <f t="shared" ref="K46:L48" si="59">SUM(E46+G46+I46)</f>
        <v>63</v>
      </c>
      <c r="L46" s="131">
        <f t="shared" si="59"/>
        <v>12540.84</v>
      </c>
      <c r="M46" s="120"/>
      <c r="N46" s="282">
        <v>0</v>
      </c>
      <c r="O46" s="128">
        <v>0</v>
      </c>
      <c r="P46" s="120"/>
      <c r="Q46" s="247">
        <f t="shared" ref="Q46:R48" si="60">SUM(B46+K46+N46)</f>
        <v>1435</v>
      </c>
      <c r="R46" s="247">
        <f t="shared" si="60"/>
        <v>24562.68</v>
      </c>
      <c r="S46" s="121"/>
      <c r="T46" s="304">
        <v>1434</v>
      </c>
      <c r="U46" s="304">
        <v>24558.33</v>
      </c>
      <c r="V46" s="143"/>
      <c r="W46" s="132">
        <f t="shared" ref="W46" si="61">SUM(Q46-T46)</f>
        <v>1</v>
      </c>
      <c r="X46" s="132">
        <f t="shared" ref="X46" si="62">SUM(R46-U46)</f>
        <v>4.3499999999985448</v>
      </c>
    </row>
    <row r="47" spans="1:24" s="263" customFormat="1" ht="14.4" x14ac:dyDescent="0.25">
      <c r="A47" s="44">
        <v>43132</v>
      </c>
      <c r="B47" s="173">
        <v>1360</v>
      </c>
      <c r="C47" s="347">
        <v>11543.04</v>
      </c>
      <c r="D47" s="120"/>
      <c r="E47" s="281">
        <v>28</v>
      </c>
      <c r="F47" s="130">
        <v>943.91</v>
      </c>
      <c r="G47" s="281">
        <v>26</v>
      </c>
      <c r="H47" s="130">
        <v>10538.59</v>
      </c>
      <c r="I47" s="281">
        <v>0</v>
      </c>
      <c r="J47" s="130">
        <v>0</v>
      </c>
      <c r="K47" s="127">
        <f t="shared" si="59"/>
        <v>54</v>
      </c>
      <c r="L47" s="131">
        <f t="shared" si="59"/>
        <v>11482.5</v>
      </c>
      <c r="M47" s="120"/>
      <c r="N47" s="282">
        <v>0</v>
      </c>
      <c r="O47" s="128">
        <v>0</v>
      </c>
      <c r="P47" s="120"/>
      <c r="Q47" s="247">
        <f t="shared" si="60"/>
        <v>1414</v>
      </c>
      <c r="R47" s="247">
        <f t="shared" si="60"/>
        <v>23025.54</v>
      </c>
      <c r="S47" s="121"/>
      <c r="T47" s="304">
        <v>1412</v>
      </c>
      <c r="U47" s="304">
        <v>23022.15</v>
      </c>
      <c r="V47" s="143"/>
      <c r="W47" s="132">
        <f t="shared" ref="W47" si="63">SUM(Q47-T47)</f>
        <v>2</v>
      </c>
      <c r="X47" s="132">
        <f t="shared" ref="X47" si="64">SUM(R47-U47)</f>
        <v>3.3899999999994179</v>
      </c>
    </row>
    <row r="48" spans="1:24" s="263" customFormat="1" ht="14.4" x14ac:dyDescent="0.25">
      <c r="A48" s="44">
        <v>43160</v>
      </c>
      <c r="B48" s="173">
        <v>1174</v>
      </c>
      <c r="C48" s="347">
        <v>10076.85</v>
      </c>
      <c r="D48" s="120"/>
      <c r="E48" s="281">
        <v>17</v>
      </c>
      <c r="F48" s="130">
        <v>624.28</v>
      </c>
      <c r="G48" s="281">
        <v>8</v>
      </c>
      <c r="H48" s="130">
        <v>2548.0700000000002</v>
      </c>
      <c r="I48" s="281">
        <v>1</v>
      </c>
      <c r="J48" s="130">
        <v>4039.2</v>
      </c>
      <c r="K48" s="127">
        <f t="shared" si="59"/>
        <v>26</v>
      </c>
      <c r="L48" s="131">
        <f t="shared" si="59"/>
        <v>7211.55</v>
      </c>
      <c r="M48" s="120"/>
      <c r="N48" s="282">
        <v>0</v>
      </c>
      <c r="O48" s="128">
        <v>0</v>
      </c>
      <c r="P48" s="120"/>
      <c r="Q48" s="247">
        <f t="shared" si="60"/>
        <v>1200</v>
      </c>
      <c r="R48" s="247">
        <f t="shared" si="60"/>
        <v>17288.400000000001</v>
      </c>
      <c r="S48" s="121"/>
      <c r="T48" s="304">
        <v>1199</v>
      </c>
      <c r="U48" s="304">
        <v>17280.560000000001</v>
      </c>
      <c r="V48" s="143"/>
      <c r="W48" s="132">
        <f t="shared" ref="W48" si="65">SUM(Q48-T48)</f>
        <v>1</v>
      </c>
      <c r="X48" s="132">
        <f t="shared" ref="X48" si="66">SUM(R48-U48)</f>
        <v>7.8400000000001455</v>
      </c>
    </row>
    <row r="49" spans="1:24" s="263" customFormat="1" ht="14.4" x14ac:dyDescent="0.25">
      <c r="A49" s="44">
        <v>43191</v>
      </c>
      <c r="B49" s="173">
        <v>1523</v>
      </c>
      <c r="C49" s="347">
        <v>12894.11</v>
      </c>
      <c r="D49" s="120"/>
      <c r="E49" s="281">
        <v>22</v>
      </c>
      <c r="F49" s="130">
        <v>926.38</v>
      </c>
      <c r="G49" s="281">
        <v>20</v>
      </c>
      <c r="H49" s="130">
        <v>7907.69</v>
      </c>
      <c r="I49" s="281">
        <v>1</v>
      </c>
      <c r="J49" s="130">
        <v>1228.8</v>
      </c>
      <c r="K49" s="127">
        <f t="shared" ref="K49" si="67">SUM(E49+G49+I49)</f>
        <v>43</v>
      </c>
      <c r="L49" s="131">
        <f t="shared" ref="L49" si="68">SUM(F49+H49+J49)</f>
        <v>10062.869999999999</v>
      </c>
      <c r="M49" s="120"/>
      <c r="N49" s="282">
        <v>0</v>
      </c>
      <c r="O49" s="128">
        <v>0</v>
      </c>
      <c r="P49" s="120"/>
      <c r="Q49" s="247">
        <f t="shared" ref="Q49" si="69">SUM(B49+K49+N49)</f>
        <v>1566</v>
      </c>
      <c r="R49" s="247">
        <f t="shared" ref="R49" si="70">SUM(C49+L49+O49)</f>
        <v>22956.98</v>
      </c>
      <c r="S49" s="121"/>
      <c r="T49" s="304">
        <v>1563</v>
      </c>
      <c r="U49" s="304">
        <v>22888.899999999998</v>
      </c>
      <c r="V49" s="143"/>
      <c r="W49" s="132">
        <f t="shared" ref="W49" si="71">SUM(Q49-T49)</f>
        <v>3</v>
      </c>
      <c r="X49" s="132">
        <f t="shared" ref="X49" si="72">SUM(R49-U49)</f>
        <v>68.080000000001746</v>
      </c>
    </row>
    <row r="50" spans="1:24" s="263" customFormat="1" ht="14.4" x14ac:dyDescent="0.25">
      <c r="A50" s="44">
        <v>43221</v>
      </c>
      <c r="B50" s="173">
        <v>1323</v>
      </c>
      <c r="C50" s="347">
        <v>11611.03</v>
      </c>
      <c r="D50" s="120"/>
      <c r="E50" s="281">
        <v>25</v>
      </c>
      <c r="F50" s="130">
        <v>940.28</v>
      </c>
      <c r="G50" s="281">
        <v>15</v>
      </c>
      <c r="H50" s="130">
        <v>5387.83</v>
      </c>
      <c r="I50" s="281">
        <v>4</v>
      </c>
      <c r="J50" s="130">
        <v>7229.43</v>
      </c>
      <c r="K50" s="127">
        <f t="shared" ref="K50" si="73">SUM(E50+G50+I50)</f>
        <v>44</v>
      </c>
      <c r="L50" s="131">
        <f t="shared" ref="L50" si="74">SUM(F50+H50+J50)</f>
        <v>13557.54</v>
      </c>
      <c r="M50" s="120"/>
      <c r="N50" s="282">
        <v>1</v>
      </c>
      <c r="O50" s="128">
        <v>9997.65</v>
      </c>
      <c r="P50" s="120"/>
      <c r="Q50" s="247">
        <f t="shared" ref="Q50" si="75">SUM(B50+K50+N50)</f>
        <v>1368</v>
      </c>
      <c r="R50" s="247">
        <f t="shared" ref="R50" si="76">SUM(C50+L50+O50)</f>
        <v>35166.22</v>
      </c>
      <c r="S50" s="121"/>
      <c r="T50" s="304">
        <v>1365</v>
      </c>
      <c r="U50" s="304">
        <v>35137.810000000005</v>
      </c>
      <c r="V50" s="143"/>
      <c r="W50" s="132">
        <f t="shared" ref="W50" si="77">SUM(Q50-T50)</f>
        <v>3</v>
      </c>
      <c r="X50" s="132">
        <f t="shared" ref="X50" si="78">SUM(R50-U50)</f>
        <v>28.409999999996217</v>
      </c>
    </row>
    <row r="51" spans="1:24" s="263" customFormat="1" ht="14.4" x14ac:dyDescent="0.25">
      <c r="A51" s="44">
        <v>43252</v>
      </c>
      <c r="B51" s="173">
        <v>1719</v>
      </c>
      <c r="C51" s="347">
        <v>14755.23</v>
      </c>
      <c r="D51" s="120"/>
      <c r="E51" s="129">
        <v>21</v>
      </c>
      <c r="F51" s="130">
        <v>630.07000000000005</v>
      </c>
      <c r="G51" s="129">
        <v>15</v>
      </c>
      <c r="H51" s="130">
        <v>5449.69</v>
      </c>
      <c r="I51" s="129">
        <v>4</v>
      </c>
      <c r="J51" s="130">
        <v>7999.48</v>
      </c>
      <c r="K51" s="127">
        <f t="shared" ref="K51" si="79">SUM(E51+G51+I51)</f>
        <v>40</v>
      </c>
      <c r="L51" s="131">
        <f t="shared" ref="L51" si="80">SUM(F51+H51+J51)</f>
        <v>14079.239999999998</v>
      </c>
      <c r="M51" s="120"/>
      <c r="N51" s="127">
        <v>1</v>
      </c>
      <c r="O51" s="128">
        <v>12998.7</v>
      </c>
      <c r="P51" s="120"/>
      <c r="Q51" s="247">
        <f t="shared" ref="Q51" si="81">SUM(B51+K51+N51)</f>
        <v>1760</v>
      </c>
      <c r="R51" s="247">
        <f t="shared" ref="R51" si="82">SUM(C51+L51+O51)</f>
        <v>41833.17</v>
      </c>
      <c r="S51" s="121"/>
      <c r="T51" s="304">
        <v>1754</v>
      </c>
      <c r="U51" s="304">
        <v>42321.07</v>
      </c>
      <c r="V51" s="143"/>
      <c r="W51" s="132">
        <f t="shared" ref="W51" si="83">SUM(Q51-T51)</f>
        <v>6</v>
      </c>
      <c r="X51" s="132">
        <f t="shared" ref="X51" si="84">SUM(R51-U51)</f>
        <v>-487.90000000000146</v>
      </c>
    </row>
    <row r="52" spans="1:24" s="263" customFormat="1" ht="14.4" x14ac:dyDescent="0.25">
      <c r="A52" s="44">
        <v>43282</v>
      </c>
      <c r="B52" s="173">
        <v>1293</v>
      </c>
      <c r="C52" s="347">
        <v>11754.82</v>
      </c>
      <c r="D52" s="120"/>
      <c r="E52" s="129">
        <v>18</v>
      </c>
      <c r="F52" s="130">
        <v>514.94000000000005</v>
      </c>
      <c r="G52" s="129">
        <v>10</v>
      </c>
      <c r="H52" s="130">
        <v>1955.64</v>
      </c>
      <c r="I52" s="129">
        <v>2</v>
      </c>
      <c r="J52" s="130">
        <v>3531.33</v>
      </c>
      <c r="K52" s="127">
        <f t="shared" ref="K52" si="85">SUM(E52+G52+I52)</f>
        <v>30</v>
      </c>
      <c r="L52" s="131">
        <f t="shared" ref="L52" si="86">SUM(F52+H52+J52)</f>
        <v>6001.91</v>
      </c>
      <c r="M52" s="120"/>
      <c r="N52" s="127">
        <v>0</v>
      </c>
      <c r="O52" s="128">
        <v>0</v>
      </c>
      <c r="P52" s="120"/>
      <c r="Q52" s="247">
        <f t="shared" ref="Q52" si="87">SUM(B52+K52+N52)</f>
        <v>1323</v>
      </c>
      <c r="R52" s="247">
        <f t="shared" ref="R52" si="88">SUM(C52+L52+O52)</f>
        <v>17756.73</v>
      </c>
      <c r="S52" s="121"/>
      <c r="T52" s="304">
        <v>1311</v>
      </c>
      <c r="U52" s="304">
        <v>17660.099999999999</v>
      </c>
      <c r="V52" s="143"/>
      <c r="W52" s="132">
        <f t="shared" ref="W52" si="89">SUM(Q52-T52)</f>
        <v>12</v>
      </c>
      <c r="X52" s="132">
        <f t="shared" ref="X52" si="90">SUM(R52-U52)</f>
        <v>96.630000000001019</v>
      </c>
    </row>
    <row r="53" spans="1:24" s="263" customFormat="1" ht="14.4" x14ac:dyDescent="0.25">
      <c r="A53" s="44">
        <v>43313</v>
      </c>
      <c r="B53" s="173">
        <v>1354</v>
      </c>
      <c r="C53" s="347">
        <v>11982.63</v>
      </c>
      <c r="D53" s="120"/>
      <c r="E53" s="129">
        <v>28</v>
      </c>
      <c r="F53" s="130">
        <v>857.13</v>
      </c>
      <c r="G53" s="129">
        <v>6</v>
      </c>
      <c r="H53" s="130">
        <v>1775.67</v>
      </c>
      <c r="I53" s="129">
        <v>1</v>
      </c>
      <c r="J53" s="130">
        <v>3373.65</v>
      </c>
      <c r="K53" s="127">
        <f t="shared" ref="K53" si="91">SUM(E53+G53+I53)</f>
        <v>35</v>
      </c>
      <c r="L53" s="131">
        <f t="shared" ref="L53" si="92">SUM(F53+H53+J53)</f>
        <v>6006.4500000000007</v>
      </c>
      <c r="M53" s="120"/>
      <c r="N53" s="127">
        <v>1</v>
      </c>
      <c r="O53" s="128">
        <v>10693.44</v>
      </c>
      <c r="P53" s="120"/>
      <c r="Q53" s="247">
        <f t="shared" ref="Q53" si="93">SUM(B53+K53+N53)</f>
        <v>1390</v>
      </c>
      <c r="R53" s="247">
        <f t="shared" ref="R53" si="94">SUM(C53+L53+O53)</f>
        <v>28682.520000000004</v>
      </c>
      <c r="S53" s="121"/>
      <c r="T53" s="304">
        <v>1377</v>
      </c>
      <c r="U53" s="304">
        <v>28559.770000000004</v>
      </c>
      <c r="V53" s="143"/>
      <c r="W53" s="132">
        <f t="shared" ref="W53" si="95">SUM(Q53-T53)</f>
        <v>13</v>
      </c>
      <c r="X53" s="132">
        <f t="shared" ref="X53" si="96">SUM(R53-U53)</f>
        <v>122.75</v>
      </c>
    </row>
    <row r="54" spans="1:24" s="263" customFormat="1" ht="14.4" x14ac:dyDescent="0.25">
      <c r="A54" s="44">
        <v>43344</v>
      </c>
      <c r="B54" s="173">
        <v>1466</v>
      </c>
      <c r="C54" s="347">
        <v>12783.4</v>
      </c>
      <c r="D54" s="120"/>
      <c r="E54" s="129">
        <v>23</v>
      </c>
      <c r="F54" s="130">
        <v>675.46</v>
      </c>
      <c r="G54" s="129">
        <v>5</v>
      </c>
      <c r="H54" s="130">
        <v>1207.8499999999999</v>
      </c>
      <c r="I54" s="129">
        <v>0</v>
      </c>
      <c r="J54" s="130">
        <v>0</v>
      </c>
      <c r="K54" s="127">
        <f t="shared" ref="K54" si="97">SUM(E54+G54+I54)</f>
        <v>28</v>
      </c>
      <c r="L54" s="131">
        <f t="shared" ref="L54" si="98">SUM(F54+H54+J54)</f>
        <v>1883.31</v>
      </c>
      <c r="M54" s="120"/>
      <c r="N54" s="127">
        <v>0</v>
      </c>
      <c r="O54" s="128">
        <v>0</v>
      </c>
      <c r="P54" s="120"/>
      <c r="Q54" s="247">
        <f t="shared" ref="Q54" si="99">SUM(B54+K54+N54)</f>
        <v>1494</v>
      </c>
      <c r="R54" s="247">
        <f t="shared" ref="R54" si="100">SUM(C54+L54+O54)</f>
        <v>14666.71</v>
      </c>
      <c r="S54" s="121"/>
      <c r="T54" s="304">
        <v>1474</v>
      </c>
      <c r="U54" s="304">
        <v>14196.34</v>
      </c>
      <c r="V54" s="143"/>
      <c r="W54" s="132">
        <f t="shared" ref="W54" si="101">SUM(Q54-T54)</f>
        <v>20</v>
      </c>
      <c r="X54" s="132">
        <f t="shared" ref="X54" si="102">SUM(R54-U54)</f>
        <v>470.36999999999898</v>
      </c>
    </row>
    <row r="55" spans="1:24" s="263" customFormat="1" ht="14.4" x14ac:dyDescent="0.25">
      <c r="A55" s="44">
        <v>43374</v>
      </c>
      <c r="B55" s="173">
        <v>1414</v>
      </c>
      <c r="C55" s="347">
        <v>12308.95</v>
      </c>
      <c r="D55" s="120"/>
      <c r="E55" s="129">
        <v>26</v>
      </c>
      <c r="F55" s="130">
        <v>724.59</v>
      </c>
      <c r="G55" s="129">
        <v>6</v>
      </c>
      <c r="H55" s="130">
        <v>1796.59</v>
      </c>
      <c r="I55" s="129">
        <v>2</v>
      </c>
      <c r="J55" s="130">
        <v>10832.95</v>
      </c>
      <c r="K55" s="127">
        <f t="shared" ref="K55" si="103">SUM(E55+G55+I55)</f>
        <v>34</v>
      </c>
      <c r="L55" s="131">
        <f t="shared" ref="L55" si="104">SUM(F55+H55+J55)</f>
        <v>13354.130000000001</v>
      </c>
      <c r="M55" s="120"/>
      <c r="N55" s="127">
        <v>1</v>
      </c>
      <c r="O55" s="128">
        <v>9997.33</v>
      </c>
      <c r="P55" s="120"/>
      <c r="Q55" s="247">
        <f t="shared" ref="Q55" si="105">SUM(B55+K55+N55)</f>
        <v>1449</v>
      </c>
      <c r="R55" s="247">
        <f t="shared" ref="R55" si="106">SUM(C55+L55+O55)</f>
        <v>35660.410000000003</v>
      </c>
      <c r="S55" s="121"/>
      <c r="T55" s="156">
        <v>1374</v>
      </c>
      <c r="U55" s="156">
        <v>15755.419999999998</v>
      </c>
      <c r="V55" s="143"/>
      <c r="W55" s="132">
        <f t="shared" ref="W55" si="107">SUM(Q55-T55)</f>
        <v>75</v>
      </c>
      <c r="X55" s="132">
        <f t="shared" ref="X55" si="108">SUM(R55-U55)</f>
        <v>19904.990000000005</v>
      </c>
    </row>
    <row r="56" spans="1:24" s="263" customFormat="1" ht="14.4" x14ac:dyDescent="0.25">
      <c r="A56" s="44">
        <v>43405</v>
      </c>
      <c r="B56" s="173">
        <v>989</v>
      </c>
      <c r="C56" s="347">
        <v>8939.18</v>
      </c>
      <c r="D56" s="120"/>
      <c r="E56" s="129">
        <v>15</v>
      </c>
      <c r="F56" s="130">
        <v>527.49</v>
      </c>
      <c r="G56" s="129">
        <v>5</v>
      </c>
      <c r="H56" s="130">
        <v>1958.79</v>
      </c>
      <c r="I56" s="129">
        <v>4</v>
      </c>
      <c r="J56" s="130">
        <v>6262.38</v>
      </c>
      <c r="K56" s="127">
        <f t="shared" ref="K56" si="109">SUM(E56+G56+I56)</f>
        <v>24</v>
      </c>
      <c r="L56" s="131">
        <f t="shared" ref="L56" si="110">SUM(F56+H56+J56)</f>
        <v>8748.66</v>
      </c>
      <c r="M56" s="120"/>
      <c r="N56" s="127">
        <v>0</v>
      </c>
      <c r="O56" s="128">
        <v>0</v>
      </c>
      <c r="P56" s="120"/>
      <c r="Q56" s="247">
        <f t="shared" ref="Q56" si="111">SUM(B56+K56+N56)</f>
        <v>1013</v>
      </c>
      <c r="R56" s="247">
        <f t="shared" ref="R56" si="112">SUM(C56+L56+O56)</f>
        <v>17687.84</v>
      </c>
      <c r="S56" s="121"/>
      <c r="T56" s="156">
        <v>711</v>
      </c>
      <c r="U56" s="156">
        <v>6930.37</v>
      </c>
      <c r="V56" s="143"/>
      <c r="W56" s="132">
        <f t="shared" ref="W56" si="113">SUM(Q56-T56)</f>
        <v>302</v>
      </c>
      <c r="X56" s="132">
        <f t="shared" ref="X56" si="114">SUM(R56-U56)</f>
        <v>10757.470000000001</v>
      </c>
    </row>
    <row r="57" spans="1:24" s="263" customFormat="1" ht="14.4" x14ac:dyDescent="0.25">
      <c r="A57" s="44">
        <v>43435</v>
      </c>
      <c r="B57" s="173">
        <v>848</v>
      </c>
      <c r="C57" s="347">
        <v>7215.65</v>
      </c>
      <c r="D57" s="120"/>
      <c r="E57" s="129">
        <v>2</v>
      </c>
      <c r="F57" s="130">
        <v>90.54</v>
      </c>
      <c r="G57" s="129">
        <v>4</v>
      </c>
      <c r="H57" s="130">
        <v>2913.3</v>
      </c>
      <c r="I57" s="129">
        <v>2</v>
      </c>
      <c r="J57" s="130">
        <v>3845.92</v>
      </c>
      <c r="K57" s="127">
        <f t="shared" ref="K57" si="115">SUM(E57+G57+I57)</f>
        <v>8</v>
      </c>
      <c r="L57" s="131">
        <f t="shared" ref="L57" si="116">SUM(F57+H57+J57)</f>
        <v>6849.76</v>
      </c>
      <c r="M57" s="120"/>
      <c r="N57" s="127">
        <v>0</v>
      </c>
      <c r="O57" s="128">
        <v>0</v>
      </c>
      <c r="P57" s="120"/>
      <c r="Q57" s="247">
        <f t="shared" ref="Q57" si="117">SUM(B57+K57+N57)</f>
        <v>856</v>
      </c>
      <c r="R57" s="247">
        <f t="shared" ref="R57" si="118">SUM(C57+L57+O57)</f>
        <v>14065.41</v>
      </c>
      <c r="S57" s="121"/>
      <c r="T57" s="156">
        <v>0</v>
      </c>
      <c r="U57" s="156">
        <v>0</v>
      </c>
      <c r="V57" s="143"/>
      <c r="W57" s="132">
        <f t="shared" ref="W57" si="119">SUM(Q57-T57)</f>
        <v>856</v>
      </c>
      <c r="X57" s="132">
        <f t="shared" ref="X57" si="120">SUM(R57-U57)</f>
        <v>14065.41</v>
      </c>
    </row>
    <row r="58" spans="1:24" s="263" customFormat="1" ht="5.4" customHeight="1" thickBot="1" x14ac:dyDescent="0.3">
      <c r="A58" s="152"/>
      <c r="B58" s="122"/>
      <c r="C58" s="346"/>
      <c r="D58" s="134"/>
      <c r="E58" s="137"/>
      <c r="F58" s="123"/>
      <c r="G58" s="137"/>
      <c r="H58" s="123"/>
      <c r="I58" s="137"/>
      <c r="J58" s="123"/>
      <c r="K58" s="137"/>
      <c r="L58" s="124"/>
      <c r="M58" s="134"/>
      <c r="N58" s="137"/>
      <c r="O58" s="123"/>
      <c r="P58" s="134"/>
      <c r="Q58" s="122"/>
      <c r="R58" s="124"/>
      <c r="S58" s="119"/>
      <c r="T58" s="147"/>
      <c r="U58" s="126"/>
      <c r="V58" s="143"/>
      <c r="W58" s="125"/>
      <c r="X58" s="126"/>
    </row>
    <row r="59" spans="1:24" s="5" customFormat="1" ht="15" thickTop="1" thickBot="1" x14ac:dyDescent="0.3">
      <c r="A59" s="163" t="s">
        <v>106</v>
      </c>
      <c r="B59" s="174">
        <f>SUM(B46:B57)</f>
        <v>15835</v>
      </c>
      <c r="C59" s="350">
        <f>SUM(C46:C57)</f>
        <v>137886.73000000001</v>
      </c>
      <c r="D59" s="100"/>
      <c r="E59" s="295">
        <f>SUM(E46:E57)</f>
        <v>261</v>
      </c>
      <c r="F59" s="295">
        <f t="shared" ref="F59:J59" si="121">SUM(F46:F57)</f>
        <v>8523.67</v>
      </c>
      <c r="G59" s="295">
        <f t="shared" si="121"/>
        <v>145</v>
      </c>
      <c r="H59" s="295">
        <f t="shared" si="121"/>
        <v>51892.27</v>
      </c>
      <c r="I59" s="295">
        <f t="shared" si="121"/>
        <v>23</v>
      </c>
      <c r="J59" s="295">
        <f t="shared" si="121"/>
        <v>51362.82</v>
      </c>
      <c r="K59" s="174">
        <f>SUM(K46:K57)</f>
        <v>429</v>
      </c>
      <c r="L59" s="174">
        <f>SUM(L46:L57)</f>
        <v>111778.76</v>
      </c>
      <c r="M59" s="100"/>
      <c r="N59" s="174">
        <f>SUM(N46:N57)</f>
        <v>4</v>
      </c>
      <c r="O59" s="174">
        <f>SUM(O46:O57)</f>
        <v>43687.12</v>
      </c>
      <c r="P59" s="100"/>
      <c r="Q59" s="294">
        <f>SUM(Q46:Q57)</f>
        <v>16268</v>
      </c>
      <c r="R59" s="294">
        <f>SUM(R46:R57)</f>
        <v>293352.61</v>
      </c>
      <c r="S59" s="153"/>
      <c r="T59" s="305">
        <f>SUM(T46:T57)</f>
        <v>14974</v>
      </c>
      <c r="U59" s="305">
        <f>SUM(U46:U57)</f>
        <v>248310.82</v>
      </c>
      <c r="V59" s="154"/>
      <c r="W59" s="295">
        <f>SUM(W46:W57)</f>
        <v>1294</v>
      </c>
      <c r="X59" s="295">
        <f>SUM(X46:X57)</f>
        <v>45041.79</v>
      </c>
    </row>
    <row r="60" spans="1:24" s="5" customFormat="1" ht="9.6" customHeight="1" thickTop="1" thickBot="1" x14ac:dyDescent="0.3">
      <c r="A60" s="152"/>
      <c r="B60" s="122"/>
      <c r="C60" s="346"/>
      <c r="D60" s="134"/>
      <c r="E60" s="137"/>
      <c r="F60" s="123"/>
      <c r="G60" s="137"/>
      <c r="H60" s="123"/>
      <c r="I60" s="137"/>
      <c r="J60" s="123"/>
      <c r="K60" s="137"/>
      <c r="L60" s="124"/>
      <c r="M60" s="134"/>
      <c r="N60" s="137"/>
      <c r="O60" s="123"/>
      <c r="P60" s="134"/>
      <c r="Q60" s="122"/>
      <c r="R60" s="124"/>
      <c r="S60" s="119"/>
      <c r="T60" s="147"/>
      <c r="U60" s="126"/>
      <c r="V60" s="143"/>
      <c r="W60" s="125"/>
      <c r="X60" s="126"/>
    </row>
    <row r="61" spans="1:24" s="5" customFormat="1" ht="15" thickBot="1" x14ac:dyDescent="0.3">
      <c r="A61" s="270" t="s">
        <v>1</v>
      </c>
      <c r="B61" s="271">
        <f>SUM(B8:B12)+B29+B44+B59</f>
        <v>98439</v>
      </c>
      <c r="C61" s="345">
        <f>SUM(C8:C12)+C29+C44+C59</f>
        <v>816624.26</v>
      </c>
      <c r="D61" s="164"/>
      <c r="E61" s="271">
        <f t="shared" ref="E61:L61" si="122">SUM(E8:E12)+E29+E44+E59</f>
        <v>3808</v>
      </c>
      <c r="F61" s="271">
        <f t="shared" si="122"/>
        <v>120536.76100000001</v>
      </c>
      <c r="G61" s="271">
        <f t="shared" si="122"/>
        <v>2068</v>
      </c>
      <c r="H61" s="271">
        <f t="shared" si="122"/>
        <v>656442.74800000002</v>
      </c>
      <c r="I61" s="271">
        <f t="shared" si="122"/>
        <v>228</v>
      </c>
      <c r="J61" s="271">
        <f t="shared" si="122"/>
        <v>519563.29399999999</v>
      </c>
      <c r="K61" s="271">
        <f t="shared" si="122"/>
        <v>6104</v>
      </c>
      <c r="L61" s="271">
        <f t="shared" si="122"/>
        <v>1296542.8030000001</v>
      </c>
      <c r="M61" s="164"/>
      <c r="N61" s="271">
        <f t="shared" ref="N61:O61" si="123">SUM(N8:N12)+N29+N44+N59</f>
        <v>165</v>
      </c>
      <c r="O61" s="271">
        <f t="shared" si="123"/>
        <v>588253.15500000003</v>
      </c>
      <c r="P61" s="164"/>
      <c r="Q61" s="271">
        <f t="shared" ref="Q61:R61" si="124">SUM(Q8:Q12)+Q29+Q44+Q59</f>
        <v>104708</v>
      </c>
      <c r="R61" s="271">
        <f t="shared" si="124"/>
        <v>2701420.2179999999</v>
      </c>
      <c r="S61" s="165"/>
      <c r="T61" s="306">
        <f t="shared" ref="T61:U61" si="125">SUM(T8:T12)+T29+T44+T59</f>
        <v>103380</v>
      </c>
      <c r="U61" s="306">
        <f t="shared" si="125"/>
        <v>2656138.8330000001</v>
      </c>
      <c r="V61" s="166"/>
      <c r="W61" s="271">
        <f t="shared" ref="W61" si="126">SUM(W8:W12)+W29+W44+W59</f>
        <v>1328</v>
      </c>
      <c r="X61" s="351">
        <v>45282</v>
      </c>
    </row>
    <row r="62" spans="1:24" s="5" customFormat="1" ht="9.6" customHeight="1" x14ac:dyDescent="0.25">
      <c r="A62" s="152"/>
      <c r="B62" s="122"/>
      <c r="C62" s="346"/>
      <c r="D62" s="134"/>
      <c r="E62" s="137"/>
      <c r="F62" s="123"/>
      <c r="G62" s="137"/>
      <c r="H62" s="123"/>
      <c r="I62" s="137"/>
      <c r="J62" s="123"/>
      <c r="K62" s="137" t="s">
        <v>107</v>
      </c>
      <c r="L62" s="124"/>
      <c r="M62" s="134"/>
      <c r="N62" s="137"/>
      <c r="O62" s="123"/>
      <c r="P62" s="134"/>
      <c r="Q62" s="122"/>
      <c r="R62" s="124"/>
      <c r="S62" s="119"/>
      <c r="T62" s="147"/>
      <c r="U62" s="126"/>
      <c r="V62" s="143"/>
      <c r="W62" s="125"/>
      <c r="X62" s="126"/>
    </row>
    <row r="63" spans="1:24" ht="73.8" customHeight="1" x14ac:dyDescent="0.25">
      <c r="A63" s="382" t="s">
        <v>325</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sheetData>
  <mergeCells count="16">
    <mergeCell ref="A1:M1"/>
    <mergeCell ref="A5:A7"/>
    <mergeCell ref="A63:X63"/>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38"/>
  <sheetViews>
    <sheetView showGridLines="0" zoomScale="90" zoomScaleNormal="90" workbookViewId="0">
      <selection sqref="A1:C1"/>
    </sheetView>
  </sheetViews>
  <sheetFormatPr defaultColWidth="10.33203125" defaultRowHeight="13.8" x14ac:dyDescent="0.25"/>
  <cols>
    <col min="1" max="1" width="23.109375" style="48" bestFit="1" customWidth="1"/>
    <col min="2" max="2" width="19.109375" style="48" customWidth="1"/>
    <col min="3" max="3" width="26.5546875" style="49"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10" ht="18.600000000000001" customHeight="1" x14ac:dyDescent="0.25">
      <c r="A1" s="397" t="s">
        <v>327</v>
      </c>
      <c r="B1" s="397"/>
      <c r="C1" s="397"/>
      <c r="D1" s="311" t="s">
        <v>336</v>
      </c>
      <c r="E1" s="322"/>
      <c r="F1" s="322"/>
      <c r="G1" s="101"/>
      <c r="H1" s="101"/>
    </row>
    <row r="2" spans="1:10" ht="8.4" customHeight="1" x14ac:dyDescent="0.3">
      <c r="A2" s="28"/>
    </row>
    <row r="3" spans="1:10" ht="27.6" customHeight="1" x14ac:dyDescent="0.25">
      <c r="A3" s="88" t="s">
        <v>33</v>
      </c>
      <c r="B3" s="87" t="s">
        <v>34</v>
      </c>
      <c r="C3" s="86" t="s">
        <v>72</v>
      </c>
      <c r="D3" s="86" t="s">
        <v>28</v>
      </c>
    </row>
    <row r="4" spans="1:10" x14ac:dyDescent="0.25">
      <c r="A4" s="29" t="s">
        <v>35</v>
      </c>
      <c r="B4" s="141">
        <f>SUM('Annual Capacity'!D27+'Annual Capacity'!M27)</f>
        <v>104543</v>
      </c>
      <c r="C4" s="138">
        <f>SUM('Annual Capacity'!E27+'Annual Capacity'!N27)</f>
        <v>2113167.2230000002</v>
      </c>
      <c r="D4" s="66">
        <f>C4/$C$6</f>
        <v>0.78224301564071486</v>
      </c>
    </row>
    <row r="5" spans="1:10" x14ac:dyDescent="0.25">
      <c r="A5" s="29" t="s">
        <v>32</v>
      </c>
      <c r="B5" s="141">
        <f>'Annual Capacity'!P27</f>
        <v>165</v>
      </c>
      <c r="C5" s="138">
        <f>'Annual Capacity'!Q27</f>
        <v>588253.15500000003</v>
      </c>
      <c r="D5" s="66">
        <f>C5/$C$6</f>
        <v>0.21775698435928506</v>
      </c>
    </row>
    <row r="6" spans="1:10" x14ac:dyDescent="0.25">
      <c r="A6" s="6" t="s">
        <v>1</v>
      </c>
      <c r="B6" s="142">
        <f>SUM(B4:B5)</f>
        <v>104708</v>
      </c>
      <c r="C6" s="139">
        <f>SUM(C4:C5)</f>
        <v>2701420.3780000005</v>
      </c>
      <c r="D6" s="140">
        <f>SUM(D4:D5)</f>
        <v>0.99999999999999989</v>
      </c>
    </row>
    <row r="7" spans="1:10" ht="22.2" customHeight="1" x14ac:dyDescent="0.25"/>
    <row r="8" spans="1:10" ht="17.399999999999999" customHeight="1" x14ac:dyDescent="0.25">
      <c r="A8" s="401" t="s">
        <v>77</v>
      </c>
      <c r="B8" s="401"/>
      <c r="C8" s="401"/>
      <c r="D8" s="401"/>
      <c r="E8" s="401"/>
      <c r="F8" s="401"/>
      <c r="G8" s="101"/>
      <c r="H8" s="101"/>
    </row>
    <row r="9" spans="1:10" ht="7.2" customHeight="1" x14ac:dyDescent="0.3">
      <c r="A9" s="28"/>
    </row>
    <row r="10" spans="1:10" ht="27.6" customHeight="1" x14ac:dyDescent="0.25">
      <c r="A10" s="89" t="s">
        <v>76</v>
      </c>
      <c r="B10" s="87" t="s">
        <v>34</v>
      </c>
      <c r="C10" s="86" t="s">
        <v>72</v>
      </c>
      <c r="D10" s="86" t="s">
        <v>28</v>
      </c>
    </row>
    <row r="11" spans="1:10" x14ac:dyDescent="0.25">
      <c r="A11" s="29" t="s">
        <v>4</v>
      </c>
      <c r="B11" s="181">
        <v>4290</v>
      </c>
      <c r="C11" s="138">
        <v>967200.10400000005</v>
      </c>
      <c r="D11" s="66">
        <f t="shared" ref="D11:D21" si="0">C11/$C$22</f>
        <v>0.45770164020758142</v>
      </c>
    </row>
    <row r="12" spans="1:10" x14ac:dyDescent="0.25">
      <c r="A12" s="29" t="s">
        <v>2</v>
      </c>
      <c r="B12" s="141">
        <v>140</v>
      </c>
      <c r="C12" s="138">
        <v>5166.0709999999999</v>
      </c>
      <c r="D12" s="66">
        <f t="shared" si="0"/>
        <v>2.4447052480143449E-3</v>
      </c>
    </row>
    <row r="13" spans="1:10" x14ac:dyDescent="0.25">
      <c r="A13" s="29" t="s">
        <v>74</v>
      </c>
      <c r="B13" s="141">
        <v>94</v>
      </c>
      <c r="C13" s="138">
        <v>27862.577000000001</v>
      </c>
      <c r="D13" s="66">
        <f t="shared" si="0"/>
        <v>1.3185221073249629E-2</v>
      </c>
    </row>
    <row r="14" spans="1:10" x14ac:dyDescent="0.25">
      <c r="A14" s="29" t="s">
        <v>36</v>
      </c>
      <c r="B14" s="141">
        <v>242</v>
      </c>
      <c r="C14" s="138">
        <v>49414.252999999997</v>
      </c>
      <c r="D14" s="66">
        <f t="shared" si="0"/>
        <v>2.3383976649916073E-2</v>
      </c>
    </row>
    <row r="15" spans="1:10" x14ac:dyDescent="0.25">
      <c r="A15" s="29" t="s">
        <v>3</v>
      </c>
      <c r="B15" s="141">
        <v>579</v>
      </c>
      <c r="C15" s="138">
        <v>42161.559000000001</v>
      </c>
      <c r="D15" s="66">
        <f t="shared" si="0"/>
        <v>1.9951832747123768E-2</v>
      </c>
    </row>
    <row r="16" spans="1:10" ht="13.8" customHeight="1" x14ac:dyDescent="0.25">
      <c r="A16" s="29" t="s">
        <v>323</v>
      </c>
      <c r="B16" s="141">
        <v>12</v>
      </c>
      <c r="C16" s="138">
        <v>1223.9169999999999</v>
      </c>
      <c r="D16" s="66">
        <f t="shared" si="0"/>
        <v>5.7918606094147233E-4</v>
      </c>
      <c r="I16" s="1"/>
      <c r="J16" s="1"/>
    </row>
    <row r="17" spans="1:11" ht="13.8" customHeight="1" x14ac:dyDescent="0.25">
      <c r="A17" s="29" t="s">
        <v>324</v>
      </c>
      <c r="B17" s="141">
        <v>47</v>
      </c>
      <c r="C17" s="138">
        <v>23291.573</v>
      </c>
      <c r="D17" s="66">
        <f t="shared" si="0"/>
        <v>1.1022115404068047E-2</v>
      </c>
      <c r="I17" s="73"/>
      <c r="J17" s="73"/>
    </row>
    <row r="18" spans="1:11" x14ac:dyDescent="0.25">
      <c r="A18" s="29" t="s">
        <v>5</v>
      </c>
      <c r="B18" s="141">
        <v>98439</v>
      </c>
      <c r="C18" s="138">
        <v>816624.26</v>
      </c>
      <c r="D18" s="66">
        <f t="shared" si="0"/>
        <v>0.38644564003820908</v>
      </c>
    </row>
    <row r="19" spans="1:11" x14ac:dyDescent="0.25">
      <c r="A19" s="29" t="s">
        <v>7</v>
      </c>
      <c r="B19" s="141">
        <v>108</v>
      </c>
      <c r="C19" s="138">
        <v>35135.527000000002</v>
      </c>
      <c r="D19" s="66">
        <f t="shared" si="0"/>
        <v>1.6626950587525745E-2</v>
      </c>
    </row>
    <row r="20" spans="1:11" x14ac:dyDescent="0.25">
      <c r="A20" s="29" t="s">
        <v>6</v>
      </c>
      <c r="B20" s="141">
        <v>533</v>
      </c>
      <c r="C20" s="138">
        <v>143564.02100000001</v>
      </c>
      <c r="D20" s="66">
        <f t="shared" si="0"/>
        <v>6.7937842039867746E-2</v>
      </c>
    </row>
    <row r="21" spans="1:11" x14ac:dyDescent="0.25">
      <c r="A21" s="29" t="s">
        <v>75</v>
      </c>
      <c r="B21" s="141">
        <v>59</v>
      </c>
      <c r="C21" s="138">
        <v>1523.3610000000001</v>
      </c>
      <c r="D21" s="66">
        <f t="shared" si="0"/>
        <v>7.208899435025923E-4</v>
      </c>
    </row>
    <row r="22" spans="1:11" ht="13.8" customHeight="1" x14ac:dyDescent="0.25">
      <c r="A22" s="6" t="s">
        <v>1</v>
      </c>
      <c r="B22" s="142">
        <f>SUM(B11:B21)</f>
        <v>104543</v>
      </c>
      <c r="C22" s="334">
        <f>SUM(C11:C21)</f>
        <v>2113167.2230000002</v>
      </c>
      <c r="D22" s="140">
        <f>SUM(D11:D21)</f>
        <v>1</v>
      </c>
      <c r="I22" s="73"/>
      <c r="J22" s="73"/>
    </row>
    <row r="23" spans="1:11" s="73" customFormat="1" ht="18" customHeight="1" x14ac:dyDescent="0.25">
      <c r="A23" s="24"/>
      <c r="B23" s="114"/>
      <c r="C23" s="115"/>
      <c r="D23" s="116"/>
    </row>
    <row r="24" spans="1:11" ht="22.2" customHeight="1" x14ac:dyDescent="0.25">
      <c r="A24" s="402" t="s">
        <v>78</v>
      </c>
      <c r="B24" s="402"/>
      <c r="C24" s="402"/>
      <c r="D24" s="402"/>
      <c r="F24" s="400" t="str">
        <f>'Annual Capacity'!V3</f>
        <v>Previously Reported through 11/30/18</v>
      </c>
      <c r="G24" s="400"/>
      <c r="I24" s="398" t="str">
        <f>'Annual Capacity'!Y3</f>
        <v>Difference between 11/30/18 and 12/31/18</v>
      </c>
      <c r="J24" s="398"/>
    </row>
    <row r="25" spans="1:11" ht="17.399999999999999" customHeight="1" x14ac:dyDescent="0.25">
      <c r="A25" s="402"/>
      <c r="B25" s="402"/>
      <c r="C25" s="402"/>
      <c r="D25" s="402"/>
      <c r="E25" s="103"/>
      <c r="F25" s="400"/>
      <c r="G25" s="400"/>
      <c r="H25" s="106"/>
      <c r="I25" s="398"/>
      <c r="J25" s="398"/>
    </row>
    <row r="26" spans="1:11" ht="7.2" customHeight="1" x14ac:dyDescent="0.3">
      <c r="A26" s="28"/>
      <c r="F26" s="399"/>
      <c r="G26" s="399"/>
      <c r="H26" s="107"/>
      <c r="I26" s="399"/>
      <c r="J26" s="399"/>
    </row>
    <row r="27" spans="1:11" ht="27.6" customHeight="1" x14ac:dyDescent="0.25">
      <c r="A27" s="90" t="s">
        <v>22</v>
      </c>
      <c r="B27" s="77" t="s">
        <v>23</v>
      </c>
      <c r="C27" s="58" t="s">
        <v>72</v>
      </c>
      <c r="D27" s="58" t="s">
        <v>28</v>
      </c>
      <c r="F27" s="225" t="s">
        <v>8</v>
      </c>
      <c r="G27" s="226" t="s">
        <v>29</v>
      </c>
      <c r="H27" s="108"/>
      <c r="I27" s="111" t="s">
        <v>8</v>
      </c>
      <c r="J27" s="111" t="s">
        <v>29</v>
      </c>
    </row>
    <row r="28" spans="1:11" ht="14.4" x14ac:dyDescent="0.3">
      <c r="A28" s="53" t="s">
        <v>16</v>
      </c>
      <c r="B28" s="54">
        <v>80</v>
      </c>
      <c r="C28" s="54">
        <v>80859.649000000005</v>
      </c>
      <c r="D28" s="55">
        <f>C28/$C$33</f>
        <v>0.13745722961740853</v>
      </c>
      <c r="F28" s="234">
        <v>80</v>
      </c>
      <c r="G28" s="234">
        <v>80859.649000000005</v>
      </c>
      <c r="H28" s="108"/>
      <c r="I28" s="112">
        <f t="shared" ref="I28:J32" si="1">B28-F28</f>
        <v>0</v>
      </c>
      <c r="J28" s="150">
        <f t="shared" si="1"/>
        <v>0</v>
      </c>
    </row>
    <row r="29" spans="1:11" ht="14.4" x14ac:dyDescent="0.3">
      <c r="A29" s="53" t="s">
        <v>24</v>
      </c>
      <c r="B29" s="54">
        <v>31</v>
      </c>
      <c r="C29" s="54">
        <v>194412.08</v>
      </c>
      <c r="D29" s="55">
        <f>C29/$C$33</f>
        <v>0.33049050115166823</v>
      </c>
      <c r="F29" s="234">
        <v>31</v>
      </c>
      <c r="G29" s="234">
        <v>194412.08</v>
      </c>
      <c r="H29" s="109"/>
      <c r="I29" s="112">
        <f t="shared" si="1"/>
        <v>0</v>
      </c>
      <c r="J29" s="150">
        <f t="shared" si="1"/>
        <v>0</v>
      </c>
    </row>
    <row r="30" spans="1:11" ht="14.4" x14ac:dyDescent="0.3">
      <c r="A30" s="53" t="s">
        <v>25</v>
      </c>
      <c r="B30" s="54">
        <v>9</v>
      </c>
      <c r="C30" s="54">
        <v>64495.93</v>
      </c>
      <c r="D30" s="55">
        <f>C30/$C$33</f>
        <v>0.10963975195339155</v>
      </c>
      <c r="F30" s="234">
        <v>8</v>
      </c>
      <c r="G30" s="234">
        <v>54498.6</v>
      </c>
      <c r="H30" s="107"/>
      <c r="I30" s="112">
        <f t="shared" si="1"/>
        <v>1</v>
      </c>
      <c r="J30" s="150">
        <f t="shared" si="1"/>
        <v>9997.3300000000017</v>
      </c>
    </row>
    <row r="31" spans="1:11" ht="14.4" x14ac:dyDescent="0.3">
      <c r="A31" s="56" t="s">
        <v>26</v>
      </c>
      <c r="B31" s="57">
        <v>12</v>
      </c>
      <c r="C31" s="57">
        <v>125959.78</v>
      </c>
      <c r="D31" s="55">
        <f>C31/$C$33</f>
        <v>0.21412512441178491</v>
      </c>
      <c r="F31" s="235">
        <v>12</v>
      </c>
      <c r="G31" s="235">
        <v>125959.78</v>
      </c>
      <c r="H31" s="110"/>
      <c r="I31" s="112">
        <f t="shared" si="1"/>
        <v>0</v>
      </c>
      <c r="J31" s="150">
        <f t="shared" si="1"/>
        <v>0</v>
      </c>
      <c r="K31" s="104"/>
    </row>
    <row r="32" spans="1:11" ht="14.4" x14ac:dyDescent="0.3">
      <c r="A32" s="56" t="s">
        <v>30</v>
      </c>
      <c r="B32" s="57">
        <v>33</v>
      </c>
      <c r="C32" s="57">
        <v>122525.716</v>
      </c>
      <c r="D32" s="55">
        <f>C32/$C$33</f>
        <v>0.20828739286574671</v>
      </c>
      <c r="F32" s="235">
        <v>33</v>
      </c>
      <c r="G32" s="235">
        <v>122525.716</v>
      </c>
      <c r="H32" s="107"/>
      <c r="I32" s="112">
        <f t="shared" si="1"/>
        <v>0</v>
      </c>
      <c r="J32" s="150">
        <f t="shared" si="1"/>
        <v>0</v>
      </c>
      <c r="K32" s="99"/>
    </row>
    <row r="33" spans="1:12" ht="14.4" x14ac:dyDescent="0.3">
      <c r="A33" s="58" t="s">
        <v>27</v>
      </c>
      <c r="B33" s="59">
        <f>SUM(B28:B32)</f>
        <v>165</v>
      </c>
      <c r="C33" s="59">
        <f>SUM(C28:C32)</f>
        <v>588253.15500000003</v>
      </c>
      <c r="D33" s="60">
        <f>SUM(D28:D32)</f>
        <v>0.99999999999999989</v>
      </c>
      <c r="F33" s="227">
        <f>SUM(F28:F32)</f>
        <v>164</v>
      </c>
      <c r="G33" s="228">
        <f>SUM(G28:G32)</f>
        <v>578255.82499999995</v>
      </c>
      <c r="H33" s="107"/>
      <c r="I33" s="113">
        <f>B33-F33</f>
        <v>1</v>
      </c>
      <c r="J33" s="151">
        <f>SUM(J28:J32)</f>
        <v>9997.3300000000017</v>
      </c>
      <c r="K33" s="104"/>
    </row>
    <row r="34" spans="1:12" ht="16.2" customHeight="1" x14ac:dyDescent="0.25">
      <c r="A34" s="50"/>
      <c r="B34" s="50"/>
      <c r="C34" s="51"/>
      <c r="D34" s="51"/>
      <c r="E34" s="52"/>
      <c r="K34" s="105"/>
      <c r="L34" s="104"/>
    </row>
    <row r="35" spans="1:12" ht="14.4" x14ac:dyDescent="0.25">
      <c r="A35" s="428" t="s">
        <v>340</v>
      </c>
      <c r="B35" s="428"/>
      <c r="C35" s="428"/>
      <c r="D35" s="428"/>
      <c r="E35" s="428"/>
      <c r="F35" s="428"/>
      <c r="G35" s="429"/>
      <c r="H35" s="429"/>
      <c r="I35" s="429"/>
      <c r="J35" s="429"/>
      <c r="K35" s="429"/>
      <c r="L35" s="429"/>
    </row>
    <row r="36" spans="1:12" x14ac:dyDescent="0.25">
      <c r="A36" s="430"/>
      <c r="B36" s="430"/>
      <c r="C36" s="430"/>
      <c r="D36" s="430"/>
      <c r="E36" s="430"/>
      <c r="F36" s="429"/>
      <c r="G36" s="429"/>
      <c r="H36" s="429"/>
      <c r="I36" s="429"/>
      <c r="J36" s="429"/>
      <c r="K36" s="429"/>
      <c r="L36" s="429"/>
    </row>
    <row r="37" spans="1:12" ht="26.4" x14ac:dyDescent="0.25">
      <c r="A37" s="431" t="s">
        <v>172</v>
      </c>
      <c r="B37" s="431" t="s">
        <v>109</v>
      </c>
      <c r="C37" s="432" t="s">
        <v>338</v>
      </c>
      <c r="D37" s="433" t="s">
        <v>339</v>
      </c>
      <c r="E37" s="434"/>
      <c r="F37" s="429"/>
      <c r="G37" s="429"/>
      <c r="H37" s="429"/>
      <c r="I37" s="429"/>
      <c r="J37" s="429"/>
      <c r="K37" s="429"/>
      <c r="L37" s="429"/>
    </row>
    <row r="38" spans="1:12" ht="14.4" x14ac:dyDescent="0.25">
      <c r="A38" s="438" t="s">
        <v>337</v>
      </c>
      <c r="B38" s="435" t="s">
        <v>341</v>
      </c>
      <c r="C38" s="436">
        <v>43402</v>
      </c>
      <c r="D38" s="437">
        <v>9997.33</v>
      </c>
      <c r="E38" s="434"/>
      <c r="F38" s="429"/>
      <c r="G38" s="429"/>
      <c r="H38" s="429"/>
      <c r="I38" s="429"/>
      <c r="J38" s="429"/>
      <c r="K38" s="429"/>
      <c r="L38" s="429"/>
    </row>
  </sheetData>
  <mergeCells count="6">
    <mergeCell ref="A35:F35"/>
    <mergeCell ref="A1:C1"/>
    <mergeCell ref="I24:J26"/>
    <mergeCell ref="F24:G26"/>
    <mergeCell ref="A8:F8"/>
    <mergeCell ref="A24:D25"/>
  </mergeCell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4" width="9.109375" style="331"/>
    <col min="15" max="16384" width="9.109375" style="41"/>
  </cols>
  <sheetData>
    <row r="1" spans="1:14" ht="17.399999999999999" x14ac:dyDescent="0.25">
      <c r="A1" s="403" t="s">
        <v>92</v>
      </c>
      <c r="B1" s="403"/>
      <c r="C1" s="403"/>
      <c r="D1" s="403"/>
      <c r="E1" s="403"/>
      <c r="F1" s="403"/>
    </row>
    <row r="2" spans="1:14" ht="17.399999999999999" x14ac:dyDescent="0.25">
      <c r="A2" s="403" t="s">
        <v>83</v>
      </c>
      <c r="B2" s="403"/>
      <c r="C2" s="403"/>
      <c r="D2" s="403"/>
      <c r="E2" s="403"/>
      <c r="F2" s="403"/>
    </row>
    <row r="3" spans="1:14" ht="17.399999999999999" x14ac:dyDescent="0.25">
      <c r="A3" s="412" t="s">
        <v>328</v>
      </c>
      <c r="B3" s="412"/>
      <c r="C3" s="412"/>
      <c r="D3" s="412"/>
      <c r="E3" s="323" t="str">
        <f>'Interconnection &amp; Customer Type'!D1</f>
        <v>as of 12/31/18</v>
      </c>
      <c r="F3" s="323"/>
    </row>
    <row r="4" spans="1:14" ht="11.4" customHeight="1" x14ac:dyDescent="0.25">
      <c r="A4" s="43"/>
      <c r="B4" s="43"/>
      <c r="C4" s="43"/>
      <c r="D4" s="43"/>
      <c r="E4" s="43"/>
      <c r="F4" s="43"/>
    </row>
    <row r="5" spans="1:14" s="61" customFormat="1" ht="17.399999999999999" customHeight="1" x14ac:dyDescent="0.25">
      <c r="A5" s="409" t="s">
        <v>79</v>
      </c>
      <c r="B5" s="410"/>
      <c r="C5" s="410"/>
      <c r="D5" s="410"/>
      <c r="E5" s="410"/>
      <c r="F5" s="411"/>
      <c r="G5" s="330"/>
      <c r="H5" s="330"/>
      <c r="I5" s="330"/>
      <c r="J5" s="330"/>
      <c r="K5" s="330"/>
      <c r="L5" s="330"/>
      <c r="M5" s="330"/>
      <c r="N5" s="330"/>
    </row>
    <row r="6" spans="1:14" s="61" customFormat="1" ht="13.8" x14ac:dyDescent="0.25">
      <c r="A6" s="83" t="s">
        <v>37</v>
      </c>
      <c r="B6" s="81" t="s">
        <v>22</v>
      </c>
      <c r="C6" s="81"/>
      <c r="D6" s="82" t="s">
        <v>23</v>
      </c>
      <c r="E6" s="81" t="s">
        <v>29</v>
      </c>
      <c r="F6" s="82" t="s">
        <v>38</v>
      </c>
      <c r="G6" s="330"/>
      <c r="H6" s="330"/>
      <c r="I6" s="330"/>
      <c r="J6" s="330"/>
      <c r="K6" s="330"/>
      <c r="L6" s="330"/>
      <c r="M6" s="330"/>
      <c r="N6" s="330"/>
    </row>
    <row r="7" spans="1:14" s="61" customFormat="1" ht="14.4" x14ac:dyDescent="0.3">
      <c r="A7" s="84" t="s">
        <v>14</v>
      </c>
      <c r="B7" s="64" t="s">
        <v>39</v>
      </c>
      <c r="C7" s="64"/>
      <c r="D7" s="65">
        <v>26164</v>
      </c>
      <c r="E7" s="65">
        <v>771900.92500000005</v>
      </c>
      <c r="F7" s="66">
        <f>E7/$E$9</f>
        <v>0.36528151515815932</v>
      </c>
      <c r="G7" s="330"/>
      <c r="H7" s="330"/>
      <c r="I7" s="330"/>
      <c r="J7" s="330"/>
      <c r="K7" s="330"/>
      <c r="L7" s="330"/>
      <c r="M7" s="330"/>
      <c r="N7" s="330"/>
    </row>
    <row r="8" spans="1:14" s="61" customFormat="1" ht="14.4" x14ac:dyDescent="0.3">
      <c r="A8" s="84" t="s">
        <v>71</v>
      </c>
      <c r="B8" s="64" t="s">
        <v>40</v>
      </c>
      <c r="C8" s="64"/>
      <c r="D8" s="65">
        <v>78379</v>
      </c>
      <c r="E8" s="65">
        <v>1341266.298</v>
      </c>
      <c r="F8" s="66">
        <f>E8/$E$9</f>
        <v>0.63471848484184057</v>
      </c>
      <c r="G8" s="330"/>
      <c r="H8" s="330"/>
      <c r="I8" s="330"/>
      <c r="J8" s="330"/>
      <c r="K8" s="330"/>
      <c r="L8" s="330"/>
      <c r="M8" s="330"/>
      <c r="N8" s="330"/>
    </row>
    <row r="9" spans="1:14" s="69" customFormat="1" ht="13.8" x14ac:dyDescent="0.25">
      <c r="A9" s="405" t="s">
        <v>27</v>
      </c>
      <c r="B9" s="406"/>
      <c r="C9" s="407"/>
      <c r="D9" s="67">
        <f>SUM(D7:D8)</f>
        <v>104543</v>
      </c>
      <c r="E9" s="67">
        <f>SUM(E7:E8)</f>
        <v>2113167.2230000002</v>
      </c>
      <c r="F9" s="68">
        <f>SUM(F7:F8)</f>
        <v>0.99999999999999989</v>
      </c>
      <c r="G9" s="329"/>
      <c r="H9" s="329"/>
      <c r="I9" s="329"/>
      <c r="J9" s="329"/>
      <c r="K9" s="329"/>
      <c r="L9" s="329"/>
      <c r="M9" s="329"/>
      <c r="N9" s="329"/>
    </row>
    <row r="10" spans="1:14" s="61" customFormat="1" ht="3.6" customHeight="1" x14ac:dyDescent="0.25">
      <c r="A10" s="70"/>
      <c r="B10" s="70"/>
      <c r="C10" s="70"/>
      <c r="D10" s="71"/>
      <c r="E10" s="71"/>
      <c r="F10" s="70"/>
      <c r="G10" s="330"/>
      <c r="H10" s="330"/>
      <c r="I10" s="330"/>
      <c r="J10" s="330"/>
      <c r="K10" s="330"/>
      <c r="L10" s="330"/>
      <c r="M10" s="330"/>
      <c r="N10" s="330"/>
    </row>
    <row r="11" spans="1:14" s="61" customFormat="1" ht="13.8" x14ac:dyDescent="0.25">
      <c r="G11" s="333"/>
      <c r="H11" s="330"/>
      <c r="I11" s="330"/>
      <c r="J11" s="330"/>
      <c r="K11" s="330"/>
      <c r="L11" s="330"/>
      <c r="M11" s="330"/>
      <c r="N11" s="330"/>
    </row>
    <row r="12" spans="1:14" s="61" customFormat="1" ht="17.399999999999999" customHeight="1" x14ac:dyDescent="0.25">
      <c r="A12" s="408" t="s">
        <v>84</v>
      </c>
      <c r="B12" s="408"/>
      <c r="C12" s="408"/>
      <c r="D12" s="408"/>
      <c r="E12" s="408"/>
      <c r="F12" s="408"/>
      <c r="G12" s="330"/>
      <c r="H12" s="330"/>
      <c r="I12" s="330"/>
      <c r="J12" s="330"/>
      <c r="K12" s="330"/>
      <c r="L12" s="330"/>
      <c r="M12" s="330"/>
      <c r="N12" s="330"/>
    </row>
    <row r="13" spans="1:14" s="61" customFormat="1" ht="13.8" x14ac:dyDescent="0.25">
      <c r="A13" s="85" t="s">
        <v>37</v>
      </c>
      <c r="B13" s="62" t="s">
        <v>22</v>
      </c>
      <c r="C13" s="62"/>
      <c r="D13" s="63" t="s">
        <v>23</v>
      </c>
      <c r="E13" s="62" t="s">
        <v>29</v>
      </c>
      <c r="F13" s="62" t="s">
        <v>38</v>
      </c>
      <c r="G13" s="330"/>
      <c r="H13" s="330"/>
      <c r="I13" s="330"/>
      <c r="J13" s="330"/>
      <c r="K13" s="330"/>
      <c r="L13" s="330"/>
      <c r="M13" s="330"/>
      <c r="N13" s="330"/>
    </row>
    <row r="14" spans="1:14" s="61" customFormat="1" ht="14.4" x14ac:dyDescent="0.3">
      <c r="A14" s="84" t="s">
        <v>14</v>
      </c>
      <c r="B14" s="64" t="s">
        <v>39</v>
      </c>
      <c r="C14" s="64"/>
      <c r="D14" s="65">
        <v>22308</v>
      </c>
      <c r="E14" s="65">
        <v>200055.916</v>
      </c>
      <c r="F14" s="66">
        <f>E14/E16</f>
        <v>0.24497914867236492</v>
      </c>
      <c r="G14" s="330"/>
      <c r="H14" s="330"/>
      <c r="I14" s="330"/>
      <c r="J14" s="330"/>
      <c r="K14" s="330"/>
      <c r="L14" s="330"/>
      <c r="M14" s="330"/>
      <c r="N14" s="330"/>
    </row>
    <row r="15" spans="1:14" s="61" customFormat="1" ht="14.4" x14ac:dyDescent="0.3">
      <c r="A15" s="84" t="s">
        <v>71</v>
      </c>
      <c r="B15" s="64" t="s">
        <v>40</v>
      </c>
      <c r="C15" s="64"/>
      <c r="D15" s="65">
        <v>76131</v>
      </c>
      <c r="E15" s="65">
        <v>616568.34400000004</v>
      </c>
      <c r="F15" s="66">
        <f>E15/E16</f>
        <v>0.75502085132763508</v>
      </c>
      <c r="G15" s="330"/>
      <c r="H15" s="330"/>
      <c r="I15" s="330"/>
      <c r="J15" s="330"/>
      <c r="K15" s="330"/>
      <c r="L15" s="330"/>
      <c r="M15" s="330"/>
      <c r="N15" s="330"/>
    </row>
    <row r="16" spans="1:14" s="69" customFormat="1" ht="13.8" x14ac:dyDescent="0.25">
      <c r="A16" s="405" t="s">
        <v>27</v>
      </c>
      <c r="B16" s="406"/>
      <c r="C16" s="407"/>
      <c r="D16" s="67">
        <f>SUM(D14:D15)</f>
        <v>98439</v>
      </c>
      <c r="E16" s="67">
        <f>SUM(E14:E15)</f>
        <v>816624.26</v>
      </c>
      <c r="F16" s="68">
        <f>SUM(F14:F15)</f>
        <v>1</v>
      </c>
      <c r="G16" s="329"/>
      <c r="H16" s="329"/>
      <c r="I16" s="329"/>
      <c r="J16" s="329"/>
      <c r="K16" s="329"/>
      <c r="L16" s="329"/>
      <c r="M16" s="329"/>
      <c r="N16" s="329"/>
    </row>
    <row r="17" spans="1:14" s="61" customFormat="1" ht="3.6" customHeight="1" x14ac:dyDescent="0.25">
      <c r="A17" s="70"/>
      <c r="B17" s="70"/>
      <c r="C17" s="70"/>
      <c r="D17" s="71"/>
      <c r="E17" s="71"/>
      <c r="F17" s="70"/>
      <c r="G17" s="330"/>
      <c r="H17" s="330"/>
      <c r="I17" s="330"/>
      <c r="J17" s="330"/>
      <c r="K17" s="330"/>
      <c r="L17" s="330"/>
      <c r="M17" s="330"/>
      <c r="N17" s="330"/>
    </row>
    <row r="18" spans="1:14" ht="37.799999999999997" customHeight="1" x14ac:dyDescent="0.3">
      <c r="A18" s="404" t="s">
        <v>326</v>
      </c>
      <c r="B18" s="404"/>
      <c r="C18" s="404"/>
      <c r="D18" s="404"/>
      <c r="E18" s="404"/>
      <c r="F18" s="404"/>
    </row>
  </sheetData>
  <mergeCells count="8">
    <mergeCell ref="A1:F1"/>
    <mergeCell ref="A18:F18"/>
    <mergeCell ref="A2:F2"/>
    <mergeCell ref="A9:C9"/>
    <mergeCell ref="A16:C16"/>
    <mergeCell ref="A12:F12"/>
    <mergeCell ref="A5:F5"/>
    <mergeCell ref="A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200" customWidth="1"/>
    <col min="2" max="2" width="7.6640625" style="264" customWidth="1"/>
    <col min="3" max="3" width="17.44140625" style="48" bestFit="1" customWidth="1"/>
    <col min="4" max="4" width="0.88671875" style="118" customWidth="1"/>
    <col min="5" max="5" width="11.77734375" style="73" customWidth="1"/>
    <col min="6" max="6" width="12.6640625" style="73" bestFit="1" customWidth="1"/>
    <col min="7" max="7" width="0.88671875" style="118" customWidth="1"/>
    <col min="8" max="8" width="11.21875" style="73" customWidth="1"/>
    <col min="9" max="9" width="11.88671875" style="73" customWidth="1"/>
    <col min="10" max="10" width="12.21875" style="73" customWidth="1"/>
    <col min="11" max="11" width="14.44140625" style="73" customWidth="1"/>
    <col min="12" max="12" width="12.33203125" style="73" customWidth="1"/>
    <col min="13" max="13" width="15.109375" style="73" customWidth="1"/>
    <col min="14" max="14" width="14.109375" style="73" customWidth="1"/>
    <col min="15" max="15" width="15.6640625" style="73" bestFit="1" customWidth="1"/>
    <col min="16" max="16" width="0.88671875" style="118" customWidth="1"/>
    <col min="17" max="17" width="11.109375" style="73" bestFit="1" customWidth="1"/>
    <col min="18" max="18" width="13.5546875" style="73" customWidth="1"/>
    <col min="19" max="19" width="0.88671875" style="118" customWidth="1"/>
    <col min="20" max="20" width="11.33203125" style="73" customWidth="1"/>
    <col min="21" max="21" width="15" style="73" customWidth="1"/>
    <col min="22" max="22" width="0.6640625" style="200" customWidth="1"/>
    <col min="23" max="23" width="10.33203125" style="200"/>
    <col min="24" max="24" width="1.5546875" style="200" customWidth="1"/>
    <col min="25" max="25" width="11.5546875" style="200" bestFit="1" customWidth="1"/>
    <col min="26" max="26" width="10.33203125" style="200"/>
    <col min="27" max="27" width="1.44140625" style="200" customWidth="1"/>
    <col min="28" max="28" width="11.5546875" style="200" bestFit="1" customWidth="1"/>
    <col min="29" max="29" width="11.21875" style="200" bestFit="1" customWidth="1"/>
    <col min="30" max="16384" width="10.33203125" style="200"/>
  </cols>
  <sheetData>
    <row r="1" spans="1:29" ht="19.2" hidden="1" customHeight="1" x14ac:dyDescent="0.3">
      <c r="A1" s="363" t="str">
        <f>'Annual Capacity'!A2:M2</f>
        <v>New Jersey Solar Installations as of 12/31/18</v>
      </c>
      <c r="B1" s="363"/>
      <c r="C1" s="363"/>
      <c r="D1" s="363"/>
      <c r="E1" s="363"/>
      <c r="F1" s="363"/>
      <c r="G1" s="363"/>
      <c r="H1" s="363"/>
      <c r="I1" s="363"/>
      <c r="J1" s="363"/>
      <c r="K1" s="363"/>
      <c r="L1" s="363"/>
      <c r="M1" s="363"/>
    </row>
    <row r="2" spans="1:29" s="1" customFormat="1" ht="18" customHeight="1" x14ac:dyDescent="0.25">
      <c r="A2" s="363"/>
      <c r="B2" s="363"/>
      <c r="C2" s="363"/>
      <c r="D2" s="363"/>
      <c r="E2" s="363"/>
      <c r="F2" s="363"/>
      <c r="G2" s="363"/>
      <c r="H2" s="363"/>
      <c r="I2" s="363"/>
      <c r="J2" s="363"/>
      <c r="K2" s="363"/>
      <c r="L2" s="363"/>
      <c r="M2" s="363"/>
      <c r="N2" s="313" t="s">
        <v>329</v>
      </c>
      <c r="O2" s="313"/>
      <c r="P2" s="313"/>
      <c r="Q2" s="313"/>
      <c r="R2" s="313"/>
      <c r="S2" s="313"/>
      <c r="T2" s="313"/>
      <c r="U2" s="313"/>
      <c r="V2" s="313"/>
      <c r="W2" s="313"/>
      <c r="X2" s="313"/>
      <c r="Y2" s="313"/>
      <c r="Z2" s="313"/>
      <c r="AA2" s="313"/>
      <c r="AB2" s="313"/>
      <c r="AC2" s="313"/>
    </row>
    <row r="3" spans="1:29" ht="16.5" customHeight="1" x14ac:dyDescent="0.3">
      <c r="C3" s="176"/>
    </row>
    <row r="4" spans="1:29" ht="32.25" customHeight="1" x14ac:dyDescent="0.3">
      <c r="C4" s="416" t="s">
        <v>45</v>
      </c>
      <c r="D4" s="23"/>
      <c r="E4" s="365" t="s">
        <v>89</v>
      </c>
      <c r="F4" s="365"/>
      <c r="G4" s="23"/>
      <c r="H4" s="417" t="s">
        <v>10</v>
      </c>
      <c r="I4" s="418"/>
      <c r="J4" s="419" t="s">
        <v>10</v>
      </c>
      <c r="K4" s="420"/>
      <c r="L4" s="421" t="s">
        <v>10</v>
      </c>
      <c r="M4" s="420"/>
      <c r="N4" s="422" t="s">
        <v>10</v>
      </c>
      <c r="O4" s="423"/>
      <c r="P4" s="23"/>
      <c r="Q4" s="365" t="s">
        <v>88</v>
      </c>
      <c r="R4" s="365"/>
      <c r="S4" s="23"/>
      <c r="T4" s="355" t="str">
        <f>'Annual Capacity'!S4</f>
        <v>Total of All Projects               as of 12/31/18 (kW)</v>
      </c>
      <c r="U4" s="356"/>
      <c r="W4" s="193"/>
      <c r="X4" s="4"/>
      <c r="Y4" s="414" t="str">
        <f>'Annual Capacity'!V3</f>
        <v>Previously Reported through 11/30/18</v>
      </c>
      <c r="Z4" s="414"/>
      <c r="AA4" s="324"/>
      <c r="AB4" s="398" t="str">
        <f>'Annual Capacity'!Y3</f>
        <v>Difference between 11/30/18 and 12/31/18</v>
      </c>
      <c r="AC4" s="398"/>
    </row>
    <row r="5" spans="1:29" s="202" customFormat="1" ht="13.95" customHeight="1" x14ac:dyDescent="0.25">
      <c r="B5" s="265"/>
      <c r="C5" s="416"/>
      <c r="D5" s="23"/>
      <c r="E5" s="365"/>
      <c r="F5" s="365"/>
      <c r="G5" s="23"/>
      <c r="H5" s="359" t="s">
        <v>85</v>
      </c>
      <c r="I5" s="360"/>
      <c r="J5" s="366" t="s">
        <v>86</v>
      </c>
      <c r="K5" s="367"/>
      <c r="L5" s="375" t="s">
        <v>87</v>
      </c>
      <c r="M5" s="367"/>
      <c r="N5" s="361" t="s">
        <v>82</v>
      </c>
      <c r="O5" s="362"/>
      <c r="P5" s="23"/>
      <c r="Q5" s="365"/>
      <c r="R5" s="365"/>
      <c r="S5" s="23"/>
      <c r="T5" s="357"/>
      <c r="U5" s="358"/>
      <c r="X5" s="48"/>
      <c r="Y5" s="415"/>
      <c r="Z5" s="415"/>
      <c r="AA5" s="325"/>
      <c r="AB5" s="399"/>
      <c r="AC5" s="399"/>
    </row>
    <row r="6" spans="1:29" s="203" customFormat="1" ht="41.4" x14ac:dyDescent="0.3">
      <c r="B6" s="266"/>
      <c r="C6" s="416"/>
      <c r="D6" s="91"/>
      <c r="E6" s="192" t="s">
        <v>9</v>
      </c>
      <c r="F6" s="192" t="s">
        <v>11</v>
      </c>
      <c r="G6" s="91"/>
      <c r="H6" s="92" t="s">
        <v>9</v>
      </c>
      <c r="I6" s="92" t="s">
        <v>11</v>
      </c>
      <c r="J6" s="93" t="s">
        <v>9</v>
      </c>
      <c r="K6" s="93" t="s">
        <v>11</v>
      </c>
      <c r="L6" s="92" t="s">
        <v>9</v>
      </c>
      <c r="M6" s="92" t="s">
        <v>11</v>
      </c>
      <c r="N6" s="192" t="s">
        <v>9</v>
      </c>
      <c r="O6" s="192" t="s">
        <v>11</v>
      </c>
      <c r="P6" s="91"/>
      <c r="Q6" s="192" t="s">
        <v>9</v>
      </c>
      <c r="R6" s="192" t="s">
        <v>11</v>
      </c>
      <c r="S6" s="91"/>
      <c r="T6" s="194" t="s">
        <v>8</v>
      </c>
      <c r="U6" s="194" t="s">
        <v>12</v>
      </c>
      <c r="W6" s="58" t="s">
        <v>69</v>
      </c>
      <c r="X6" s="48"/>
      <c r="Y6" s="78" t="s">
        <v>34</v>
      </c>
      <c r="Z6" s="79" t="s">
        <v>68</v>
      </c>
      <c r="AA6" s="229"/>
      <c r="AB6" s="78" t="s">
        <v>34</v>
      </c>
      <c r="AC6" s="79" t="s">
        <v>68</v>
      </c>
    </row>
    <row r="7" spans="1:29" s="203" customFormat="1" x14ac:dyDescent="0.3">
      <c r="B7" s="266">
        <v>1</v>
      </c>
      <c r="C7" s="223" t="s">
        <v>46</v>
      </c>
      <c r="D7" s="211"/>
      <c r="E7" s="307">
        <v>945</v>
      </c>
      <c r="F7" s="307">
        <v>8948.5319999999992</v>
      </c>
      <c r="G7" s="214"/>
      <c r="H7" s="310">
        <v>92</v>
      </c>
      <c r="I7" s="307">
        <v>3166.8420000000001</v>
      </c>
      <c r="J7" s="310">
        <v>45</v>
      </c>
      <c r="K7" s="307">
        <v>15448.307000000001</v>
      </c>
      <c r="L7" s="310">
        <v>1</v>
      </c>
      <c r="M7" s="307">
        <v>3373.65</v>
      </c>
      <c r="N7" s="208">
        <f>SUM(H7+J7+L7)</f>
        <v>138</v>
      </c>
      <c r="O7" s="208">
        <f>SUM(I7+K7+M7)</f>
        <v>21988.799000000003</v>
      </c>
      <c r="P7" s="211"/>
      <c r="Q7" s="207">
        <v>4</v>
      </c>
      <c r="R7" s="208">
        <v>31844.63</v>
      </c>
      <c r="S7" s="211"/>
      <c r="T7" s="222">
        <f>SUM(E7+N7+Q7)</f>
        <v>1087</v>
      </c>
      <c r="U7" s="222">
        <f>SUM(F7+O7+R7)</f>
        <v>62781.961000000003</v>
      </c>
      <c r="W7" s="66">
        <f>U7/$U$29</f>
        <v>2.3240352190754078E-2</v>
      </c>
      <c r="X7" s="48"/>
      <c r="Y7" s="280">
        <v>1074</v>
      </c>
      <c r="Z7" s="280">
        <v>62609.731</v>
      </c>
      <c r="AA7" s="230"/>
      <c r="AB7" s="220">
        <f>SUM(T7-Y7)</f>
        <v>13</v>
      </c>
      <c r="AC7" s="220">
        <f>SUM(U7-Z7)</f>
        <v>172.2300000000032</v>
      </c>
    </row>
    <row r="8" spans="1:29" s="203" customFormat="1" x14ac:dyDescent="0.3">
      <c r="B8" s="266">
        <v>2</v>
      </c>
      <c r="C8" s="223" t="s">
        <v>47</v>
      </c>
      <c r="D8" s="211"/>
      <c r="E8" s="307">
        <v>918</v>
      </c>
      <c r="F8" s="307">
        <v>8548.8960000000006</v>
      </c>
      <c r="G8" s="214"/>
      <c r="H8" s="310">
        <v>74</v>
      </c>
      <c r="I8" s="307">
        <v>1782.6010000000001</v>
      </c>
      <c r="J8" s="310">
        <v>33</v>
      </c>
      <c r="K8" s="307">
        <v>12206.236000000001</v>
      </c>
      <c r="L8" s="310">
        <v>5</v>
      </c>
      <c r="M8" s="307">
        <v>30565.85</v>
      </c>
      <c r="N8" s="208">
        <f t="shared" ref="N8:N27" si="0">SUM(H8+J8+L8)</f>
        <v>112</v>
      </c>
      <c r="O8" s="208">
        <f t="shared" ref="O8:O27" si="1">SUM(I8+K8+M8)</f>
        <v>44554.686999999998</v>
      </c>
      <c r="P8" s="211"/>
      <c r="Q8" s="207">
        <v>5</v>
      </c>
      <c r="R8" s="208">
        <v>23185.204000000002</v>
      </c>
      <c r="S8" s="211"/>
      <c r="T8" s="222">
        <f t="shared" ref="T8:T27" si="2">SUM(E8+N8+Q8)</f>
        <v>1035</v>
      </c>
      <c r="U8" s="222">
        <f t="shared" ref="U8:U27" si="3">SUM(F8+O8+R8)</f>
        <v>76288.786999999997</v>
      </c>
      <c r="W8" s="66">
        <f t="shared" ref="W8:W27" si="4">U8/$U$29</f>
        <v>2.8240250062998528E-2</v>
      </c>
      <c r="X8" s="48"/>
      <c r="Y8" s="280">
        <v>1028</v>
      </c>
      <c r="Z8" s="280">
        <v>76236.607000000004</v>
      </c>
      <c r="AA8" s="230"/>
      <c r="AB8" s="220">
        <f t="shared" ref="AB8:AB27" si="5">SUM(T8-Y8)</f>
        <v>7</v>
      </c>
      <c r="AC8" s="220">
        <f t="shared" ref="AC8:AC27" si="6">SUM(U8-Z8)</f>
        <v>52.179999999993015</v>
      </c>
    </row>
    <row r="9" spans="1:29" s="204" customFormat="1" ht="18" x14ac:dyDescent="0.3">
      <c r="B9" s="266">
        <v>3</v>
      </c>
      <c r="C9" s="223" t="s">
        <v>48</v>
      </c>
      <c r="D9" s="212"/>
      <c r="E9" s="307">
        <v>2608</v>
      </c>
      <c r="F9" s="307">
        <v>20496.321</v>
      </c>
      <c r="G9" s="308"/>
      <c r="H9" s="310">
        <v>142</v>
      </c>
      <c r="I9" s="307">
        <v>5540.4859999999999</v>
      </c>
      <c r="J9" s="310">
        <v>120</v>
      </c>
      <c r="K9" s="307">
        <v>36395.910000000003</v>
      </c>
      <c r="L9" s="310">
        <v>12</v>
      </c>
      <c r="M9" s="307">
        <v>33744.74</v>
      </c>
      <c r="N9" s="208">
        <f t="shared" si="0"/>
        <v>274</v>
      </c>
      <c r="O9" s="208">
        <f t="shared" si="1"/>
        <v>75681.135999999999</v>
      </c>
      <c r="P9" s="211"/>
      <c r="Q9" s="207">
        <v>1</v>
      </c>
      <c r="R9" s="208">
        <v>2936.64</v>
      </c>
      <c r="S9" s="212"/>
      <c r="T9" s="222">
        <f t="shared" si="2"/>
        <v>2883</v>
      </c>
      <c r="U9" s="222">
        <f t="shared" si="3"/>
        <v>99114.096999999994</v>
      </c>
      <c r="W9" s="66">
        <f t="shared" si="4"/>
        <v>3.6689623653975413E-2</v>
      </c>
      <c r="X9" s="48"/>
      <c r="Y9" s="280">
        <v>2849</v>
      </c>
      <c r="Z9" s="280">
        <v>98795.206999999995</v>
      </c>
      <c r="AA9" s="230"/>
      <c r="AB9" s="220">
        <f t="shared" si="5"/>
        <v>34</v>
      </c>
      <c r="AC9" s="220">
        <f t="shared" si="6"/>
        <v>318.88999999999942</v>
      </c>
    </row>
    <row r="10" spans="1:29" s="204" customFormat="1" ht="18" x14ac:dyDescent="0.3">
      <c r="B10" s="266">
        <v>4</v>
      </c>
      <c r="C10" s="223" t="s">
        <v>49</v>
      </c>
      <c r="D10" s="212"/>
      <c r="E10" s="307">
        <v>1422</v>
      </c>
      <c r="F10" s="307">
        <v>14584.311</v>
      </c>
      <c r="G10" s="308"/>
      <c r="H10" s="310">
        <v>124</v>
      </c>
      <c r="I10" s="307">
        <v>2645.9409999999998</v>
      </c>
      <c r="J10" s="310">
        <v>23</v>
      </c>
      <c r="K10" s="307">
        <v>6885.16</v>
      </c>
      <c r="L10" s="310">
        <v>3</v>
      </c>
      <c r="M10" s="307">
        <v>4266.6099999999997</v>
      </c>
      <c r="N10" s="208">
        <f t="shared" si="0"/>
        <v>150</v>
      </c>
      <c r="O10" s="208">
        <f t="shared" si="1"/>
        <v>13797.710999999999</v>
      </c>
      <c r="P10" s="211"/>
      <c r="Q10" s="207">
        <v>12</v>
      </c>
      <c r="R10" s="208">
        <v>72299.074999999997</v>
      </c>
      <c r="S10" s="212"/>
      <c r="T10" s="222">
        <f t="shared" si="2"/>
        <v>1584</v>
      </c>
      <c r="U10" s="222">
        <f t="shared" si="3"/>
        <v>100681.09699999999</v>
      </c>
      <c r="W10" s="66">
        <f t="shared" si="4"/>
        <v>3.7269688871799878E-2</v>
      </c>
      <c r="X10" s="48"/>
      <c r="Y10" s="280">
        <v>1575</v>
      </c>
      <c r="Z10" s="280">
        <v>90591.377000000008</v>
      </c>
      <c r="AA10" s="230"/>
      <c r="AB10" s="220">
        <f t="shared" si="5"/>
        <v>9</v>
      </c>
      <c r="AC10" s="220">
        <f t="shared" si="6"/>
        <v>10089.719999999987</v>
      </c>
    </row>
    <row r="11" spans="1:29" s="203" customFormat="1" x14ac:dyDescent="0.3">
      <c r="B11" s="266">
        <v>5</v>
      </c>
      <c r="C11" s="223" t="s">
        <v>50</v>
      </c>
      <c r="D11" s="211"/>
      <c r="E11" s="307">
        <v>3254</v>
      </c>
      <c r="F11" s="307">
        <v>27566.563999999998</v>
      </c>
      <c r="G11" s="214"/>
      <c r="H11" s="310">
        <v>167</v>
      </c>
      <c r="I11" s="307">
        <v>5914.8739999999998</v>
      </c>
      <c r="J11" s="310">
        <v>137</v>
      </c>
      <c r="K11" s="307">
        <v>41620.451999999997</v>
      </c>
      <c r="L11" s="310">
        <v>23</v>
      </c>
      <c r="M11" s="307">
        <v>48579.650999999998</v>
      </c>
      <c r="N11" s="208">
        <f t="shared" si="0"/>
        <v>327</v>
      </c>
      <c r="O11" s="208">
        <f t="shared" si="1"/>
        <v>96114.976999999999</v>
      </c>
      <c r="P11" s="211"/>
      <c r="Q11" s="207">
        <v>3</v>
      </c>
      <c r="R11" s="208">
        <v>5755.86</v>
      </c>
      <c r="S11" s="211"/>
      <c r="T11" s="222">
        <f t="shared" si="2"/>
        <v>3584</v>
      </c>
      <c r="U11" s="222">
        <f t="shared" si="3"/>
        <v>129437.401</v>
      </c>
      <c r="W11" s="66">
        <f t="shared" si="4"/>
        <v>4.7914571924503345E-2</v>
      </c>
      <c r="X11" s="48"/>
      <c r="Y11" s="280">
        <v>3551</v>
      </c>
      <c r="Z11" s="280">
        <v>125096.19100000001</v>
      </c>
      <c r="AA11" s="230"/>
      <c r="AB11" s="220">
        <f t="shared" si="5"/>
        <v>33</v>
      </c>
      <c r="AC11" s="220">
        <f t="shared" si="6"/>
        <v>4341.2099999999919</v>
      </c>
    </row>
    <row r="12" spans="1:29" s="203" customFormat="1" x14ac:dyDescent="0.3">
      <c r="B12" s="266">
        <v>6</v>
      </c>
      <c r="C12" s="223" t="s">
        <v>52</v>
      </c>
      <c r="D12" s="211"/>
      <c r="E12" s="307">
        <v>2325</v>
      </c>
      <c r="F12" s="307">
        <v>17475.056</v>
      </c>
      <c r="G12" s="214"/>
      <c r="H12" s="310">
        <v>113</v>
      </c>
      <c r="I12" s="307">
        <v>3277.5940000000001</v>
      </c>
      <c r="J12" s="310">
        <v>86</v>
      </c>
      <c r="K12" s="307">
        <v>27506.95</v>
      </c>
      <c r="L12" s="310">
        <v>5</v>
      </c>
      <c r="M12" s="307">
        <v>6454.1139999999996</v>
      </c>
      <c r="N12" s="208">
        <f t="shared" si="0"/>
        <v>204</v>
      </c>
      <c r="O12" s="208">
        <f t="shared" si="1"/>
        <v>37238.658000000003</v>
      </c>
      <c r="P12" s="211"/>
      <c r="Q12" s="207">
        <v>5</v>
      </c>
      <c r="R12" s="208">
        <v>3514.01</v>
      </c>
      <c r="S12" s="211"/>
      <c r="T12" s="222">
        <f t="shared" si="2"/>
        <v>2534</v>
      </c>
      <c r="U12" s="222">
        <f t="shared" si="3"/>
        <v>58227.724000000009</v>
      </c>
      <c r="W12" s="66">
        <f t="shared" si="4"/>
        <v>2.1554484623792239E-2</v>
      </c>
      <c r="X12" s="48"/>
      <c r="Y12" s="280">
        <v>2472</v>
      </c>
      <c r="Z12" s="280">
        <v>58226.274000000005</v>
      </c>
      <c r="AA12" s="230"/>
      <c r="AB12" s="220">
        <f t="shared" si="5"/>
        <v>62</v>
      </c>
      <c r="AC12" s="220">
        <f t="shared" si="6"/>
        <v>1.4500000000043656</v>
      </c>
    </row>
    <row r="13" spans="1:29" s="203" customFormat="1" x14ac:dyDescent="0.3">
      <c r="B13" s="266">
        <v>7</v>
      </c>
      <c r="C13" s="223" t="s">
        <v>53</v>
      </c>
      <c r="D13" s="211"/>
      <c r="E13" s="307">
        <v>4084</v>
      </c>
      <c r="F13" s="307">
        <v>28864.725999999999</v>
      </c>
      <c r="G13" s="214"/>
      <c r="H13" s="310">
        <v>262</v>
      </c>
      <c r="I13" s="307">
        <v>10679.416999999999</v>
      </c>
      <c r="J13" s="310">
        <v>189</v>
      </c>
      <c r="K13" s="307">
        <v>53951.610999999997</v>
      </c>
      <c r="L13" s="310">
        <v>5</v>
      </c>
      <c r="M13" s="307">
        <v>6942.13</v>
      </c>
      <c r="N13" s="208">
        <f t="shared" si="0"/>
        <v>456</v>
      </c>
      <c r="O13" s="208">
        <f t="shared" si="1"/>
        <v>71573.157999999996</v>
      </c>
      <c r="P13" s="211"/>
      <c r="Q13" s="207">
        <v>1</v>
      </c>
      <c r="R13" s="208">
        <v>1050.92</v>
      </c>
      <c r="S13" s="211"/>
      <c r="T13" s="222">
        <f t="shared" si="2"/>
        <v>4541</v>
      </c>
      <c r="U13" s="222">
        <f t="shared" si="3"/>
        <v>101488.80399999999</v>
      </c>
      <c r="W13" s="66">
        <f t="shared" si="4"/>
        <v>3.7568682322274241E-2</v>
      </c>
      <c r="X13" s="48"/>
      <c r="Y13" s="280">
        <v>4424</v>
      </c>
      <c r="Z13" s="280">
        <v>99621.483999999997</v>
      </c>
      <c r="AA13" s="230"/>
      <c r="AB13" s="220">
        <f t="shared" si="5"/>
        <v>117</v>
      </c>
      <c r="AC13" s="220">
        <f t="shared" si="6"/>
        <v>1867.3199999999924</v>
      </c>
    </row>
    <row r="14" spans="1:29" s="203" customFormat="1" x14ac:dyDescent="0.3">
      <c r="B14" s="266">
        <v>8</v>
      </c>
      <c r="C14" s="223" t="s">
        <v>54</v>
      </c>
      <c r="D14" s="211"/>
      <c r="E14" s="307">
        <v>1034</v>
      </c>
      <c r="F14" s="307">
        <v>6865.8909999999996</v>
      </c>
      <c r="G14" s="214"/>
      <c r="H14" s="310">
        <v>90</v>
      </c>
      <c r="I14" s="307">
        <v>3784.6390000000001</v>
      </c>
      <c r="J14" s="310">
        <v>121</v>
      </c>
      <c r="K14" s="307">
        <v>41402.154000000002</v>
      </c>
      <c r="L14" s="310">
        <v>13</v>
      </c>
      <c r="M14" s="307">
        <v>20936.851999999999</v>
      </c>
      <c r="N14" s="208">
        <f t="shared" si="0"/>
        <v>224</v>
      </c>
      <c r="O14" s="208">
        <f t="shared" si="1"/>
        <v>66123.645000000004</v>
      </c>
      <c r="P14" s="211"/>
      <c r="Q14" s="207">
        <v>7</v>
      </c>
      <c r="R14" s="208">
        <v>9077.125</v>
      </c>
      <c r="S14" s="211"/>
      <c r="T14" s="222">
        <f t="shared" si="2"/>
        <v>1265</v>
      </c>
      <c r="U14" s="222">
        <f t="shared" si="3"/>
        <v>82066.661000000007</v>
      </c>
      <c r="W14" s="66">
        <f t="shared" si="4"/>
        <v>3.0379078231710897E-2</v>
      </c>
      <c r="X14" s="48"/>
      <c r="Y14" s="280">
        <v>1246</v>
      </c>
      <c r="Z14" s="280">
        <v>78079.100999999995</v>
      </c>
      <c r="AA14" s="230"/>
      <c r="AB14" s="220">
        <f t="shared" si="5"/>
        <v>19</v>
      </c>
      <c r="AC14" s="220">
        <f t="shared" si="6"/>
        <v>3987.5600000000122</v>
      </c>
    </row>
    <row r="15" spans="1:29" s="205" customFormat="1" x14ac:dyDescent="0.3">
      <c r="B15" s="266">
        <v>9</v>
      </c>
      <c r="C15" s="223" t="s">
        <v>55</v>
      </c>
      <c r="D15" s="213"/>
      <c r="E15" s="307">
        <v>2928</v>
      </c>
      <c r="F15" s="307">
        <v>19458.071</v>
      </c>
      <c r="G15" s="309"/>
      <c r="H15" s="310">
        <v>153</v>
      </c>
      <c r="I15" s="307">
        <v>5115.8119999999999</v>
      </c>
      <c r="J15" s="310">
        <v>84</v>
      </c>
      <c r="K15" s="307">
        <v>24522.646000000001</v>
      </c>
      <c r="L15" s="310">
        <v>9</v>
      </c>
      <c r="M15" s="307">
        <v>18279.989000000001</v>
      </c>
      <c r="N15" s="208">
        <f t="shared" si="0"/>
        <v>246</v>
      </c>
      <c r="O15" s="208">
        <f t="shared" si="1"/>
        <v>47918.447</v>
      </c>
      <c r="P15" s="213"/>
      <c r="Q15" s="207">
        <v>15</v>
      </c>
      <c r="R15" s="208">
        <v>12831.09</v>
      </c>
      <c r="S15" s="213"/>
      <c r="T15" s="222">
        <f t="shared" si="2"/>
        <v>3189</v>
      </c>
      <c r="U15" s="222">
        <f t="shared" si="3"/>
        <v>80207.607999999993</v>
      </c>
      <c r="W15" s="66">
        <f t="shared" si="4"/>
        <v>2.9690902109571635E-2</v>
      </c>
      <c r="X15" s="48"/>
      <c r="Y15" s="280">
        <v>3111</v>
      </c>
      <c r="Z15" s="280">
        <v>79589.788</v>
      </c>
      <c r="AA15" s="230"/>
      <c r="AB15" s="220">
        <f t="shared" si="5"/>
        <v>78</v>
      </c>
      <c r="AC15" s="220">
        <f t="shared" si="6"/>
        <v>617.81999999999243</v>
      </c>
    </row>
    <row r="16" spans="1:29" x14ac:dyDescent="0.3">
      <c r="B16" s="266">
        <v>10</v>
      </c>
      <c r="C16" s="223" t="s">
        <v>56</v>
      </c>
      <c r="D16" s="214"/>
      <c r="E16" s="307">
        <v>4189</v>
      </c>
      <c r="F16" s="307">
        <v>28018.319</v>
      </c>
      <c r="G16" s="214"/>
      <c r="H16" s="310">
        <v>149</v>
      </c>
      <c r="I16" s="307">
        <v>6644.5460000000003</v>
      </c>
      <c r="J16" s="310">
        <v>109</v>
      </c>
      <c r="K16" s="307">
        <v>31507.187999999998</v>
      </c>
      <c r="L16" s="310">
        <v>11</v>
      </c>
      <c r="M16" s="307">
        <v>16065.596</v>
      </c>
      <c r="N16" s="208">
        <f t="shared" si="0"/>
        <v>269</v>
      </c>
      <c r="O16" s="208">
        <f t="shared" si="1"/>
        <v>54217.329999999994</v>
      </c>
      <c r="P16" s="214"/>
      <c r="Q16" s="207">
        <v>10</v>
      </c>
      <c r="R16" s="208">
        <v>6375.6949999999997</v>
      </c>
      <c r="S16" s="214"/>
      <c r="T16" s="222">
        <f t="shared" si="2"/>
        <v>4468</v>
      </c>
      <c r="U16" s="222">
        <f t="shared" si="3"/>
        <v>88611.343999999983</v>
      </c>
      <c r="W16" s="66">
        <f t="shared" si="4"/>
        <v>3.2801760407835348E-2</v>
      </c>
      <c r="X16" s="48"/>
      <c r="Y16" s="280">
        <v>4385</v>
      </c>
      <c r="Z16" s="280">
        <v>86706.994000000006</v>
      </c>
      <c r="AA16" s="230"/>
      <c r="AB16" s="220">
        <f t="shared" si="5"/>
        <v>83</v>
      </c>
      <c r="AC16" s="220">
        <f t="shared" si="6"/>
        <v>1904.3499999999767</v>
      </c>
    </row>
    <row r="17" spans="2:29" s="201" customFormat="1" x14ac:dyDescent="0.3">
      <c r="B17" s="266">
        <v>11</v>
      </c>
      <c r="C17" s="223" t="s">
        <v>57</v>
      </c>
      <c r="D17" s="211"/>
      <c r="E17" s="307">
        <v>8539</v>
      </c>
      <c r="F17" s="307">
        <v>65912.043000000005</v>
      </c>
      <c r="G17" s="214"/>
      <c r="H17" s="310">
        <v>193</v>
      </c>
      <c r="I17" s="307">
        <v>7044.0659999999998</v>
      </c>
      <c r="J17" s="310">
        <v>264</v>
      </c>
      <c r="K17" s="307">
        <v>95515.006999999998</v>
      </c>
      <c r="L17" s="310">
        <v>50</v>
      </c>
      <c r="M17" s="307">
        <v>105983.82799999999</v>
      </c>
      <c r="N17" s="208">
        <f t="shared" si="0"/>
        <v>507</v>
      </c>
      <c r="O17" s="208">
        <f t="shared" si="1"/>
        <v>208542.90100000001</v>
      </c>
      <c r="P17" s="211"/>
      <c r="Q17" s="207">
        <v>28</v>
      </c>
      <c r="R17" s="208">
        <v>65025.550999999999</v>
      </c>
      <c r="S17" s="211"/>
      <c r="T17" s="222">
        <f t="shared" si="2"/>
        <v>9074</v>
      </c>
      <c r="U17" s="222">
        <f t="shared" si="3"/>
        <v>339480.495</v>
      </c>
      <c r="W17" s="66">
        <f t="shared" si="4"/>
        <v>0.12566740732567319</v>
      </c>
      <c r="X17" s="48"/>
      <c r="Y17" s="280">
        <v>8970</v>
      </c>
      <c r="Z17" s="280">
        <v>336088.125</v>
      </c>
      <c r="AA17" s="230"/>
      <c r="AB17" s="220">
        <f t="shared" si="5"/>
        <v>104</v>
      </c>
      <c r="AC17" s="220">
        <f t="shared" si="6"/>
        <v>3392.3699999999953</v>
      </c>
    </row>
    <row r="18" spans="2:29" x14ac:dyDescent="0.3">
      <c r="B18" s="266">
        <v>12</v>
      </c>
      <c r="C18" s="223" t="s">
        <v>58</v>
      </c>
      <c r="D18" s="214"/>
      <c r="E18" s="307">
        <v>3519</v>
      </c>
      <c r="F18" s="307">
        <v>28939.706999999999</v>
      </c>
      <c r="G18" s="214"/>
      <c r="H18" s="310">
        <v>221</v>
      </c>
      <c r="I18" s="307">
        <v>7089.77</v>
      </c>
      <c r="J18" s="310">
        <v>102</v>
      </c>
      <c r="K18" s="307">
        <v>33899.767</v>
      </c>
      <c r="L18" s="310">
        <v>20</v>
      </c>
      <c r="M18" s="307">
        <v>61705.228000000003</v>
      </c>
      <c r="N18" s="208">
        <f t="shared" si="0"/>
        <v>343</v>
      </c>
      <c r="O18" s="208">
        <f t="shared" si="1"/>
        <v>102694.765</v>
      </c>
      <c r="P18" s="214"/>
      <c r="Q18" s="207">
        <v>13</v>
      </c>
      <c r="R18" s="208">
        <v>23946.235000000001</v>
      </c>
      <c r="S18" s="214"/>
      <c r="T18" s="222">
        <f t="shared" si="2"/>
        <v>3875</v>
      </c>
      <c r="U18" s="222">
        <f t="shared" si="3"/>
        <v>155580.70699999999</v>
      </c>
      <c r="W18" s="66">
        <f t="shared" si="4"/>
        <v>5.7592186787005874E-2</v>
      </c>
      <c r="X18" s="48"/>
      <c r="Y18" s="280">
        <v>3833</v>
      </c>
      <c r="Z18" s="280">
        <v>155238.47700000001</v>
      </c>
      <c r="AA18" s="230"/>
      <c r="AB18" s="220">
        <f t="shared" si="5"/>
        <v>42</v>
      </c>
      <c r="AC18" s="220">
        <f t="shared" si="6"/>
        <v>342.22999999998137</v>
      </c>
    </row>
    <row r="19" spans="2:29" x14ac:dyDescent="0.3">
      <c r="B19" s="266">
        <v>13</v>
      </c>
      <c r="C19" s="223" t="s">
        <v>59</v>
      </c>
      <c r="D19" s="214"/>
      <c r="E19" s="307">
        <v>8311</v>
      </c>
      <c r="F19" s="307">
        <v>71942.857000000004</v>
      </c>
      <c r="G19" s="214"/>
      <c r="H19" s="310">
        <v>303</v>
      </c>
      <c r="I19" s="307">
        <v>8888.8169999999991</v>
      </c>
      <c r="J19" s="310">
        <v>126</v>
      </c>
      <c r="K19" s="307">
        <v>41532.856</v>
      </c>
      <c r="L19" s="310">
        <v>18</v>
      </c>
      <c r="M19" s="307">
        <v>46679.101999999999</v>
      </c>
      <c r="N19" s="208">
        <f t="shared" si="0"/>
        <v>447</v>
      </c>
      <c r="O19" s="208">
        <f t="shared" si="1"/>
        <v>97100.774999999994</v>
      </c>
      <c r="P19" s="214"/>
      <c r="Q19" s="207">
        <v>19</v>
      </c>
      <c r="R19" s="208">
        <v>142561.29500000001</v>
      </c>
      <c r="S19" s="214"/>
      <c r="T19" s="222">
        <f t="shared" si="2"/>
        <v>8777</v>
      </c>
      <c r="U19" s="222">
        <f t="shared" si="3"/>
        <v>311604.92700000003</v>
      </c>
      <c r="W19" s="66">
        <f t="shared" si="4"/>
        <v>0.11534855127978903</v>
      </c>
      <c r="X19" s="48"/>
      <c r="Y19" s="280">
        <v>8676</v>
      </c>
      <c r="Z19" s="280">
        <v>301044.717</v>
      </c>
      <c r="AA19" s="230"/>
      <c r="AB19" s="220">
        <f t="shared" si="5"/>
        <v>101</v>
      </c>
      <c r="AC19" s="220">
        <f t="shared" si="6"/>
        <v>10560.210000000021</v>
      </c>
    </row>
    <row r="20" spans="2:29" x14ac:dyDescent="0.3">
      <c r="B20" s="266">
        <v>14</v>
      </c>
      <c r="C20" s="223" t="s">
        <v>60</v>
      </c>
      <c r="D20" s="214"/>
      <c r="E20" s="307">
        <v>7510</v>
      </c>
      <c r="F20" s="307">
        <v>61109.025000000001</v>
      </c>
      <c r="G20" s="214"/>
      <c r="H20" s="310">
        <v>192</v>
      </c>
      <c r="I20" s="307">
        <v>6574.7269999999999</v>
      </c>
      <c r="J20" s="310">
        <v>113</v>
      </c>
      <c r="K20" s="307">
        <v>37919.22</v>
      </c>
      <c r="L20" s="310">
        <v>12</v>
      </c>
      <c r="M20" s="307">
        <v>30477.806</v>
      </c>
      <c r="N20" s="208">
        <f t="shared" si="0"/>
        <v>317</v>
      </c>
      <c r="O20" s="208">
        <f t="shared" si="1"/>
        <v>74971.752999999997</v>
      </c>
      <c r="P20" s="214"/>
      <c r="Q20" s="207">
        <v>11</v>
      </c>
      <c r="R20" s="208">
        <v>9315.6550000000007</v>
      </c>
      <c r="S20" s="214"/>
      <c r="T20" s="222">
        <f t="shared" si="2"/>
        <v>7838</v>
      </c>
      <c r="U20" s="222">
        <f t="shared" si="3"/>
        <v>145396.43299999999</v>
      </c>
      <c r="W20" s="66">
        <f t="shared" si="4"/>
        <v>5.382221670647367E-2</v>
      </c>
      <c r="X20" s="48"/>
      <c r="Y20" s="280">
        <v>7737</v>
      </c>
      <c r="Z20" s="280">
        <v>144075.913</v>
      </c>
      <c r="AA20" s="230"/>
      <c r="AB20" s="220">
        <f t="shared" si="5"/>
        <v>101</v>
      </c>
      <c r="AC20" s="220">
        <f t="shared" si="6"/>
        <v>1320.5199999999895</v>
      </c>
    </row>
    <row r="21" spans="2:29" x14ac:dyDescent="0.3">
      <c r="B21" s="266">
        <v>15</v>
      </c>
      <c r="C21" s="223" t="s">
        <v>61</v>
      </c>
      <c r="D21" s="214"/>
      <c r="E21" s="307">
        <v>6527</v>
      </c>
      <c r="F21" s="307">
        <v>59381.273999999998</v>
      </c>
      <c r="G21" s="214"/>
      <c r="H21" s="310">
        <v>149</v>
      </c>
      <c r="I21" s="307">
        <v>4338.1760000000004</v>
      </c>
      <c r="J21" s="310">
        <v>74</v>
      </c>
      <c r="K21" s="307">
        <v>26230.383000000002</v>
      </c>
      <c r="L21" s="310">
        <v>9</v>
      </c>
      <c r="M21" s="307">
        <v>22291.360000000001</v>
      </c>
      <c r="N21" s="208">
        <f t="shared" si="0"/>
        <v>232</v>
      </c>
      <c r="O21" s="208">
        <f t="shared" si="1"/>
        <v>52859.919000000002</v>
      </c>
      <c r="P21" s="214"/>
      <c r="Q21" s="207">
        <v>4</v>
      </c>
      <c r="R21" s="208">
        <v>19639.025000000001</v>
      </c>
      <c r="S21" s="214"/>
      <c r="T21" s="222">
        <f t="shared" si="2"/>
        <v>6763</v>
      </c>
      <c r="U21" s="222">
        <f t="shared" si="3"/>
        <v>131880.21799999999</v>
      </c>
      <c r="W21" s="66">
        <f t="shared" si="4"/>
        <v>4.881884325520551E-2</v>
      </c>
      <c r="X21" s="48"/>
      <c r="Y21" s="280">
        <v>6664</v>
      </c>
      <c r="Z21" s="280">
        <v>130053.29800000001</v>
      </c>
      <c r="AA21" s="230"/>
      <c r="AB21" s="220">
        <f t="shared" si="5"/>
        <v>99</v>
      </c>
      <c r="AC21" s="220">
        <f t="shared" si="6"/>
        <v>1826.9199999999837</v>
      </c>
    </row>
    <row r="22" spans="2:29" x14ac:dyDescent="0.3">
      <c r="B22" s="266">
        <v>16</v>
      </c>
      <c r="C22" s="223" t="s">
        <v>62</v>
      </c>
      <c r="D22" s="214"/>
      <c r="E22" s="307">
        <v>1946</v>
      </c>
      <c r="F22" s="307">
        <v>21124.665000000001</v>
      </c>
      <c r="G22" s="214"/>
      <c r="H22" s="310">
        <v>115</v>
      </c>
      <c r="I22" s="307">
        <v>3290.4609999999998</v>
      </c>
      <c r="J22" s="310">
        <v>19</v>
      </c>
      <c r="K22" s="307">
        <v>5547.3549999999996</v>
      </c>
      <c r="L22" s="310">
        <v>2</v>
      </c>
      <c r="M22" s="307">
        <v>2955.3</v>
      </c>
      <c r="N22" s="208">
        <f t="shared" si="0"/>
        <v>136</v>
      </c>
      <c r="O22" s="208">
        <f t="shared" si="1"/>
        <v>11793.115999999998</v>
      </c>
      <c r="P22" s="214"/>
      <c r="Q22" s="207">
        <v>3</v>
      </c>
      <c r="R22" s="208">
        <v>22196.884999999998</v>
      </c>
      <c r="S22" s="214"/>
      <c r="T22" s="222">
        <f t="shared" si="2"/>
        <v>2085</v>
      </c>
      <c r="U22" s="222">
        <f t="shared" si="3"/>
        <v>55114.665999999997</v>
      </c>
      <c r="W22" s="66">
        <f t="shared" si="4"/>
        <v>2.0402106406261812E-2</v>
      </c>
      <c r="X22" s="48"/>
      <c r="Y22" s="280">
        <v>2064</v>
      </c>
      <c r="Z22" s="280">
        <v>54808.865999999995</v>
      </c>
      <c r="AA22" s="230"/>
      <c r="AB22" s="220">
        <f t="shared" si="5"/>
        <v>21</v>
      </c>
      <c r="AC22" s="220">
        <f t="shared" si="6"/>
        <v>305.80000000000291</v>
      </c>
    </row>
    <row r="23" spans="2:29" x14ac:dyDescent="0.3">
      <c r="B23" s="266">
        <v>17</v>
      </c>
      <c r="C23" s="223" t="s">
        <v>63</v>
      </c>
      <c r="D23" s="214"/>
      <c r="E23" s="307">
        <v>8736</v>
      </c>
      <c r="F23" s="307">
        <v>74313.612999999998</v>
      </c>
      <c r="G23" s="214"/>
      <c r="H23" s="310">
        <v>409</v>
      </c>
      <c r="I23" s="307">
        <v>10649.287</v>
      </c>
      <c r="J23" s="310">
        <v>114</v>
      </c>
      <c r="K23" s="307">
        <v>33490.192999999999</v>
      </c>
      <c r="L23" s="310">
        <v>10</v>
      </c>
      <c r="M23" s="307">
        <v>24298.756000000001</v>
      </c>
      <c r="N23" s="208">
        <f t="shared" si="0"/>
        <v>533</v>
      </c>
      <c r="O23" s="208">
        <f t="shared" si="1"/>
        <v>68438.236000000004</v>
      </c>
      <c r="P23" s="214"/>
      <c r="Q23" s="207">
        <v>12</v>
      </c>
      <c r="R23" s="208">
        <v>78096.81</v>
      </c>
      <c r="S23" s="214"/>
      <c r="T23" s="222">
        <f t="shared" si="2"/>
        <v>9281</v>
      </c>
      <c r="U23" s="222">
        <f t="shared" si="3"/>
        <v>220848.65899999999</v>
      </c>
      <c r="W23" s="66">
        <f t="shared" si="4"/>
        <v>8.1752792271266431E-2</v>
      </c>
      <c r="X23" s="48"/>
      <c r="Y23" s="280">
        <v>9187</v>
      </c>
      <c r="Z23" s="280">
        <v>219884.924</v>
      </c>
      <c r="AA23" s="230"/>
      <c r="AB23" s="220">
        <f t="shared" si="5"/>
        <v>94</v>
      </c>
      <c r="AC23" s="220">
        <f t="shared" si="6"/>
        <v>963.73499999998603</v>
      </c>
    </row>
    <row r="24" spans="2:29" x14ac:dyDescent="0.3">
      <c r="B24" s="266">
        <v>18</v>
      </c>
      <c r="C24" s="223" t="s">
        <v>64</v>
      </c>
      <c r="D24" s="214"/>
      <c r="E24" s="307">
        <v>15333</v>
      </c>
      <c r="F24" s="307">
        <v>126906.909</v>
      </c>
      <c r="G24" s="214"/>
      <c r="H24" s="310">
        <v>297</v>
      </c>
      <c r="I24" s="307">
        <v>8114.5780000000004</v>
      </c>
      <c r="J24" s="310">
        <v>150</v>
      </c>
      <c r="K24" s="307">
        <v>42484.18</v>
      </c>
      <c r="L24" s="310">
        <v>5</v>
      </c>
      <c r="M24" s="307">
        <v>5567.83</v>
      </c>
      <c r="N24" s="208">
        <f t="shared" si="0"/>
        <v>452</v>
      </c>
      <c r="O24" s="208">
        <f t="shared" si="1"/>
        <v>56166.588000000003</v>
      </c>
      <c r="P24" s="214"/>
      <c r="Q24" s="207">
        <v>1</v>
      </c>
      <c r="R24" s="208">
        <v>6103.5</v>
      </c>
      <c r="S24" s="214"/>
      <c r="T24" s="222">
        <f t="shared" si="2"/>
        <v>15786</v>
      </c>
      <c r="U24" s="222">
        <f t="shared" si="3"/>
        <v>189176.997</v>
      </c>
      <c r="W24" s="66">
        <f t="shared" si="4"/>
        <v>7.0028714723791879E-2</v>
      </c>
      <c r="X24" s="48"/>
      <c r="Y24" s="280">
        <v>15629</v>
      </c>
      <c r="Z24" s="280">
        <v>187332.97700000001</v>
      </c>
      <c r="AA24" s="230"/>
      <c r="AB24" s="220">
        <f t="shared" si="5"/>
        <v>157</v>
      </c>
      <c r="AC24" s="220">
        <f t="shared" si="6"/>
        <v>1844.0199999999895</v>
      </c>
    </row>
    <row r="25" spans="2:29" x14ac:dyDescent="0.3">
      <c r="B25" s="266">
        <v>19</v>
      </c>
      <c r="C25" s="223" t="s">
        <v>65</v>
      </c>
      <c r="D25" s="214"/>
      <c r="E25" s="307">
        <v>8117</v>
      </c>
      <c r="F25" s="307">
        <v>71662.84</v>
      </c>
      <c r="G25" s="214"/>
      <c r="H25" s="310">
        <v>251</v>
      </c>
      <c r="I25" s="307">
        <v>7016.616</v>
      </c>
      <c r="J25" s="310">
        <v>91</v>
      </c>
      <c r="K25" s="307">
        <v>24903.819</v>
      </c>
      <c r="L25" s="310">
        <v>6</v>
      </c>
      <c r="M25" s="307">
        <v>10847.2</v>
      </c>
      <c r="N25" s="208">
        <f t="shared" si="0"/>
        <v>348</v>
      </c>
      <c r="O25" s="208">
        <f t="shared" si="1"/>
        <v>42767.634999999995</v>
      </c>
      <c r="P25" s="214"/>
      <c r="Q25" s="207">
        <v>2</v>
      </c>
      <c r="R25" s="208">
        <v>13168.82</v>
      </c>
      <c r="S25" s="214"/>
      <c r="T25" s="222">
        <f t="shared" si="2"/>
        <v>8467</v>
      </c>
      <c r="U25" s="222">
        <f t="shared" si="3"/>
        <v>127599.29499999998</v>
      </c>
      <c r="W25" s="66">
        <f t="shared" si="4"/>
        <v>4.723414987136075E-2</v>
      </c>
      <c r="X25" s="48"/>
      <c r="Y25" s="280">
        <v>8388</v>
      </c>
      <c r="Z25" s="280">
        <v>126806.035</v>
      </c>
      <c r="AA25" s="230"/>
      <c r="AB25" s="220">
        <f t="shared" si="5"/>
        <v>79</v>
      </c>
      <c r="AC25" s="220">
        <f t="shared" si="6"/>
        <v>793.25999999998021</v>
      </c>
    </row>
    <row r="26" spans="2:29" ht="17.399999999999999" customHeight="1" x14ac:dyDescent="0.3">
      <c r="B26" s="266">
        <v>20</v>
      </c>
      <c r="C26" s="224" t="s">
        <v>66</v>
      </c>
      <c r="D26" s="214"/>
      <c r="E26" s="307">
        <v>2674</v>
      </c>
      <c r="F26" s="307">
        <v>24492.473000000002</v>
      </c>
      <c r="G26" s="214"/>
      <c r="H26" s="310">
        <v>111</v>
      </c>
      <c r="I26" s="307">
        <v>3546.9749999999999</v>
      </c>
      <c r="J26" s="310">
        <v>39</v>
      </c>
      <c r="K26" s="307">
        <v>14300.71</v>
      </c>
      <c r="L26" s="310">
        <v>8</v>
      </c>
      <c r="M26" s="307">
        <v>17713.142</v>
      </c>
      <c r="N26" s="208">
        <f t="shared" si="0"/>
        <v>158</v>
      </c>
      <c r="O26" s="208">
        <f t="shared" si="1"/>
        <v>35560.826999999997</v>
      </c>
      <c r="P26" s="214"/>
      <c r="Q26" s="207">
        <v>9</v>
      </c>
      <c r="R26" s="208">
        <v>39329.129999999997</v>
      </c>
      <c r="S26" s="214"/>
      <c r="T26" s="222">
        <f t="shared" si="2"/>
        <v>2841</v>
      </c>
      <c r="U26" s="222">
        <f t="shared" si="3"/>
        <v>99382.43</v>
      </c>
      <c r="W26" s="66">
        <f t="shared" si="4"/>
        <v>3.6788953992261626E-2</v>
      </c>
      <c r="X26" s="48"/>
      <c r="Y26" s="280">
        <v>2806</v>
      </c>
      <c r="Z26" s="280">
        <v>99127.829999999987</v>
      </c>
      <c r="AA26" s="230"/>
      <c r="AB26" s="220">
        <f t="shared" si="5"/>
        <v>35</v>
      </c>
      <c r="AC26" s="220">
        <f t="shared" si="6"/>
        <v>254.60000000000582</v>
      </c>
    </row>
    <row r="27" spans="2:29" x14ac:dyDescent="0.3">
      <c r="B27" s="266">
        <v>21</v>
      </c>
      <c r="C27" s="223" t="s">
        <v>67</v>
      </c>
      <c r="D27" s="214"/>
      <c r="E27" s="307">
        <v>3520</v>
      </c>
      <c r="F27" s="307">
        <v>30012.167000000001</v>
      </c>
      <c r="G27" s="214"/>
      <c r="H27" s="310">
        <v>201</v>
      </c>
      <c r="I27" s="307">
        <v>5430.6959999999999</v>
      </c>
      <c r="J27" s="310">
        <v>29</v>
      </c>
      <c r="K27" s="307">
        <v>9172.6440000000002</v>
      </c>
      <c r="L27" s="310">
        <v>1</v>
      </c>
      <c r="M27" s="307">
        <v>1834.56</v>
      </c>
      <c r="N27" s="208">
        <f t="shared" si="0"/>
        <v>231</v>
      </c>
      <c r="O27" s="208">
        <f t="shared" si="1"/>
        <v>16437.900000000001</v>
      </c>
      <c r="P27" s="214"/>
      <c r="Q27" s="207">
        <v>0</v>
      </c>
      <c r="R27" s="208">
        <v>0</v>
      </c>
      <c r="S27" s="214"/>
      <c r="T27" s="222">
        <f t="shared" si="2"/>
        <v>3751</v>
      </c>
      <c r="U27" s="222">
        <f t="shared" si="3"/>
        <v>46450.067000000003</v>
      </c>
      <c r="W27" s="66">
        <f t="shared" si="4"/>
        <v>1.7194682981694753E-2</v>
      </c>
      <c r="X27" s="48"/>
      <c r="Y27" s="280">
        <v>3711</v>
      </c>
      <c r="Z27" s="280">
        <v>46124.917000000001</v>
      </c>
      <c r="AA27" s="230"/>
      <c r="AB27" s="220">
        <f t="shared" si="5"/>
        <v>40</v>
      </c>
      <c r="AC27" s="220">
        <f t="shared" si="6"/>
        <v>325.15000000000146</v>
      </c>
    </row>
    <row r="28" spans="2:29" s="205" customFormat="1" ht="7.2" customHeight="1" x14ac:dyDescent="0.3">
      <c r="B28" s="267"/>
      <c r="C28" s="215"/>
      <c r="D28" s="213"/>
      <c r="E28" s="210"/>
      <c r="F28" s="210"/>
      <c r="G28" s="309"/>
      <c r="H28" s="213"/>
      <c r="I28" s="213"/>
      <c r="J28" s="213"/>
      <c r="K28" s="210"/>
      <c r="L28" s="213"/>
      <c r="M28" s="210"/>
      <c r="N28" s="213"/>
      <c r="O28" s="213"/>
      <c r="P28" s="213"/>
      <c r="Q28" s="213"/>
      <c r="R28" s="210"/>
      <c r="S28" s="213"/>
      <c r="T28" s="209"/>
      <c r="U28" s="209"/>
      <c r="X28" s="206"/>
      <c r="Y28" s="231"/>
      <c r="Z28" s="221"/>
      <c r="AA28" s="221"/>
      <c r="AB28" s="232"/>
      <c r="AC28" s="232"/>
    </row>
    <row r="29" spans="2:29" s="218" customFormat="1" x14ac:dyDescent="0.3">
      <c r="B29" s="268"/>
      <c r="C29" s="77" t="s">
        <v>70</v>
      </c>
      <c r="D29" s="216"/>
      <c r="E29" s="217">
        <f>SUM(E7:E27)</f>
        <v>98439</v>
      </c>
      <c r="F29" s="217">
        <f>SUM(F7:F27)</f>
        <v>816624.25999999989</v>
      </c>
      <c r="G29" s="216"/>
      <c r="H29" s="217">
        <f t="shared" ref="H29:O29" si="7">SUM(H7:H27)</f>
        <v>3808</v>
      </c>
      <c r="I29" s="217">
        <f t="shared" si="7"/>
        <v>120536.92099999999</v>
      </c>
      <c r="J29" s="217">
        <f t="shared" si="7"/>
        <v>2068</v>
      </c>
      <c r="K29" s="217">
        <f t="shared" si="7"/>
        <v>656442.74800000002</v>
      </c>
      <c r="L29" s="217">
        <f t="shared" si="7"/>
        <v>228</v>
      </c>
      <c r="M29" s="217">
        <f t="shared" si="7"/>
        <v>519563.29399999999</v>
      </c>
      <c r="N29" s="217">
        <f>SUM(N7:N27)</f>
        <v>6104</v>
      </c>
      <c r="O29" s="217">
        <f t="shared" si="7"/>
        <v>1296542.963</v>
      </c>
      <c r="P29" s="216"/>
      <c r="Q29" s="217">
        <f>SUM(Q7:Q27)</f>
        <v>165</v>
      </c>
      <c r="R29" s="217">
        <f>SUM(R7:R27)</f>
        <v>588253.15500000003</v>
      </c>
      <c r="S29" s="216"/>
      <c r="T29" s="222">
        <f>SUM(T7:T27)</f>
        <v>104708</v>
      </c>
      <c r="U29" s="222">
        <f>SUM(U7:U27)</f>
        <v>2701420.3779999996</v>
      </c>
      <c r="W29" s="80">
        <f>SUM(W7:W27)</f>
        <v>1.0000000000000002</v>
      </c>
      <c r="X29" s="219"/>
      <c r="Y29" s="195">
        <f>SUM(Y7:Y27)</f>
        <v>103380</v>
      </c>
      <c r="Z29" s="195">
        <f>SUM(Z7:Z27)</f>
        <v>2656138.8329999996</v>
      </c>
      <c r="AA29" s="233"/>
      <c r="AB29" s="195">
        <f>SUM(T29-Y29)</f>
        <v>1328</v>
      </c>
      <c r="AC29" s="195">
        <f>SUM(U29-Z29)</f>
        <v>45281.544999999925</v>
      </c>
    </row>
    <row r="30" spans="2:29" ht="10.8" customHeight="1" x14ac:dyDescent="0.3">
      <c r="D30" s="73"/>
      <c r="G30" s="73"/>
      <c r="P30" s="73"/>
      <c r="S30" s="73"/>
    </row>
    <row r="31" spans="2:29" ht="35.4" customHeight="1" x14ac:dyDescent="0.3">
      <c r="C31" s="413" t="s">
        <v>80</v>
      </c>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row>
    <row r="32" spans="2:29" x14ac:dyDescent="0.3">
      <c r="D32" s="73"/>
      <c r="G32" s="73"/>
      <c r="P32" s="73"/>
      <c r="S32" s="73"/>
    </row>
    <row r="33" spans="4:19" x14ac:dyDescent="0.3">
      <c r="D33" s="73"/>
      <c r="G33" s="73"/>
      <c r="P33" s="73"/>
      <c r="S33" s="73"/>
    </row>
    <row r="34" spans="4:19" x14ac:dyDescent="0.3">
      <c r="D34" s="73"/>
      <c r="G34" s="73"/>
      <c r="P34" s="73"/>
      <c r="S34" s="73"/>
    </row>
    <row r="35" spans="4:19" x14ac:dyDescent="0.3">
      <c r="D35" s="73"/>
      <c r="G35" s="73"/>
      <c r="P35" s="73"/>
      <c r="S35" s="73"/>
    </row>
    <row r="36" spans="4:19" x14ac:dyDescent="0.3">
      <c r="D36" s="73"/>
      <c r="G36" s="73"/>
      <c r="P36" s="73"/>
      <c r="S36" s="73"/>
    </row>
    <row r="37" spans="4:19" ht="4.2" customHeight="1" x14ac:dyDescent="0.3">
      <c r="D37" s="73"/>
      <c r="G37" s="73"/>
      <c r="P37" s="73"/>
      <c r="S37" s="73"/>
    </row>
    <row r="38" spans="4:19" x14ac:dyDescent="0.3">
      <c r="D38" s="73"/>
      <c r="G38" s="73"/>
      <c r="P38" s="73"/>
      <c r="S38" s="73"/>
    </row>
    <row r="39" spans="4:19" ht="6.6" customHeight="1" x14ac:dyDescent="0.3">
      <c r="D39" s="73"/>
      <c r="G39" s="73"/>
      <c r="P39" s="73"/>
      <c r="S39" s="73"/>
    </row>
    <row r="40" spans="4:19" ht="65.400000000000006" customHeight="1" x14ac:dyDescent="0.3">
      <c r="D40" s="73"/>
      <c r="G40" s="73"/>
      <c r="P40" s="73"/>
      <c r="S40" s="73"/>
    </row>
    <row r="41" spans="4:19" ht="13.8" customHeight="1" x14ac:dyDescent="0.3">
      <c r="D41" s="73"/>
      <c r="G41" s="73"/>
      <c r="P41" s="73"/>
      <c r="S41" s="73"/>
    </row>
    <row r="42" spans="4:19" x14ac:dyDescent="0.3">
      <c r="D42" s="73"/>
      <c r="G42" s="73"/>
      <c r="P42" s="73"/>
      <c r="S42" s="73"/>
    </row>
    <row r="43" spans="4:19" x14ac:dyDescent="0.3">
      <c r="D43" s="73"/>
      <c r="G43" s="73"/>
      <c r="P43" s="73"/>
      <c r="S43" s="73"/>
    </row>
    <row r="44" spans="4:19" x14ac:dyDescent="0.3">
      <c r="D44" s="73"/>
      <c r="G44" s="73"/>
      <c r="P44" s="73"/>
      <c r="S44" s="73"/>
    </row>
    <row r="45" spans="4:19" x14ac:dyDescent="0.3">
      <c r="D45" s="73"/>
      <c r="G45" s="73"/>
      <c r="P45" s="73"/>
      <c r="S45" s="73"/>
    </row>
    <row r="46" spans="4:19" x14ac:dyDescent="0.3">
      <c r="D46" s="73"/>
      <c r="G46" s="73"/>
      <c r="P46" s="73"/>
      <c r="S46" s="73"/>
    </row>
    <row r="47" spans="4:19" x14ac:dyDescent="0.3">
      <c r="D47" s="73"/>
      <c r="G47" s="73"/>
      <c r="P47" s="73"/>
      <c r="S47" s="73"/>
    </row>
    <row r="48" spans="4:19" x14ac:dyDescent="0.3">
      <c r="D48" s="73"/>
      <c r="G48" s="73"/>
      <c r="P48" s="73"/>
      <c r="S48" s="73"/>
    </row>
    <row r="49" spans="4:19" x14ac:dyDescent="0.3">
      <c r="D49" s="73"/>
      <c r="G49" s="73"/>
      <c r="P49" s="73"/>
      <c r="S49" s="73"/>
    </row>
    <row r="50" spans="4:19" x14ac:dyDescent="0.3">
      <c r="D50" s="73"/>
      <c r="G50" s="73"/>
      <c r="P50" s="73"/>
      <c r="S50" s="73"/>
    </row>
    <row r="51" spans="4:19" x14ac:dyDescent="0.3">
      <c r="D51" s="73"/>
      <c r="G51" s="73"/>
      <c r="P51" s="73"/>
      <c r="S51" s="73"/>
    </row>
    <row r="52" spans="4:19" x14ac:dyDescent="0.3">
      <c r="D52" s="73"/>
      <c r="G52" s="73"/>
      <c r="P52" s="73"/>
      <c r="S52" s="73"/>
    </row>
    <row r="53" spans="4:19" x14ac:dyDescent="0.3">
      <c r="D53" s="73"/>
      <c r="G53" s="73"/>
      <c r="P53" s="73"/>
      <c r="S53" s="73"/>
    </row>
    <row r="54" spans="4:19" x14ac:dyDescent="0.3">
      <c r="D54" s="73"/>
      <c r="G54" s="73"/>
      <c r="P54" s="73"/>
      <c r="S54" s="73"/>
    </row>
    <row r="55" spans="4:19" x14ac:dyDescent="0.3">
      <c r="D55" s="73"/>
      <c r="G55" s="73"/>
      <c r="P55" s="73"/>
      <c r="S55" s="73"/>
    </row>
    <row r="56" spans="4:19" x14ac:dyDescent="0.3">
      <c r="D56" s="73"/>
      <c r="G56" s="73"/>
      <c r="P56" s="73"/>
      <c r="S56" s="73"/>
    </row>
    <row r="57" spans="4:19" x14ac:dyDescent="0.3">
      <c r="D57" s="73"/>
      <c r="G57" s="73"/>
      <c r="P57" s="73"/>
      <c r="S57" s="73"/>
    </row>
    <row r="58" spans="4:19" x14ac:dyDescent="0.3">
      <c r="D58" s="73"/>
      <c r="G58" s="73"/>
      <c r="P58" s="73"/>
      <c r="S58" s="73"/>
    </row>
    <row r="59" spans="4:19" x14ac:dyDescent="0.3">
      <c r="D59" s="73"/>
      <c r="G59" s="73"/>
      <c r="P59" s="73"/>
      <c r="S59" s="73"/>
    </row>
    <row r="60" spans="4:19" x14ac:dyDescent="0.3">
      <c r="D60" s="73"/>
      <c r="G60" s="73"/>
      <c r="P60" s="73"/>
      <c r="S60" s="73"/>
    </row>
    <row r="61" spans="4:19" x14ac:dyDescent="0.3">
      <c r="D61" s="73"/>
      <c r="G61" s="73"/>
      <c r="P61" s="73"/>
      <c r="S61" s="73"/>
    </row>
    <row r="62" spans="4:19" x14ac:dyDescent="0.3">
      <c r="D62" s="73"/>
      <c r="G62" s="73"/>
      <c r="P62" s="73"/>
      <c r="S62" s="73"/>
    </row>
    <row r="63" spans="4:19" x14ac:dyDescent="0.3">
      <c r="D63" s="73"/>
      <c r="G63" s="73"/>
      <c r="P63" s="73"/>
      <c r="S63" s="73"/>
    </row>
    <row r="64" spans="4:19" x14ac:dyDescent="0.3">
      <c r="D64" s="73"/>
      <c r="G64" s="73"/>
      <c r="P64" s="73"/>
      <c r="S64" s="73"/>
    </row>
    <row r="65" spans="4:19" x14ac:dyDescent="0.3">
      <c r="D65" s="73"/>
      <c r="G65" s="73"/>
      <c r="P65" s="73"/>
      <c r="S65" s="73"/>
    </row>
    <row r="66" spans="4:19" x14ac:dyDescent="0.3">
      <c r="D66" s="73"/>
      <c r="G66" s="73"/>
      <c r="P66" s="73"/>
      <c r="S66" s="73"/>
    </row>
    <row r="67" spans="4:19" x14ac:dyDescent="0.3">
      <c r="D67" s="73"/>
      <c r="G67" s="73"/>
      <c r="P67" s="73"/>
      <c r="S67" s="73"/>
    </row>
    <row r="68" spans="4:19" x14ac:dyDescent="0.3">
      <c r="D68" s="73"/>
      <c r="G68" s="73"/>
      <c r="P68" s="73"/>
      <c r="S68" s="73"/>
    </row>
    <row r="69" spans="4:19" x14ac:dyDescent="0.3">
      <c r="D69" s="73"/>
      <c r="G69" s="73"/>
      <c r="P69" s="73"/>
      <c r="S69" s="73"/>
    </row>
    <row r="70" spans="4:19" x14ac:dyDescent="0.3">
      <c r="D70" s="73"/>
      <c r="G70" s="73"/>
      <c r="P70" s="73"/>
      <c r="S70" s="73"/>
    </row>
    <row r="71" spans="4:19" x14ac:dyDescent="0.3">
      <c r="D71" s="73"/>
      <c r="G71" s="73"/>
      <c r="P71" s="73"/>
      <c r="S71" s="73"/>
    </row>
    <row r="72" spans="4:19" x14ac:dyDescent="0.3">
      <c r="D72" s="73"/>
      <c r="G72" s="73"/>
      <c r="P72" s="73"/>
      <c r="S72" s="73"/>
    </row>
    <row r="73" spans="4:19" x14ac:dyDescent="0.3">
      <c r="D73" s="73"/>
      <c r="G73" s="73"/>
      <c r="P73" s="73"/>
      <c r="S73" s="73"/>
    </row>
    <row r="74" spans="4:19" x14ac:dyDescent="0.3">
      <c r="D74" s="73"/>
      <c r="G74" s="73"/>
      <c r="P74" s="73"/>
      <c r="S74" s="73"/>
    </row>
    <row r="75" spans="4:19" x14ac:dyDescent="0.3">
      <c r="D75" s="73"/>
      <c r="G75" s="73"/>
      <c r="P75" s="73"/>
      <c r="S75" s="73"/>
    </row>
    <row r="76" spans="4:19" x14ac:dyDescent="0.3">
      <c r="D76" s="73"/>
      <c r="G76" s="73"/>
      <c r="P76" s="73"/>
      <c r="S76" s="73"/>
    </row>
    <row r="77" spans="4:19" x14ac:dyDescent="0.3">
      <c r="D77" s="73"/>
      <c r="G77" s="73"/>
      <c r="P77" s="73"/>
      <c r="S77" s="73"/>
    </row>
    <row r="78" spans="4:19" x14ac:dyDescent="0.3">
      <c r="D78" s="73"/>
      <c r="G78" s="73"/>
      <c r="P78" s="73"/>
      <c r="S78" s="73"/>
    </row>
    <row r="79" spans="4:19" x14ac:dyDescent="0.3">
      <c r="D79" s="73"/>
      <c r="G79" s="73"/>
      <c r="P79" s="73"/>
      <c r="S79" s="73"/>
    </row>
    <row r="80" spans="4:19" x14ac:dyDescent="0.3">
      <c r="D80" s="73"/>
      <c r="G80" s="73"/>
      <c r="P80" s="73"/>
      <c r="S80" s="73"/>
    </row>
    <row r="81" spans="4:19" x14ac:dyDescent="0.3">
      <c r="D81" s="73"/>
      <c r="G81" s="73"/>
      <c r="P81" s="73"/>
      <c r="S81" s="73"/>
    </row>
    <row r="82" spans="4:19" x14ac:dyDescent="0.3">
      <c r="D82" s="73"/>
      <c r="G82" s="73"/>
      <c r="P82" s="73"/>
      <c r="S82" s="73"/>
    </row>
    <row r="83" spans="4:19" x14ac:dyDescent="0.3">
      <c r="D83" s="73"/>
      <c r="G83" s="73"/>
      <c r="P83" s="73"/>
      <c r="S83" s="73"/>
    </row>
    <row r="84" spans="4:19" x14ac:dyDescent="0.3">
      <c r="D84" s="73"/>
      <c r="G84" s="73"/>
      <c r="P84" s="73"/>
      <c r="S84" s="73"/>
    </row>
    <row r="85" spans="4:19" x14ac:dyDescent="0.3">
      <c r="D85" s="73"/>
      <c r="G85" s="73"/>
      <c r="P85" s="73"/>
      <c r="S85" s="73"/>
    </row>
    <row r="86" spans="4:19" x14ac:dyDescent="0.3">
      <c r="D86" s="73"/>
      <c r="G86" s="73"/>
      <c r="P86" s="73"/>
      <c r="S86" s="73"/>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8D4"/>
    <pageSetUpPr fitToPage="1"/>
  </sheetPr>
  <dimension ref="A1"/>
  <sheetViews>
    <sheetView showGridLines="0" zoomScale="63" zoomScaleNormal="63" workbookViewId="0"/>
  </sheetViews>
  <sheetFormatPr defaultRowHeight="13.2" x14ac:dyDescent="0.25"/>
  <sheetData/>
  <printOptions horizontalCentered="1" verticalCentered="1"/>
  <pageMargins left="0.25" right="0.25" top="0.75" bottom="0.75" header="0.3" footer="0.3"/>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election activeCell="C30" sqref="C30"/>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424" t="s">
        <v>15</v>
      </c>
      <c r="D5" s="424"/>
      <c r="E5" s="426" t="s">
        <v>96</v>
      </c>
      <c r="F5" s="426"/>
      <c r="G5" s="426"/>
      <c r="H5" s="426"/>
      <c r="I5" s="13"/>
      <c r="J5" s="25"/>
      <c r="K5" s="37"/>
      <c r="L5" s="30" t="s">
        <v>44</v>
      </c>
      <c r="M5" s="31" t="s">
        <v>45</v>
      </c>
      <c r="N5" s="2"/>
      <c r="O5" s="30" t="s">
        <v>37</v>
      </c>
      <c r="P5" s="31" t="s">
        <v>22</v>
      </c>
      <c r="Q5" s="13"/>
    </row>
    <row r="6" spans="2:17" ht="13.2" customHeight="1" x14ac:dyDescent="0.25">
      <c r="B6" s="12"/>
      <c r="C6" s="424"/>
      <c r="D6" s="424"/>
      <c r="E6" s="426"/>
      <c r="F6" s="426"/>
      <c r="G6" s="426"/>
      <c r="H6" s="426"/>
      <c r="I6" s="13"/>
      <c r="J6" s="26"/>
      <c r="K6" s="38"/>
      <c r="L6" s="32">
        <v>1</v>
      </c>
      <c r="M6" s="33" t="s">
        <v>46</v>
      </c>
      <c r="N6" s="2"/>
      <c r="O6" s="32" t="s">
        <v>14</v>
      </c>
      <c r="P6" s="33" t="s">
        <v>39</v>
      </c>
      <c r="Q6" s="13"/>
    </row>
    <row r="7" spans="2:17" ht="15" x14ac:dyDescent="0.25">
      <c r="B7" s="12"/>
      <c r="C7" s="427" t="s">
        <v>94</v>
      </c>
      <c r="D7" s="427"/>
      <c r="E7" s="425" t="s">
        <v>100</v>
      </c>
      <c r="F7" s="425"/>
      <c r="G7" s="425"/>
      <c r="H7" s="425"/>
      <c r="I7" s="20"/>
      <c r="K7" s="36"/>
      <c r="L7" s="32">
        <v>2</v>
      </c>
      <c r="M7" s="33" t="s">
        <v>47</v>
      </c>
      <c r="N7" s="2"/>
      <c r="O7" s="32" t="s">
        <v>71</v>
      </c>
      <c r="P7" s="33" t="s">
        <v>40</v>
      </c>
      <c r="Q7" s="13"/>
    </row>
    <row r="8" spans="2:17" ht="15" x14ac:dyDescent="0.25">
      <c r="B8" s="12"/>
      <c r="C8" s="427"/>
      <c r="D8" s="427"/>
      <c r="E8" s="425"/>
      <c r="F8" s="425"/>
      <c r="G8" s="425"/>
      <c r="H8" s="425"/>
      <c r="I8" s="20"/>
      <c r="K8" s="36"/>
      <c r="L8" s="32">
        <v>3</v>
      </c>
      <c r="M8" s="33" t="s">
        <v>48</v>
      </c>
      <c r="N8" s="2"/>
      <c r="O8" s="32" t="s">
        <v>41</v>
      </c>
      <c r="P8" s="33" t="s">
        <v>42</v>
      </c>
      <c r="Q8" s="13"/>
    </row>
    <row r="9" spans="2:17" ht="15" x14ac:dyDescent="0.25">
      <c r="B9" s="12"/>
      <c r="C9" s="427" t="s">
        <v>17</v>
      </c>
      <c r="D9" s="427"/>
      <c r="E9" s="425" t="s">
        <v>99</v>
      </c>
      <c r="F9" s="425"/>
      <c r="G9" s="425"/>
      <c r="H9" s="425"/>
      <c r="I9" s="13"/>
      <c r="K9" s="36"/>
      <c r="L9" s="32">
        <v>4</v>
      </c>
      <c r="M9" s="33" t="s">
        <v>49</v>
      </c>
      <c r="N9" s="2"/>
      <c r="O9" s="14" t="s">
        <v>51</v>
      </c>
      <c r="P9" s="14"/>
      <c r="Q9" s="13"/>
    </row>
    <row r="10" spans="2:17" ht="15" x14ac:dyDescent="0.25">
      <c r="B10" s="12"/>
      <c r="C10" s="427"/>
      <c r="D10" s="427"/>
      <c r="E10" s="425"/>
      <c r="F10" s="425"/>
      <c r="G10" s="425"/>
      <c r="H10" s="425"/>
      <c r="I10" s="13"/>
      <c r="K10" s="36"/>
      <c r="L10" s="32">
        <v>5</v>
      </c>
      <c r="M10" s="33" t="s">
        <v>50</v>
      </c>
      <c r="N10" s="2"/>
      <c r="O10" s="14"/>
      <c r="P10" s="14"/>
      <c r="Q10" s="13"/>
    </row>
    <row r="11" spans="2:17" ht="15" x14ac:dyDescent="0.25">
      <c r="B11" s="12"/>
      <c r="C11" s="427" t="s">
        <v>93</v>
      </c>
      <c r="D11" s="427"/>
      <c r="E11" s="425" t="s">
        <v>101</v>
      </c>
      <c r="F11" s="425"/>
      <c r="G11" s="425"/>
      <c r="H11" s="425"/>
      <c r="I11" s="13"/>
      <c r="K11" s="36"/>
      <c r="L11" s="32">
        <v>6</v>
      </c>
      <c r="M11" s="33" t="s">
        <v>52</v>
      </c>
      <c r="N11" s="2"/>
      <c r="O11" s="14"/>
      <c r="P11" s="14"/>
      <c r="Q11" s="13"/>
    </row>
    <row r="12" spans="2:17" ht="15" customHeight="1" x14ac:dyDescent="0.25">
      <c r="B12" s="12"/>
      <c r="C12" s="427"/>
      <c r="D12" s="427"/>
      <c r="E12" s="425"/>
      <c r="F12" s="425"/>
      <c r="G12" s="425"/>
      <c r="H12" s="425"/>
      <c r="I12" s="13"/>
      <c r="K12" s="36"/>
      <c r="L12" s="32">
        <v>7</v>
      </c>
      <c r="M12" s="33" t="s">
        <v>53</v>
      </c>
      <c r="N12" s="2"/>
      <c r="O12" s="14"/>
      <c r="P12" s="14"/>
      <c r="Q12" s="13"/>
    </row>
    <row r="13" spans="2:17" ht="15" x14ac:dyDescent="0.25">
      <c r="B13" s="12"/>
      <c r="C13" s="427" t="s">
        <v>95</v>
      </c>
      <c r="D13" s="427"/>
      <c r="E13" s="425" t="s">
        <v>97</v>
      </c>
      <c r="F13" s="425"/>
      <c r="G13" s="425"/>
      <c r="H13" s="425"/>
      <c r="I13" s="13"/>
      <c r="K13" s="36"/>
      <c r="L13" s="32">
        <v>8</v>
      </c>
      <c r="M13" s="33" t="s">
        <v>54</v>
      </c>
      <c r="N13" s="2"/>
      <c r="O13" s="14"/>
      <c r="P13" s="14"/>
      <c r="Q13" s="13"/>
    </row>
    <row r="14" spans="2:17" ht="15" customHeight="1" x14ac:dyDescent="0.25">
      <c r="B14" s="12"/>
      <c r="C14" s="427"/>
      <c r="D14" s="427"/>
      <c r="E14" s="425"/>
      <c r="F14" s="425"/>
      <c r="G14" s="425"/>
      <c r="H14" s="425"/>
      <c r="I14" s="13"/>
      <c r="K14" s="36"/>
      <c r="L14" s="32">
        <v>9</v>
      </c>
      <c r="M14" s="33" t="s">
        <v>55</v>
      </c>
      <c r="N14" s="2"/>
      <c r="O14" s="14"/>
      <c r="P14" s="14"/>
      <c r="Q14" s="13"/>
    </row>
    <row r="15" spans="2:17" ht="15" x14ac:dyDescent="0.25">
      <c r="B15" s="12"/>
      <c r="C15" s="427" t="s">
        <v>98</v>
      </c>
      <c r="D15" s="427"/>
      <c r="E15" s="425" t="s">
        <v>97</v>
      </c>
      <c r="F15" s="425"/>
      <c r="G15" s="425"/>
      <c r="H15" s="425"/>
      <c r="I15" s="13"/>
      <c r="K15" s="36"/>
      <c r="L15" s="32">
        <v>10</v>
      </c>
      <c r="M15" s="33" t="s">
        <v>56</v>
      </c>
      <c r="N15" s="2"/>
      <c r="O15" s="14"/>
      <c r="P15" s="14"/>
      <c r="Q15" s="13"/>
    </row>
    <row r="16" spans="2:17" ht="15" customHeight="1" x14ac:dyDescent="0.25">
      <c r="B16" s="12"/>
      <c r="C16" s="427"/>
      <c r="D16" s="427"/>
      <c r="E16" s="425"/>
      <c r="F16" s="425"/>
      <c r="G16" s="425"/>
      <c r="H16" s="425"/>
      <c r="I16" s="13"/>
      <c r="K16" s="36"/>
      <c r="L16" s="32">
        <v>11</v>
      </c>
      <c r="M16" s="33" t="s">
        <v>57</v>
      </c>
      <c r="N16" s="2"/>
      <c r="O16" s="14"/>
      <c r="P16" s="14"/>
      <c r="Q16" s="13"/>
    </row>
    <row r="17" spans="2:17" ht="15" x14ac:dyDescent="0.25">
      <c r="B17" s="12"/>
      <c r="C17" s="424" t="s">
        <v>18</v>
      </c>
      <c r="D17" s="424"/>
      <c r="E17" s="425" t="s">
        <v>20</v>
      </c>
      <c r="F17" s="425"/>
      <c r="G17" s="425"/>
      <c r="H17" s="425"/>
      <c r="I17" s="13"/>
      <c r="K17" s="36"/>
      <c r="L17" s="32">
        <v>12</v>
      </c>
      <c r="M17" s="33" t="s">
        <v>58</v>
      </c>
      <c r="N17" s="2"/>
      <c r="O17" s="14"/>
      <c r="P17" s="14"/>
      <c r="Q17" s="13"/>
    </row>
    <row r="18" spans="2:17" ht="15" customHeight="1" x14ac:dyDescent="0.25">
      <c r="B18" s="12"/>
      <c r="C18" s="424"/>
      <c r="D18" s="424"/>
      <c r="E18" s="425"/>
      <c r="F18" s="425"/>
      <c r="G18" s="425"/>
      <c r="H18" s="425"/>
      <c r="I18" s="13"/>
      <c r="K18" s="36"/>
      <c r="L18" s="32">
        <v>13</v>
      </c>
      <c r="M18" s="33" t="s">
        <v>59</v>
      </c>
      <c r="N18" s="2"/>
      <c r="O18" s="14"/>
      <c r="P18" s="14"/>
      <c r="Q18" s="13"/>
    </row>
    <row r="19" spans="2:17" ht="15" x14ac:dyDescent="0.25">
      <c r="B19" s="12"/>
      <c r="C19" s="424" t="s">
        <v>13</v>
      </c>
      <c r="D19" s="424"/>
      <c r="E19" s="425" t="s">
        <v>21</v>
      </c>
      <c r="F19" s="425"/>
      <c r="G19" s="425"/>
      <c r="H19" s="425"/>
      <c r="I19" s="13"/>
      <c r="K19" s="36"/>
      <c r="L19" s="32">
        <v>14</v>
      </c>
      <c r="M19" s="33" t="s">
        <v>60</v>
      </c>
      <c r="N19" s="2"/>
      <c r="O19" s="14"/>
      <c r="P19" s="14"/>
      <c r="Q19" s="13"/>
    </row>
    <row r="20" spans="2:17" ht="15" customHeight="1" x14ac:dyDescent="0.25">
      <c r="B20" s="12"/>
      <c r="C20" s="424"/>
      <c r="D20" s="424"/>
      <c r="E20" s="425"/>
      <c r="F20" s="425"/>
      <c r="G20" s="425"/>
      <c r="H20" s="425"/>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2018-12-10T17:42:49Z</cp:lastPrinted>
  <dcterms:created xsi:type="dcterms:W3CDTF">2009-08-03T14:10:19Z</dcterms:created>
  <dcterms:modified xsi:type="dcterms:W3CDTF">2019-01-08T19:08:01Z</dcterms:modified>
</cp:coreProperties>
</file>