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06 - June 2019\To be Posted on Website\"/>
    </mc:Choice>
  </mc:AlternateContent>
  <xr:revisionPtr revIDLastSave="0" documentId="8_{4B03DC29-68A7-4F9F-B4D6-8006A2120EA2}" xr6:coauthVersionLast="36" xr6:coauthVersionMax="36" xr10:uidLastSave="{00000000-0000-0000-0000-000000000000}"/>
  <bookViews>
    <workbookView xWindow="0" yWindow="0" windowWidth="23040" windowHeight="8484"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Type'!$A$1:$J$41</definedName>
    <definedName name="_xlnm.Print_Area" localSheetId="3">'Monthly Capacity'!$A$1:$X$58</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4" i="61" l="1"/>
  <c r="T54" i="61"/>
  <c r="O54" i="61"/>
  <c r="N54" i="61"/>
  <c r="J54" i="61"/>
  <c r="I54" i="61"/>
  <c r="H54" i="61"/>
  <c r="G54" i="61"/>
  <c r="F54" i="61"/>
  <c r="E54" i="61"/>
  <c r="C54" i="61"/>
  <c r="B54" i="61"/>
  <c r="L52" i="61"/>
  <c r="R52" i="61" s="1"/>
  <c r="X52" i="61" s="1"/>
  <c r="K52" i="61"/>
  <c r="Q52" i="61" s="1"/>
  <c r="W52" i="61" s="1"/>
  <c r="L51" i="61" l="1"/>
  <c r="R51" i="61" s="1"/>
  <c r="X51" i="61" s="1"/>
  <c r="K51" i="61"/>
  <c r="Q51" i="61" l="1"/>
  <c r="W51" i="61" s="1"/>
  <c r="L50" i="61"/>
  <c r="K50" i="61"/>
  <c r="A1" i="47"/>
  <c r="A1" i="46"/>
  <c r="R50" i="61" l="1"/>
  <c r="X50" i="61" s="1"/>
  <c r="L54" i="61"/>
  <c r="Q50" i="61"/>
  <c r="W50" i="61" s="1"/>
  <c r="K54" i="61"/>
  <c r="L49" i="61"/>
  <c r="R49" i="61" s="1"/>
  <c r="X49" i="61" s="1"/>
  <c r="K49" i="61"/>
  <c r="Q49" i="61" s="1"/>
  <c r="W49" i="61" s="1"/>
  <c r="L48" i="61" l="1"/>
  <c r="K48" i="6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K47" i="61"/>
  <c r="O13" i="61"/>
  <c r="N13" i="61"/>
  <c r="J13" i="61"/>
  <c r="I13" i="61"/>
  <c r="H13" i="61"/>
  <c r="G13" i="61"/>
  <c r="F13" i="61"/>
  <c r="E13" i="61"/>
  <c r="C13" i="61"/>
  <c r="U15" i="61"/>
  <c r="L13" i="61" l="1"/>
  <c r="R13" i="61" s="1"/>
  <c r="X13" i="61" s="1"/>
  <c r="Q47" i="61"/>
  <c r="Q54" i="61" s="1"/>
  <c r="R47" i="61"/>
  <c r="R54" i="61" s="1"/>
  <c r="K13" i="61"/>
  <c r="Q13" i="61" s="1"/>
  <c r="W13" i="61" s="1"/>
  <c r="T10" i="65"/>
  <c r="T18" i="65"/>
  <c r="N25" i="65"/>
  <c r="T25" i="65" s="1"/>
  <c r="N24" i="65"/>
  <c r="T24" i="65" s="1"/>
  <c r="N23" i="65"/>
  <c r="T23" i="65" s="1"/>
  <c r="N22" i="65"/>
  <c r="T22" i="65" s="1"/>
  <c r="N21" i="65"/>
  <c r="T21" i="65" s="1"/>
  <c r="N20" i="65"/>
  <c r="T20" i="65" s="1"/>
  <c r="N19" i="65"/>
  <c r="T19" i="65" s="1"/>
  <c r="N18" i="65"/>
  <c r="N17" i="65"/>
  <c r="T17" i="65" s="1"/>
  <c r="N16" i="65"/>
  <c r="T16" i="65" s="1"/>
  <c r="N15" i="65"/>
  <c r="T15" i="65" s="1"/>
  <c r="N14" i="65"/>
  <c r="T14" i="65" s="1"/>
  <c r="N13" i="65"/>
  <c r="T13" i="65" s="1"/>
  <c r="N12" i="65"/>
  <c r="T12" i="65" s="1"/>
  <c r="N11" i="65"/>
  <c r="T11" i="65" s="1"/>
  <c r="N10" i="65"/>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4" i="61" s="1"/>
  <c r="W47" i="61"/>
  <c r="W54" i="61" s="1"/>
  <c r="C25" i="46"/>
  <c r="D21" i="46" s="1"/>
  <c r="L42" i="61"/>
  <c r="R42" i="61" s="1"/>
  <c r="X42" i="61" s="1"/>
  <c r="K42" i="61"/>
  <c r="Q42" i="61" s="1"/>
  <c r="W42" i="61" s="1"/>
  <c r="AB4" i="63"/>
  <c r="Y4" i="63"/>
  <c r="T4" i="63"/>
  <c r="A1" i="63"/>
  <c r="I27" i="46"/>
  <c r="F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56" i="61" s="1"/>
  <c r="T30" i="61"/>
  <c r="T56"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56" i="61"/>
  <c r="H15" i="61"/>
  <c r="E56" i="61"/>
  <c r="E15" i="61"/>
  <c r="I56" i="61"/>
  <c r="I15" i="61"/>
  <c r="F15" i="61"/>
  <c r="J15" i="61"/>
  <c r="O56" i="61"/>
  <c r="O15" i="61"/>
  <c r="G56" i="61"/>
  <c r="S7" i="65"/>
  <c r="S28" i="65" s="1"/>
  <c r="M28" i="65"/>
  <c r="B5" i="46" s="1"/>
  <c r="F56" i="61"/>
  <c r="J56" i="61"/>
  <c r="N56" i="61"/>
  <c r="C56" i="61"/>
  <c r="B56" i="61"/>
  <c r="T7" i="65"/>
  <c r="Y24" i="65"/>
  <c r="Y18" i="65"/>
  <c r="Y16" i="65"/>
  <c r="Z23" i="65"/>
  <c r="Z19" i="65"/>
  <c r="Z17" i="65"/>
  <c r="Y22" i="65"/>
  <c r="Y23" i="65"/>
  <c r="Y19" i="65"/>
  <c r="Y20" i="65"/>
  <c r="Y17" i="65"/>
  <c r="Z24" i="65"/>
  <c r="Z22" i="65"/>
  <c r="Z20" i="65"/>
  <c r="Z18" i="65"/>
  <c r="Z16" i="65"/>
  <c r="Z21" i="65"/>
  <c r="Y21" i="65"/>
  <c r="Y8" i="65"/>
  <c r="Y7" i="65"/>
  <c r="L24" i="61"/>
  <c r="K24" i="61"/>
  <c r="L23" i="61"/>
  <c r="R23" i="61" s="1"/>
  <c r="X23" i="61" s="1"/>
  <c r="K23" i="61"/>
  <c r="Q23" i="61" s="1"/>
  <c r="W23" i="61" s="1"/>
  <c r="L22" i="61"/>
  <c r="K22" i="61"/>
  <c r="L21" i="61"/>
  <c r="K21" i="61"/>
  <c r="L20" i="61"/>
  <c r="K20" i="61"/>
  <c r="L19" i="61"/>
  <c r="K19" i="61"/>
  <c r="L18" i="61"/>
  <c r="K18" i="61"/>
  <c r="Y28" i="65" l="1"/>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56" i="61" l="1"/>
  <c r="K15" i="61"/>
  <c r="L56" i="61"/>
  <c r="L15" i="61"/>
  <c r="F9" i="47"/>
  <c r="F16" i="47"/>
  <c r="Q9" i="61"/>
  <c r="Q15" i="61" s="1"/>
  <c r="R9" i="61"/>
  <c r="R15" i="61" s="1"/>
  <c r="U29" i="63"/>
  <c r="D36" i="46"/>
  <c r="W17" i="61"/>
  <c r="W30" i="61" s="1"/>
  <c r="X17" i="61"/>
  <c r="X30" i="61" s="1"/>
  <c r="D25" i="46"/>
  <c r="C7" i="46"/>
  <c r="D6" i="46" s="1"/>
  <c r="W15" i="63" l="1"/>
  <c r="AC29" i="63"/>
  <c r="R56" i="61"/>
  <c r="Q56"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56" i="61"/>
  <c r="W15" i="61"/>
  <c r="W56" i="61"/>
  <c r="W29" i="63"/>
</calcChain>
</file>

<file path=xl/sharedStrings.xml><?xml version="1.0" encoding="utf-8"?>
<sst xmlns="http://schemas.openxmlformats.org/spreadsheetml/2006/main" count="959" uniqueCount="341">
  <si>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</si>
  <si>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</si>
  <si>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</si>
  <si>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</si>
  <si>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</si>
  <si>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</si>
  <si>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</si>
  <si>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</si>
  <si>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</si>
  <si>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</si>
  <si>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</si>
  <si>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</si>
  <si>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</si>
  <si>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</si>
  <si>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</si>
  <si>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</si>
  <si>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</si>
  <si>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</si>
  <si>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</si>
  <si>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</si>
  <si>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</si>
  <si>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</si>
  <si>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</si>
  <si>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</si>
  <si>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</si>
  <si>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</si>
  <si>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</si>
  <si>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</si>
  <si>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</si>
  <si>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</si>
  <si>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</si>
  <si>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</si>
  <si>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</si>
  <si>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</si>
  <si>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</si>
  <si>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</si>
  <si>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</si>
  <si>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</si>
  <si>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</si>
  <si>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</si>
  <si>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</si>
  <si>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</si>
  <si>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</si>
  <si>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</si>
  <si>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</si>
  <si>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</si>
  <si>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</si>
  <si>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</si>
  <si>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</si>
  <si>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</si>
  <si>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</si>
  <si>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</si>
  <si>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</si>
  <si>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</si>
  <si>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</si>
  <si>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</si>
  <si>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</si>
  <si>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</si>
  <si>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</si>
  <si>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</si>
  <si>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</si>
  <si>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</si>
  <si>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</si>
  <si>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</si>
  <si>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</si>
  <si>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</si>
  <si>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</si>
  <si>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</si>
  <si>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</si>
  <si>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</si>
  <si>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</si>
  <si>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</si>
  <si>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</si>
  <si>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</si>
  <si>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</si>
  <si>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</si>
  <si>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</si>
  <si>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</si>
  <si>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</si>
  <si>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</si>
  <si>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</si>
  <si>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</si>
  <si>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</si>
  <si>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</si>
  <si>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</si>
  <si>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</si>
  <si>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</si>
  <si>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</si>
  <si>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</si>
  <si>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</si>
  <si>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</si>
  <si>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</si>
  <si>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</si>
  <si>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</si>
  <si>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</si>
  <si>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</si>
  <si>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</si>
  <si>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</si>
  <si>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</si>
  <si>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</si>
  <si>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</si>
  <si>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</si>
  <si>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</si>
  <si>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</si>
  <si>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</si>
  <si>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</si>
  <si>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</si>
  <si>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</si>
  <si>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</si>
  <si>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</si>
  <si>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</si>
  <si>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</si>
  <si>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</si>
  <si>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</si>
  <si>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</si>
  <si>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</si>
  <si>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</si>
  <si>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</si>
  <si>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</si>
  <si>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</si>
  <si>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</si>
  <si>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</si>
  <si>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</si>
  <si>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</si>
  <si>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</si>
  <si>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</si>
  <si>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</si>
  <si>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</si>
  <si>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</si>
  <si>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</si>
  <si>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</si>
  <si>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</si>
  <si>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</si>
  <si>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</si>
  <si>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</si>
  <si>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</si>
  <si>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</si>
  <si>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</si>
  <si>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</si>
  <si>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</si>
  <si>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</si>
  <si>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</si>
  <si>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</si>
  <si>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</si>
  <si>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</si>
  <si>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</si>
  <si>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</si>
  <si>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</si>
  <si>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</si>
  <si>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</si>
  <si>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</si>
  <si>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</si>
  <si>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</si>
  <si>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</si>
  <si>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</si>
  <si>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</si>
  <si>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</si>
  <si>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</si>
  <si>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</si>
  <si>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</si>
  <si>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</si>
  <si>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</si>
  <si>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</si>
  <si>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</si>
  <si>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</si>
  <si>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</si>
  <si>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</si>
  <si>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</si>
  <si>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</si>
  <si>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</si>
  <si>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</si>
  <si>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</si>
  <si>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</si>
  <si>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</si>
  <si>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</si>
  <si>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</si>
  <si>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</si>
  <si>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</si>
  <si>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</si>
  <si>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</si>
  <si>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</si>
  <si>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</si>
  <si>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</si>
  <si>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</si>
  <si>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</si>
  <si>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</si>
  <si>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</si>
  <si>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</si>
  <si>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</si>
  <si>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</si>
  <si>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</si>
  <si>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</si>
  <si>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</si>
  <si>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</si>
  <si>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</si>
  <si>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</si>
  <si>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</si>
  <si>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</si>
  <si>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</si>
  <si>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</si>
  <si>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</si>
  <si>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</si>
  <si>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</si>
  <si>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</si>
  <si>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</si>
  <si>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</si>
  <si>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</si>
  <si>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</si>
  <si>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</si>
  <si>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</si>
  <si>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</si>
  <si>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</si>
  <si>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</si>
  <si>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</si>
  <si>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</si>
  <si>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</si>
  <si>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</si>
  <si>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</si>
  <si>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</si>
  <si>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</si>
  <si>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</si>
  <si>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</si>
  <si>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</si>
  <si>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</si>
  <si>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</si>
  <si>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</si>
  <si>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</si>
  <si>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</si>
  <si>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</si>
  <si>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</si>
  <si>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</si>
  <si>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</si>
  <si>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</si>
  <si>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</si>
  <si>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</si>
  <si>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</si>
  <si>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</si>
  <si>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</si>
  <si>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</si>
  <si>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</si>
  <si>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</si>
  <si>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</si>
  <si>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</si>
  <si>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</si>
  <si>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</si>
  <si>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</si>
  <si>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</si>
  <si>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</si>
  <si>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</si>
  <si>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</si>
  <si>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</si>
  <si>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</si>
  <si>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</si>
  <si>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</si>
  <si>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</si>
  <si>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</si>
  <si>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</si>
  <si>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</si>
  <si>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</si>
  <si>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</si>
  <si>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</si>
  <si>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</si>
  <si>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</si>
  <si>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</si>
  <si>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</si>
  <si>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</si>
  <si>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</si>
  <si>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</si>
  <si>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</si>
  <si>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</si>
  <si>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</si>
  <si>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</si>
  <si>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</si>
  <si>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</si>
  <si>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</si>
  <si>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</si>
  <si>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</si>
  <si>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</si>
  <si>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</si>
  <si>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</si>
  <si>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</si>
  <si>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</si>
  <si>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</si>
  <si>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</si>
  <si>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</si>
  <si>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</si>
  <si>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</si>
  <si>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</si>
  <si>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</si>
  <si>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</si>
  <si>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</si>
  <si>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</si>
  <si>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</si>
  <si>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</si>
  <si>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</si>
  <si>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</si>
  <si>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</si>
  <si>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</si>
  <si>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</si>
  <si>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</si>
  <si>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</si>
  <si>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</si>
  <si>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</si>
  <si>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</si>
  <si>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</si>
  <si>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</si>
  <si>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</si>
  <si>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</si>
  <si>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</si>
  <si>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</si>
  <si>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</si>
  <si>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</si>
  <si>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</si>
  <si>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</si>
  <si>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</si>
  <si>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</si>
  <si>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</si>
  <si>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</si>
  <si>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</si>
  <si>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</si>
  <si>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</si>
  <si>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</si>
  <si>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</si>
  <si>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</si>
  <si>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</si>
  <si>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</si>
  <si>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</si>
  <si>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</si>
  <si>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</si>
  <si>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</si>
  <si>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</si>
  <si>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Date PTO was Issued</t>
  </si>
  <si>
    <t>Initial Registration Capacity (kW)</t>
  </si>
  <si>
    <t>School Charter</t>
  </si>
  <si>
    <t>New Jersey Solar Installations as of 06/30/19</t>
  </si>
  <si>
    <t>Total of All Projects               as of 06/30/19 (kW)</t>
  </si>
  <si>
    <t>Previously Reported through 05/31/19</t>
  </si>
  <si>
    <t>Difference between 05/31/19 and 06/30/19</t>
  </si>
  <si>
    <r>
      <rPr>
        <b/>
        <i/>
        <sz val="11"/>
        <color theme="1"/>
        <rFont val="Arial"/>
        <family val="2"/>
      </rPr>
      <t>Note:</t>
    </r>
    <r>
      <rPr>
        <i/>
        <sz val="11"/>
        <color theme="1"/>
        <rFont val="Arial"/>
        <family val="2"/>
      </rPr>
      <t xml:space="preserve"> The following new Grid project was added to the June 2019 Installation report:</t>
    </r>
  </si>
  <si>
    <t>NJSRRE1536201655</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</si>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</sst>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1">
    <xf numFmtId="0" fontId="0" fillId="0" borderId="0"/>
    <xf numFmtId="43" fontId="14" fillId="0" borderId="0" applyFont="0" applyFill="0" applyBorder="0" applyAlignment="0" applyProtection="0"/>
    <xf numFmtId="0" fontId="21" fillId="0" borderId="0"/>
    <xf numFmtId="0" fontId="15" fillId="0" borderId="0"/>
    <xf numFmtId="0" fontId="15" fillId="0" borderId="0"/>
    <xf numFmtId="0" fontId="19" fillId="0" borderId="0"/>
    <xf numFmtId="0" fontId="13" fillId="0" borderId="0"/>
    <xf numFmtId="9" fontId="29" fillId="0" borderId="0" applyFont="0" applyFill="0" applyBorder="0" applyAlignment="0" applyProtection="0"/>
    <xf numFmtId="0" fontId="12" fillId="0" borderId="0"/>
    <xf numFmtId="43" fontId="12" fillId="0" borderId="0" applyFont="0" applyFill="0" applyBorder="0" applyAlignment="0" applyProtection="0"/>
    <xf numFmtId="43" fontId="14" fillId="0" borderId="0" applyFont="0" applyFill="0" applyBorder="0" applyAlignment="0" applyProtection="0"/>
    <xf numFmtId="0" fontId="14" fillId="0" borderId="0"/>
    <xf numFmtId="0" fontId="11" fillId="0" borderId="0"/>
    <xf numFmtId="9" fontId="14" fillId="0" borderId="0" applyFont="0" applyFill="0" applyBorder="0" applyAlignment="0" applyProtection="0"/>
    <xf numFmtId="0" fontId="11" fillId="0" borderId="0"/>
    <xf numFmtId="43" fontId="11" fillId="0" borderId="0" applyFon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54" fillId="0" borderId="29" applyNumberFormat="0" applyFill="0" applyAlignment="0" applyProtection="0"/>
    <xf numFmtId="0" fontId="55" fillId="0" borderId="30" applyNumberFormat="0" applyFill="0" applyAlignment="0" applyProtection="0"/>
    <xf numFmtId="0" fontId="55" fillId="0" borderId="0" applyNumberFormat="0" applyFill="0" applyBorder="0" applyAlignment="0" applyProtection="0"/>
    <xf numFmtId="0" fontId="56"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9" fillId="13" borderId="31" applyNumberFormat="0" applyAlignment="0" applyProtection="0"/>
    <xf numFmtId="0" fontId="60" fillId="14" borderId="32" applyNumberFormat="0" applyAlignment="0" applyProtection="0"/>
    <xf numFmtId="0" fontId="61" fillId="14" borderId="31" applyNumberFormat="0" applyAlignment="0" applyProtection="0"/>
    <xf numFmtId="0" fontId="62" fillId="0" borderId="33" applyNumberFormat="0" applyFill="0" applyAlignment="0" applyProtection="0"/>
    <xf numFmtId="0" fontId="63" fillId="15" borderId="34"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6" applyNumberFormat="0" applyFill="0" applyAlignment="0" applyProtection="0"/>
    <xf numFmtId="0" fontId="67"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67"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67"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67"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67"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67"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16" borderId="35" applyNumberFormat="0" applyFont="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6" borderId="35" applyNumberFormat="0" applyFont="0" applyAlignment="0" applyProtection="0"/>
  </cellStyleXfs>
  <cellXfs count="445">
    <xf numFmtId="0" fontId="0" fillId="0" borderId="0" xfId="0"/>
    <xf numFmtId="0" fontId="15" fillId="0" borderId="0" xfId="3" applyFill="1"/>
    <xf numFmtId="0" fontId="0" fillId="2" borderId="0" xfId="0" applyFill="1" applyBorder="1" applyAlignment="1"/>
    <xf numFmtId="0" fontId="16" fillId="2" borderId="0" xfId="4" applyFont="1" applyFill="1" applyBorder="1" applyAlignment="1">
      <alignment vertical="center"/>
    </xf>
    <xf numFmtId="0" fontId="15" fillId="3" borderId="0" xfId="3" applyFill="1"/>
    <xf numFmtId="0" fontId="15" fillId="0" borderId="0" xfId="3" applyFill="1" applyBorder="1"/>
    <xf numFmtId="0" fontId="18" fillId="4" borderId="1" xfId="3" applyFont="1" applyFill="1" applyBorder="1" applyAlignment="1">
      <alignment horizontal="center" wrapText="1"/>
    </xf>
    <xf numFmtId="0" fontId="15" fillId="3" borderId="0" xfId="3" applyFill="1" applyAlignment="1">
      <alignment horizontal="center" vertical="center"/>
    </xf>
    <xf numFmtId="0" fontId="25"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2" fillId="2" borderId="0" xfId="0" applyFont="1" applyFill="1" applyBorder="1" applyAlignment="1"/>
    <xf numFmtId="0" fontId="0" fillId="0" borderId="8" xfId="0" applyBorder="1"/>
    <xf numFmtId="0" fontId="0" fillId="0" borderId="15" xfId="0" applyBorder="1"/>
    <xf numFmtId="0" fontId="16" fillId="2" borderId="12" xfId="4" applyFont="1" applyFill="1" applyBorder="1" applyAlignment="1">
      <alignment horizontal="left" vertical="center"/>
    </xf>
    <xf numFmtId="0" fontId="16" fillId="2" borderId="0" xfId="4" applyFont="1" applyFill="1" applyBorder="1" applyAlignment="1">
      <alignment horizontal="left" vertical="center"/>
    </xf>
    <xf numFmtId="0" fontId="16" fillId="2" borderId="13" xfId="4" applyFont="1" applyFill="1" applyBorder="1" applyAlignment="1">
      <alignment horizontal="left" vertical="center"/>
    </xf>
    <xf numFmtId="0" fontId="14" fillId="2" borderId="13" xfId="0" applyFont="1" applyFill="1" applyBorder="1" applyAlignment="1">
      <alignment horizontal="left"/>
    </xf>
    <xf numFmtId="0" fontId="24" fillId="3" borderId="0" xfId="3" applyFont="1" applyFill="1" applyAlignment="1">
      <alignment horizontal="left" vertical="top" wrapText="1"/>
    </xf>
    <xf numFmtId="0" fontId="24" fillId="3" borderId="0" xfId="3" applyFont="1" applyFill="1" applyAlignment="1">
      <alignment horizontal="center" vertical="center"/>
    </xf>
    <xf numFmtId="0" fontId="18" fillId="0" borderId="0" xfId="3" applyFont="1" applyFill="1" applyBorder="1" applyAlignment="1">
      <alignment horizontal="center" vertical="center"/>
    </xf>
    <xf numFmtId="0" fontId="18" fillId="0" borderId="0" xfId="3" applyFont="1" applyFill="1" applyBorder="1" applyAlignment="1">
      <alignment horizontal="center" wrapText="1"/>
    </xf>
    <xf numFmtId="0" fontId="24" fillId="0" borderId="0" xfId="3" applyFont="1" applyFill="1" applyAlignment="1">
      <alignment horizontal="left" vertical="center" wrapText="1"/>
    </xf>
    <xf numFmtId="0" fontId="24" fillId="3" borderId="0" xfId="3" applyFont="1" applyFill="1" applyAlignment="1">
      <alignment vertical="center"/>
    </xf>
    <xf numFmtId="0" fontId="0" fillId="3" borderId="0" xfId="0" applyFill="1"/>
    <xf numFmtId="0" fontId="17" fillId="3" borderId="0" xfId="3" applyFont="1" applyFill="1"/>
    <xf numFmtId="0" fontId="20" fillId="3" borderId="1" xfId="5" applyFont="1" applyFill="1" applyBorder="1" applyAlignment="1">
      <alignment horizontal="left" wrapText="1"/>
    </xf>
    <xf numFmtId="0" fontId="17" fillId="0" borderId="1" xfId="0" applyFont="1" applyBorder="1" applyAlignment="1">
      <alignment horizontal="center" wrapText="1"/>
    </xf>
    <xf numFmtId="0" fontId="17" fillId="0" borderId="1" xfId="0" applyFont="1" applyBorder="1" applyAlignment="1">
      <alignment horizontal="center"/>
    </xf>
    <xf numFmtId="0" fontId="22" fillId="0" borderId="1" xfId="0" applyNumberFormat="1" applyFont="1" applyBorder="1" applyAlignment="1">
      <alignment horizontal="center"/>
    </xf>
    <xf numFmtId="0" fontId="22" fillId="0" borderId="1" xfId="0" applyFont="1" applyBorder="1"/>
    <xf numFmtId="0" fontId="0" fillId="3" borderId="9" xfId="0" applyFill="1" applyBorder="1"/>
    <xf numFmtId="0" fontId="0" fillId="3" borderId="10" xfId="0" applyFill="1" applyBorder="1"/>
    <xf numFmtId="0" fontId="0" fillId="3" borderId="12" xfId="0" applyFill="1" applyBorder="1"/>
    <xf numFmtId="0" fontId="24" fillId="0" borderId="12" xfId="3" applyFont="1" applyFill="1" applyBorder="1" applyAlignment="1">
      <alignment horizontal="left" vertical="center" wrapText="1"/>
    </xf>
    <xf numFmtId="0" fontId="24" fillId="3" borderId="12" xfId="3" applyFont="1" applyFill="1" applyBorder="1" applyAlignment="1">
      <alignment vertical="center"/>
    </xf>
    <xf numFmtId="0" fontId="0" fillId="3" borderId="14" xfId="0" applyFill="1" applyBorder="1"/>
    <xf numFmtId="0" fontId="0" fillId="3" borderId="8" xfId="0" applyFill="1" applyBorder="1"/>
    <xf numFmtId="0" fontId="22" fillId="3" borderId="0" xfId="2" applyFont="1" applyFill="1"/>
    <xf numFmtId="0" fontId="24" fillId="0" borderId="0" xfId="3" applyFont="1" applyFill="1" applyAlignment="1">
      <alignment horizontal="left" vertical="center"/>
    </xf>
    <xf numFmtId="0" fontId="16" fillId="3" borderId="0" xfId="2" applyFont="1" applyFill="1" applyAlignment="1">
      <alignment horizontal="center" vertical="center"/>
    </xf>
    <xf numFmtId="164" fontId="20" fillId="3" borderId="1" xfId="5" applyNumberFormat="1" applyFont="1" applyFill="1" applyBorder="1" applyAlignment="1">
      <alignment horizontal="center"/>
    </xf>
    <xf numFmtId="0" fontId="15" fillId="0" borderId="0" xfId="3" applyFill="1" applyAlignment="1">
      <alignment horizontal="center"/>
    </xf>
    <xf numFmtId="0" fontId="17" fillId="0" borderId="0" xfId="3" applyFont="1" applyFill="1" applyBorder="1"/>
    <xf numFmtId="0" fontId="17" fillId="0" borderId="0" xfId="3" applyFont="1" applyFill="1" applyBorder="1" applyAlignment="1">
      <alignment horizontal="center"/>
    </xf>
    <xf numFmtId="0" fontId="15" fillId="3" borderId="0" xfId="3" applyFont="1" applyFill="1"/>
    <xf numFmtId="166" fontId="15" fillId="3" borderId="0" xfId="3" applyNumberFormat="1" applyFont="1" applyFill="1"/>
    <xf numFmtId="0" fontId="31" fillId="0" borderId="0" xfId="0" applyFont="1" applyFill="1" applyBorder="1" applyAlignment="1">
      <alignment horizontal="center" vertical="center" wrapText="1"/>
    </xf>
    <xf numFmtId="3" fontId="31" fillId="0" borderId="0" xfId="0" applyNumberFormat="1" applyFont="1" applyFill="1" applyBorder="1" applyAlignment="1">
      <alignment horizontal="center" vertical="center"/>
    </xf>
    <xf numFmtId="10" fontId="31" fillId="0" borderId="0" xfId="0" applyNumberFormat="1" applyFont="1" applyFill="1" applyBorder="1" applyAlignment="1">
      <alignment horizontal="center" vertical="center"/>
    </xf>
    <xf numFmtId="0" fontId="30" fillId="0" borderId="1" xfId="0" applyFont="1" applyBorder="1" applyAlignment="1">
      <alignment vertical="center" wrapText="1"/>
    </xf>
    <xf numFmtId="3" fontId="30" fillId="0" borderId="1" xfId="0" applyNumberFormat="1" applyFont="1" applyBorder="1" applyAlignment="1">
      <alignment horizontal="center" vertical="center"/>
    </xf>
    <xf numFmtId="10" fontId="30" fillId="0" borderId="1" xfId="0" applyNumberFormat="1" applyFont="1" applyBorder="1" applyAlignment="1">
      <alignment horizontal="center" vertical="center"/>
    </xf>
    <xf numFmtId="0" fontId="30" fillId="0" borderId="16" xfId="0" applyFont="1" applyBorder="1" applyAlignment="1">
      <alignment vertical="center" wrapText="1"/>
    </xf>
    <xf numFmtId="3" fontId="30" fillId="0" borderId="16" xfId="0" applyNumberFormat="1" applyFont="1" applyBorder="1" applyAlignment="1">
      <alignment horizontal="center" vertical="center"/>
    </xf>
    <xf numFmtId="0" fontId="33" fillId="6" borderId="1" xfId="0" applyFont="1" applyFill="1" applyBorder="1" applyAlignment="1">
      <alignment horizontal="center" vertical="center" wrapText="1"/>
    </xf>
    <xf numFmtId="3" fontId="33" fillId="6" borderId="1" xfId="0" applyNumberFormat="1" applyFont="1" applyFill="1" applyBorder="1" applyAlignment="1">
      <alignment horizontal="center" vertical="center"/>
    </xf>
    <xf numFmtId="10" fontId="33" fillId="6" borderId="1" xfId="0" applyNumberFormat="1" applyFont="1" applyFill="1" applyBorder="1" applyAlignment="1">
      <alignment horizontal="center" vertical="center"/>
    </xf>
    <xf numFmtId="0" fontId="15" fillId="3" borderId="0" xfId="2" applyFont="1" applyFill="1"/>
    <xf numFmtId="0" fontId="18" fillId="3" borderId="1" xfId="2" applyFont="1" applyFill="1" applyBorder="1"/>
    <xf numFmtId="0" fontId="18" fillId="3" borderId="1" xfId="2" applyFont="1" applyFill="1" applyBorder="1" applyAlignment="1">
      <alignment horizontal="center"/>
    </xf>
    <xf numFmtId="0" fontId="15" fillId="3" borderId="1" xfId="2" applyFont="1" applyFill="1" applyBorder="1"/>
    <xf numFmtId="3" fontId="15" fillId="3" borderId="1" xfId="2" applyNumberFormat="1" applyFont="1" applyFill="1" applyBorder="1" applyAlignment="1">
      <alignment horizontal="center"/>
    </xf>
    <xf numFmtId="167" fontId="15" fillId="3" borderId="1" xfId="7" applyNumberFormat="1" applyFont="1" applyFill="1" applyBorder="1" applyAlignment="1">
      <alignment horizontal="center"/>
    </xf>
    <xf numFmtId="3" fontId="18" fillId="4" borderId="1" xfId="2" applyNumberFormat="1" applyFont="1" applyFill="1" applyBorder="1" applyAlignment="1">
      <alignment horizontal="center"/>
    </xf>
    <xf numFmtId="9" fontId="18" fillId="4" borderId="1" xfId="0" applyNumberFormat="1" applyFont="1" applyFill="1" applyBorder="1" applyAlignment="1">
      <alignment horizontal="center"/>
    </xf>
    <xf numFmtId="0" fontId="18" fillId="3" borderId="0" xfId="2" applyFont="1" applyFill="1"/>
    <xf numFmtId="0" fontId="15" fillId="8" borderId="1" xfId="2" applyFont="1" applyFill="1" applyBorder="1"/>
    <xf numFmtId="3" fontId="15" fillId="8" borderId="1" xfId="2" applyNumberFormat="1" applyFont="1" applyFill="1" applyBorder="1" applyAlignment="1">
      <alignment horizontal="center"/>
    </xf>
    <xf numFmtId="0" fontId="18" fillId="0" borderId="0" xfId="3" applyFont="1" applyFill="1" applyBorder="1"/>
    <xf numFmtId="0" fontId="15" fillId="0" borderId="0" xfId="3" applyFont="1" applyFill="1"/>
    <xf numFmtId="164" fontId="15" fillId="0" borderId="0" xfId="3" applyNumberFormat="1" applyFont="1" applyFill="1" applyBorder="1"/>
    <xf numFmtId="0" fontId="18" fillId="3" borderId="0" xfId="3" applyFont="1" applyFill="1" applyBorder="1"/>
    <xf numFmtId="164" fontId="15" fillId="3" borderId="0" xfId="3" applyNumberFormat="1" applyFont="1" applyFill="1" applyBorder="1"/>
    <xf numFmtId="0" fontId="33" fillId="6" borderId="1" xfId="0" applyFont="1" applyFill="1" applyBorder="1" applyAlignment="1">
      <alignment horizontal="center" vertical="center"/>
    </xf>
    <xf numFmtId="0" fontId="28" fillId="6" borderId="1" xfId="0" applyFont="1" applyFill="1" applyBorder="1" applyAlignment="1">
      <alignment horizontal="center" vertical="center"/>
    </xf>
    <xf numFmtId="4" fontId="28" fillId="6" borderId="1" xfId="0" applyNumberFormat="1" applyFont="1" applyFill="1" applyBorder="1" applyAlignment="1">
      <alignment horizontal="center" vertical="center" wrapText="1"/>
    </xf>
    <xf numFmtId="167" fontId="33" fillId="6" borderId="1" xfId="0" applyNumberFormat="1" applyFont="1" applyFill="1" applyBorder="1" applyAlignment="1">
      <alignment horizontal="center"/>
    </xf>
    <xf numFmtId="0" fontId="18" fillId="3" borderId="17" xfId="2" applyFont="1" applyFill="1" applyBorder="1"/>
    <xf numFmtId="0" fontId="18" fillId="3" borderId="17" xfId="2" applyFont="1" applyFill="1" applyBorder="1" applyAlignment="1">
      <alignment horizontal="center"/>
    </xf>
    <xf numFmtId="0" fontId="32" fillId="3" borderId="17" xfId="2" applyFont="1" applyFill="1" applyBorder="1"/>
    <xf numFmtId="0" fontId="24" fillId="3" borderId="1" xfId="2" applyFont="1" applyFill="1" applyBorder="1"/>
    <xf numFmtId="0" fontId="32" fillId="3" borderId="1" xfId="2" applyFont="1" applyFill="1" applyBorder="1"/>
    <xf numFmtId="43" fontId="18" fillId="3" borderId="1" xfId="3" applyNumberFormat="1" applyFont="1" applyFill="1" applyBorder="1" applyAlignment="1">
      <alignment horizontal="center" vertical="center" wrapText="1"/>
    </xf>
    <xf numFmtId="0" fontId="18" fillId="3" borderId="1" xfId="3" quotePrefix="1" applyFont="1" applyFill="1" applyBorder="1" applyAlignment="1">
      <alignment horizontal="center" vertical="center" wrapText="1"/>
    </xf>
    <xf numFmtId="43" fontId="18" fillId="3" borderId="1" xfId="3" applyNumberFormat="1" applyFont="1" applyFill="1" applyBorder="1" applyAlignment="1">
      <alignment horizontal="left" vertical="center" wrapText="1"/>
    </xf>
    <xf numFmtId="0" fontId="18" fillId="3" borderId="1" xfId="3" applyFont="1" applyFill="1" applyBorder="1" applyAlignment="1">
      <alignment horizontal="left" vertical="center"/>
    </xf>
    <xf numFmtId="0" fontId="33" fillId="6" borderId="1" xfId="0" applyFont="1" applyFill="1" applyBorder="1" applyAlignment="1">
      <alignment horizontal="left" vertical="center" wrapText="1"/>
    </xf>
    <xf numFmtId="0" fontId="18" fillId="0" borderId="0" xfId="3" applyFont="1" applyFill="1" applyBorder="1" applyAlignment="1">
      <alignment horizontal="center" vertical="center" wrapText="1"/>
    </xf>
    <xf numFmtId="0" fontId="18" fillId="3" borderId="1" xfId="3" applyFont="1" applyFill="1" applyBorder="1" applyAlignment="1">
      <alignment horizontal="center" vertical="center" wrapText="1"/>
    </xf>
    <xf numFmtId="0" fontId="18" fillId="3" borderId="17" xfId="3" applyFont="1" applyFill="1" applyBorder="1" applyAlignment="1">
      <alignment horizontal="center" vertical="center" wrapText="1"/>
    </xf>
    <xf numFmtId="0" fontId="18" fillId="4" borderId="1" xfId="3" applyFont="1" applyFill="1" applyBorder="1" applyAlignment="1">
      <alignment horizontal="center" vertical="center" wrapText="1"/>
    </xf>
    <xf numFmtId="0" fontId="15" fillId="0" borderId="0" xfId="3" applyFont="1" applyFill="1" applyBorder="1" applyAlignment="1">
      <alignment vertical="center"/>
    </xf>
    <xf numFmtId="0" fontId="18" fillId="0" borderId="0" xfId="3" applyFont="1" applyFill="1" applyBorder="1" applyAlignment="1">
      <alignment wrapText="1"/>
    </xf>
    <xf numFmtId="0" fontId="35" fillId="0" borderId="1" xfId="3" applyFont="1" applyFill="1" applyBorder="1" applyAlignment="1">
      <alignment horizontal="center" vertical="center" wrapText="1"/>
    </xf>
    <xf numFmtId="0" fontId="35" fillId="0" borderId="0" xfId="3" applyFont="1" applyFill="1" applyBorder="1" applyAlignment="1">
      <alignment horizontal="center" vertical="center" wrapText="1"/>
    </xf>
    <xf numFmtId="3" fontId="34" fillId="0" borderId="0" xfId="1" applyNumberFormat="1" applyFont="1" applyFill="1" applyBorder="1"/>
    <xf numFmtId="168" fontId="18" fillId="0" borderId="0" xfId="1" applyNumberFormat="1" applyFont="1" applyFill="1" applyBorder="1" applyAlignment="1">
      <alignment vertical="center"/>
    </xf>
    <xf numFmtId="0" fontId="16" fillId="3" borderId="0" xfId="3" applyFont="1" applyFill="1" applyAlignment="1">
      <alignment horizontal="left" vertical="center"/>
    </xf>
    <xf numFmtId="164" fontId="20" fillId="3" borderId="17" xfId="5" applyNumberFormat="1" applyFont="1" applyFill="1" applyBorder="1" applyAlignment="1">
      <alignment horizontal="center"/>
    </xf>
    <xf numFmtId="0" fontId="26" fillId="0" borderId="0" xfId="0" applyFont="1" applyBorder="1" applyAlignment="1">
      <alignment vertical="center"/>
    </xf>
    <xf numFmtId="4" fontId="15" fillId="3" borderId="0" xfId="3" applyNumberFormat="1" applyFont="1" applyFill="1"/>
    <xf numFmtId="40" fontId="15" fillId="3" borderId="0" xfId="3" applyNumberFormat="1" applyFont="1" applyFill="1"/>
    <xf numFmtId="0" fontId="38" fillId="0" borderId="0" xfId="0" applyFont="1" applyBorder="1" applyAlignment="1">
      <alignment horizontal="left" vertical="center"/>
    </xf>
    <xf numFmtId="0" fontId="37" fillId="3" borderId="0" xfId="3" applyFont="1" applyFill="1"/>
    <xf numFmtId="0" fontId="37" fillId="0" borderId="0" xfId="3" applyFont="1" applyFill="1" applyBorder="1" applyAlignment="1">
      <alignment horizontal="center" vertical="center" wrapText="1"/>
    </xf>
    <xf numFmtId="0" fontId="37" fillId="3" borderId="0" xfId="3" applyFont="1" applyFill="1" applyAlignment="1">
      <alignment horizontal="right"/>
    </xf>
    <xf numFmtId="3" fontId="37" fillId="3" borderId="0" xfId="3" applyNumberFormat="1" applyFont="1" applyFill="1"/>
    <xf numFmtId="0" fontId="39" fillId="5" borderId="1" xfId="3" applyFont="1" applyFill="1" applyBorder="1" applyAlignment="1">
      <alignment horizontal="center" vertical="center" wrapText="1"/>
    </xf>
    <xf numFmtId="3" fontId="36" fillId="0" borderId="1" xfId="3" applyNumberFormat="1" applyFont="1" applyFill="1" applyBorder="1" applyAlignment="1">
      <alignment horizontal="center"/>
    </xf>
    <xf numFmtId="3" fontId="39" fillId="5" borderId="1" xfId="3" applyNumberFormat="1" applyFont="1" applyFill="1" applyBorder="1" applyAlignment="1">
      <alignment horizontal="center"/>
    </xf>
    <xf numFmtId="165" fontId="23" fillId="0" borderId="0" xfId="1" applyNumberFormat="1" applyFont="1" applyFill="1" applyBorder="1" applyAlignment="1">
      <alignment horizontal="right" wrapText="1" indent="1"/>
    </xf>
    <xf numFmtId="37" fontId="18" fillId="0" borderId="0" xfId="1" applyNumberFormat="1" applyFont="1" applyFill="1" applyBorder="1"/>
    <xf numFmtId="167" fontId="18" fillId="0" borderId="0" xfId="7" applyNumberFormat="1" applyFont="1" applyFill="1" applyBorder="1"/>
    <xf numFmtId="0" fontId="18" fillId="5" borderId="1" xfId="3" applyFont="1" applyFill="1" applyBorder="1" applyAlignment="1">
      <alignment horizontal="center" vertical="center" wrapText="1"/>
    </xf>
    <xf numFmtId="0" fontId="15" fillId="0" borderId="0" xfId="3" applyFont="1" applyFill="1" applyBorder="1"/>
    <xf numFmtId="0" fontId="15" fillId="0" borderId="0" xfId="3" applyFill="1" applyBorder="1" applyAlignment="1">
      <alignment vertic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3" fontId="20" fillId="0" borderId="0" xfId="1" applyNumberFormat="1" applyFont="1" applyFill="1" applyBorder="1" applyAlignment="1">
      <alignment horizontal="right" vertical="center" wrapText="1"/>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vertical="center"/>
    </xf>
    <xf numFmtId="3" fontId="34" fillId="0" borderId="0" xfId="1" applyNumberFormat="1" applyFont="1" applyFill="1" applyBorder="1" applyAlignment="1">
      <alignment horizontal="right" vertical="center" wrapText="1"/>
    </xf>
    <xf numFmtId="3" fontId="34" fillId="0" borderId="0" xfId="1" applyNumberFormat="1" applyFon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168" fontId="15" fillId="0" borderId="0" xfId="1" applyNumberFormat="1" applyFont="1" applyFill="1" applyBorder="1" applyAlignment="1">
      <alignment vertical="center"/>
    </xf>
    <xf numFmtId="3" fontId="15" fillId="5" borderId="17" xfId="1" applyNumberFormat="1" applyFont="1" applyFill="1" applyBorder="1" applyAlignment="1">
      <alignment horizontal="right" vertical="center"/>
    </xf>
    <xf numFmtId="3" fontId="15" fillId="5" borderId="17" xfId="1" applyNumberFormat="1" applyFont="1" applyFill="1" applyBorder="1" applyAlignment="1">
      <alignment vertical="center"/>
    </xf>
    <xf numFmtId="0" fontId="20" fillId="0" borderId="0" xfId="1" applyNumberFormat="1" applyFont="1" applyFill="1" applyBorder="1" applyAlignment="1">
      <alignment horizontal="right" vertical="center" wrapText="1"/>
    </xf>
    <xf numFmtId="37" fontId="15" fillId="3" borderId="1" xfId="1" applyNumberFormat="1" applyFont="1" applyFill="1" applyBorder="1" applyAlignment="1">
      <alignment horizontal="center"/>
    </xf>
    <xf numFmtId="37" fontId="18" fillId="4" borderId="1" xfId="1" applyNumberFormat="1" applyFont="1" applyFill="1" applyBorder="1" applyAlignment="1">
      <alignment horizontal="center"/>
    </xf>
    <xf numFmtId="167" fontId="18" fillId="4" borderId="1" xfId="7" applyNumberFormat="1" applyFont="1" applyFill="1" applyBorder="1" applyAlignment="1">
      <alignment horizontal="center"/>
    </xf>
    <xf numFmtId="37" fontId="20" fillId="3" borderId="1" xfId="1" applyNumberFormat="1" applyFont="1" applyFill="1" applyBorder="1" applyAlignment="1">
      <alignment horizontal="center" wrapText="1"/>
    </xf>
    <xf numFmtId="37" fontId="23" fillId="4" borderId="1" xfId="1" applyNumberFormat="1" applyFont="1" applyFill="1" applyBorder="1" applyAlignment="1">
      <alignment horizontal="center" wrapText="1"/>
    </xf>
    <xf numFmtId="0" fontId="43" fillId="0" borderId="0" xfId="3" applyFont="1" applyFill="1" applyBorder="1" applyAlignment="1">
      <alignment vertical="center"/>
    </xf>
    <xf numFmtId="3" fontId="34" fillId="0" borderId="0" xfId="1" applyNumberFormat="1" applyFont="1" applyFill="1" applyBorder="1" applyAlignment="1">
      <alignment vertical="center" wrapText="1"/>
    </xf>
    <xf numFmtId="0" fontId="18" fillId="5" borderId="1" xfId="3" applyFont="1" applyFill="1" applyBorder="1" applyAlignment="1">
      <alignment horizontal="center" vertical="center" wrapText="1"/>
    </xf>
    <xf numFmtId="0" fontId="15" fillId="0" borderId="3" xfId="1" applyNumberFormat="1" applyFont="1" applyFill="1" applyBorder="1" applyAlignment="1">
      <alignment vertical="center"/>
    </xf>
    <xf numFmtId="3" fontId="41" fillId="0" borderId="1" xfId="3" applyNumberFormat="1" applyFont="1" applyFill="1" applyBorder="1" applyAlignment="1">
      <alignment horizontal="center"/>
    </xf>
    <xf numFmtId="3" fontId="42" fillId="5" borderId="1" xfId="3" applyNumberFormat="1" applyFont="1" applyFill="1" applyBorder="1" applyAlignment="1">
      <alignment horizontal="center"/>
    </xf>
    <xf numFmtId="164" fontId="20" fillId="0" borderId="0" xfId="5" applyNumberFormat="1" applyFont="1" applyFill="1" applyBorder="1" applyAlignment="1">
      <alignment horizontal="center"/>
    </xf>
    <xf numFmtId="0" fontId="18" fillId="0" borderId="0" xfId="3" applyFont="1" applyFill="1" applyBorder="1" applyAlignment="1">
      <alignment vertical="center"/>
    </xf>
    <xf numFmtId="0" fontId="44" fillId="0" borderId="0" xfId="3" applyFont="1" applyFill="1" applyBorder="1" applyAlignment="1">
      <alignment vertical="center"/>
    </xf>
    <xf numFmtId="0" fontId="18" fillId="0" borderId="0" xfId="3" applyFont="1" applyFill="1"/>
    <xf numFmtId="0" fontId="23" fillId="6" borderId="25" xfId="1" applyNumberFormat="1" applyFont="1" applyFill="1" applyBorder="1" applyAlignment="1">
      <alignment horizontal="right" vertical="center" wrapText="1"/>
    </xf>
    <xf numFmtId="3" fontId="18" fillId="6" borderId="26" xfId="1" applyNumberFormat="1" applyFont="1" applyFill="1" applyBorder="1" applyAlignment="1">
      <alignment horizontal="right" vertical="center"/>
    </xf>
    <xf numFmtId="0" fontId="23" fillId="6" borderId="24" xfId="1" applyNumberFormat="1" applyFont="1" applyFill="1" applyBorder="1" applyAlignment="1">
      <alignment horizontal="right" vertical="center" wrapText="1"/>
    </xf>
    <xf numFmtId="3" fontId="23" fillId="9" borderId="24" xfId="1" applyNumberFormat="1" applyFont="1" applyFill="1" applyBorder="1" applyAlignment="1">
      <alignment horizontal="right" vertical="center" wrapText="1"/>
    </xf>
    <xf numFmtId="3" fontId="18" fillId="9" borderId="26" xfId="1" applyNumberFormat="1" applyFont="1" applyFill="1" applyBorder="1" applyAlignment="1">
      <alignment vertical="center"/>
    </xf>
    <xf numFmtId="164" fontId="23" fillId="0" borderId="24" xfId="5" applyNumberFormat="1" applyFont="1" applyFill="1" applyBorder="1" applyAlignment="1">
      <alignment horizontal="center"/>
    </xf>
    <xf numFmtId="168" fontId="18" fillId="0" borderId="0" xfId="1" applyNumberFormat="1" applyFont="1" applyFill="1" applyBorder="1" applyAlignment="1">
      <alignment horizontal="right" vertical="center"/>
    </xf>
    <xf numFmtId="0" fontId="15" fillId="0" borderId="0" xfId="3" applyFill="1" applyBorder="1" applyAlignment="1">
      <alignment horizontal="right" vertical="center"/>
    </xf>
    <xf numFmtId="0" fontId="34" fillId="0" borderId="0" xfId="3" applyFont="1" applyFill="1" applyBorder="1" applyAlignment="1">
      <alignment horizontal="right" vertical="center"/>
    </xf>
    <xf numFmtId="3" fontId="35" fillId="5" borderId="24" xfId="1" applyNumberFormat="1" applyFont="1" applyFill="1" applyBorder="1" applyAlignment="1">
      <alignment vertical="center" wrapText="1"/>
    </xf>
    <xf numFmtId="3" fontId="35" fillId="5" borderId="26" xfId="1" applyNumberFormat="1" applyFont="1" applyFill="1" applyBorder="1" applyAlignment="1">
      <alignment vertical="center"/>
    </xf>
    <xf numFmtId="3" fontId="35" fillId="5" borderId="24" xfId="1" applyNumberFormat="1" applyFont="1" applyFill="1" applyBorder="1" applyAlignment="1">
      <alignment horizontal="right" vertical="center" wrapText="1"/>
    </xf>
    <xf numFmtId="3" fontId="20" fillId="5"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0" fillId="5" borderId="17" xfId="1" applyNumberFormat="1" applyFont="1" applyFill="1" applyBorder="1" applyAlignment="1">
      <alignment horizontal="right" vertical="center" wrapText="1"/>
    </xf>
    <xf numFmtId="0" fontId="40" fillId="0" borderId="0" xfId="3" applyFont="1" applyFill="1"/>
    <xf numFmtId="0" fontId="40" fillId="3" borderId="0" xfId="3" applyFont="1" applyFill="1" applyAlignment="1">
      <alignment horizontal="center" vertical="center"/>
    </xf>
    <xf numFmtId="0" fontId="45" fillId="3" borderId="0" xfId="3" applyFont="1" applyFill="1" applyAlignment="1">
      <alignment horizontal="center" vertical="center"/>
    </xf>
    <xf numFmtId="14" fontId="40" fillId="3" borderId="0" xfId="3" applyNumberFormat="1" applyFont="1" applyFill="1" applyAlignment="1">
      <alignment horizontal="center" vertical="center"/>
    </xf>
    <xf numFmtId="0" fontId="40" fillId="3" borderId="0" xfId="3" applyFont="1" applyFill="1"/>
    <xf numFmtId="0" fontId="24" fillId="0" borderId="0" xfId="3" applyFont="1" applyFill="1" applyBorder="1" applyAlignment="1">
      <alignment horizontal="left" vertical="top" wrapText="1"/>
    </xf>
    <xf numFmtId="0" fontId="18" fillId="6" borderId="1" xfId="3" applyFont="1" applyFill="1" applyBorder="1" applyAlignment="1">
      <alignment horizontal="center"/>
    </xf>
    <xf numFmtId="0" fontId="15" fillId="3" borderId="0" xfId="1" applyNumberFormat="1" applyFont="1" applyFill="1" applyBorder="1" applyAlignment="1">
      <alignment vertical="center"/>
    </xf>
    <xf numFmtId="0" fontId="15" fillId="3" borderId="1" xfId="3" quotePrefix="1" applyNumberFormat="1" applyFont="1" applyFill="1" applyBorder="1" applyAlignment="1">
      <alignment horizontal="center" vertical="center"/>
    </xf>
    <xf numFmtId="3" fontId="20" fillId="3" borderId="1" xfId="1" applyNumberFormat="1" applyFont="1" applyFill="1" applyBorder="1" applyAlignment="1">
      <alignment horizontal="right" vertical="center" wrapText="1"/>
    </xf>
    <xf numFmtId="3" fontId="15" fillId="3" borderId="1" xfId="1" applyNumberFormat="1" applyFont="1" applyFill="1" applyBorder="1" applyAlignment="1">
      <alignment horizontal="right" vertical="center"/>
    </xf>
    <xf numFmtId="0" fontId="15" fillId="3" borderId="17" xfId="3" quotePrefix="1" applyNumberFormat="1" applyFont="1" applyFill="1" applyBorder="1" applyAlignment="1">
      <alignment horizontal="center" vertical="center"/>
    </xf>
    <xf numFmtId="3" fontId="20" fillId="3" borderId="17" xfId="1" applyNumberFormat="1" applyFont="1" applyFill="1" applyBorder="1" applyAlignment="1">
      <alignment horizontal="right" vertical="center" wrapText="1"/>
    </xf>
    <xf numFmtId="3" fontId="15" fillId="3" borderId="17" xfId="1" applyNumberFormat="1" applyFont="1" applyFill="1" applyBorder="1" applyAlignment="1">
      <alignment horizontal="right" vertical="center"/>
    </xf>
    <xf numFmtId="0" fontId="24" fillId="0" borderId="0" xfId="3" applyFont="1" applyFill="1" applyBorder="1" applyAlignment="1">
      <alignment horizontal="left" vertical="center" wrapText="1"/>
    </xf>
    <xf numFmtId="0" fontId="18" fillId="5" borderId="1" xfId="3" applyFont="1" applyFill="1" applyBorder="1" applyAlignment="1">
      <alignment horizontal="center" vertical="center" wrapText="1"/>
    </xf>
    <xf numFmtId="0" fontId="16" fillId="3" borderId="0" xfId="3" applyFont="1" applyFill="1" applyAlignment="1">
      <alignment horizontal="center" vertical="center" wrapText="1"/>
    </xf>
    <xf numFmtId="0" fontId="18" fillId="4" borderId="1" xfId="3" applyFont="1" applyFill="1" applyBorder="1" applyAlignment="1">
      <alignment horizontal="center" vertical="center" wrapText="1"/>
    </xf>
    <xf numFmtId="3" fontId="47" fillId="6" borderId="1" xfId="3" applyNumberFormat="1" applyFont="1" applyFill="1" applyBorder="1" applyAlignment="1">
      <alignment horizontal="right" vertical="center"/>
    </xf>
    <xf numFmtId="3" fontId="34" fillId="3" borderId="1" xfId="1" applyNumberFormat="1" applyFont="1" applyFill="1" applyBorder="1" applyAlignment="1">
      <alignment horizontal="right" vertical="center" wrapText="1"/>
    </xf>
    <xf numFmtId="3" fontId="34" fillId="3" borderId="1" xfId="1" applyNumberFormat="1" applyFont="1" applyFill="1" applyBorder="1" applyAlignment="1">
      <alignment vertical="center"/>
    </xf>
    <xf numFmtId="3" fontId="34" fillId="3" borderId="17" xfId="1" applyNumberFormat="1" applyFont="1" applyFill="1" applyBorder="1" applyAlignment="1">
      <alignment horizontal="right" vertical="center" wrapText="1"/>
    </xf>
    <xf numFmtId="3" fontId="34" fillId="3" borderId="17" xfId="1" applyNumberFormat="1" applyFont="1" applyFill="1" applyBorder="1" applyAlignment="1">
      <alignment vertical="center"/>
    </xf>
    <xf numFmtId="0" fontId="48" fillId="0" borderId="0" xfId="3" applyFont="1" applyFill="1"/>
    <xf numFmtId="0" fontId="48" fillId="3"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50" fillId="3" borderId="0" xfId="3" applyFont="1" applyFill="1" applyAlignment="1">
      <alignment horizontal="center" vertical="center"/>
    </xf>
    <xf numFmtId="0" fontId="48" fillId="3" borderId="0" xfId="3" applyFont="1" applyFill="1" applyBorder="1"/>
    <xf numFmtId="0" fontId="15" fillId="3" borderId="0" xfId="3" applyFont="1" applyFill="1" applyBorder="1"/>
    <xf numFmtId="0" fontId="15" fillId="3" borderId="1" xfId="3" applyFont="1" applyFill="1" applyBorder="1" applyAlignment="1">
      <alignment horizontal="right" vertical="center"/>
    </xf>
    <xf numFmtId="3" fontId="15" fillId="3" borderId="1" xfId="3" applyNumberFormat="1" applyFont="1" applyFill="1" applyBorder="1" applyAlignment="1">
      <alignment horizontal="right" vertical="center"/>
    </xf>
    <xf numFmtId="3" fontId="15" fillId="3" borderId="0" xfId="3" applyNumberFormat="1" applyFont="1" applyFill="1" applyBorder="1" applyAlignment="1">
      <alignment horizontal="center" vertical="center"/>
    </xf>
    <xf numFmtId="3" fontId="15" fillId="3" borderId="0" xfId="3" applyNumberFormat="1" applyFont="1" applyFill="1" applyBorder="1" applyAlignment="1">
      <alignment horizontal="right" vertical="center"/>
    </xf>
    <xf numFmtId="0" fontId="15" fillId="3" borderId="0" xfId="3" applyFont="1" applyFill="1" applyAlignment="1">
      <alignment horizontal="right" vertical="center"/>
    </xf>
    <xf numFmtId="0" fontId="24" fillId="3" borderId="0" xfId="3" applyFont="1" applyFill="1" applyAlignment="1">
      <alignment horizontal="right" vertical="center"/>
    </xf>
    <xf numFmtId="0" fontId="15" fillId="3" borderId="0" xfId="3" applyFont="1" applyFill="1" applyBorder="1" applyAlignment="1">
      <alignment horizontal="right" vertical="center"/>
    </xf>
    <xf numFmtId="0" fontId="15" fillId="0" borderId="0" xfId="3" applyFont="1" applyFill="1" applyAlignment="1">
      <alignment horizontal="right" vertical="center"/>
    </xf>
    <xf numFmtId="0" fontId="15" fillId="3" borderId="0" xfId="0" applyFont="1" applyFill="1" applyBorder="1" applyAlignment="1">
      <alignment horizontal="right" vertical="center"/>
    </xf>
    <xf numFmtId="0" fontId="18" fillId="0" borderId="0" xfId="3" applyFont="1" applyFill="1" applyAlignment="1">
      <alignment horizontal="right" vertical="center"/>
    </xf>
    <xf numFmtId="3" fontId="18" fillId="5" borderId="1" xfId="3" applyNumberFormat="1" applyFont="1" applyFill="1" applyBorder="1" applyAlignment="1">
      <alignment horizontal="right" vertical="center"/>
    </xf>
    <xf numFmtId="0" fontId="16" fillId="0" borderId="0" xfId="3" applyFont="1" applyFill="1"/>
    <xf numFmtId="0" fontId="18" fillId="3" borderId="0" xfId="3" applyFont="1" applyFill="1"/>
    <xf numFmtId="3" fontId="27" fillId="3" borderId="1" xfId="0" applyNumberFormat="1" applyFont="1" applyFill="1" applyBorder="1" applyAlignment="1">
      <alignment horizontal="right"/>
    </xf>
    <xf numFmtId="3" fontId="28" fillId="3" borderId="0" xfId="0" applyNumberFormat="1" applyFont="1" applyFill="1" applyBorder="1" applyAlignment="1">
      <alignment horizontal="right"/>
    </xf>
    <xf numFmtId="3" fontId="18" fillId="6" borderId="1" xfId="3" applyNumberFormat="1" applyFont="1" applyFill="1" applyBorder="1" applyAlignment="1">
      <alignment horizontal="center" vertical="center"/>
    </xf>
    <xf numFmtId="0" fontId="18" fillId="6" borderId="1" xfId="0" applyFont="1" applyFill="1" applyBorder="1" applyAlignment="1">
      <alignment horizontal="left" vertical="center"/>
    </xf>
    <xf numFmtId="0" fontId="18" fillId="6" borderId="16" xfId="0" applyFont="1" applyFill="1" applyBorder="1" applyAlignment="1">
      <alignment horizontal="left" vertical="center"/>
    </xf>
    <xf numFmtId="0" fontId="28" fillId="5" borderId="1" xfId="3" applyFont="1" applyFill="1" applyBorder="1" applyAlignment="1">
      <alignment horizontal="center" vertical="center" wrapText="1"/>
    </xf>
    <xf numFmtId="3" fontId="28" fillId="5" borderId="1" xfId="3" applyNumberFormat="1" applyFont="1" applyFill="1" applyBorder="1" applyAlignment="1">
      <alignment horizontal="center" vertical="center" wrapText="1"/>
    </xf>
    <xf numFmtId="0" fontId="28" fillId="5" borderId="1" xfId="3" applyFont="1" applyFill="1" applyBorder="1" applyAlignment="1">
      <alignment horizontal="center"/>
    </xf>
    <xf numFmtId="3" fontId="28" fillId="5" borderId="1" xfId="3" applyNumberFormat="1" applyFont="1" applyFill="1" applyBorder="1" applyAlignment="1">
      <alignment horizontal="center"/>
    </xf>
    <xf numFmtId="0" fontId="27" fillId="3" borderId="0" xfId="3" applyFont="1" applyFill="1" applyAlignment="1">
      <alignment horizontal="center"/>
    </xf>
    <xf numFmtId="0" fontId="27" fillId="3" borderId="0" xfId="3" applyFont="1" applyFill="1" applyAlignment="1">
      <alignment horizontal="right"/>
    </xf>
    <xf numFmtId="0" fontId="27" fillId="3" borderId="0" xfId="3" applyFont="1" applyFill="1" applyBorder="1" applyAlignment="1">
      <alignment horizontal="right"/>
    </xf>
    <xf numFmtId="0" fontId="49" fillId="3" borderId="0" xfId="3" applyFont="1" applyFill="1" applyBorder="1" applyAlignment="1">
      <alignment horizontal="right"/>
    </xf>
    <xf numFmtId="169" fontId="47" fillId="3" borderId="0" xfId="3" applyNumberFormat="1" applyFont="1" applyFill="1" applyAlignment="1">
      <alignment horizontal="right"/>
    </xf>
    <xf numFmtId="3" fontId="46" fillId="0" borderId="1" xfId="0" applyNumberFormat="1" applyFont="1" applyBorder="1" applyAlignment="1">
      <alignment horizontal="center" vertical="center"/>
    </xf>
    <xf numFmtId="3" fontId="46" fillId="0" borderId="16" xfId="0" applyNumberFormat="1" applyFont="1" applyBorder="1" applyAlignment="1">
      <alignment horizontal="center" vertical="center"/>
    </xf>
    <xf numFmtId="0" fontId="30" fillId="0" borderId="0" xfId="3" applyFont="1" applyFill="1"/>
    <xf numFmtId="0" fontId="30" fillId="0" borderId="0" xfId="3" applyFont="1" applyFill="1" applyBorder="1"/>
    <xf numFmtId="0" fontId="18" fillId="3" borderId="1" xfId="3" quotePrefix="1" applyNumberFormat="1" applyFont="1" applyFill="1" applyBorder="1" applyAlignment="1">
      <alignment horizontal="center"/>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0" fontId="15" fillId="3" borderId="0" xfId="3" applyFill="1" applyAlignment="1">
      <alignment horizontal="center"/>
    </xf>
    <xf numFmtId="3" fontId="15" fillId="0" borderId="0" xfId="3" applyNumberFormat="1" applyFill="1" applyBorder="1" applyAlignment="1"/>
    <xf numFmtId="0" fontId="24" fillId="3" borderId="0" xfId="3" applyFont="1" applyFill="1" applyAlignment="1">
      <alignment horizontal="center"/>
    </xf>
    <xf numFmtId="0" fontId="24" fillId="3" borderId="0" xfId="3" applyFont="1" applyFill="1" applyAlignment="1">
      <alignment horizontal="left" wrapText="1"/>
    </xf>
    <xf numFmtId="0" fontId="15" fillId="3" borderId="0" xfId="3" applyFill="1" applyAlignment="1"/>
    <xf numFmtId="0" fontId="15" fillId="0" borderId="0" xfId="3" applyFill="1" applyAlignment="1"/>
    <xf numFmtId="3" fontId="23" fillId="4" borderId="1" xfId="1" applyNumberFormat="1" applyFont="1" applyFill="1" applyBorder="1" applyAlignment="1">
      <alignment horizontal="right" vertical="center" wrapText="1"/>
    </xf>
    <xf numFmtId="3" fontId="18" fillId="4" borderId="1" xfId="1" applyNumberFormat="1" applyFont="1" applyFill="1" applyBorder="1" applyAlignment="1">
      <alignment vertical="center"/>
    </xf>
    <xf numFmtId="3" fontId="23" fillId="4" borderId="17" xfId="1" applyNumberFormat="1" applyFont="1" applyFill="1" applyBorder="1" applyAlignment="1">
      <alignment horizontal="right" vertical="center" wrapText="1"/>
    </xf>
    <xf numFmtId="3" fontId="18" fillId="4" borderId="17" xfId="1" applyNumberFormat="1" applyFont="1" applyFill="1" applyBorder="1" applyAlignment="1">
      <alignment vertical="center"/>
    </xf>
    <xf numFmtId="0" fontId="18" fillId="4" borderId="1" xfId="3" applyFont="1" applyFill="1" applyBorder="1" applyAlignment="1">
      <alignment horizontal="center" vertical="center" wrapText="1"/>
    </xf>
    <xf numFmtId="0" fontId="18" fillId="5" borderId="1" xfId="3" applyFont="1" applyFill="1" applyBorder="1" applyAlignment="1">
      <alignment horizontal="center" vertical="center" wrapText="1"/>
    </xf>
    <xf numFmtId="0" fontId="24" fillId="0" borderId="0" xfId="3" applyFont="1" applyFill="1" applyAlignment="1">
      <alignment horizontal="left" vertical="top" wrapText="1"/>
    </xf>
    <xf numFmtId="3" fontId="15" fillId="0" borderId="0" xfId="3" applyNumberFormat="1" applyFill="1" applyAlignment="1"/>
    <xf numFmtId="3" fontId="47" fillId="6" borderId="1" xfId="10" applyNumberFormat="1" applyFont="1" applyFill="1" applyBorder="1" applyAlignment="1">
      <alignment horizontal="right"/>
    </xf>
    <xf numFmtId="3" fontId="47" fillId="6" borderId="18" xfId="10" applyNumberFormat="1" applyFont="1" applyFill="1" applyBorder="1" applyAlignment="1">
      <alignment horizontal="right"/>
    </xf>
    <xf numFmtId="3" fontId="23" fillId="4" borderId="1" xfId="10" applyNumberFormat="1" applyFont="1" applyFill="1" applyBorder="1" applyAlignment="1">
      <alignment horizontal="right" wrapText="1"/>
    </xf>
    <xf numFmtId="3" fontId="18" fillId="0" borderId="0" xfId="10" applyNumberFormat="1" applyFont="1" applyFill="1" applyBorder="1" applyAlignment="1">
      <alignment horizontal="right"/>
    </xf>
    <xf numFmtId="3" fontId="23" fillId="5" borderId="1" xfId="10" applyNumberFormat="1" applyFont="1" applyFill="1" applyBorder="1" applyAlignment="1">
      <alignment horizontal="right" wrapText="1"/>
    </xf>
    <xf numFmtId="3" fontId="23" fillId="3" borderId="1" xfId="10" applyNumberFormat="1" applyFont="1" applyFill="1" applyBorder="1" applyAlignment="1">
      <alignment horizontal="right" wrapText="1"/>
    </xf>
    <xf numFmtId="0" fontId="18" fillId="6" borderId="1" xfId="3" quotePrefix="1" applyFont="1" applyFill="1" applyBorder="1" applyAlignment="1">
      <alignment horizontal="center" wrapText="1"/>
    </xf>
    <xf numFmtId="3" fontId="15" fillId="0" borderId="0" xfId="10" applyNumberFormat="1" applyFont="1" applyFill="1" applyBorder="1" applyAlignment="1">
      <alignment horizontal="center"/>
    </xf>
    <xf numFmtId="0" fontId="15" fillId="0" borderId="0" xfId="3" applyFill="1"/>
    <xf numFmtId="0" fontId="48" fillId="0" borderId="0" xfId="3" applyFont="1" applyFill="1"/>
    <xf numFmtId="0" fontId="49" fillId="3" borderId="0" xfId="3" applyFont="1" applyFill="1" applyAlignment="1">
      <alignment horizontal="center" vertical="center"/>
    </xf>
    <xf numFmtId="0" fontId="48" fillId="3" borderId="0" xfId="3" applyFont="1" applyFill="1" applyAlignment="1">
      <alignment horizontal="center" vertical="center"/>
    </xf>
    <xf numFmtId="0" fontId="48" fillId="3" borderId="0" xfId="3" applyFont="1" applyFill="1" applyBorder="1"/>
    <xf numFmtId="0" fontId="16" fillId="0" borderId="0" xfId="3" applyFont="1" applyFill="1"/>
    <xf numFmtId="3" fontId="23" fillId="5" borderId="24" xfId="1" applyNumberFormat="1" applyFont="1" applyFill="1" applyBorder="1" applyAlignment="1">
      <alignment horizontal="right" vertical="center" wrapText="1"/>
    </xf>
    <xf numFmtId="0" fontId="18" fillId="4" borderId="27" xfId="3" quotePrefix="1" applyFont="1" applyFill="1" applyBorder="1" applyAlignment="1">
      <alignment horizontal="center" vertical="center" wrapText="1"/>
    </xf>
    <xf numFmtId="37" fontId="23" fillId="4" borderId="23" xfId="1" applyNumberFormat="1" applyFont="1" applyFill="1" applyBorder="1" applyAlignment="1">
      <alignment horizontal="right" vertical="center" wrapText="1"/>
    </xf>
    <xf numFmtId="14" fontId="40" fillId="0" borderId="0" xfId="3" applyNumberFormat="1" applyFont="1" applyFill="1" applyAlignment="1">
      <alignment horizontal="center" vertical="center"/>
    </xf>
    <xf numFmtId="0" fontId="18" fillId="0" borderId="1" xfId="3" quotePrefix="1" applyNumberFormat="1" applyFont="1" applyFill="1" applyBorder="1" applyAlignment="1">
      <alignment horizontal="center"/>
    </xf>
    <xf numFmtId="3" fontId="15" fillId="0" borderId="0" xfId="3" applyNumberFormat="1" applyFont="1" applyFill="1" applyBorder="1" applyAlignment="1">
      <alignment horizontal="center" wrapText="1"/>
    </xf>
    <xf numFmtId="3" fontId="15" fillId="0" borderId="1" xfId="3" applyNumberFormat="1" applyFont="1" applyFill="1" applyBorder="1" applyAlignment="1">
      <alignment horizontal="right" wrapText="1"/>
    </xf>
    <xf numFmtId="0" fontId="15" fillId="0" borderId="0" xfId="3" applyFill="1" applyAlignment="1">
      <alignment horizontal="center" vertical="center"/>
    </xf>
    <xf numFmtId="0" fontId="44" fillId="0" borderId="0" xfId="3" applyFont="1" applyFill="1"/>
    <xf numFmtId="0" fontId="44" fillId="0" borderId="0" xfId="3" applyFont="1" applyFill="1" applyBorder="1"/>
    <xf numFmtId="0" fontId="35" fillId="0" borderId="0" xfId="3" applyFont="1" applyFill="1" applyAlignment="1">
      <alignment vertical="center" wrapText="1"/>
    </xf>
    <xf numFmtId="0" fontId="15" fillId="0" borderId="1" xfId="1" applyNumberFormat="1" applyFont="1" applyFill="1" applyBorder="1" applyAlignment="1">
      <alignment horizontal="right" vertical="center" wrapText="1"/>
    </xf>
    <xf numFmtId="0" fontId="15" fillId="5" borderId="1" xfId="1" applyNumberFormat="1" applyFont="1" applyFill="1" applyBorder="1" applyAlignment="1">
      <alignment horizontal="right" vertical="center" wrapText="1"/>
    </xf>
    <xf numFmtId="0" fontId="0" fillId="0" borderId="0" xfId="0"/>
    <xf numFmtId="0" fontId="68" fillId="0" borderId="0" xfId="0" applyFont="1"/>
    <xf numFmtId="170" fontId="68" fillId="0" borderId="0" xfId="0" applyNumberFormat="1" applyFont="1"/>
    <xf numFmtId="14" fontId="68" fillId="0" borderId="0" xfId="0" applyNumberFormat="1" applyFont="1"/>
    <xf numFmtId="0" fontId="66" fillId="0" borderId="0" xfId="0" applyFont="1"/>
    <xf numFmtId="170" fontId="66" fillId="0" borderId="0" xfId="0" applyNumberFormat="1" applyFont="1"/>
    <xf numFmtId="14" fontId="66" fillId="0" borderId="0" xfId="0" applyNumberFormat="1" applyFont="1"/>
    <xf numFmtId="170" fontId="0" fillId="0" borderId="0" xfId="0" applyNumberFormat="1"/>
    <xf numFmtId="14" fontId="0" fillId="0" borderId="0" xfId="0" applyNumberFormat="1"/>
    <xf numFmtId="14" fontId="66" fillId="0" borderId="0" xfId="0" applyNumberFormat="1" applyFont="1" applyAlignment="1">
      <alignment wrapText="1"/>
    </xf>
    <xf numFmtId="0" fontId="66" fillId="0" borderId="0" xfId="0" applyFont="1" applyAlignment="1">
      <alignment wrapText="1"/>
    </xf>
    <xf numFmtId="3" fontId="23" fillId="4" borderId="25" xfId="1" applyNumberFormat="1" applyFont="1" applyFill="1" applyBorder="1" applyAlignment="1">
      <alignment horizontal="right" vertical="center" wrapText="1"/>
    </xf>
    <xf numFmtId="3" fontId="23" fillId="5" borderId="25" xfId="1" applyNumberFormat="1" applyFont="1" applyFill="1" applyBorder="1" applyAlignment="1">
      <alignment horizontal="right" vertical="center" wrapText="1"/>
    </xf>
    <xf numFmtId="3" fontId="20" fillId="0" borderId="1" xfId="10" applyNumberFormat="1" applyFont="1" applyFill="1" applyBorder="1" applyAlignment="1">
      <alignment horizontal="right" wrapText="1"/>
    </xf>
    <xf numFmtId="3" fontId="18" fillId="6" borderId="17" xfId="3" applyNumberFormat="1" applyFont="1" applyFill="1" applyBorder="1" applyAlignment="1">
      <alignment horizontal="right" wrapText="1"/>
    </xf>
    <xf numFmtId="3" fontId="15" fillId="3" borderId="0" xfId="3" applyNumberFormat="1" applyFont="1" applyFill="1" applyBorder="1" applyAlignment="1">
      <alignment horizontal="center" wrapText="1"/>
    </xf>
    <xf numFmtId="3" fontId="15" fillId="3" borderId="1" xfId="3" applyNumberFormat="1" applyFont="1" applyFill="1" applyBorder="1" applyAlignment="1">
      <alignment horizontal="right" wrapText="1"/>
    </xf>
    <xf numFmtId="3" fontId="18" fillId="6" borderId="1" xfId="3" applyNumberFormat="1" applyFont="1" applyFill="1" applyBorder="1" applyAlignment="1">
      <alignment horizontal="right" wrapText="1"/>
    </xf>
    <xf numFmtId="3" fontId="15" fillId="0" borderId="1" xfId="3" applyNumberFormat="1" applyFont="1" applyFill="1" applyBorder="1" applyAlignment="1">
      <alignment horizontal="right" wrapText="1"/>
    </xf>
    <xf numFmtId="3" fontId="15" fillId="0" borderId="1" xfId="10" applyNumberFormat="1" applyFont="1" applyFill="1" applyBorder="1" applyAlignment="1">
      <alignment horizontal="right"/>
    </xf>
    <xf numFmtId="0" fontId="20" fillId="0" borderId="1" xfId="10" applyNumberFormat="1" applyFont="1" applyFill="1" applyBorder="1" applyAlignment="1">
      <alignment horizontal="right" wrapText="1"/>
    </xf>
    <xf numFmtId="3" fontId="69" fillId="5" borderId="25" xfId="1"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0" fontId="24" fillId="0" borderId="0" xfId="3" applyFont="1" applyFill="1" applyAlignment="1">
      <alignment horizontal="right" vertical="center"/>
    </xf>
    <xf numFmtId="0" fontId="15" fillId="0" borderId="0" xfId="3" applyFont="1" applyFill="1" applyBorder="1" applyAlignment="1">
      <alignment horizontal="right" vertical="center"/>
    </xf>
    <xf numFmtId="0" fontId="15" fillId="0" borderId="1" xfId="3" applyFont="1" applyFill="1" applyBorder="1" applyAlignment="1">
      <alignment horizontal="right" vertical="center"/>
    </xf>
    <xf numFmtId="0" fontId="16" fillId="3" borderId="0" xfId="3" applyFont="1" applyFill="1" applyAlignment="1">
      <alignment horizontal="left" vertical="center"/>
    </xf>
    <xf numFmtId="3" fontId="30" fillId="0" borderId="0" xfId="3" applyNumberFormat="1" applyFont="1" applyFill="1"/>
    <xf numFmtId="0" fontId="16" fillId="0" borderId="0" xfId="3" applyFont="1" applyFill="1" applyBorder="1" applyAlignment="1">
      <alignment vertical="center"/>
    </xf>
    <xf numFmtId="0" fontId="16" fillId="3" borderId="0" xfId="3" applyFont="1" applyFill="1" applyBorder="1" applyAlignment="1">
      <alignment vertical="center"/>
    </xf>
    <xf numFmtId="0" fontId="16" fillId="3" borderId="0" xfId="3" applyFont="1" applyFill="1" applyBorder="1" applyAlignment="1"/>
    <xf numFmtId="0" fontId="16" fillId="0" borderId="0" xfId="3" applyFont="1" applyFill="1" applyBorder="1" applyAlignment="1"/>
    <xf numFmtId="0" fontId="47" fillId="0" borderId="0" xfId="3" applyFont="1" applyFill="1" applyAlignment="1"/>
    <xf numFmtId="3" fontId="47" fillId="3" borderId="1" xfId="3" applyNumberFormat="1" applyFont="1" applyFill="1" applyBorder="1" applyAlignment="1">
      <alignment horizontal="right" wrapText="1"/>
    </xf>
    <xf numFmtId="3" fontId="47" fillId="3" borderId="20" xfId="3" applyNumberFormat="1" applyFont="1" applyFill="1" applyBorder="1" applyAlignment="1">
      <alignment horizontal="right"/>
    </xf>
    <xf numFmtId="3" fontId="47" fillId="0" borderId="1" xfId="3" applyNumberFormat="1" applyFont="1" applyFill="1" applyBorder="1" applyAlignment="1">
      <alignment horizontal="right" wrapText="1"/>
    </xf>
    <xf numFmtId="3" fontId="47" fillId="0" borderId="20" xfId="3" applyNumberFormat="1" applyFont="1" applyFill="1" applyBorder="1" applyAlignment="1">
      <alignment horizontal="right"/>
    </xf>
    <xf numFmtId="0" fontId="16" fillId="3" borderId="0" xfId="3" applyFont="1" applyFill="1" applyAlignment="1">
      <alignment vertical="center"/>
    </xf>
    <xf numFmtId="0" fontId="47" fillId="3" borderId="0" xfId="3" applyFont="1" applyFill="1" applyAlignment="1"/>
    <xf numFmtId="0" fontId="28" fillId="3" borderId="0" xfId="3" applyFont="1" applyFill="1" applyAlignment="1">
      <alignment vertical="center"/>
    </xf>
    <xf numFmtId="0" fontId="47" fillId="3" borderId="0" xfId="2" applyFont="1" applyFill="1"/>
    <xf numFmtId="0" fontId="25" fillId="3" borderId="0" xfId="2" applyFont="1" applyFill="1"/>
    <xf numFmtId="0" fontId="70" fillId="3" borderId="0" xfId="2" applyFont="1" applyFill="1"/>
    <xf numFmtId="0" fontId="25" fillId="3" borderId="0" xfId="2" applyFont="1" applyFill="1" applyAlignment="1">
      <alignment horizontal="right"/>
    </xf>
    <xf numFmtId="37" fontId="23" fillId="4" borderId="1" xfId="1" applyNumberFormat="1" applyFont="1" applyFill="1" applyBorder="1" applyAlignment="1">
      <alignment horizontal="center" wrapText="1"/>
    </xf>
    <xf numFmtId="3" fontId="23" fillId="5" borderId="1" xfId="10" applyNumberFormat="1" applyFont="1" applyFill="1" applyBorder="1" applyAlignment="1">
      <alignment horizontal="right" wrapText="1"/>
    </xf>
    <xf numFmtId="3" fontId="15" fillId="3" borderId="1" xfId="10" applyNumberFormat="1" applyFont="1" applyFill="1" applyBorder="1" applyAlignment="1">
      <alignment horizontal="right" wrapText="1"/>
    </xf>
    <xf numFmtId="3" fontId="15" fillId="0" borderId="1" xfId="10" applyNumberFormat="1" applyFont="1" applyFill="1" applyBorder="1" applyAlignment="1">
      <alignment horizontal="right" wrapText="1"/>
    </xf>
    <xf numFmtId="3" fontId="15" fillId="0" borderId="1" xfId="10" applyNumberFormat="1" applyFont="1" applyFill="1" applyBorder="1" applyAlignment="1">
      <alignment horizontal="right"/>
    </xf>
    <xf numFmtId="3" fontId="24" fillId="3" borderId="0" xfId="3" applyNumberFormat="1" applyFont="1" applyFill="1" applyAlignment="1">
      <alignment horizontal="left" wrapText="1"/>
    </xf>
    <xf numFmtId="3" fontId="15" fillId="3" borderId="0" xfId="3" applyNumberFormat="1" applyFill="1" applyAlignment="1"/>
    <xf numFmtId="3" fontId="18" fillId="0" borderId="0" xfId="3" applyNumberFormat="1" applyFont="1" applyFill="1" applyBorder="1" applyAlignment="1">
      <alignment wrapText="1"/>
    </xf>
    <xf numFmtId="3" fontId="18" fillId="5" borderId="1" xfId="3" applyNumberFormat="1" applyFont="1" applyFill="1" applyBorder="1" applyAlignment="1">
      <alignment horizontal="center" vertical="center" wrapText="1"/>
    </xf>
    <xf numFmtId="3" fontId="17" fillId="0" borderId="0" xfId="3" applyNumberFormat="1" applyFont="1" applyFill="1" applyBorder="1"/>
    <xf numFmtId="3" fontId="15" fillId="0" borderId="0" xfId="3" applyNumberFormat="1" applyFill="1"/>
    <xf numFmtId="3" fontId="15" fillId="0" borderId="0" xfId="1" applyNumberFormat="1" applyFont="1" applyFill="1" applyBorder="1" applyAlignment="1">
      <alignment horizontal="right" vertical="center"/>
    </xf>
    <xf numFmtId="3" fontId="15" fillId="5" borderId="1" xfId="1" applyNumberFormat="1" applyFont="1" applyFill="1" applyBorder="1" applyAlignment="1">
      <alignment horizontal="right" vertical="center"/>
    </xf>
    <xf numFmtId="3" fontId="15" fillId="5" borderId="17" xfId="1" applyNumberFormat="1" applyFont="1" applyFill="1" applyBorder="1" applyAlignment="1">
      <alignment horizontal="right" vertical="center"/>
    </xf>
    <xf numFmtId="3" fontId="18" fillId="6" borderId="26" xfId="1" applyNumberFormat="1" applyFont="1" applyFill="1" applyBorder="1" applyAlignment="1">
      <alignment horizontal="right" vertical="center"/>
    </xf>
    <xf numFmtId="3" fontId="23" fillId="6" borderId="25" xfId="1" applyNumberFormat="1" applyFont="1" applyFill="1" applyBorder="1" applyAlignment="1">
      <alignment horizontal="right" vertical="center" wrapText="1"/>
    </xf>
    <xf numFmtId="37" fontId="23" fillId="4" borderId="23" xfId="1" applyNumberFormat="1" applyFont="1" applyFill="1" applyBorder="1" applyAlignment="1">
      <alignment horizontal="right" vertical="center" wrapText="1"/>
    </xf>
    <xf numFmtId="3" fontId="25" fillId="5" borderId="1" xfId="3" applyNumberFormat="1" applyFont="1" applyFill="1" applyBorder="1" applyAlignment="1">
      <alignment horizontal="center" vertical="center"/>
    </xf>
    <xf numFmtId="0" fontId="16" fillId="3" borderId="0" xfId="3" applyFont="1" applyFill="1" applyAlignment="1">
      <alignment horizontal="left" vertical="center"/>
    </xf>
    <xf numFmtId="0" fontId="16" fillId="3" borderId="0" xfId="3" applyFont="1" applyFill="1"/>
    <xf numFmtId="3" fontId="71" fillId="6" borderId="17" xfId="3" applyNumberFormat="1" applyFont="1" applyFill="1" applyBorder="1" applyAlignment="1">
      <alignment horizontal="right" wrapText="1"/>
    </xf>
    <xf numFmtId="3" fontId="71" fillId="6" borderId="1" xfId="3" applyNumberFormat="1" applyFont="1" applyFill="1" applyBorder="1" applyAlignment="1">
      <alignment horizontal="right" wrapText="1"/>
    </xf>
    <xf numFmtId="3" fontId="47" fillId="6" borderId="1" xfId="10" applyNumberFormat="1" applyFont="1" applyFill="1" applyBorder="1" applyAlignment="1">
      <alignment horizontal="right"/>
    </xf>
    <xf numFmtId="3" fontId="27" fillId="5" borderId="17" xfId="1" applyNumberFormat="1" applyFont="1" applyFill="1" applyBorder="1" applyAlignment="1">
      <alignment vertical="center"/>
    </xf>
    <xf numFmtId="3" fontId="27" fillId="5" borderId="17"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7" fillId="5" borderId="1" xfId="1" applyNumberFormat="1" applyFont="1" applyFill="1" applyBorder="1" applyAlignment="1">
      <alignment vertical="center"/>
    </xf>
    <xf numFmtId="0" fontId="15" fillId="0" borderId="0" xfId="3" applyFill="1"/>
    <xf numFmtId="164" fontId="20" fillId="3" borderId="1" xfId="5" applyNumberFormat="1" applyFont="1" applyFill="1" applyBorder="1" applyAlignment="1">
      <alignment horizontal="center"/>
    </xf>
    <xf numFmtId="0" fontId="15" fillId="0" borderId="0" xfId="1" applyNumberFormat="1" applyFont="1" applyFill="1" applyBorder="1" applyAlignment="1">
      <alignment vertical="center"/>
    </xf>
    <xf numFmtId="0" fontId="15" fillId="0" borderId="0" xfId="3" applyNumberFormat="1" applyFill="1" applyBorder="1" applyAlignment="1">
      <alignment vertical="center"/>
    </xf>
    <xf numFmtId="0" fontId="20" fillId="5" borderId="1" xfId="1" applyNumberFormat="1" applyFont="1" applyFill="1" applyBorder="1" applyAlignment="1">
      <alignment horizontal="right" vertical="center" wrapText="1"/>
    </xf>
    <xf numFmtId="3" fontId="15" fillId="5" borderId="1" xfId="1" applyNumberFormat="1" applyFont="1" applyFill="1" applyBorder="1" applyAlignment="1">
      <alignment horizontal="right" vertical="center"/>
    </xf>
    <xf numFmtId="0" fontId="20" fillId="0" borderId="1" xfId="1" applyNumberFormat="1" applyFont="1" applyFill="1" applyBorder="1" applyAlignment="1">
      <alignment horizontal="right" vertical="center" wrapText="1"/>
    </xf>
    <xf numFmtId="3" fontId="15" fillId="0" borderId="1" xfId="1" applyNumberFormat="1" applyFont="1" applyFill="1" applyBorder="1" applyAlignment="1">
      <alignment horizontal="right" vertical="center"/>
    </xf>
    <xf numFmtId="3" fontId="15" fillId="5" borderId="1" xfId="1" applyNumberFormat="1" applyFont="1" applyFill="1" applyBorder="1" applyAlignment="1">
      <alignment vertical="center"/>
    </xf>
    <xf numFmtId="3" fontId="34" fillId="5" borderId="1" xfId="1" applyNumberFormat="1" applyFont="1" applyFill="1" applyBorder="1" applyAlignment="1">
      <alignment horizontal="right" vertical="center" wrapText="1"/>
    </xf>
    <xf numFmtId="0" fontId="43" fillId="0" borderId="0" xfId="3" applyFont="1" applyFill="1" applyBorder="1" applyAlignment="1">
      <alignment vertical="center"/>
    </xf>
    <xf numFmtId="165" fontId="34" fillId="5" borderId="1" xfId="1" applyNumberFormat="1" applyFont="1" applyFill="1" applyBorder="1" applyAlignment="1">
      <alignment horizontal="center" vertical="center" wrapText="1"/>
    </xf>
    <xf numFmtId="3" fontId="20" fillId="5" borderId="1" xfId="1" applyNumberFormat="1" applyFont="1" applyFill="1" applyBorder="1" applyAlignment="1">
      <alignment horizontal="right" vertical="center" wrapText="1"/>
    </xf>
    <xf numFmtId="3" fontId="23" fillId="4" borderId="1" xfId="1" applyNumberFormat="1" applyFont="1" applyFill="1" applyBorder="1" applyAlignment="1">
      <alignment horizontal="right" vertical="center" wrapText="1"/>
    </xf>
    <xf numFmtId="3" fontId="23" fillId="6" borderId="25" xfId="1" applyNumberFormat="1" applyFont="1" applyFill="1" applyBorder="1" applyAlignment="1">
      <alignment horizontal="right" vertical="center" wrapText="1"/>
    </xf>
    <xf numFmtId="3" fontId="27" fillId="5" borderId="1" xfId="1" applyNumberFormat="1" applyFont="1" applyFill="1" applyBorder="1" applyAlignment="1">
      <alignment horizontal="right" vertical="center" wrapText="1"/>
    </xf>
    <xf numFmtId="3" fontId="20" fillId="0" borderId="1" xfId="1" applyNumberFormat="1" applyFont="1" applyFill="1" applyBorder="1" applyAlignment="1">
      <alignment horizontal="center" vertical="center" wrapText="1"/>
    </xf>
    <xf numFmtId="37" fontId="15" fillId="0" borderId="1" xfId="1" applyNumberFormat="1" applyFont="1" applyFill="1" applyBorder="1" applyAlignment="1">
      <alignment horizontal="center"/>
    </xf>
    <xf numFmtId="37" fontId="20" fillId="0" borderId="1" xfId="1" applyNumberFormat="1" applyFont="1" applyFill="1" applyBorder="1" applyAlignment="1">
      <alignment horizontal="center" wrapText="1"/>
    </xf>
    <xf numFmtId="0" fontId="14" fillId="0" borderId="0" xfId="11"/>
    <xf numFmtId="0" fontId="30" fillId="0" borderId="0" xfId="11" applyFont="1" applyFill="1" applyBorder="1" applyAlignment="1">
      <alignment horizontal="center" vertical="top" wrapText="1"/>
    </xf>
    <xf numFmtId="0" fontId="74" fillId="41" borderId="1" xfId="11" applyFont="1" applyFill="1" applyBorder="1" applyAlignment="1">
      <alignment horizontal="center" vertical="center" wrapText="1"/>
    </xf>
    <xf numFmtId="43" fontId="74" fillId="42" borderId="1" xfId="1" applyFont="1" applyFill="1" applyBorder="1" applyAlignment="1">
      <alignment horizontal="center" vertical="center" wrapText="1"/>
    </xf>
    <xf numFmtId="43" fontId="74" fillId="43" borderId="1" xfId="1" applyFont="1" applyFill="1" applyBorder="1" applyAlignment="1">
      <alignment horizontal="center" vertical="center" wrapText="1"/>
    </xf>
    <xf numFmtId="0" fontId="15" fillId="3" borderId="0" xfId="3" applyFont="1" applyFill="1" applyAlignment="1">
      <alignment horizontal="center"/>
    </xf>
    <xf numFmtId="0" fontId="30" fillId="0" borderId="1" xfId="11" applyFont="1" applyFill="1" applyBorder="1" applyAlignment="1">
      <alignment horizontal="center" vertical="center"/>
    </xf>
    <xf numFmtId="0" fontId="24" fillId="0" borderId="1" xfId="11" applyFont="1" applyBorder="1" applyAlignment="1">
      <alignment horizontal="center" vertical="center" wrapText="1"/>
    </xf>
    <xf numFmtId="171" fontId="24" fillId="42" borderId="1" xfId="11" applyNumberFormat="1" applyFont="1" applyFill="1" applyBorder="1" applyAlignment="1">
      <alignment horizontal="center" vertical="center"/>
    </xf>
    <xf numFmtId="4" fontId="24" fillId="43" borderId="1" xfId="11" applyNumberFormat="1" applyFont="1" applyFill="1" applyBorder="1" applyAlignment="1">
      <alignment horizontal="center" vertical="center"/>
    </xf>
    <xf numFmtId="0" fontId="47" fillId="5" borderId="1" xfId="3" applyFont="1" applyFill="1" applyBorder="1" applyAlignment="1">
      <alignment horizontal="center" vertical="center" wrapText="1"/>
    </xf>
    <xf numFmtId="0" fontId="47" fillId="5" borderId="20" xfId="3" applyFont="1" applyFill="1" applyBorder="1" applyAlignment="1">
      <alignment horizontal="center" vertical="center" wrapText="1"/>
    </xf>
    <xf numFmtId="0" fontId="18" fillId="5" borderId="1" xfId="3" applyFont="1" applyFill="1" applyBorder="1" applyAlignment="1">
      <alignment horizontal="center" vertical="center"/>
    </xf>
    <xf numFmtId="0" fontId="15" fillId="3" borderId="5" xfId="3" applyFont="1" applyFill="1" applyBorder="1" applyAlignment="1">
      <alignment horizontal="center" wrapText="1"/>
    </xf>
    <xf numFmtId="0" fontId="18" fillId="3" borderId="4" xfId="3" applyFont="1" applyFill="1" applyBorder="1" applyAlignment="1">
      <alignment horizontal="center" wrapText="1"/>
    </xf>
    <xf numFmtId="0" fontId="18" fillId="3" borderId="6" xfId="3" applyFont="1" applyFill="1" applyBorder="1" applyAlignment="1">
      <alignment horizontal="center"/>
    </xf>
    <xf numFmtId="0" fontId="18" fillId="3" borderId="2" xfId="3" applyFont="1" applyFill="1" applyBorder="1" applyAlignment="1">
      <alignment horizontal="center"/>
    </xf>
    <xf numFmtId="0" fontId="18" fillId="5" borderId="6" xfId="3" applyFont="1" applyFill="1" applyBorder="1" applyAlignment="1">
      <alignment horizontal="center"/>
    </xf>
    <xf numFmtId="0" fontId="18" fillId="5" borderId="7" xfId="3" applyFont="1" applyFill="1" applyBorder="1" applyAlignment="1">
      <alignment horizontal="center"/>
    </xf>
    <xf numFmtId="0" fontId="18" fillId="3" borderId="6" xfId="3" applyFont="1" applyFill="1" applyBorder="1" applyAlignment="1">
      <alignment horizontal="center" wrapText="1"/>
    </xf>
    <xf numFmtId="0" fontId="18" fillId="3" borderId="7" xfId="3" applyFont="1" applyFill="1" applyBorder="1" applyAlignment="1">
      <alignment horizontal="center" wrapText="1"/>
    </xf>
    <xf numFmtId="0" fontId="18" fillId="3" borderId="2" xfId="3" applyFont="1" applyFill="1" applyBorder="1" applyAlignment="1">
      <alignment horizontal="center" wrapText="1"/>
    </xf>
    <xf numFmtId="0" fontId="15" fillId="3" borderId="3" xfId="3" applyFont="1" applyFill="1" applyBorder="1" applyAlignment="1">
      <alignment horizontal="center" wrapText="1"/>
    </xf>
    <xf numFmtId="0" fontId="47" fillId="0" borderId="0" xfId="3" applyFont="1" applyFill="1" applyBorder="1" applyAlignment="1">
      <alignment horizontal="center" wrapText="1"/>
    </xf>
    <xf numFmtId="0" fontId="47" fillId="0" borderId="3" xfId="3" applyFont="1" applyFill="1" applyBorder="1" applyAlignment="1">
      <alignment horizontal="center" wrapText="1"/>
    </xf>
    <xf numFmtId="0" fontId="47" fillId="5" borderId="6" xfId="3" applyFont="1" applyFill="1" applyBorder="1" applyAlignment="1">
      <alignment horizontal="center" vertical="center" wrapText="1"/>
    </xf>
    <xf numFmtId="0" fontId="47" fillId="5" borderId="5"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5" xfId="3" applyFont="1" applyFill="1" applyBorder="1" applyAlignment="1">
      <alignment horizontal="center" vertical="center" wrapText="1"/>
    </xf>
    <xf numFmtId="0" fontId="18" fillId="4" borderId="4" xfId="3" applyFont="1" applyFill="1" applyBorder="1" applyAlignment="1">
      <alignment horizontal="center" vertical="center" wrapText="1"/>
    </xf>
    <xf numFmtId="164" fontId="15" fillId="3" borderId="5" xfId="3" applyNumberFormat="1" applyFont="1" applyFill="1" applyBorder="1" applyAlignment="1">
      <alignment horizontal="center"/>
    </xf>
    <xf numFmtId="164" fontId="15" fillId="3" borderId="3" xfId="3" applyNumberFormat="1" applyFont="1" applyFill="1" applyBorder="1" applyAlignment="1">
      <alignment horizontal="center"/>
    </xf>
    <xf numFmtId="0" fontId="18" fillId="5" borderId="5" xfId="3" applyFont="1" applyFill="1" applyBorder="1" applyAlignment="1">
      <alignment horizontal="center"/>
    </xf>
    <xf numFmtId="0" fontId="18" fillId="5" borderId="4" xfId="3" applyFont="1" applyFill="1" applyBorder="1" applyAlignment="1">
      <alignment horizontal="center"/>
    </xf>
    <xf numFmtId="0" fontId="16" fillId="0" borderId="0" xfId="3" applyFont="1" applyFill="1" applyAlignment="1">
      <alignment horizontal="right" vertical="center"/>
    </xf>
    <xf numFmtId="0" fontId="16" fillId="0" borderId="0" xfId="3" applyFont="1" applyFill="1" applyBorder="1" applyAlignment="1">
      <alignment horizontal="right" vertical="center"/>
    </xf>
    <xf numFmtId="0" fontId="18" fillId="0" borderId="0" xfId="3" applyFont="1" applyFill="1" applyBorder="1" applyAlignment="1">
      <alignment horizontal="left" wrapText="1"/>
    </xf>
    <xf numFmtId="0" fontId="24" fillId="0" borderId="0" xfId="3" applyFont="1" applyFill="1" applyAlignment="1">
      <alignment horizontal="left" vertical="top" wrapText="1"/>
    </xf>
    <xf numFmtId="0" fontId="18" fillId="5" borderId="6" xfId="3" applyFont="1" applyFill="1" applyBorder="1" applyAlignment="1">
      <alignment horizontal="center" vertical="center" wrapText="1"/>
    </xf>
    <xf numFmtId="0" fontId="18" fillId="5" borderId="7" xfId="3" applyFont="1" applyFill="1" applyBorder="1" applyAlignment="1">
      <alignment horizontal="center" vertical="center" wrapText="1"/>
    </xf>
    <xf numFmtId="0" fontId="18" fillId="5" borderId="21" xfId="3" applyFont="1" applyFill="1" applyBorder="1" applyAlignment="1">
      <alignment horizontal="center" vertical="center" wrapText="1"/>
    </xf>
    <xf numFmtId="0" fontId="18" fillId="5" borderId="22" xfId="3" applyFont="1" applyFill="1" applyBorder="1" applyAlignment="1">
      <alignment horizontal="center" vertical="center" wrapText="1"/>
    </xf>
    <xf numFmtId="164" fontId="15" fillId="3" borderId="21" xfId="3" applyNumberFormat="1" applyFont="1" applyFill="1" applyBorder="1" applyAlignment="1">
      <alignment horizontal="center" vertical="center"/>
    </xf>
    <xf numFmtId="164" fontId="15" fillId="3" borderId="22" xfId="3" applyNumberFormat="1" applyFont="1" applyFill="1" applyBorder="1" applyAlignment="1">
      <alignment horizontal="center" vertical="center"/>
    </xf>
    <xf numFmtId="0" fontId="35" fillId="0" borderId="0" xfId="3" applyFont="1" applyFill="1" applyAlignment="1">
      <alignment horizontal="center" wrapText="1"/>
    </xf>
    <xf numFmtId="0" fontId="35" fillId="0" borderId="3" xfId="3" applyFont="1" applyFill="1" applyBorder="1" applyAlignment="1">
      <alignment horizontal="center" wrapText="1"/>
    </xf>
    <xf numFmtId="0" fontId="35" fillId="0" borderId="0" xfId="3" applyFont="1" applyFill="1" applyBorder="1" applyAlignment="1">
      <alignment horizontal="center" wrapText="1"/>
    </xf>
    <xf numFmtId="0" fontId="18" fillId="5" borderId="21" xfId="3" applyFont="1" applyFill="1" applyBorder="1" applyAlignment="1">
      <alignment horizontal="center" vertical="center"/>
    </xf>
    <xf numFmtId="0" fontId="18" fillId="5" borderId="22" xfId="3" applyFont="1" applyFill="1" applyBorder="1" applyAlignment="1">
      <alignment horizontal="center" vertical="center"/>
    </xf>
    <xf numFmtId="0" fontId="18" fillId="5" borderId="1" xfId="3" applyFont="1" applyFill="1" applyBorder="1" applyAlignment="1">
      <alignment horizontal="center" vertical="center" wrapText="1"/>
    </xf>
    <xf numFmtId="0" fontId="18" fillId="5" borderId="16" xfId="3" applyFont="1" applyFill="1" applyBorder="1" applyAlignment="1">
      <alignment horizontal="center" vertical="center" wrapText="1"/>
    </xf>
    <xf numFmtId="0" fontId="18" fillId="3" borderId="7" xfId="3" applyFont="1" applyFill="1" applyBorder="1" applyAlignment="1">
      <alignment horizontal="center"/>
    </xf>
    <xf numFmtId="0" fontId="16" fillId="3" borderId="0" xfId="3" applyFont="1" applyFill="1" applyAlignment="1">
      <alignment horizontal="left" vertical="center"/>
    </xf>
    <xf numFmtId="0" fontId="28" fillId="0" borderId="0" xfId="3" applyFont="1" applyFill="1" applyAlignment="1">
      <alignment horizontal="center" wrapText="1"/>
    </xf>
    <xf numFmtId="0" fontId="28" fillId="0" borderId="3" xfId="3" applyFont="1" applyFill="1" applyBorder="1" applyAlignment="1">
      <alignment horizontal="center" wrapText="1"/>
    </xf>
    <xf numFmtId="0" fontId="28" fillId="0" borderId="0" xfId="3" applyFont="1" applyFill="1" applyBorder="1" applyAlignment="1">
      <alignment horizontal="center" wrapText="1"/>
    </xf>
    <xf numFmtId="0" fontId="72" fillId="0" borderId="0" xfId="11" applyFont="1" applyFill="1" applyBorder="1" applyAlignment="1">
      <alignment horizontal="left" vertical="center" wrapText="1"/>
    </xf>
    <xf numFmtId="0" fontId="16" fillId="3" borderId="0" xfId="2" applyFont="1" applyFill="1" applyAlignment="1">
      <alignment horizontal="left" vertical="center"/>
    </xf>
    <xf numFmtId="0" fontId="24" fillId="3" borderId="0" xfId="2" applyFont="1" applyFill="1" applyBorder="1" applyAlignment="1">
      <alignment horizontal="left" wrapText="1"/>
    </xf>
    <xf numFmtId="0" fontId="18" fillId="3" borderId="18" xfId="2" applyFont="1" applyFill="1" applyBorder="1" applyAlignment="1">
      <alignment horizontal="right"/>
    </xf>
    <xf numFmtId="0" fontId="18" fillId="3" borderId="19" xfId="2" applyFont="1" applyFill="1" applyBorder="1" applyAlignment="1">
      <alignment horizontal="right"/>
    </xf>
    <xf numFmtId="0" fontId="18" fillId="3" borderId="20" xfId="2" applyFont="1" applyFill="1" applyBorder="1" applyAlignment="1">
      <alignment horizontal="right"/>
    </xf>
    <xf numFmtId="0" fontId="18" fillId="7" borderId="16" xfId="2" applyFont="1" applyFill="1" applyBorder="1" applyAlignment="1">
      <alignment horizontal="center" vertical="center"/>
    </xf>
    <xf numFmtId="0" fontId="18" fillId="7" borderId="18" xfId="2" applyFont="1" applyFill="1" applyBorder="1" applyAlignment="1">
      <alignment horizontal="center" vertical="center"/>
    </xf>
    <xf numFmtId="0" fontId="18" fillId="7" borderId="19" xfId="2" applyFont="1" applyFill="1" applyBorder="1" applyAlignment="1">
      <alignment horizontal="center" vertical="center"/>
    </xf>
    <xf numFmtId="0" fontId="18" fillId="7" borderId="20" xfId="2" applyFont="1" applyFill="1" applyBorder="1" applyAlignment="1">
      <alignment horizontal="center" vertical="center"/>
    </xf>
    <xf numFmtId="0" fontId="16" fillId="0" borderId="0" xfId="3" applyFont="1" applyFill="1" applyAlignment="1">
      <alignment horizontal="right"/>
    </xf>
    <xf numFmtId="0" fontId="22" fillId="3" borderId="0" xfId="3" applyFont="1" applyFill="1" applyAlignment="1">
      <alignment horizontal="left" vertical="top" wrapText="1"/>
    </xf>
    <xf numFmtId="0" fontId="28" fillId="3" borderId="0" xfId="3" applyFont="1" applyFill="1" applyAlignment="1">
      <alignment horizontal="center" wrapText="1"/>
    </xf>
    <xf numFmtId="0" fontId="28" fillId="3" borderId="3" xfId="3" applyFont="1" applyFill="1" applyBorder="1" applyAlignment="1">
      <alignment horizontal="center" wrapText="1"/>
    </xf>
    <xf numFmtId="0" fontId="33" fillId="6" borderId="1" xfId="0" applyFont="1" applyFill="1" applyBorder="1" applyAlignment="1">
      <alignment horizontal="center" vertical="center"/>
    </xf>
    <xf numFmtId="0" fontId="18" fillId="3" borderId="6" xfId="3" applyFont="1" applyFill="1" applyBorder="1" applyAlignment="1">
      <alignment horizontal="center" vertical="center"/>
    </xf>
    <xf numFmtId="0" fontId="18" fillId="3" borderId="2" xfId="3" applyFont="1" applyFill="1" applyBorder="1" applyAlignment="1">
      <alignment horizontal="center" vertical="center"/>
    </xf>
    <xf numFmtId="0" fontId="18" fillId="3" borderId="6" xfId="3" applyFont="1" applyFill="1" applyBorder="1" applyAlignment="1">
      <alignment horizontal="center" vertical="center" wrapText="1"/>
    </xf>
    <xf numFmtId="0" fontId="18" fillId="3" borderId="7"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5" borderId="6" xfId="3" applyFont="1" applyFill="1" applyBorder="1" applyAlignment="1">
      <alignment horizontal="center" vertical="center"/>
    </xf>
    <xf numFmtId="0" fontId="18" fillId="5" borderId="7" xfId="3" applyFont="1" applyFill="1" applyBorder="1" applyAlignment="1">
      <alignment horizontal="center" vertical="center"/>
    </xf>
    <xf numFmtId="0" fontId="22" fillId="0" borderId="1" xfId="0" applyNumberFormat="1" applyFont="1" applyBorder="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22" fillId="0" borderId="1" xfId="0" applyNumberFormat="1" applyFont="1" applyBorder="1" applyAlignment="1">
      <alignment horizontal="left" vertical="center" wrapText="1"/>
    </xf>
  </cellXfs>
  <cellStyles count="2951">
    <cellStyle name="20% - Accent1" xfId="33" builtinId="30" customBuiltin="1"/>
    <cellStyle name="20% - Accent1 10" xfId="2926" xr:uid="{00000000-0005-0000-0000-00006E0B0000}"/>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2" xfId="12" xr:uid="{00000000-0005-0000-0000-00002E000000}"/>
    <cellStyle name="Normal 3 2 10" xfId="1479" xr:uid="{00000000-0005-0000-0000-00002E000000}"/>
    <cellStyle name="Normal 3 2 11" xfId="2923" xr:uid="{00000000-0005-0000-0000-00002E000000}"/>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2" xfId="14" xr:uid="{00000000-0005-0000-0000-000032000000}"/>
    <cellStyle name="Normal 4 2 10" xfId="1480" xr:uid="{00000000-0005-0000-0000-000032000000}"/>
    <cellStyle name="Normal 4 2 11" xfId="2924" xr:uid="{00000000-0005-0000-0000-000032000000}"/>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25</xdr:col>
      <xdr:colOff>279401</xdr:colOff>
      <xdr:row>33</xdr:row>
      <xdr:rowOff>117663</xdr:rowOff>
    </xdr:to>
    <xdr:pic>
      <xdr:nvPicPr>
        <xdr:cNvPr id="2" name="Picture 1">
          <a:extLst>
            <a:ext uri="{FF2B5EF4-FFF2-40B4-BE49-F238E27FC236}">
              <a16:creationId xmlns:a16="http://schemas.microsoft.com/office/drawing/2014/main" id="{E6294974-E4D1-4C03-B418-364FA036D638}"/>
            </a:ext>
          </a:extLst>
        </xdr:cNvPr>
        <xdr:cNvPicPr>
          <a:picLocks noChangeAspect="1"/>
        </xdr:cNvPicPr>
      </xdr:nvPicPr>
      <xdr:blipFill>
        <a:blip xmlns:r="http://schemas.openxmlformats.org/officeDocument/2006/relationships" r:embed="rId1"/>
        <a:stretch>
          <a:fillRect/>
        </a:stretch>
      </xdr:blipFill>
      <xdr:spPr>
        <a:xfrm>
          <a:off x="1" y="1"/>
          <a:ext cx="15519400" cy="5705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22</xdr:col>
      <xdr:colOff>190500</xdr:colOff>
      <xdr:row>30</xdr:row>
      <xdr:rowOff>90891</xdr:rowOff>
    </xdr:to>
    <xdr:pic>
      <xdr:nvPicPr>
        <xdr:cNvPr id="2" name="Picture 1">
          <a:extLst>
            <a:ext uri="{FF2B5EF4-FFF2-40B4-BE49-F238E27FC236}">
              <a16:creationId xmlns:a16="http://schemas.microsoft.com/office/drawing/2014/main" id="{412952C9-38AB-4E89-8CFC-B6B778602C7D}"/>
            </a:ext>
          </a:extLst>
        </xdr:cNvPr>
        <xdr:cNvPicPr>
          <a:picLocks noChangeAspect="1"/>
        </xdr:cNvPicPr>
      </xdr:nvPicPr>
      <xdr:blipFill>
        <a:blip xmlns:r="http://schemas.openxmlformats.org/officeDocument/2006/relationships" r:embed="rId1"/>
        <a:stretch>
          <a:fillRect/>
        </a:stretch>
      </xdr:blipFill>
      <xdr:spPr>
        <a:xfrm>
          <a:off x="1" y="0"/>
          <a:ext cx="13601699" cy="51200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AB34"/>
  <sheetViews>
    <sheetView showGridLines="0" tabSelected="1" topLeftCell="A2" zoomScale="78" zoomScaleNormal="78" workbookViewId="0">
      <selection activeCell="A2" sqref="A2:M2"/>
    </sheetView>
  </sheetViews>
  <sheetFormatPr defaultColWidth="10.33203125" defaultRowHeight="13.8" x14ac:dyDescent="0.25"/>
  <cols>
    <col min="1" max="1" width="1" style="167"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301"/>
      <c r="C1" s="301"/>
      <c r="D1" s="301"/>
      <c r="E1" s="301"/>
      <c r="F1" s="301"/>
      <c r="G1" s="301"/>
      <c r="H1" s="301"/>
      <c r="I1" s="301"/>
      <c r="J1" s="301"/>
      <c r="K1" s="301"/>
      <c r="L1" s="301"/>
      <c r="M1" s="301"/>
      <c r="N1" s="301"/>
      <c r="O1" s="301"/>
      <c r="P1" s="301"/>
      <c r="Q1" s="301"/>
      <c r="R1" s="301"/>
      <c r="S1" s="301"/>
      <c r="T1" s="301"/>
      <c r="U1" s="301"/>
      <c r="V1" s="301"/>
      <c r="W1" s="301"/>
      <c r="X1" s="301"/>
      <c r="Y1" s="301"/>
      <c r="Z1" s="301"/>
    </row>
    <row r="2" spans="1:26" s="73" customFormat="1" ht="17.399999999999999" x14ac:dyDescent="0.3">
      <c r="A2" s="397" t="s">
        <v>334</v>
      </c>
      <c r="B2" s="397"/>
      <c r="C2" s="397"/>
      <c r="D2" s="397"/>
      <c r="E2" s="397"/>
      <c r="F2" s="397"/>
      <c r="G2" s="397"/>
      <c r="H2" s="397"/>
      <c r="I2" s="397"/>
      <c r="J2" s="397"/>
      <c r="K2" s="397"/>
      <c r="L2" s="397"/>
      <c r="M2" s="397"/>
      <c r="N2" s="302" t="s">
        <v>322</v>
      </c>
      <c r="O2" s="301"/>
      <c r="P2" s="301"/>
      <c r="Q2" s="301"/>
      <c r="R2" s="301"/>
      <c r="S2" s="301"/>
      <c r="T2" s="301"/>
      <c r="U2" s="301"/>
      <c r="V2" s="301"/>
      <c r="W2" s="301"/>
      <c r="X2" s="301"/>
      <c r="Y2" s="301"/>
      <c r="Z2" s="301"/>
    </row>
    <row r="3" spans="1:26" s="73" customFormat="1" ht="16.5" customHeight="1" x14ac:dyDescent="0.25">
      <c r="A3" s="167"/>
      <c r="B3" s="1"/>
      <c r="C3" s="5"/>
      <c r="D3" s="1"/>
      <c r="E3" s="1"/>
      <c r="F3" s="5"/>
      <c r="G3" s="1"/>
      <c r="H3" s="1"/>
      <c r="I3" s="1"/>
      <c r="J3" s="1"/>
      <c r="K3" s="1"/>
      <c r="L3" s="1"/>
      <c r="M3" s="1"/>
      <c r="N3" s="1"/>
      <c r="O3" s="5"/>
      <c r="P3" s="1"/>
      <c r="Q3" s="1"/>
      <c r="R3" s="5"/>
      <c r="S3" s="1"/>
      <c r="T3" s="1"/>
      <c r="V3" s="385" t="s">
        <v>336</v>
      </c>
      <c r="W3" s="385"/>
      <c r="X3" s="5"/>
      <c r="Y3" s="385" t="s">
        <v>337</v>
      </c>
      <c r="Z3" s="385"/>
    </row>
    <row r="4" spans="1:26" s="73" customFormat="1" ht="32.25" customHeight="1" x14ac:dyDescent="0.25">
      <c r="A4" s="167"/>
      <c r="B4" s="75"/>
      <c r="C4" s="23"/>
      <c r="D4" s="374" t="s">
        <v>87</v>
      </c>
      <c r="E4" s="374"/>
      <c r="F4" s="23"/>
      <c r="G4" s="377" t="s">
        <v>10</v>
      </c>
      <c r="H4" s="378"/>
      <c r="I4" s="381" t="s">
        <v>10</v>
      </c>
      <c r="J4" s="382"/>
      <c r="K4" s="383" t="s">
        <v>10</v>
      </c>
      <c r="L4" s="382"/>
      <c r="M4" s="379" t="s">
        <v>10</v>
      </c>
      <c r="N4" s="380"/>
      <c r="O4" s="23"/>
      <c r="P4" s="374" t="s">
        <v>86</v>
      </c>
      <c r="Q4" s="374"/>
      <c r="R4" s="23"/>
      <c r="S4" s="389" t="s">
        <v>335</v>
      </c>
      <c r="T4" s="390"/>
      <c r="V4" s="386"/>
      <c r="W4" s="386"/>
      <c r="X4" s="5"/>
      <c r="Y4" s="386"/>
      <c r="Z4" s="386"/>
    </row>
    <row r="5" spans="1:26" s="8" customFormat="1" ht="13.95" customHeight="1" x14ac:dyDescent="0.25">
      <c r="A5" s="168"/>
      <c r="B5" s="76"/>
      <c r="C5" s="23"/>
      <c r="D5" s="374"/>
      <c r="E5" s="374"/>
      <c r="F5" s="23"/>
      <c r="G5" s="393" t="s">
        <v>83</v>
      </c>
      <c r="H5" s="394"/>
      <c r="I5" s="375" t="s">
        <v>84</v>
      </c>
      <c r="J5" s="376"/>
      <c r="K5" s="384" t="s">
        <v>85</v>
      </c>
      <c r="L5" s="376"/>
      <c r="M5" s="395" t="s">
        <v>80</v>
      </c>
      <c r="N5" s="396"/>
      <c r="O5" s="23"/>
      <c r="P5" s="374"/>
      <c r="Q5" s="374"/>
      <c r="R5" s="23"/>
      <c r="S5" s="391"/>
      <c r="T5" s="392"/>
      <c r="V5" s="387" t="s">
        <v>8</v>
      </c>
      <c r="W5" s="372" t="s">
        <v>79</v>
      </c>
      <c r="X5" s="5"/>
      <c r="Y5" s="372" t="s">
        <v>8</v>
      </c>
      <c r="Z5" s="373" t="s">
        <v>79</v>
      </c>
    </row>
    <row r="6" spans="1:26" s="7" customFormat="1" ht="30.6" customHeight="1" x14ac:dyDescent="0.25">
      <c r="A6" s="170">
        <v>40909</v>
      </c>
      <c r="B6" s="173" t="s">
        <v>0</v>
      </c>
      <c r="C6" s="91"/>
      <c r="D6" s="242" t="s">
        <v>9</v>
      </c>
      <c r="E6" s="242" t="s">
        <v>11</v>
      </c>
      <c r="F6" s="91"/>
      <c r="G6" s="92" t="s">
        <v>9</v>
      </c>
      <c r="H6" s="92" t="s">
        <v>11</v>
      </c>
      <c r="I6" s="93" t="s">
        <v>9</v>
      </c>
      <c r="J6" s="93" t="s">
        <v>11</v>
      </c>
      <c r="K6" s="92" t="s">
        <v>9</v>
      </c>
      <c r="L6" s="92" t="s">
        <v>11</v>
      </c>
      <c r="M6" s="242" t="s">
        <v>9</v>
      </c>
      <c r="N6" s="242" t="s">
        <v>11</v>
      </c>
      <c r="O6" s="91"/>
      <c r="P6" s="242" t="s">
        <v>9</v>
      </c>
      <c r="Q6" s="242" t="s">
        <v>11</v>
      </c>
      <c r="R6" s="91"/>
      <c r="S6" s="241" t="s">
        <v>8</v>
      </c>
      <c r="T6" s="241" t="s">
        <v>12</v>
      </c>
      <c r="V6" s="388"/>
      <c r="W6" s="372"/>
      <c r="X6" s="5"/>
      <c r="Y6" s="372"/>
      <c r="Z6" s="373"/>
    </row>
    <row r="7" spans="1:26" s="7" customFormat="1" ht="13.95" customHeight="1" x14ac:dyDescent="0.25">
      <c r="A7" s="170"/>
      <c r="B7" s="228">
        <v>2000</v>
      </c>
      <c r="C7" s="229"/>
      <c r="D7" s="230">
        <v>4</v>
      </c>
      <c r="E7" s="318">
        <v>11.85</v>
      </c>
      <c r="F7" s="229"/>
      <c r="G7" s="290">
        <v>2</v>
      </c>
      <c r="H7" s="290">
        <v>11.04</v>
      </c>
      <c r="I7" s="290">
        <v>0</v>
      </c>
      <c r="J7" s="290">
        <v>0</v>
      </c>
      <c r="K7" s="290">
        <v>0</v>
      </c>
      <c r="L7" s="290">
        <v>0</v>
      </c>
      <c r="M7" s="290">
        <f t="shared" ref="M7:M25" si="0">SUM(G7+I7+K7)</f>
        <v>2</v>
      </c>
      <c r="N7" s="290">
        <f t="shared" ref="N7:N25" si="1">SUM(H7+J7+L7)</f>
        <v>11.04</v>
      </c>
      <c r="O7" s="229"/>
      <c r="P7" s="230">
        <v>0</v>
      </c>
      <c r="Q7" s="230">
        <v>0</v>
      </c>
      <c r="R7" s="229"/>
      <c r="S7" s="289">
        <f t="shared" ref="S7:S15" si="2">SUM(D7+M7+P7)</f>
        <v>6</v>
      </c>
      <c r="T7" s="289">
        <f t="shared" ref="T7:T15" si="3">SUM(E7+N7+Q7)</f>
        <v>22.89</v>
      </c>
      <c r="U7" s="231"/>
      <c r="V7" s="337">
        <v>6</v>
      </c>
      <c r="W7" s="337">
        <v>22.89</v>
      </c>
      <c r="X7" s="232"/>
      <c r="Y7" s="305">
        <f t="shared" ref="Y7:Y24" si="4">S7-V7</f>
        <v>0</v>
      </c>
      <c r="Z7" s="306">
        <f t="shared" ref="Z7:Z24" si="5">T7-W7</f>
        <v>0</v>
      </c>
    </row>
    <row r="8" spans="1:26" s="7" customFormat="1" ht="13.95" customHeight="1" x14ac:dyDescent="0.25">
      <c r="A8" s="170"/>
      <c r="B8" s="228">
        <v>2001</v>
      </c>
      <c r="C8" s="229"/>
      <c r="D8" s="230">
        <v>2</v>
      </c>
      <c r="E8" s="318">
        <v>5.25</v>
      </c>
      <c r="F8" s="229"/>
      <c r="G8" s="290">
        <v>0</v>
      </c>
      <c r="H8" s="290">
        <v>0</v>
      </c>
      <c r="I8" s="290">
        <v>0</v>
      </c>
      <c r="J8" s="290">
        <v>0</v>
      </c>
      <c r="K8" s="290">
        <v>0</v>
      </c>
      <c r="L8" s="290">
        <v>0</v>
      </c>
      <c r="M8" s="290">
        <f t="shared" si="0"/>
        <v>0</v>
      </c>
      <c r="N8" s="290">
        <f t="shared" si="1"/>
        <v>0</v>
      </c>
      <c r="O8" s="229"/>
      <c r="P8" s="230">
        <v>0</v>
      </c>
      <c r="Q8" s="230">
        <v>0</v>
      </c>
      <c r="R8" s="229"/>
      <c r="S8" s="289">
        <f t="shared" si="2"/>
        <v>2</v>
      </c>
      <c r="T8" s="289">
        <f t="shared" si="3"/>
        <v>5.25</v>
      </c>
      <c r="U8" s="231"/>
      <c r="V8" s="337">
        <v>2</v>
      </c>
      <c r="W8" s="337">
        <v>5.25</v>
      </c>
      <c r="X8" s="232"/>
      <c r="Y8" s="305">
        <f t="shared" si="4"/>
        <v>0</v>
      </c>
      <c r="Z8" s="306">
        <f t="shared" si="5"/>
        <v>0</v>
      </c>
    </row>
    <row r="9" spans="1:26" s="7" customFormat="1" ht="13.95" customHeight="1" x14ac:dyDescent="0.25">
      <c r="A9" s="170"/>
      <c r="B9" s="228">
        <v>2002</v>
      </c>
      <c r="C9" s="229"/>
      <c r="D9" s="230">
        <v>25</v>
      </c>
      <c r="E9" s="318">
        <v>72.819999999999993</v>
      </c>
      <c r="F9" s="229"/>
      <c r="G9" s="290">
        <v>9</v>
      </c>
      <c r="H9" s="290">
        <v>324</v>
      </c>
      <c r="I9" s="290">
        <v>1</v>
      </c>
      <c r="J9" s="290">
        <v>262.14</v>
      </c>
      <c r="K9" s="290">
        <v>0</v>
      </c>
      <c r="L9" s="290">
        <v>0</v>
      </c>
      <c r="M9" s="290">
        <f t="shared" si="0"/>
        <v>10</v>
      </c>
      <c r="N9" s="290">
        <f t="shared" si="1"/>
        <v>586.14</v>
      </c>
      <c r="O9" s="229"/>
      <c r="P9" s="230">
        <v>0</v>
      </c>
      <c r="Q9" s="230">
        <v>0</v>
      </c>
      <c r="R9" s="229"/>
      <c r="S9" s="289">
        <f t="shared" si="2"/>
        <v>35</v>
      </c>
      <c r="T9" s="289">
        <f t="shared" si="3"/>
        <v>658.96</v>
      </c>
      <c r="U9" s="231"/>
      <c r="V9" s="337">
        <v>35</v>
      </c>
      <c r="W9" s="337">
        <v>658.96</v>
      </c>
      <c r="X9" s="232"/>
      <c r="Y9" s="305">
        <f t="shared" si="4"/>
        <v>0</v>
      </c>
      <c r="Z9" s="306">
        <f t="shared" si="5"/>
        <v>0</v>
      </c>
    </row>
    <row r="10" spans="1:26" s="7" customFormat="1" ht="13.95" customHeight="1" x14ac:dyDescent="0.25">
      <c r="A10" s="170"/>
      <c r="B10" s="263">
        <v>2003</v>
      </c>
      <c r="C10" s="264"/>
      <c r="D10" s="265">
        <v>65</v>
      </c>
      <c r="E10" s="319">
        <v>364.93200000000002</v>
      </c>
      <c r="F10" s="264"/>
      <c r="G10" s="290">
        <v>17</v>
      </c>
      <c r="H10" s="290">
        <v>281.89999999999998</v>
      </c>
      <c r="I10" s="290">
        <v>1</v>
      </c>
      <c r="J10" s="290">
        <v>479.8</v>
      </c>
      <c r="K10" s="290">
        <v>0</v>
      </c>
      <c r="L10" s="290">
        <v>0</v>
      </c>
      <c r="M10" s="290">
        <f t="shared" si="0"/>
        <v>18</v>
      </c>
      <c r="N10" s="290">
        <f t="shared" si="1"/>
        <v>761.7</v>
      </c>
      <c r="O10" s="229"/>
      <c r="P10" s="230">
        <v>0</v>
      </c>
      <c r="Q10" s="230">
        <v>0</v>
      </c>
      <c r="R10" s="229"/>
      <c r="S10" s="289">
        <f t="shared" si="2"/>
        <v>83</v>
      </c>
      <c r="T10" s="289">
        <f t="shared" si="3"/>
        <v>1126.6320000000001</v>
      </c>
      <c r="U10" s="231"/>
      <c r="V10" s="337">
        <v>83</v>
      </c>
      <c r="W10" s="337">
        <v>1126.6320000000001</v>
      </c>
      <c r="X10" s="232"/>
      <c r="Y10" s="305">
        <f t="shared" si="4"/>
        <v>0</v>
      </c>
      <c r="Z10" s="306">
        <f t="shared" si="5"/>
        <v>0</v>
      </c>
    </row>
    <row r="11" spans="1:26" s="7" customFormat="1" ht="13.95" customHeight="1" x14ac:dyDescent="0.25">
      <c r="A11" s="170"/>
      <c r="B11" s="228">
        <v>2004</v>
      </c>
      <c r="C11" s="229"/>
      <c r="D11" s="230">
        <v>252</v>
      </c>
      <c r="E11" s="318">
        <v>1521.498</v>
      </c>
      <c r="F11" s="229"/>
      <c r="G11" s="290">
        <v>42</v>
      </c>
      <c r="H11" s="290">
        <v>382.00599999999997</v>
      </c>
      <c r="I11" s="290">
        <v>2</v>
      </c>
      <c r="J11" s="290">
        <v>623.38499999999999</v>
      </c>
      <c r="K11" s="290">
        <v>0</v>
      </c>
      <c r="L11" s="290">
        <v>0</v>
      </c>
      <c r="M11" s="290">
        <f t="shared" si="0"/>
        <v>44</v>
      </c>
      <c r="N11" s="290">
        <f t="shared" si="1"/>
        <v>1005.391</v>
      </c>
      <c r="O11" s="229"/>
      <c r="P11" s="230">
        <v>0</v>
      </c>
      <c r="Q11" s="230">
        <v>0</v>
      </c>
      <c r="R11" s="229"/>
      <c r="S11" s="289">
        <f t="shared" si="2"/>
        <v>296</v>
      </c>
      <c r="T11" s="289">
        <f t="shared" si="3"/>
        <v>2526.8890000000001</v>
      </c>
      <c r="U11" s="231"/>
      <c r="V11" s="337">
        <v>296</v>
      </c>
      <c r="W11" s="337">
        <v>2526.8890000000001</v>
      </c>
      <c r="X11" s="232"/>
      <c r="Y11" s="305">
        <f t="shared" si="4"/>
        <v>0</v>
      </c>
      <c r="Z11" s="306">
        <f t="shared" si="5"/>
        <v>0</v>
      </c>
    </row>
    <row r="12" spans="1:26" s="266" customFormat="1" ht="13.95" customHeight="1" x14ac:dyDescent="0.25">
      <c r="A12" s="262"/>
      <c r="B12" s="263">
        <v>2005</v>
      </c>
      <c r="C12" s="264"/>
      <c r="D12" s="290">
        <v>626</v>
      </c>
      <c r="E12" s="319">
        <v>4619.866</v>
      </c>
      <c r="F12" s="264"/>
      <c r="G12" s="290">
        <v>78</v>
      </c>
      <c r="H12" s="290">
        <v>1029.883</v>
      </c>
      <c r="I12" s="290">
        <v>16</v>
      </c>
      <c r="J12" s="290">
        <v>3923.08</v>
      </c>
      <c r="K12" s="290">
        <v>0</v>
      </c>
      <c r="L12" s="290">
        <v>0</v>
      </c>
      <c r="M12" s="290">
        <f t="shared" si="0"/>
        <v>94</v>
      </c>
      <c r="N12" s="290">
        <f t="shared" si="1"/>
        <v>4952.9629999999997</v>
      </c>
      <c r="O12" s="264"/>
      <c r="P12" s="290">
        <v>0</v>
      </c>
      <c r="Q12" s="290">
        <v>0</v>
      </c>
      <c r="R12" s="264"/>
      <c r="S12" s="289">
        <f t="shared" si="2"/>
        <v>720</v>
      </c>
      <c r="T12" s="289">
        <f t="shared" si="3"/>
        <v>9572.8289999999997</v>
      </c>
      <c r="U12" s="45"/>
      <c r="V12" s="337">
        <v>721</v>
      </c>
      <c r="W12" s="337">
        <v>9582.7089999999989</v>
      </c>
      <c r="X12" s="232"/>
      <c r="Y12" s="307">
        <f t="shared" si="4"/>
        <v>-1</v>
      </c>
      <c r="Z12" s="308">
        <f t="shared" si="5"/>
        <v>-9.8799999999991996</v>
      </c>
    </row>
    <row r="13" spans="1:26" s="7" customFormat="1" ht="13.95" customHeight="1" x14ac:dyDescent="0.25">
      <c r="A13" s="170"/>
      <c r="B13" s="228">
        <v>2006</v>
      </c>
      <c r="C13" s="229"/>
      <c r="D13" s="230">
        <v>743</v>
      </c>
      <c r="E13" s="318">
        <v>5308.1329999999998</v>
      </c>
      <c r="F13" s="229"/>
      <c r="G13" s="290">
        <v>105</v>
      </c>
      <c r="H13" s="290">
        <v>1881.529</v>
      </c>
      <c r="I13" s="290">
        <v>36</v>
      </c>
      <c r="J13" s="290">
        <v>11097.32</v>
      </c>
      <c r="K13" s="290">
        <v>0</v>
      </c>
      <c r="L13" s="290">
        <v>0</v>
      </c>
      <c r="M13" s="290">
        <f t="shared" si="0"/>
        <v>141</v>
      </c>
      <c r="N13" s="290">
        <f t="shared" si="1"/>
        <v>12978.849</v>
      </c>
      <c r="O13" s="229"/>
      <c r="P13" s="230">
        <v>0</v>
      </c>
      <c r="Q13" s="230">
        <v>0</v>
      </c>
      <c r="R13" s="229"/>
      <c r="S13" s="289">
        <f t="shared" si="2"/>
        <v>884</v>
      </c>
      <c r="T13" s="289">
        <f t="shared" si="3"/>
        <v>18286.982</v>
      </c>
      <c r="U13" s="231"/>
      <c r="V13" s="337">
        <v>884</v>
      </c>
      <c r="W13" s="337">
        <v>18286.982</v>
      </c>
      <c r="X13" s="232"/>
      <c r="Y13" s="305">
        <f t="shared" si="4"/>
        <v>0</v>
      </c>
      <c r="Z13" s="306">
        <f t="shared" si="5"/>
        <v>0</v>
      </c>
    </row>
    <row r="14" spans="1:26" s="7" customFormat="1" ht="13.95" customHeight="1" x14ac:dyDescent="0.25">
      <c r="A14" s="170"/>
      <c r="B14" s="228">
        <v>2007</v>
      </c>
      <c r="C14" s="229"/>
      <c r="D14" s="230">
        <v>524</v>
      </c>
      <c r="E14" s="318">
        <v>3803.471</v>
      </c>
      <c r="F14" s="229"/>
      <c r="G14" s="290">
        <v>95</v>
      </c>
      <c r="H14" s="290">
        <v>2123.4450000000002</v>
      </c>
      <c r="I14" s="290">
        <v>26</v>
      </c>
      <c r="J14" s="290">
        <v>8352.9079999999994</v>
      </c>
      <c r="K14" s="290">
        <v>0</v>
      </c>
      <c r="L14" s="290">
        <v>0</v>
      </c>
      <c r="M14" s="290">
        <f t="shared" si="0"/>
        <v>121</v>
      </c>
      <c r="N14" s="290">
        <f t="shared" si="1"/>
        <v>10476.352999999999</v>
      </c>
      <c r="O14" s="229"/>
      <c r="P14" s="230">
        <v>0</v>
      </c>
      <c r="Q14" s="230">
        <v>0</v>
      </c>
      <c r="R14" s="229"/>
      <c r="S14" s="289">
        <f t="shared" si="2"/>
        <v>645</v>
      </c>
      <c r="T14" s="289">
        <f t="shared" si="3"/>
        <v>14279.823999999999</v>
      </c>
      <c r="U14" s="231"/>
      <c r="V14" s="337">
        <v>645</v>
      </c>
      <c r="W14" s="337">
        <v>14279.823999999999</v>
      </c>
      <c r="X14" s="232"/>
      <c r="Y14" s="305">
        <f t="shared" si="4"/>
        <v>0</v>
      </c>
      <c r="Z14" s="306">
        <f t="shared" si="5"/>
        <v>0</v>
      </c>
    </row>
    <row r="15" spans="1:26" s="7" customFormat="1" ht="13.95" customHeight="1" x14ac:dyDescent="0.25">
      <c r="A15" s="170"/>
      <c r="B15" s="228">
        <v>2008</v>
      </c>
      <c r="C15" s="229"/>
      <c r="D15" s="230">
        <v>654</v>
      </c>
      <c r="E15" s="318">
        <v>4949.7650000000003</v>
      </c>
      <c r="F15" s="229"/>
      <c r="G15" s="290">
        <v>170</v>
      </c>
      <c r="H15" s="290">
        <v>3874.1970000000001</v>
      </c>
      <c r="I15" s="290">
        <v>44</v>
      </c>
      <c r="J15" s="290">
        <v>13247.054</v>
      </c>
      <c r="K15" s="290">
        <v>4</v>
      </c>
      <c r="L15" s="290">
        <v>6134.26</v>
      </c>
      <c r="M15" s="290">
        <f t="shared" si="0"/>
        <v>218</v>
      </c>
      <c r="N15" s="290">
        <f t="shared" si="1"/>
        <v>23255.510999999999</v>
      </c>
      <c r="O15" s="229"/>
      <c r="P15" s="230">
        <v>0</v>
      </c>
      <c r="Q15" s="230">
        <v>0</v>
      </c>
      <c r="R15" s="229"/>
      <c r="S15" s="289">
        <f t="shared" si="2"/>
        <v>872</v>
      </c>
      <c r="T15" s="289">
        <f t="shared" si="3"/>
        <v>28205.275999999998</v>
      </c>
      <c r="U15" s="231"/>
      <c r="V15" s="337">
        <v>873</v>
      </c>
      <c r="W15" s="337">
        <v>28213.275999999998</v>
      </c>
      <c r="X15" s="232"/>
      <c r="Y15" s="305">
        <f t="shared" si="4"/>
        <v>-1</v>
      </c>
      <c r="Z15" s="306">
        <f t="shared" si="5"/>
        <v>-8</v>
      </c>
    </row>
    <row r="16" spans="1:26" s="266" customFormat="1" ht="13.95" customHeight="1" x14ac:dyDescent="0.25">
      <c r="A16" s="262"/>
      <c r="B16" s="263">
        <v>2009</v>
      </c>
      <c r="C16" s="264"/>
      <c r="D16" s="265">
        <v>1057</v>
      </c>
      <c r="E16" s="319">
        <v>8012.0379999999996</v>
      </c>
      <c r="F16" s="264"/>
      <c r="G16" s="290">
        <v>242</v>
      </c>
      <c r="H16" s="290">
        <v>6797.9930000000004</v>
      </c>
      <c r="I16" s="290">
        <v>88</v>
      </c>
      <c r="J16" s="290">
        <v>24235.758000000002</v>
      </c>
      <c r="K16" s="290">
        <v>8</v>
      </c>
      <c r="L16" s="290">
        <v>14085.91</v>
      </c>
      <c r="M16" s="290">
        <f t="shared" si="0"/>
        <v>338</v>
      </c>
      <c r="N16" s="290">
        <f t="shared" si="1"/>
        <v>45119.661000000007</v>
      </c>
      <c r="O16" s="264"/>
      <c r="P16" s="265">
        <v>5</v>
      </c>
      <c r="Q16" s="265">
        <v>3370.56</v>
      </c>
      <c r="R16" s="264"/>
      <c r="S16" s="289">
        <f t="shared" ref="S16:S25" si="6">SUM(D16+M16+P16)</f>
        <v>1400</v>
      </c>
      <c r="T16" s="289">
        <f t="shared" ref="T16:T25" si="7">SUM(E16+N16+Q16)</f>
        <v>56502.259000000005</v>
      </c>
      <c r="U16" s="45"/>
      <c r="V16" s="337">
        <v>1400</v>
      </c>
      <c r="W16" s="337">
        <v>56502.259000000005</v>
      </c>
      <c r="X16" s="232"/>
      <c r="Y16" s="307">
        <f t="shared" si="4"/>
        <v>0</v>
      </c>
      <c r="Z16" s="308">
        <f t="shared" si="5"/>
        <v>0</v>
      </c>
    </row>
    <row r="17" spans="1:26" s="7" customFormat="1" ht="13.95" customHeight="1" x14ac:dyDescent="0.25">
      <c r="A17" s="170"/>
      <c r="B17" s="228">
        <v>2010</v>
      </c>
      <c r="C17" s="229"/>
      <c r="D17" s="230">
        <v>2135</v>
      </c>
      <c r="E17" s="318">
        <v>16490.742999999999</v>
      </c>
      <c r="F17" s="229"/>
      <c r="G17" s="290">
        <v>378</v>
      </c>
      <c r="H17" s="290">
        <v>12695.216</v>
      </c>
      <c r="I17" s="290">
        <v>154</v>
      </c>
      <c r="J17" s="290">
        <v>45624.902000000002</v>
      </c>
      <c r="K17" s="290">
        <v>12</v>
      </c>
      <c r="L17" s="290">
        <v>20986.6</v>
      </c>
      <c r="M17" s="290">
        <f t="shared" si="0"/>
        <v>544</v>
      </c>
      <c r="N17" s="290">
        <f t="shared" si="1"/>
        <v>79306.717999999993</v>
      </c>
      <c r="O17" s="229"/>
      <c r="P17" s="230">
        <v>19</v>
      </c>
      <c r="Q17" s="230">
        <v>25187.34</v>
      </c>
      <c r="R17" s="229"/>
      <c r="S17" s="289">
        <f t="shared" si="6"/>
        <v>2698</v>
      </c>
      <c r="T17" s="289">
        <f t="shared" si="7"/>
        <v>120984.80099999999</v>
      </c>
      <c r="U17" s="231"/>
      <c r="V17" s="337">
        <v>2698</v>
      </c>
      <c r="W17" s="337">
        <v>120984.80099999999</v>
      </c>
      <c r="X17" s="232"/>
      <c r="Y17" s="305">
        <f t="shared" si="4"/>
        <v>0</v>
      </c>
      <c r="Z17" s="306">
        <f t="shared" si="5"/>
        <v>0</v>
      </c>
    </row>
    <row r="18" spans="1:26" s="7" customFormat="1" ht="13.95" customHeight="1" x14ac:dyDescent="0.25">
      <c r="A18" s="170"/>
      <c r="B18" s="228">
        <v>2011</v>
      </c>
      <c r="C18" s="229"/>
      <c r="D18" s="288">
        <v>5115</v>
      </c>
      <c r="E18" s="318">
        <v>42951.544999999998</v>
      </c>
      <c r="F18" s="287"/>
      <c r="G18" s="290">
        <v>820</v>
      </c>
      <c r="H18" s="290">
        <v>26276.141</v>
      </c>
      <c r="I18" s="290">
        <v>435</v>
      </c>
      <c r="J18" s="290">
        <v>134006.34</v>
      </c>
      <c r="K18" s="290">
        <v>50</v>
      </c>
      <c r="L18" s="290">
        <v>106495.59299999999</v>
      </c>
      <c r="M18" s="290">
        <f t="shared" si="0"/>
        <v>1305</v>
      </c>
      <c r="N18" s="290">
        <f t="shared" si="1"/>
        <v>266778.07400000002</v>
      </c>
      <c r="O18" s="287"/>
      <c r="P18" s="288">
        <v>51</v>
      </c>
      <c r="Q18" s="288">
        <v>137618.951</v>
      </c>
      <c r="R18" s="229"/>
      <c r="S18" s="289">
        <f t="shared" si="6"/>
        <v>6471</v>
      </c>
      <c r="T18" s="289">
        <f t="shared" si="7"/>
        <v>447348.57</v>
      </c>
      <c r="U18" s="231"/>
      <c r="V18" s="337">
        <v>6471</v>
      </c>
      <c r="W18" s="337">
        <v>447348.57</v>
      </c>
      <c r="X18" s="232"/>
      <c r="Y18" s="305">
        <f t="shared" si="4"/>
        <v>0</v>
      </c>
      <c r="Z18" s="306">
        <f t="shared" si="5"/>
        <v>0</v>
      </c>
    </row>
    <row r="19" spans="1:26" s="7" customFormat="1" ht="13.95" customHeight="1" x14ac:dyDescent="0.25">
      <c r="A19" s="170">
        <v>41640</v>
      </c>
      <c r="B19" s="228">
        <v>2012</v>
      </c>
      <c r="C19" s="229"/>
      <c r="D19" s="288">
        <v>5311</v>
      </c>
      <c r="E19" s="318">
        <v>45858.093999999997</v>
      </c>
      <c r="F19" s="287"/>
      <c r="G19" s="290">
        <v>627</v>
      </c>
      <c r="H19" s="290">
        <v>22302.357</v>
      </c>
      <c r="I19" s="290">
        <v>413</v>
      </c>
      <c r="J19" s="290">
        <v>120416.802</v>
      </c>
      <c r="K19" s="290">
        <v>47</v>
      </c>
      <c r="L19" s="290">
        <v>87882.441000000006</v>
      </c>
      <c r="M19" s="290">
        <f t="shared" si="0"/>
        <v>1087</v>
      </c>
      <c r="N19" s="290">
        <f t="shared" si="1"/>
        <v>230601.59999999998</v>
      </c>
      <c r="O19" s="287"/>
      <c r="P19" s="288">
        <v>23</v>
      </c>
      <c r="Q19" s="288">
        <v>56793.803999999996</v>
      </c>
      <c r="R19" s="229"/>
      <c r="S19" s="289">
        <f t="shared" si="6"/>
        <v>6421</v>
      </c>
      <c r="T19" s="289">
        <f t="shared" si="7"/>
        <v>333253.49799999996</v>
      </c>
      <c r="U19" s="231"/>
      <c r="V19" s="337">
        <v>6421</v>
      </c>
      <c r="W19" s="337">
        <v>333253.49799999996</v>
      </c>
      <c r="X19" s="232"/>
      <c r="Y19" s="305">
        <f t="shared" si="4"/>
        <v>0</v>
      </c>
      <c r="Z19" s="306">
        <f t="shared" si="5"/>
        <v>0</v>
      </c>
    </row>
    <row r="20" spans="1:26" s="22" customFormat="1" ht="14.4" customHeight="1" x14ac:dyDescent="0.3">
      <c r="A20" s="169"/>
      <c r="B20" s="228">
        <v>2013</v>
      </c>
      <c r="C20" s="229"/>
      <c r="D20" s="288">
        <v>5964</v>
      </c>
      <c r="E20" s="318">
        <v>47990.805999999997</v>
      </c>
      <c r="F20" s="287"/>
      <c r="G20" s="290">
        <v>268</v>
      </c>
      <c r="H20" s="290">
        <v>10770.164000000001</v>
      </c>
      <c r="I20" s="290">
        <v>229</v>
      </c>
      <c r="J20" s="290">
        <v>74125.370999999999</v>
      </c>
      <c r="K20" s="290">
        <v>26</v>
      </c>
      <c r="L20" s="290">
        <v>64412.160000000003</v>
      </c>
      <c r="M20" s="290">
        <f t="shared" si="0"/>
        <v>523</v>
      </c>
      <c r="N20" s="290">
        <f t="shared" si="1"/>
        <v>149307.69500000001</v>
      </c>
      <c r="O20" s="287"/>
      <c r="P20" s="288">
        <v>18</v>
      </c>
      <c r="Q20" s="288">
        <v>23162.1</v>
      </c>
      <c r="R20" s="229"/>
      <c r="S20" s="289">
        <f t="shared" si="6"/>
        <v>6505</v>
      </c>
      <c r="T20" s="289">
        <f t="shared" si="7"/>
        <v>220460.601</v>
      </c>
      <c r="U20" s="233"/>
      <c r="V20" s="337">
        <v>6505</v>
      </c>
      <c r="W20" s="337">
        <v>220460.601</v>
      </c>
      <c r="X20" s="232"/>
      <c r="Y20" s="305">
        <f t="shared" si="4"/>
        <v>0</v>
      </c>
      <c r="Z20" s="306">
        <f t="shared" si="5"/>
        <v>0</v>
      </c>
    </row>
    <row r="21" spans="1:26" s="22" customFormat="1" ht="14.4" x14ac:dyDescent="0.3">
      <c r="A21" s="169"/>
      <c r="B21" s="228">
        <v>2014</v>
      </c>
      <c r="C21" s="229"/>
      <c r="D21" s="288">
        <v>6827</v>
      </c>
      <c r="E21" s="318">
        <v>55344.673999999999</v>
      </c>
      <c r="F21" s="287"/>
      <c r="G21" s="290">
        <v>115</v>
      </c>
      <c r="H21" s="290">
        <v>4269.0140000000001</v>
      </c>
      <c r="I21" s="290">
        <v>102</v>
      </c>
      <c r="J21" s="290">
        <v>35309.277999999998</v>
      </c>
      <c r="K21" s="290">
        <v>10</v>
      </c>
      <c r="L21" s="290">
        <v>45163.02</v>
      </c>
      <c r="M21" s="290">
        <f t="shared" si="0"/>
        <v>227</v>
      </c>
      <c r="N21" s="290">
        <f t="shared" si="1"/>
        <v>84741.312000000005</v>
      </c>
      <c r="O21" s="287"/>
      <c r="P21" s="288">
        <v>8</v>
      </c>
      <c r="Q21" s="288">
        <v>63370.64</v>
      </c>
      <c r="R21" s="229"/>
      <c r="S21" s="289">
        <f t="shared" si="6"/>
        <v>7062</v>
      </c>
      <c r="T21" s="289">
        <f t="shared" si="7"/>
        <v>203456.62599999999</v>
      </c>
      <c r="U21" s="233"/>
      <c r="V21" s="337">
        <v>7062</v>
      </c>
      <c r="W21" s="337">
        <v>203456.62599999999</v>
      </c>
      <c r="X21" s="232"/>
      <c r="Y21" s="305">
        <f t="shared" si="4"/>
        <v>0</v>
      </c>
      <c r="Z21" s="306">
        <f t="shared" si="5"/>
        <v>0</v>
      </c>
    </row>
    <row r="22" spans="1:26" s="7" customFormat="1" x14ac:dyDescent="0.25">
      <c r="A22" s="170">
        <v>42005</v>
      </c>
      <c r="B22" s="228">
        <v>2015</v>
      </c>
      <c r="C22" s="252"/>
      <c r="D22" s="285">
        <v>12879</v>
      </c>
      <c r="E22" s="320">
        <v>101887.45</v>
      </c>
      <c r="F22" s="252"/>
      <c r="G22" s="292">
        <v>109</v>
      </c>
      <c r="H22" s="291">
        <v>3651.21</v>
      </c>
      <c r="I22" s="292">
        <v>86</v>
      </c>
      <c r="J22" s="291">
        <v>27254.1</v>
      </c>
      <c r="K22" s="292">
        <v>7</v>
      </c>
      <c r="L22" s="291">
        <v>21629.63</v>
      </c>
      <c r="M22" s="290">
        <f t="shared" si="0"/>
        <v>202</v>
      </c>
      <c r="N22" s="290">
        <f t="shared" si="1"/>
        <v>52534.94</v>
      </c>
      <c r="O22" s="252"/>
      <c r="P22" s="292">
        <v>8</v>
      </c>
      <c r="Q22" s="291">
        <v>41683.64</v>
      </c>
      <c r="R22" s="252"/>
      <c r="S22" s="286">
        <f t="shared" si="6"/>
        <v>13089</v>
      </c>
      <c r="T22" s="286">
        <f t="shared" si="7"/>
        <v>196106.03000000003</v>
      </c>
      <c r="U22" s="231"/>
      <c r="V22" s="336">
        <v>13089</v>
      </c>
      <c r="W22" s="336">
        <v>196106.03000000003</v>
      </c>
      <c r="X22" s="232"/>
      <c r="Y22" s="305">
        <f t="shared" si="4"/>
        <v>0</v>
      </c>
      <c r="Z22" s="306">
        <f t="shared" si="5"/>
        <v>0</v>
      </c>
    </row>
    <row r="23" spans="1:26" s="7" customFormat="1" x14ac:dyDescent="0.25">
      <c r="A23" s="170">
        <v>42370</v>
      </c>
      <c r="B23" s="228">
        <v>2016</v>
      </c>
      <c r="C23" s="252"/>
      <c r="D23" s="285">
        <v>21910</v>
      </c>
      <c r="E23" s="320">
        <v>180651.62</v>
      </c>
      <c r="F23" s="252"/>
      <c r="G23" s="292">
        <v>204</v>
      </c>
      <c r="H23" s="291">
        <v>6236.37</v>
      </c>
      <c r="I23" s="292">
        <v>122</v>
      </c>
      <c r="J23" s="291">
        <v>42645.64</v>
      </c>
      <c r="K23" s="292">
        <v>18</v>
      </c>
      <c r="L23" s="291">
        <v>42479.69</v>
      </c>
      <c r="M23" s="290">
        <f t="shared" si="0"/>
        <v>344</v>
      </c>
      <c r="N23" s="290">
        <f t="shared" si="1"/>
        <v>91361.700000000012</v>
      </c>
      <c r="O23" s="252"/>
      <c r="P23" s="292">
        <v>22</v>
      </c>
      <c r="Q23" s="291">
        <v>136222.10999999999</v>
      </c>
      <c r="R23" s="252"/>
      <c r="S23" s="289">
        <f t="shared" si="6"/>
        <v>22276</v>
      </c>
      <c r="T23" s="289">
        <f t="shared" si="7"/>
        <v>408235.43</v>
      </c>
      <c r="U23" s="231"/>
      <c r="V23" s="337">
        <v>22275</v>
      </c>
      <c r="W23" s="337">
        <v>408227.01</v>
      </c>
      <c r="X23" s="232"/>
      <c r="Y23" s="305">
        <f t="shared" si="4"/>
        <v>1</v>
      </c>
      <c r="Z23" s="306">
        <f t="shared" si="5"/>
        <v>8.4199999999837019</v>
      </c>
    </row>
    <row r="24" spans="1:26" s="7" customFormat="1" x14ac:dyDescent="0.25">
      <c r="A24" s="170">
        <v>42736</v>
      </c>
      <c r="B24" s="228">
        <v>2017</v>
      </c>
      <c r="C24" s="252"/>
      <c r="D24" s="285">
        <v>18595</v>
      </c>
      <c r="E24" s="320">
        <v>159626.38500000001</v>
      </c>
      <c r="F24" s="252"/>
      <c r="G24" s="292">
        <v>272</v>
      </c>
      <c r="H24" s="291">
        <v>9298.8700000000008</v>
      </c>
      <c r="I24" s="292">
        <v>171</v>
      </c>
      <c r="J24" s="291">
        <v>63568.39</v>
      </c>
      <c r="K24" s="292">
        <v>22</v>
      </c>
      <c r="L24" s="291">
        <v>57718.49</v>
      </c>
      <c r="M24" s="290">
        <f t="shared" si="0"/>
        <v>465</v>
      </c>
      <c r="N24" s="290">
        <f t="shared" si="1"/>
        <v>130585.75</v>
      </c>
      <c r="O24" s="252"/>
      <c r="P24" s="292">
        <v>8</v>
      </c>
      <c r="Q24" s="291">
        <v>60129.63</v>
      </c>
      <c r="R24" s="252"/>
      <c r="S24" s="289">
        <f t="shared" si="6"/>
        <v>19068</v>
      </c>
      <c r="T24" s="289">
        <f t="shared" si="7"/>
        <v>350341.76500000001</v>
      </c>
      <c r="U24" s="231"/>
      <c r="V24" s="337">
        <v>19065</v>
      </c>
      <c r="W24" s="337">
        <v>350017.98499999999</v>
      </c>
      <c r="X24" s="232"/>
      <c r="Y24" s="305">
        <f t="shared" si="4"/>
        <v>3</v>
      </c>
      <c r="Z24" s="306">
        <f t="shared" si="5"/>
        <v>323.78000000002794</v>
      </c>
    </row>
    <row r="25" spans="1:26" s="7" customFormat="1" x14ac:dyDescent="0.25">
      <c r="A25" s="170">
        <v>42736</v>
      </c>
      <c r="B25" s="228">
        <v>2018</v>
      </c>
      <c r="C25" s="252"/>
      <c r="D25" s="285">
        <v>17028</v>
      </c>
      <c r="E25" s="320">
        <v>148501.09</v>
      </c>
      <c r="F25" s="252"/>
      <c r="G25" s="292">
        <v>318</v>
      </c>
      <c r="H25" s="291">
        <v>10483</v>
      </c>
      <c r="I25" s="292">
        <v>198</v>
      </c>
      <c r="J25" s="291">
        <v>67870.8</v>
      </c>
      <c r="K25" s="292">
        <v>26</v>
      </c>
      <c r="L25" s="291">
        <v>56308.67</v>
      </c>
      <c r="M25" s="290">
        <f t="shared" si="0"/>
        <v>542</v>
      </c>
      <c r="N25" s="290">
        <f t="shared" si="1"/>
        <v>134662.47</v>
      </c>
      <c r="O25" s="252"/>
      <c r="P25" s="292">
        <v>4</v>
      </c>
      <c r="Q25" s="291">
        <v>43687.12</v>
      </c>
      <c r="R25" s="252"/>
      <c r="S25" s="289">
        <f t="shared" si="6"/>
        <v>17574</v>
      </c>
      <c r="T25" s="289">
        <f t="shared" si="7"/>
        <v>326850.68</v>
      </c>
      <c r="U25" s="231"/>
      <c r="V25" s="337">
        <v>17516</v>
      </c>
      <c r="W25" s="337">
        <v>326108.21000000002</v>
      </c>
      <c r="X25" s="232"/>
      <c r="Y25" s="305">
        <f t="shared" ref="Y25" si="8">S25-V25</f>
        <v>58</v>
      </c>
      <c r="Z25" s="306">
        <f t="shared" ref="Z25" si="9">T25-W25</f>
        <v>742.46999999997206</v>
      </c>
    </row>
    <row r="26" spans="1:26" s="7" customFormat="1" x14ac:dyDescent="0.25">
      <c r="A26" s="170">
        <v>42736</v>
      </c>
      <c r="B26" s="228">
        <v>2019</v>
      </c>
      <c r="C26" s="252"/>
      <c r="D26" s="285">
        <v>6299</v>
      </c>
      <c r="E26" s="320">
        <v>56172.45</v>
      </c>
      <c r="F26" s="252"/>
      <c r="G26" s="292">
        <v>106</v>
      </c>
      <c r="H26" s="320">
        <v>3606.56</v>
      </c>
      <c r="I26" s="292">
        <v>84</v>
      </c>
      <c r="J26" s="320">
        <v>27525.759999999998</v>
      </c>
      <c r="K26" s="292">
        <v>12</v>
      </c>
      <c r="L26" s="320">
        <v>59630.05</v>
      </c>
      <c r="M26" s="290">
        <f t="shared" ref="M26" si="10">SUM(G26+I26+K26)</f>
        <v>202</v>
      </c>
      <c r="N26" s="290">
        <f t="shared" ref="N26" si="11">SUM(H26+J26+L26)</f>
        <v>90762.37</v>
      </c>
      <c r="O26" s="252"/>
      <c r="P26" s="292">
        <v>2</v>
      </c>
      <c r="Q26" s="320">
        <v>22995.42</v>
      </c>
      <c r="R26" s="252"/>
      <c r="S26" s="289">
        <f t="shared" ref="S26" si="12">SUM(D26+M26+P26)</f>
        <v>6503</v>
      </c>
      <c r="T26" s="289">
        <f t="shared" ref="T26" si="13">SUM(E26+N26+Q26)</f>
        <v>169930.23999999999</v>
      </c>
      <c r="U26" s="231"/>
      <c r="V26" s="337">
        <v>5573</v>
      </c>
      <c r="W26" s="337">
        <v>120449.4</v>
      </c>
      <c r="X26" s="232"/>
      <c r="Y26" s="305">
        <f t="shared" ref="Y26" si="14">S26-V26</f>
        <v>930</v>
      </c>
      <c r="Z26" s="306">
        <f t="shared" ref="Z26" si="15">T26-W26</f>
        <v>49480.84</v>
      </c>
    </row>
    <row r="27" spans="1:26" ht="4.8" customHeight="1" x14ac:dyDescent="0.3">
      <c r="B27" s="234"/>
      <c r="C27" s="234"/>
      <c r="D27" s="234"/>
      <c r="E27" s="321"/>
      <c r="F27" s="234"/>
      <c r="G27" s="234"/>
      <c r="H27" s="234"/>
      <c r="I27" s="234"/>
      <c r="J27" s="234"/>
      <c r="K27" s="234"/>
      <c r="L27" s="234"/>
      <c r="M27" s="234"/>
      <c r="N27" s="322"/>
      <c r="O27" s="235"/>
      <c r="P27" s="235"/>
      <c r="Q27" s="235"/>
      <c r="R27" s="235"/>
      <c r="S27" s="235"/>
      <c r="T27" s="244"/>
      <c r="U27" s="236"/>
      <c r="V27" s="304"/>
      <c r="W27" s="304"/>
      <c r="X27" s="236"/>
      <c r="Y27" s="304"/>
      <c r="Z27" s="304"/>
    </row>
    <row r="28" spans="1:26" s="4" customFormat="1" ht="14.4" customHeight="1" x14ac:dyDescent="0.25">
      <c r="A28" s="171"/>
      <c r="B28" s="251" t="s">
        <v>1</v>
      </c>
      <c r="C28" s="248"/>
      <c r="D28" s="249">
        <f>SUM(D7:D26)</f>
        <v>106015</v>
      </c>
      <c r="E28" s="317">
        <f>SUM(E7:E26)</f>
        <v>884144.47999999986</v>
      </c>
      <c r="F28" s="248"/>
      <c r="G28" s="250">
        <f>SUM(G7:G26)</f>
        <v>3977</v>
      </c>
      <c r="H28" s="250">
        <f t="shared" ref="H28:L28" si="16">SUM(H7:H26)</f>
        <v>126294.895</v>
      </c>
      <c r="I28" s="250">
        <f t="shared" si="16"/>
        <v>2208</v>
      </c>
      <c r="J28" s="250">
        <f t="shared" si="16"/>
        <v>700568.82799999998</v>
      </c>
      <c r="K28" s="250">
        <f t="shared" si="16"/>
        <v>242</v>
      </c>
      <c r="L28" s="250">
        <f t="shared" si="16"/>
        <v>582926.51400000008</v>
      </c>
      <c r="M28" s="249">
        <f>SUM(M7:M26)</f>
        <v>6427</v>
      </c>
      <c r="N28" s="317">
        <f>SUM(N7:N26)</f>
        <v>1409790.2370000002</v>
      </c>
      <c r="O28" s="248"/>
      <c r="P28" s="249">
        <f>SUM(P7:P26)</f>
        <v>168</v>
      </c>
      <c r="Q28" s="317">
        <f>SUM(Q7:Q26)</f>
        <v>614221.31500000006</v>
      </c>
      <c r="R28" s="248"/>
      <c r="S28" s="247">
        <f>SUM(S7:S26)</f>
        <v>112610</v>
      </c>
      <c r="T28" s="247">
        <f>SUM(T7:T26)</f>
        <v>2908156.0319999997</v>
      </c>
      <c r="U28" s="235"/>
      <c r="V28" s="246">
        <f>SUM(V7:V26)</f>
        <v>111620</v>
      </c>
      <c r="W28" s="338">
        <f>SUM(W7:W26)</f>
        <v>2857618.4019999998</v>
      </c>
      <c r="X28" s="232"/>
      <c r="Y28" s="245">
        <f>SUM(Y7:Y26)</f>
        <v>990</v>
      </c>
      <c r="Z28" s="245">
        <f>SUM(Z7:Z26)</f>
        <v>50537.629999999983</v>
      </c>
    </row>
    <row r="29" spans="1:26" ht="4.8" customHeight="1" x14ac:dyDescent="0.25">
      <c r="B29" s="181"/>
      <c r="C29" s="181"/>
      <c r="D29" s="181"/>
      <c r="E29" s="181"/>
      <c r="F29" s="181"/>
      <c r="G29" s="181"/>
      <c r="H29" s="181"/>
      <c r="I29" s="181"/>
      <c r="J29" s="181"/>
      <c r="K29" s="181"/>
      <c r="L29" s="172"/>
      <c r="M29" s="172"/>
      <c r="N29" s="21"/>
      <c r="O29" s="21"/>
      <c r="P29" s="21"/>
      <c r="Q29" s="21"/>
      <c r="R29" s="21"/>
      <c r="S29" s="21"/>
      <c r="T29" s="243"/>
    </row>
    <row r="30" spans="1:26" x14ac:dyDescent="0.25">
      <c r="B30" s="226"/>
      <c r="C30" s="227"/>
      <c r="D30" s="226"/>
      <c r="E30" s="299"/>
      <c r="F30" s="227"/>
      <c r="G30" s="226"/>
      <c r="H30" s="226"/>
      <c r="I30" s="226"/>
      <c r="J30" s="226"/>
      <c r="K30" s="226"/>
      <c r="L30" s="226"/>
      <c r="M30" s="226"/>
      <c r="N30" s="226"/>
      <c r="O30" s="227"/>
      <c r="P30" s="226"/>
      <c r="Q30" s="226"/>
      <c r="R30" s="227"/>
      <c r="S30" s="226"/>
      <c r="T30" s="226"/>
    </row>
    <row r="33" spans="4:28" ht="13.8" customHeight="1" x14ac:dyDescent="0.25">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row>
    <row r="34" spans="4:28" ht="13.8" customHeight="1" x14ac:dyDescent="0.25">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row>
  </sheetData>
  <mergeCells count="18">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 ref="G5:H5"/>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72" bestFit="1" customWidth="1"/>
    <col min="2" max="2" width="17.44140625" style="272" bestFit="1" customWidth="1"/>
    <col min="3" max="3" width="13.44140625" style="272" customWidth="1"/>
    <col min="4" max="4" width="16.6640625" style="272" bestFit="1" customWidth="1"/>
    <col min="5" max="5" width="23.44140625" style="272" customWidth="1"/>
    <col min="6" max="6" width="27.44140625" style="272" customWidth="1"/>
    <col min="7" max="7" width="20.109375" style="272" bestFit="1" customWidth="1"/>
    <col min="8" max="8" width="13.44140625" style="279" bestFit="1" customWidth="1"/>
    <col min="9" max="9" width="14.6640625" style="272" bestFit="1" customWidth="1"/>
    <col min="10" max="10" width="21.109375" style="280" customWidth="1"/>
    <col min="11" max="11" width="17.33203125" style="272" customWidth="1"/>
    <col min="12" max="12" width="11" style="272" customWidth="1"/>
    <col min="13" max="13" width="13.33203125" style="272" customWidth="1"/>
    <col min="14" max="14" width="15" style="272" customWidth="1"/>
    <col min="15" max="15" width="12.5546875" style="272" customWidth="1"/>
    <col min="16" max="16" width="10.109375" style="272" customWidth="1"/>
    <col min="17" max="17" width="14" style="272" customWidth="1"/>
    <col min="18" max="18" width="11.21875" style="272" customWidth="1"/>
    <col min="19" max="19" width="20.5546875" style="272" bestFit="1" customWidth="1"/>
    <col min="20" max="20" width="19.33203125" style="272" bestFit="1" customWidth="1"/>
    <col min="21" max="21" width="12.21875" style="280" customWidth="1"/>
    <col min="22" max="22" width="11" style="280" customWidth="1"/>
    <col min="23" max="16384" width="8.88671875" style="272"/>
  </cols>
  <sheetData>
    <row r="1" spans="1:22" s="273" customFormat="1" ht="21" x14ac:dyDescent="0.4">
      <c r="A1" s="273" t="s">
        <v>311</v>
      </c>
      <c r="H1" s="274"/>
      <c r="J1" s="275"/>
      <c r="U1" s="275"/>
      <c r="V1" s="275"/>
    </row>
    <row r="2" spans="1:22" s="276" customFormat="1" ht="14.4" x14ac:dyDescent="0.3">
      <c r="A2" s="276" t="s">
        <v>312</v>
      </c>
      <c r="H2" s="277"/>
      <c r="J2" s="278"/>
      <c r="U2" s="278"/>
      <c r="V2" s="278"/>
    </row>
    <row r="3" spans="1:22" x14ac:dyDescent="0.25">
      <c r="A3" s="272" t="s">
        <v>313</v>
      </c>
    </row>
    <row r="4" spans="1:22" x14ac:dyDescent="0.25">
      <c r="A4" s="272" t="s">
        <v>314</v>
      </c>
    </row>
    <row r="6" spans="1:22" s="276" customFormat="1" ht="28.8" x14ac:dyDescent="0.3">
      <c r="A6" s="276" t="s">
        <v>167</v>
      </c>
      <c r="B6" s="276" t="s">
        <v>105</v>
      </c>
      <c r="C6" s="276" t="s">
        <v>168</v>
      </c>
      <c r="D6" s="276" t="s">
        <v>169</v>
      </c>
      <c r="E6" s="276" t="s">
        <v>170</v>
      </c>
      <c r="F6" s="276" t="s">
        <v>315</v>
      </c>
      <c r="G6" s="276" t="s">
        <v>171</v>
      </c>
      <c r="H6" s="277" t="s">
        <v>316</v>
      </c>
      <c r="I6" s="276" t="s">
        <v>44</v>
      </c>
      <c r="J6" s="281" t="s">
        <v>172</v>
      </c>
      <c r="K6" s="282" t="s">
        <v>173</v>
      </c>
      <c r="L6" s="282" t="s">
        <v>76</v>
      </c>
      <c r="M6" s="282" t="s">
        <v>174</v>
      </c>
      <c r="N6" s="282" t="s">
        <v>175</v>
      </c>
      <c r="O6" s="282" t="s">
        <v>104</v>
      </c>
      <c r="P6" s="282" t="s">
        <v>176</v>
      </c>
      <c r="Q6" s="282" t="s">
        <v>177</v>
      </c>
      <c r="R6" s="282" t="s">
        <v>178</v>
      </c>
      <c r="S6" s="282" t="s">
        <v>179</v>
      </c>
      <c r="T6" s="282" t="s">
        <v>180</v>
      </c>
      <c r="U6" s="281" t="s">
        <v>181</v>
      </c>
      <c r="V6" s="281" t="s">
        <v>182</v>
      </c>
    </row>
    <row r="7" spans="1:22" x14ac:dyDescent="0.25">
      <c r="B7" s="272" t="s">
        <v>106</v>
      </c>
      <c r="C7" s="272" t="s">
        <v>183</v>
      </c>
      <c r="D7" s="272" t="s">
        <v>184</v>
      </c>
      <c r="E7" s="272" t="s">
        <v>185</v>
      </c>
      <c r="G7" s="272" t="s">
        <v>186</v>
      </c>
      <c r="H7" s="279">
        <v>8530</v>
      </c>
      <c r="I7" s="272">
        <v>4</v>
      </c>
      <c r="J7" s="280">
        <v>37242</v>
      </c>
      <c r="K7" s="272">
        <v>1.49</v>
      </c>
      <c r="L7" s="272" t="s">
        <v>5</v>
      </c>
      <c r="M7" s="272" t="s">
        <v>185</v>
      </c>
      <c r="N7" s="272" t="s">
        <v>187</v>
      </c>
      <c r="R7" s="272" t="s">
        <v>185</v>
      </c>
      <c r="S7" s="272" t="s">
        <v>188</v>
      </c>
      <c r="T7" s="272" t="s">
        <v>13</v>
      </c>
      <c r="U7" s="280">
        <v>37077</v>
      </c>
      <c r="V7" s="280">
        <v>37242</v>
      </c>
    </row>
    <row r="8" spans="1:22" x14ac:dyDescent="0.25">
      <c r="B8" s="272" t="s">
        <v>107</v>
      </c>
      <c r="C8" s="272" t="s">
        <v>183</v>
      </c>
      <c r="D8" s="272" t="s">
        <v>189</v>
      </c>
      <c r="E8" s="272" t="s">
        <v>185</v>
      </c>
      <c r="G8" s="272" t="s">
        <v>190</v>
      </c>
      <c r="H8" s="279">
        <v>7704</v>
      </c>
      <c r="I8" s="272">
        <v>17</v>
      </c>
      <c r="J8" s="280">
        <v>37257</v>
      </c>
      <c r="K8" s="272">
        <v>2.2599999999999998</v>
      </c>
      <c r="L8" s="272" t="s">
        <v>5</v>
      </c>
      <c r="M8" s="272" t="s">
        <v>185</v>
      </c>
      <c r="N8" s="272" t="s">
        <v>187</v>
      </c>
      <c r="R8" s="272" t="s">
        <v>185</v>
      </c>
      <c r="S8" s="272" t="s">
        <v>188</v>
      </c>
      <c r="T8" s="272" t="s">
        <v>13</v>
      </c>
      <c r="U8" s="280">
        <v>37081</v>
      </c>
      <c r="V8" s="280">
        <v>37242</v>
      </c>
    </row>
    <row r="9" spans="1:22" x14ac:dyDescent="0.25">
      <c r="B9" s="272" t="s">
        <v>108</v>
      </c>
      <c r="C9" s="272" t="s">
        <v>183</v>
      </c>
      <c r="D9" s="272" t="s">
        <v>191</v>
      </c>
      <c r="E9" s="272" t="s">
        <v>185</v>
      </c>
      <c r="G9" s="272" t="s">
        <v>192</v>
      </c>
      <c r="H9" s="279">
        <v>7838</v>
      </c>
      <c r="I9" s="272">
        <v>2</v>
      </c>
      <c r="J9" s="280">
        <v>37242</v>
      </c>
      <c r="K9" s="272">
        <v>3.76</v>
      </c>
      <c r="L9" s="272" t="s">
        <v>5</v>
      </c>
      <c r="M9" s="272" t="s">
        <v>185</v>
      </c>
      <c r="N9" s="272" t="s">
        <v>187</v>
      </c>
      <c r="R9" s="272" t="s">
        <v>185</v>
      </c>
      <c r="S9" s="272" t="s">
        <v>188</v>
      </c>
      <c r="T9" s="272" t="s">
        <v>13</v>
      </c>
      <c r="U9" s="280">
        <v>37067</v>
      </c>
      <c r="V9" s="280">
        <v>37242</v>
      </c>
    </row>
    <row r="10" spans="1:22" x14ac:dyDescent="0.25">
      <c r="B10" s="272" t="s">
        <v>109</v>
      </c>
      <c r="C10" s="272" t="s">
        <v>183</v>
      </c>
      <c r="D10" s="272" t="s">
        <v>193</v>
      </c>
      <c r="E10" s="272" t="s">
        <v>185</v>
      </c>
      <c r="G10" s="272" t="s">
        <v>194</v>
      </c>
      <c r="H10" s="279">
        <v>8230</v>
      </c>
      <c r="I10" s="272">
        <v>21</v>
      </c>
      <c r="J10" s="280">
        <v>37267</v>
      </c>
      <c r="K10" s="272">
        <v>0.26</v>
      </c>
      <c r="L10" s="272" t="s">
        <v>5</v>
      </c>
      <c r="M10" s="272" t="s">
        <v>185</v>
      </c>
      <c r="N10" s="272" t="s">
        <v>187</v>
      </c>
      <c r="R10" s="272" t="s">
        <v>185</v>
      </c>
      <c r="S10" s="272" t="s">
        <v>195</v>
      </c>
      <c r="T10" s="272" t="s">
        <v>13</v>
      </c>
      <c r="U10" s="280">
        <v>37216</v>
      </c>
      <c r="V10" s="280">
        <v>37267</v>
      </c>
    </row>
    <row r="11" spans="1:22" x14ac:dyDescent="0.25">
      <c r="B11" s="272" t="s">
        <v>110</v>
      </c>
      <c r="C11" s="272" t="s">
        <v>183</v>
      </c>
      <c r="D11" s="272" t="s">
        <v>196</v>
      </c>
      <c r="E11" s="272" t="s">
        <v>185</v>
      </c>
      <c r="G11" s="272" t="s">
        <v>197</v>
      </c>
      <c r="H11" s="279">
        <v>8551</v>
      </c>
      <c r="I11" s="272">
        <v>4</v>
      </c>
      <c r="J11" s="280">
        <v>37288</v>
      </c>
      <c r="K11" s="272">
        <v>3.72</v>
      </c>
      <c r="L11" s="272" t="s">
        <v>5</v>
      </c>
      <c r="M11" s="272" t="s">
        <v>185</v>
      </c>
      <c r="N11" s="272" t="s">
        <v>187</v>
      </c>
      <c r="R11" s="272" t="s">
        <v>185</v>
      </c>
      <c r="S11" s="272" t="s">
        <v>188</v>
      </c>
      <c r="T11" s="272" t="s">
        <v>13</v>
      </c>
      <c r="U11" s="280">
        <v>37083</v>
      </c>
      <c r="V11" s="280">
        <v>37320</v>
      </c>
    </row>
    <row r="12" spans="1:22" x14ac:dyDescent="0.25">
      <c r="B12" s="272" t="s">
        <v>111</v>
      </c>
      <c r="C12" s="272" t="s">
        <v>183</v>
      </c>
      <c r="D12" s="272" t="s">
        <v>198</v>
      </c>
      <c r="E12" s="272" t="s">
        <v>185</v>
      </c>
      <c r="G12" s="272" t="s">
        <v>199</v>
      </c>
      <c r="H12" s="279">
        <v>7039</v>
      </c>
      <c r="I12" s="272">
        <v>9</v>
      </c>
      <c r="J12" s="280">
        <v>37314</v>
      </c>
      <c r="K12" s="272">
        <v>2.2599999999999998</v>
      </c>
      <c r="L12" s="272" t="s">
        <v>5</v>
      </c>
      <c r="M12" s="272" t="s">
        <v>185</v>
      </c>
      <c r="N12" s="272" t="s">
        <v>187</v>
      </c>
      <c r="R12" s="272" t="s">
        <v>185</v>
      </c>
      <c r="S12" s="272" t="s">
        <v>200</v>
      </c>
      <c r="T12" s="272" t="s">
        <v>13</v>
      </c>
      <c r="U12" s="280">
        <v>37085</v>
      </c>
      <c r="V12" s="280">
        <v>37329</v>
      </c>
    </row>
    <row r="13" spans="1:22" x14ac:dyDescent="0.25">
      <c r="B13" s="272" t="s">
        <v>112</v>
      </c>
      <c r="C13" s="272" t="s">
        <v>183</v>
      </c>
      <c r="D13" s="272" t="s">
        <v>201</v>
      </c>
      <c r="E13" s="272" t="s">
        <v>185</v>
      </c>
      <c r="G13" s="272" t="s">
        <v>202</v>
      </c>
      <c r="H13" s="279">
        <v>8060</v>
      </c>
      <c r="I13" s="272">
        <v>13</v>
      </c>
      <c r="J13" s="280">
        <v>37336</v>
      </c>
      <c r="K13" s="272">
        <v>1.9</v>
      </c>
      <c r="L13" s="272" t="s">
        <v>5</v>
      </c>
      <c r="M13" s="272" t="s">
        <v>185</v>
      </c>
      <c r="N13" s="272" t="s">
        <v>187</v>
      </c>
      <c r="R13" s="272" t="s">
        <v>185</v>
      </c>
      <c r="S13" s="272" t="s">
        <v>200</v>
      </c>
      <c r="T13" s="272" t="s">
        <v>13</v>
      </c>
      <c r="U13" s="280">
        <v>37109</v>
      </c>
      <c r="V13" s="280">
        <v>37336</v>
      </c>
    </row>
    <row r="14" spans="1:22" x14ac:dyDescent="0.25">
      <c r="B14" s="272" t="s">
        <v>113</v>
      </c>
      <c r="C14" s="272" t="s">
        <v>183</v>
      </c>
      <c r="D14" s="272" t="s">
        <v>203</v>
      </c>
      <c r="E14" s="272" t="s">
        <v>185</v>
      </c>
      <c r="G14" s="272" t="s">
        <v>204</v>
      </c>
      <c r="H14" s="279">
        <v>8501</v>
      </c>
      <c r="I14" s="272">
        <v>17</v>
      </c>
      <c r="J14" s="280">
        <v>37280</v>
      </c>
      <c r="K14" s="272">
        <v>2.69</v>
      </c>
      <c r="L14" s="272" t="s">
        <v>5</v>
      </c>
      <c r="M14" s="272" t="s">
        <v>185</v>
      </c>
      <c r="N14" s="272" t="s">
        <v>187</v>
      </c>
      <c r="R14" s="272" t="s">
        <v>185</v>
      </c>
      <c r="S14" s="272" t="s">
        <v>200</v>
      </c>
      <c r="T14" s="272" t="s">
        <v>13</v>
      </c>
      <c r="U14" s="280">
        <v>37162</v>
      </c>
      <c r="V14" s="280">
        <v>37357</v>
      </c>
    </row>
    <row r="15" spans="1:22" x14ac:dyDescent="0.25">
      <c r="B15" s="272" t="s">
        <v>114</v>
      </c>
      <c r="C15" s="272" t="s">
        <v>183</v>
      </c>
      <c r="D15" s="272" t="s">
        <v>185</v>
      </c>
      <c r="E15" s="272" t="s">
        <v>205</v>
      </c>
      <c r="G15" s="272" t="s">
        <v>206</v>
      </c>
      <c r="H15" s="279">
        <v>7430</v>
      </c>
      <c r="I15" s="272">
        <v>7</v>
      </c>
      <c r="J15" s="280">
        <v>37361</v>
      </c>
      <c r="K15" s="272">
        <v>2</v>
      </c>
      <c r="L15" s="272" t="s">
        <v>101</v>
      </c>
      <c r="M15" s="272" t="s">
        <v>185</v>
      </c>
      <c r="N15" s="272" t="s">
        <v>187</v>
      </c>
      <c r="R15" s="272" t="s">
        <v>185</v>
      </c>
      <c r="S15" s="272" t="s">
        <v>207</v>
      </c>
      <c r="T15" s="272" t="s">
        <v>13</v>
      </c>
      <c r="U15" s="280">
        <v>37280</v>
      </c>
      <c r="V15" s="280">
        <v>37361</v>
      </c>
    </row>
    <row r="16" spans="1:22" x14ac:dyDescent="0.25">
      <c r="B16" s="272" t="s">
        <v>115</v>
      </c>
      <c r="C16" s="272" t="s">
        <v>183</v>
      </c>
      <c r="D16" s="272" t="s">
        <v>208</v>
      </c>
      <c r="E16" s="272" t="s">
        <v>185</v>
      </c>
      <c r="G16" s="272" t="s">
        <v>209</v>
      </c>
      <c r="H16" s="279">
        <v>7627</v>
      </c>
      <c r="I16" s="272">
        <v>7</v>
      </c>
      <c r="J16" s="280">
        <v>37361</v>
      </c>
      <c r="K16" s="272">
        <v>2.2599999999999998</v>
      </c>
      <c r="L16" s="272" t="s">
        <v>5</v>
      </c>
      <c r="M16" s="272" t="s">
        <v>185</v>
      </c>
      <c r="N16" s="272" t="s">
        <v>187</v>
      </c>
      <c r="R16" s="272" t="s">
        <v>185</v>
      </c>
      <c r="S16" s="272" t="s">
        <v>207</v>
      </c>
      <c r="T16" s="272" t="s">
        <v>13</v>
      </c>
      <c r="U16" s="280">
        <v>37152</v>
      </c>
      <c r="V16" s="280">
        <v>37361</v>
      </c>
    </row>
    <row r="17" spans="2:22" x14ac:dyDescent="0.25">
      <c r="B17" s="272" t="s">
        <v>116</v>
      </c>
      <c r="C17" s="272" t="s">
        <v>183</v>
      </c>
      <c r="D17" s="272" t="s">
        <v>185</v>
      </c>
      <c r="E17" s="272" t="s">
        <v>210</v>
      </c>
      <c r="G17" s="272" t="s">
        <v>211</v>
      </c>
      <c r="H17" s="279">
        <v>7043</v>
      </c>
      <c r="I17" s="272">
        <v>9</v>
      </c>
      <c r="J17" s="280">
        <v>37382</v>
      </c>
      <c r="K17" s="272">
        <v>2</v>
      </c>
      <c r="L17" s="272" t="s">
        <v>101</v>
      </c>
      <c r="M17" s="272" t="s">
        <v>185</v>
      </c>
      <c r="N17" s="272" t="s">
        <v>187</v>
      </c>
      <c r="R17" s="272" t="s">
        <v>185</v>
      </c>
      <c r="S17" s="272" t="s">
        <v>200</v>
      </c>
      <c r="T17" s="272" t="s">
        <v>13</v>
      </c>
      <c r="U17" s="280">
        <v>37379</v>
      </c>
      <c r="V17" s="280">
        <v>37382</v>
      </c>
    </row>
    <row r="18" spans="2:22" x14ac:dyDescent="0.25">
      <c r="B18" s="272" t="s">
        <v>117</v>
      </c>
      <c r="C18" s="272" t="s">
        <v>183</v>
      </c>
      <c r="D18" s="272" t="s">
        <v>213</v>
      </c>
      <c r="E18" s="272" t="s">
        <v>185</v>
      </c>
      <c r="G18" s="272" t="s">
        <v>214</v>
      </c>
      <c r="H18" s="279">
        <v>8008</v>
      </c>
      <c r="I18" s="272">
        <v>18</v>
      </c>
      <c r="J18" s="280">
        <v>37377</v>
      </c>
      <c r="K18" s="272">
        <v>2.71</v>
      </c>
      <c r="L18" s="272" t="s">
        <v>5</v>
      </c>
      <c r="M18" s="272" t="s">
        <v>185</v>
      </c>
      <c r="N18" s="272" t="s">
        <v>187</v>
      </c>
      <c r="R18" s="272" t="s">
        <v>185</v>
      </c>
      <c r="S18" s="272" t="s">
        <v>195</v>
      </c>
      <c r="T18" s="272" t="s">
        <v>13</v>
      </c>
      <c r="U18" s="280">
        <v>37298</v>
      </c>
      <c r="V18" s="280">
        <v>37420</v>
      </c>
    </row>
    <row r="19" spans="2:22" x14ac:dyDescent="0.25">
      <c r="B19" s="272" t="s">
        <v>118</v>
      </c>
      <c r="C19" s="272" t="s">
        <v>183</v>
      </c>
      <c r="D19" s="272" t="s">
        <v>215</v>
      </c>
      <c r="E19" s="272" t="s">
        <v>185</v>
      </c>
      <c r="G19" s="272" t="s">
        <v>216</v>
      </c>
      <c r="H19" s="279">
        <v>8251</v>
      </c>
      <c r="I19" s="272">
        <v>21</v>
      </c>
      <c r="J19" s="280">
        <v>37424</v>
      </c>
      <c r="K19" s="272">
        <v>0.89</v>
      </c>
      <c r="L19" s="272" t="s">
        <v>5</v>
      </c>
      <c r="M19" s="272" t="s">
        <v>185</v>
      </c>
      <c r="N19" s="272" t="s">
        <v>187</v>
      </c>
      <c r="R19" s="272" t="s">
        <v>185</v>
      </c>
      <c r="S19" s="272" t="s">
        <v>195</v>
      </c>
      <c r="T19" s="272" t="s">
        <v>13</v>
      </c>
      <c r="U19" s="280">
        <v>37090</v>
      </c>
      <c r="V19" s="280">
        <v>37424</v>
      </c>
    </row>
    <row r="20" spans="2:22" x14ac:dyDescent="0.25">
      <c r="B20" s="272" t="s">
        <v>119</v>
      </c>
      <c r="C20" s="272" t="s">
        <v>183</v>
      </c>
      <c r="D20" s="272" t="s">
        <v>185</v>
      </c>
      <c r="E20" s="272" t="s">
        <v>217</v>
      </c>
      <c r="F20" s="272" t="s">
        <v>218</v>
      </c>
      <c r="G20" s="272" t="s">
        <v>219</v>
      </c>
      <c r="H20" s="279">
        <v>8096</v>
      </c>
      <c r="I20" s="272">
        <v>15</v>
      </c>
      <c r="J20" s="280">
        <v>37434</v>
      </c>
      <c r="K20" s="272">
        <v>62.23</v>
      </c>
      <c r="L20" s="272" t="s">
        <v>4</v>
      </c>
      <c r="M20" s="272" t="s">
        <v>185</v>
      </c>
      <c r="N20" s="272" t="s">
        <v>187</v>
      </c>
      <c r="R20" s="272" t="s">
        <v>185</v>
      </c>
      <c r="S20" s="272" t="s">
        <v>200</v>
      </c>
      <c r="T20" s="272" t="s">
        <v>13</v>
      </c>
      <c r="U20" s="280">
        <v>37060</v>
      </c>
      <c r="V20" s="280">
        <v>37434</v>
      </c>
    </row>
    <row r="21" spans="2:22" x14ac:dyDescent="0.25">
      <c r="B21" s="272" t="s">
        <v>120</v>
      </c>
      <c r="C21" s="272" t="s">
        <v>183</v>
      </c>
      <c r="D21" s="272" t="s">
        <v>220</v>
      </c>
      <c r="E21" s="272" t="s">
        <v>185</v>
      </c>
      <c r="G21" s="272" t="s">
        <v>221</v>
      </c>
      <c r="H21" s="279">
        <v>7732</v>
      </c>
      <c r="I21" s="272">
        <v>17</v>
      </c>
      <c r="J21" s="280">
        <v>37377</v>
      </c>
      <c r="K21" s="272">
        <v>2.69</v>
      </c>
      <c r="L21" s="272" t="s">
        <v>5</v>
      </c>
      <c r="M21" s="272" t="s">
        <v>185</v>
      </c>
      <c r="N21" s="272" t="s">
        <v>187</v>
      </c>
      <c r="R21" s="272" t="s">
        <v>185</v>
      </c>
      <c r="S21" s="272" t="s">
        <v>188</v>
      </c>
      <c r="T21" s="272" t="s">
        <v>13</v>
      </c>
      <c r="U21" s="280">
        <v>37330</v>
      </c>
      <c r="V21" s="280">
        <v>37439</v>
      </c>
    </row>
    <row r="22" spans="2:22" x14ac:dyDescent="0.25">
      <c r="B22" s="272" t="s">
        <v>121</v>
      </c>
      <c r="C22" s="272" t="s">
        <v>183</v>
      </c>
      <c r="D22" s="272" t="s">
        <v>222</v>
      </c>
      <c r="E22" s="272" t="s">
        <v>185</v>
      </c>
      <c r="G22" s="272" t="s">
        <v>223</v>
      </c>
      <c r="H22" s="279">
        <v>8822</v>
      </c>
      <c r="I22" s="272">
        <v>4</v>
      </c>
      <c r="J22" s="280">
        <v>37408</v>
      </c>
      <c r="K22" s="272">
        <v>3.46</v>
      </c>
      <c r="L22" s="272" t="s">
        <v>5</v>
      </c>
      <c r="M22" s="272" t="s">
        <v>185</v>
      </c>
      <c r="N22" s="272" t="s">
        <v>187</v>
      </c>
      <c r="R22" s="272" t="s">
        <v>185</v>
      </c>
      <c r="S22" s="272" t="s">
        <v>188</v>
      </c>
      <c r="T22" s="272" t="s">
        <v>13</v>
      </c>
      <c r="U22" s="280">
        <v>37146</v>
      </c>
      <c r="V22" s="280">
        <v>37439</v>
      </c>
    </row>
    <row r="23" spans="2:22" x14ac:dyDescent="0.25">
      <c r="B23" s="272" t="s">
        <v>122</v>
      </c>
      <c r="C23" s="272" t="s">
        <v>183</v>
      </c>
      <c r="D23" s="272" t="s">
        <v>185</v>
      </c>
      <c r="E23" s="272" t="s">
        <v>224</v>
      </c>
      <c r="F23" s="272" t="s">
        <v>225</v>
      </c>
      <c r="G23" s="272" t="s">
        <v>226</v>
      </c>
      <c r="H23" s="279">
        <v>7059</v>
      </c>
      <c r="I23" s="272">
        <v>5</v>
      </c>
      <c r="J23" s="280">
        <v>37440</v>
      </c>
      <c r="K23" s="272">
        <v>68.400000000000006</v>
      </c>
      <c r="L23" s="272" t="s">
        <v>4</v>
      </c>
      <c r="M23" s="272" t="s">
        <v>185</v>
      </c>
      <c r="N23" s="272" t="s">
        <v>187</v>
      </c>
      <c r="R23" s="272" t="s">
        <v>185</v>
      </c>
      <c r="S23" s="272" t="s">
        <v>188</v>
      </c>
      <c r="T23" s="272" t="s">
        <v>13</v>
      </c>
      <c r="U23" s="280">
        <v>37063</v>
      </c>
      <c r="V23" s="280">
        <v>37440</v>
      </c>
    </row>
    <row r="24" spans="2:22" x14ac:dyDescent="0.25">
      <c r="B24" s="272" t="s">
        <v>123</v>
      </c>
      <c r="C24" s="272" t="s">
        <v>183</v>
      </c>
      <c r="D24" s="272" t="s">
        <v>227</v>
      </c>
      <c r="E24" s="272" t="s">
        <v>185</v>
      </c>
      <c r="G24" s="272" t="s">
        <v>228</v>
      </c>
      <c r="H24" s="279">
        <v>7722</v>
      </c>
      <c r="I24" s="272">
        <v>17</v>
      </c>
      <c r="J24" s="280">
        <v>37460</v>
      </c>
      <c r="K24" s="272">
        <v>8.3699999999999992</v>
      </c>
      <c r="L24" s="272" t="s">
        <v>5</v>
      </c>
      <c r="M24" s="272" t="s">
        <v>185</v>
      </c>
      <c r="N24" s="272" t="s">
        <v>187</v>
      </c>
      <c r="R24" s="272" t="s">
        <v>185</v>
      </c>
      <c r="S24" s="272" t="s">
        <v>188</v>
      </c>
      <c r="T24" s="272" t="s">
        <v>13</v>
      </c>
      <c r="U24" s="280">
        <v>37139</v>
      </c>
      <c r="V24" s="280">
        <v>37460</v>
      </c>
    </row>
    <row r="25" spans="2:22" x14ac:dyDescent="0.25">
      <c r="B25" s="272" t="s">
        <v>124</v>
      </c>
      <c r="C25" s="272" t="s">
        <v>183</v>
      </c>
      <c r="D25" s="272" t="s">
        <v>229</v>
      </c>
      <c r="E25" s="272" t="s">
        <v>185</v>
      </c>
      <c r="G25" s="272" t="s">
        <v>230</v>
      </c>
      <c r="H25" s="279">
        <v>8527</v>
      </c>
      <c r="I25" s="272">
        <v>18</v>
      </c>
      <c r="J25" s="280">
        <v>37469</v>
      </c>
      <c r="K25" s="272">
        <v>1.5</v>
      </c>
      <c r="L25" s="272" t="s">
        <v>5</v>
      </c>
      <c r="M25" s="272" t="s">
        <v>185</v>
      </c>
      <c r="N25" s="272" t="s">
        <v>187</v>
      </c>
      <c r="R25" s="272" t="s">
        <v>185</v>
      </c>
      <c r="S25" s="272" t="s">
        <v>188</v>
      </c>
      <c r="T25" s="272" t="s">
        <v>13</v>
      </c>
      <c r="U25" s="280">
        <v>37203</v>
      </c>
      <c r="V25" s="280">
        <v>37469</v>
      </c>
    </row>
    <row r="26" spans="2:22" x14ac:dyDescent="0.25">
      <c r="B26" s="272" t="s">
        <v>125</v>
      </c>
      <c r="C26" s="272" t="s">
        <v>183</v>
      </c>
      <c r="D26" s="272" t="s">
        <v>231</v>
      </c>
      <c r="E26" s="272" t="s">
        <v>185</v>
      </c>
      <c r="G26" s="272" t="s">
        <v>197</v>
      </c>
      <c r="H26" s="279">
        <v>8551</v>
      </c>
      <c r="I26" s="272">
        <v>4</v>
      </c>
      <c r="J26" s="280">
        <v>37470</v>
      </c>
      <c r="K26" s="272">
        <v>2.71</v>
      </c>
      <c r="L26" s="272" t="s">
        <v>5</v>
      </c>
      <c r="M26" s="272" t="s">
        <v>185</v>
      </c>
      <c r="N26" s="272" t="s">
        <v>187</v>
      </c>
      <c r="R26" s="272" t="s">
        <v>185</v>
      </c>
      <c r="S26" s="272" t="s">
        <v>188</v>
      </c>
      <c r="T26" s="272" t="s">
        <v>13</v>
      </c>
      <c r="U26" s="280">
        <v>37330</v>
      </c>
      <c r="V26" s="280">
        <v>37489</v>
      </c>
    </row>
    <row r="27" spans="2:22" x14ac:dyDescent="0.25">
      <c r="B27" s="272" t="s">
        <v>126</v>
      </c>
      <c r="C27" s="272" t="s">
        <v>183</v>
      </c>
      <c r="D27" s="272" t="s">
        <v>232</v>
      </c>
      <c r="E27" s="272" t="s">
        <v>185</v>
      </c>
      <c r="G27" s="272" t="s">
        <v>233</v>
      </c>
      <c r="H27" s="279">
        <v>7470</v>
      </c>
      <c r="I27" s="272">
        <v>6</v>
      </c>
      <c r="J27" s="280">
        <v>36739</v>
      </c>
      <c r="K27" s="272">
        <v>2.5</v>
      </c>
      <c r="L27" s="272" t="s">
        <v>5</v>
      </c>
      <c r="M27" s="272" t="s">
        <v>185</v>
      </c>
      <c r="N27" s="272" t="s">
        <v>187</v>
      </c>
      <c r="R27" s="272" t="s">
        <v>185</v>
      </c>
      <c r="S27" s="272" t="s">
        <v>188</v>
      </c>
      <c r="T27" s="272" t="s">
        <v>13</v>
      </c>
      <c r="U27" s="280">
        <v>37379</v>
      </c>
      <c r="V27" s="280">
        <v>37522</v>
      </c>
    </row>
    <row r="28" spans="2:22" x14ac:dyDescent="0.25">
      <c r="B28" s="272" t="s">
        <v>127</v>
      </c>
      <c r="C28" s="272" t="s">
        <v>183</v>
      </c>
      <c r="D28" s="272" t="s">
        <v>234</v>
      </c>
      <c r="E28" s="272" t="s">
        <v>185</v>
      </c>
      <c r="G28" s="272" t="s">
        <v>223</v>
      </c>
      <c r="H28" s="279">
        <v>8822</v>
      </c>
      <c r="I28" s="272">
        <v>4</v>
      </c>
      <c r="J28" s="280">
        <v>37523</v>
      </c>
      <c r="K28" s="272">
        <v>3.01</v>
      </c>
      <c r="L28" s="272" t="s">
        <v>5</v>
      </c>
      <c r="M28" s="272" t="s">
        <v>185</v>
      </c>
      <c r="N28" s="272" t="s">
        <v>187</v>
      </c>
      <c r="R28" s="272" t="s">
        <v>185</v>
      </c>
      <c r="S28" s="272" t="s">
        <v>188</v>
      </c>
      <c r="T28" s="272" t="s">
        <v>13</v>
      </c>
      <c r="U28" s="280">
        <v>37309</v>
      </c>
      <c r="V28" s="280">
        <v>37523</v>
      </c>
    </row>
    <row r="29" spans="2:22" x14ac:dyDescent="0.25">
      <c r="B29" s="272" t="s">
        <v>128</v>
      </c>
      <c r="C29" s="272" t="s">
        <v>183</v>
      </c>
      <c r="D29" s="272" t="s">
        <v>235</v>
      </c>
      <c r="E29" s="272" t="s">
        <v>185</v>
      </c>
      <c r="G29" s="272" t="s">
        <v>236</v>
      </c>
      <c r="H29" s="279">
        <v>7825</v>
      </c>
      <c r="I29" s="272">
        <v>2</v>
      </c>
      <c r="J29" s="280">
        <v>37469</v>
      </c>
      <c r="K29" s="272">
        <v>1.84</v>
      </c>
      <c r="L29" s="272" t="s">
        <v>5</v>
      </c>
      <c r="M29" s="272" t="s">
        <v>185</v>
      </c>
      <c r="N29" s="272" t="s">
        <v>187</v>
      </c>
      <c r="R29" s="272" t="s">
        <v>185</v>
      </c>
      <c r="S29" s="272" t="s">
        <v>188</v>
      </c>
      <c r="T29" s="272" t="s">
        <v>13</v>
      </c>
      <c r="U29" s="280">
        <v>37391</v>
      </c>
      <c r="V29" s="280">
        <v>37545</v>
      </c>
    </row>
    <row r="30" spans="2:22" x14ac:dyDescent="0.25">
      <c r="B30" s="272" t="s">
        <v>129</v>
      </c>
      <c r="C30" s="272" t="s">
        <v>183</v>
      </c>
      <c r="D30" s="272" t="s">
        <v>237</v>
      </c>
      <c r="E30" s="272" t="s">
        <v>185</v>
      </c>
      <c r="G30" s="272" t="s">
        <v>238</v>
      </c>
      <c r="H30" s="279">
        <v>8055</v>
      </c>
      <c r="I30" s="272">
        <v>13</v>
      </c>
      <c r="J30" s="280">
        <v>37530</v>
      </c>
      <c r="K30" s="272">
        <v>7.5</v>
      </c>
      <c r="L30" s="272" t="s">
        <v>5</v>
      </c>
      <c r="M30" s="272" t="s">
        <v>185</v>
      </c>
      <c r="N30" s="272" t="s">
        <v>187</v>
      </c>
      <c r="S30" s="272" t="s">
        <v>200</v>
      </c>
      <c r="T30" s="272" t="s">
        <v>13</v>
      </c>
      <c r="U30" s="280">
        <v>37274</v>
      </c>
      <c r="V30" s="280">
        <v>37582</v>
      </c>
    </row>
    <row r="31" spans="2:22" x14ac:dyDescent="0.25">
      <c r="B31" s="272" t="s">
        <v>130</v>
      </c>
      <c r="C31" s="272" t="s">
        <v>183</v>
      </c>
      <c r="D31" s="272" t="s">
        <v>185</v>
      </c>
      <c r="E31" s="272" t="s">
        <v>239</v>
      </c>
      <c r="F31" s="272" t="s">
        <v>240</v>
      </c>
      <c r="G31" s="272" t="s">
        <v>241</v>
      </c>
      <c r="H31" s="279">
        <v>8648</v>
      </c>
      <c r="I31" s="272">
        <v>12</v>
      </c>
      <c r="J31" s="280">
        <v>37600</v>
      </c>
      <c r="K31" s="272">
        <v>25.54</v>
      </c>
      <c r="L31" s="272" t="s">
        <v>4</v>
      </c>
      <c r="M31" s="272" t="s">
        <v>185</v>
      </c>
      <c r="N31" s="272" t="s">
        <v>187</v>
      </c>
      <c r="R31" s="272" t="s">
        <v>185</v>
      </c>
      <c r="S31" s="272" t="s">
        <v>200</v>
      </c>
      <c r="T31" s="272" t="s">
        <v>13</v>
      </c>
      <c r="U31" s="280">
        <v>37389</v>
      </c>
      <c r="V31" s="280">
        <v>37600</v>
      </c>
    </row>
    <row r="32" spans="2:22" x14ac:dyDescent="0.25">
      <c r="B32" s="272" t="s">
        <v>131</v>
      </c>
      <c r="C32" s="272" t="s">
        <v>183</v>
      </c>
      <c r="D32" s="272" t="s">
        <v>185</v>
      </c>
      <c r="E32" s="272" t="s">
        <v>242</v>
      </c>
      <c r="F32" s="272" t="s">
        <v>240</v>
      </c>
      <c r="G32" s="272" t="s">
        <v>241</v>
      </c>
      <c r="H32" s="279">
        <v>8648</v>
      </c>
      <c r="I32" s="272">
        <v>12</v>
      </c>
      <c r="J32" s="280">
        <v>37600</v>
      </c>
      <c r="K32" s="272">
        <v>31.58</v>
      </c>
      <c r="L32" s="272" t="s">
        <v>4</v>
      </c>
      <c r="M32" s="272" t="s">
        <v>185</v>
      </c>
      <c r="N32" s="272" t="s">
        <v>187</v>
      </c>
      <c r="R32" s="272" t="s">
        <v>185</v>
      </c>
      <c r="S32" s="272" t="s">
        <v>200</v>
      </c>
      <c r="T32" s="272" t="s">
        <v>13</v>
      </c>
      <c r="U32" s="280">
        <v>37371</v>
      </c>
      <c r="V32" s="280">
        <v>37600</v>
      </c>
    </row>
    <row r="33" spans="2:22" x14ac:dyDescent="0.25">
      <c r="B33" s="272" t="s">
        <v>132</v>
      </c>
      <c r="C33" s="272" t="s">
        <v>183</v>
      </c>
      <c r="D33" s="272" t="s">
        <v>185</v>
      </c>
      <c r="E33" s="272" t="s">
        <v>243</v>
      </c>
      <c r="F33" s="272" t="s">
        <v>244</v>
      </c>
      <c r="G33" s="272" t="s">
        <v>245</v>
      </c>
      <c r="H33" s="279">
        <v>7940</v>
      </c>
      <c r="I33" s="272">
        <v>3</v>
      </c>
      <c r="J33" s="280">
        <v>37600</v>
      </c>
      <c r="K33" s="272">
        <v>60.67</v>
      </c>
      <c r="L33" s="272" t="s">
        <v>4</v>
      </c>
      <c r="M33" s="272" t="s">
        <v>185</v>
      </c>
      <c r="N33" s="272" t="s">
        <v>187</v>
      </c>
      <c r="R33" s="272" t="s">
        <v>185</v>
      </c>
      <c r="S33" s="272" t="s">
        <v>200</v>
      </c>
      <c r="T33" s="272" t="s">
        <v>13</v>
      </c>
      <c r="U33" s="280">
        <v>37301</v>
      </c>
      <c r="V33" s="280">
        <v>37600</v>
      </c>
    </row>
    <row r="34" spans="2:22" x14ac:dyDescent="0.25">
      <c r="B34" s="272" t="s">
        <v>133</v>
      </c>
      <c r="C34" s="272" t="s">
        <v>183</v>
      </c>
      <c r="D34" s="272" t="s">
        <v>246</v>
      </c>
      <c r="E34" s="272" t="s">
        <v>185</v>
      </c>
      <c r="G34" s="272" t="s">
        <v>214</v>
      </c>
      <c r="H34" s="279">
        <v>8008</v>
      </c>
      <c r="I34" s="272">
        <v>18</v>
      </c>
      <c r="J34" s="280">
        <v>37601</v>
      </c>
      <c r="K34" s="272">
        <v>2.8</v>
      </c>
      <c r="L34" s="272" t="s">
        <v>5</v>
      </c>
      <c r="M34" s="272" t="s">
        <v>185</v>
      </c>
      <c r="N34" s="272" t="s">
        <v>187</v>
      </c>
      <c r="R34" s="272" t="s">
        <v>185</v>
      </c>
      <c r="S34" s="272" t="s">
        <v>195</v>
      </c>
      <c r="T34" s="272" t="s">
        <v>13</v>
      </c>
      <c r="U34" s="280">
        <v>37496</v>
      </c>
      <c r="V34" s="280">
        <v>37601</v>
      </c>
    </row>
    <row r="35" spans="2:22" x14ac:dyDescent="0.25">
      <c r="B35" s="272" t="s">
        <v>134</v>
      </c>
      <c r="C35" s="272" t="s">
        <v>183</v>
      </c>
      <c r="D35" s="272" t="s">
        <v>247</v>
      </c>
      <c r="E35" s="272" t="s">
        <v>185</v>
      </c>
      <c r="G35" s="272" t="s">
        <v>248</v>
      </c>
      <c r="H35" s="279">
        <v>8006</v>
      </c>
      <c r="I35" s="272">
        <v>18</v>
      </c>
      <c r="J35" s="280">
        <v>37572</v>
      </c>
      <c r="K35" s="272">
        <v>2.8</v>
      </c>
      <c r="L35" s="272" t="s">
        <v>5</v>
      </c>
      <c r="M35" s="272" t="s">
        <v>185</v>
      </c>
      <c r="N35" s="272" t="s">
        <v>187</v>
      </c>
      <c r="R35" s="272" t="s">
        <v>185</v>
      </c>
      <c r="S35" s="272" t="s">
        <v>195</v>
      </c>
      <c r="T35" s="272" t="s">
        <v>13</v>
      </c>
      <c r="U35" s="280">
        <v>37539</v>
      </c>
      <c r="V35" s="280">
        <v>37601</v>
      </c>
    </row>
    <row r="36" spans="2:22" x14ac:dyDescent="0.25">
      <c r="B36" s="272" t="s">
        <v>135</v>
      </c>
      <c r="C36" s="272" t="s">
        <v>183</v>
      </c>
      <c r="D36" s="272" t="s">
        <v>184</v>
      </c>
      <c r="E36" s="272" t="s">
        <v>185</v>
      </c>
      <c r="G36" s="272" t="s">
        <v>186</v>
      </c>
      <c r="H36" s="279">
        <v>8530</v>
      </c>
      <c r="I36" s="272">
        <v>4</v>
      </c>
      <c r="J36" s="280">
        <v>37606</v>
      </c>
      <c r="K36" s="272">
        <v>2.92</v>
      </c>
      <c r="L36" s="272" t="s">
        <v>5</v>
      </c>
      <c r="M36" s="272" t="s">
        <v>185</v>
      </c>
      <c r="N36" s="272" t="s">
        <v>187</v>
      </c>
      <c r="R36" s="272" t="s">
        <v>185</v>
      </c>
      <c r="S36" s="272" t="s">
        <v>188</v>
      </c>
      <c r="T36" s="272" t="s">
        <v>13</v>
      </c>
      <c r="U36" s="280">
        <v>37292</v>
      </c>
      <c r="V36" s="280">
        <v>37606</v>
      </c>
    </row>
    <row r="37" spans="2:22" x14ac:dyDescent="0.25">
      <c r="B37" s="272" t="s">
        <v>136</v>
      </c>
      <c r="C37" s="272" t="s">
        <v>183</v>
      </c>
      <c r="D37" s="272" t="s">
        <v>249</v>
      </c>
      <c r="E37" s="272" t="s">
        <v>185</v>
      </c>
      <c r="G37" s="272" t="s">
        <v>250</v>
      </c>
      <c r="H37" s="279">
        <v>8086</v>
      </c>
      <c r="I37" s="272">
        <v>15</v>
      </c>
      <c r="J37" s="280">
        <v>37602</v>
      </c>
      <c r="K37" s="272">
        <v>3.7</v>
      </c>
      <c r="L37" s="272" t="s">
        <v>5</v>
      </c>
      <c r="M37" s="272" t="s">
        <v>185</v>
      </c>
      <c r="N37" s="272" t="s">
        <v>187</v>
      </c>
      <c r="R37" s="272" t="s">
        <v>185</v>
      </c>
      <c r="S37" s="272" t="s">
        <v>200</v>
      </c>
      <c r="T37" s="272" t="s">
        <v>13</v>
      </c>
      <c r="U37" s="280">
        <v>37551</v>
      </c>
      <c r="V37" s="280">
        <v>37614</v>
      </c>
    </row>
    <row r="38" spans="2:22" x14ac:dyDescent="0.25">
      <c r="B38" s="272" t="s">
        <v>137</v>
      </c>
      <c r="C38" s="272" t="s">
        <v>183</v>
      </c>
      <c r="D38" s="272" t="s">
        <v>185</v>
      </c>
      <c r="E38" s="272" t="s">
        <v>251</v>
      </c>
      <c r="F38" s="272" t="s">
        <v>252</v>
      </c>
      <c r="G38" s="272" t="s">
        <v>253</v>
      </c>
      <c r="H38" s="279">
        <v>8066</v>
      </c>
      <c r="I38" s="272">
        <v>15</v>
      </c>
      <c r="J38" s="280">
        <v>37621</v>
      </c>
      <c r="K38" s="272">
        <v>262.14</v>
      </c>
      <c r="L38" s="272" t="s">
        <v>4</v>
      </c>
      <c r="M38" s="272" t="s">
        <v>185</v>
      </c>
      <c r="N38" s="272" t="s">
        <v>187</v>
      </c>
      <c r="R38" s="272" t="s">
        <v>185</v>
      </c>
      <c r="S38" s="272" t="s">
        <v>195</v>
      </c>
      <c r="T38" s="272" t="s">
        <v>13</v>
      </c>
      <c r="U38" s="280">
        <v>37267</v>
      </c>
      <c r="V38" s="280">
        <v>37621</v>
      </c>
    </row>
    <row r="39" spans="2:22" x14ac:dyDescent="0.25">
      <c r="B39" s="272" t="s">
        <v>138</v>
      </c>
      <c r="C39" s="272" t="s">
        <v>183</v>
      </c>
      <c r="D39" s="272" t="s">
        <v>254</v>
      </c>
      <c r="E39" s="272" t="s">
        <v>185</v>
      </c>
      <c r="G39" s="272" t="s">
        <v>255</v>
      </c>
      <c r="H39" s="279">
        <v>8094</v>
      </c>
      <c r="I39" s="272">
        <v>15</v>
      </c>
      <c r="J39" s="280">
        <v>37591</v>
      </c>
      <c r="K39" s="272">
        <v>3.74</v>
      </c>
      <c r="L39" s="272" t="s">
        <v>5</v>
      </c>
      <c r="M39" s="272" t="s">
        <v>185</v>
      </c>
      <c r="N39" s="272" t="s">
        <v>187</v>
      </c>
      <c r="R39" s="272" t="s">
        <v>185</v>
      </c>
      <c r="S39" s="272" t="s">
        <v>195</v>
      </c>
      <c r="T39" s="272" t="s">
        <v>13</v>
      </c>
      <c r="U39" s="280">
        <v>37454</v>
      </c>
      <c r="V39" s="280">
        <v>37627</v>
      </c>
    </row>
    <row r="40" spans="2:22" x14ac:dyDescent="0.25">
      <c r="B40" s="272" t="s">
        <v>139</v>
      </c>
      <c r="C40" s="272" t="s">
        <v>183</v>
      </c>
      <c r="D40" s="272" t="s">
        <v>256</v>
      </c>
      <c r="E40" s="272" t="s">
        <v>185</v>
      </c>
      <c r="G40" s="272" t="s">
        <v>199</v>
      </c>
      <c r="H40" s="279">
        <v>7039</v>
      </c>
      <c r="I40" s="272">
        <v>9</v>
      </c>
      <c r="J40" s="280">
        <v>37622</v>
      </c>
      <c r="K40" s="272">
        <v>10.26</v>
      </c>
      <c r="L40" s="272" t="s">
        <v>5</v>
      </c>
      <c r="M40" s="272" t="s">
        <v>185</v>
      </c>
      <c r="N40" s="272" t="s">
        <v>187</v>
      </c>
      <c r="R40" s="272" t="s">
        <v>185</v>
      </c>
      <c r="S40" s="272" t="s">
        <v>188</v>
      </c>
      <c r="T40" s="272" t="s">
        <v>13</v>
      </c>
      <c r="U40" s="280">
        <v>37390</v>
      </c>
      <c r="V40" s="280">
        <v>37636</v>
      </c>
    </row>
    <row r="41" spans="2:22" x14ac:dyDescent="0.25">
      <c r="B41" s="272" t="s">
        <v>140</v>
      </c>
      <c r="C41" s="272" t="s">
        <v>183</v>
      </c>
      <c r="D41" s="272" t="s">
        <v>257</v>
      </c>
      <c r="E41" s="272" t="s">
        <v>185</v>
      </c>
      <c r="G41" s="272" t="s">
        <v>202</v>
      </c>
      <c r="H41" s="279">
        <v>8060</v>
      </c>
      <c r="I41" s="272">
        <v>13</v>
      </c>
      <c r="J41" s="280">
        <v>37601</v>
      </c>
      <c r="K41" s="272">
        <v>2.27</v>
      </c>
      <c r="L41" s="272" t="s">
        <v>5</v>
      </c>
      <c r="M41" s="272" t="s">
        <v>185</v>
      </c>
      <c r="N41" s="272" t="s">
        <v>187</v>
      </c>
      <c r="R41" s="272" t="s">
        <v>185</v>
      </c>
      <c r="S41" s="272" t="s">
        <v>200</v>
      </c>
      <c r="T41" s="272" t="s">
        <v>13</v>
      </c>
      <c r="U41" s="280">
        <v>37540</v>
      </c>
      <c r="V41" s="280">
        <v>37644</v>
      </c>
    </row>
    <row r="42" spans="2:22" x14ac:dyDescent="0.25">
      <c r="B42" s="272" t="s">
        <v>141</v>
      </c>
      <c r="C42" s="272" t="s">
        <v>183</v>
      </c>
      <c r="D42" s="272" t="s">
        <v>258</v>
      </c>
      <c r="E42" s="272" t="s">
        <v>185</v>
      </c>
      <c r="G42" s="272" t="s">
        <v>259</v>
      </c>
      <c r="H42" s="279">
        <v>8873</v>
      </c>
      <c r="I42" s="272">
        <v>5</v>
      </c>
      <c r="J42" s="280">
        <v>37644</v>
      </c>
      <c r="K42" s="272">
        <v>4.53</v>
      </c>
      <c r="L42" s="272" t="s">
        <v>5</v>
      </c>
      <c r="M42" s="272" t="s">
        <v>185</v>
      </c>
      <c r="N42" s="272" t="s">
        <v>187</v>
      </c>
      <c r="R42" s="272" t="s">
        <v>185</v>
      </c>
      <c r="S42" s="272" t="s">
        <v>200</v>
      </c>
      <c r="T42" s="272" t="s">
        <v>13</v>
      </c>
      <c r="U42" s="280">
        <v>37546</v>
      </c>
      <c r="V42" s="280">
        <v>37644</v>
      </c>
    </row>
    <row r="43" spans="2:22" x14ac:dyDescent="0.25">
      <c r="B43" s="272" t="s">
        <v>142</v>
      </c>
      <c r="C43" s="272" t="s">
        <v>183</v>
      </c>
      <c r="D43" s="272" t="s">
        <v>260</v>
      </c>
      <c r="E43" s="272" t="s">
        <v>185</v>
      </c>
      <c r="G43" s="272" t="s">
        <v>261</v>
      </c>
      <c r="H43" s="279">
        <v>8110</v>
      </c>
      <c r="I43" s="272">
        <v>14</v>
      </c>
      <c r="J43" s="280">
        <v>37658</v>
      </c>
      <c r="K43" s="272">
        <v>4.96</v>
      </c>
      <c r="L43" s="272" t="s">
        <v>5</v>
      </c>
      <c r="M43" s="272" t="s">
        <v>185</v>
      </c>
      <c r="N43" s="272" t="s">
        <v>187</v>
      </c>
      <c r="R43" s="272" t="s">
        <v>185</v>
      </c>
      <c r="S43" s="272" t="s">
        <v>200</v>
      </c>
      <c r="T43" s="272" t="s">
        <v>13</v>
      </c>
      <c r="U43" s="280">
        <v>37515</v>
      </c>
      <c r="V43" s="280">
        <v>37658</v>
      </c>
    </row>
    <row r="44" spans="2:22" x14ac:dyDescent="0.25">
      <c r="B44" s="272" t="s">
        <v>143</v>
      </c>
      <c r="C44" s="272" t="s">
        <v>183</v>
      </c>
      <c r="D44" s="272" t="s">
        <v>262</v>
      </c>
      <c r="E44" s="272" t="s">
        <v>185</v>
      </c>
      <c r="G44" s="272" t="s">
        <v>214</v>
      </c>
      <c r="H44" s="279">
        <v>8008</v>
      </c>
      <c r="I44" s="272">
        <v>18</v>
      </c>
      <c r="J44" s="280">
        <v>37663</v>
      </c>
      <c r="K44" s="272">
        <v>2.48</v>
      </c>
      <c r="L44" s="272" t="s">
        <v>5</v>
      </c>
      <c r="M44" s="272" t="s">
        <v>185</v>
      </c>
      <c r="N44" s="272" t="s">
        <v>187</v>
      </c>
      <c r="R44" s="272" t="s">
        <v>185</v>
      </c>
      <c r="S44" s="272" t="s">
        <v>195</v>
      </c>
      <c r="T44" s="272" t="s">
        <v>13</v>
      </c>
      <c r="U44" s="280">
        <v>37567</v>
      </c>
      <c r="V44" s="280">
        <v>37663</v>
      </c>
    </row>
    <row r="45" spans="2:22" x14ac:dyDescent="0.25">
      <c r="B45" s="272" t="s">
        <v>144</v>
      </c>
      <c r="C45" s="272" t="s">
        <v>183</v>
      </c>
      <c r="D45" s="272" t="s">
        <v>263</v>
      </c>
      <c r="E45" s="272" t="s">
        <v>185</v>
      </c>
      <c r="G45" s="272" t="s">
        <v>212</v>
      </c>
      <c r="H45" s="279">
        <v>8302</v>
      </c>
      <c r="I45" s="272">
        <v>20</v>
      </c>
      <c r="J45" s="280">
        <v>37677</v>
      </c>
      <c r="K45" s="272">
        <v>9.94</v>
      </c>
      <c r="L45" s="272" t="s">
        <v>5</v>
      </c>
      <c r="M45" s="272" t="s">
        <v>185</v>
      </c>
      <c r="N45" s="272" t="s">
        <v>187</v>
      </c>
      <c r="R45" s="272" t="s">
        <v>185</v>
      </c>
      <c r="S45" s="272" t="s">
        <v>195</v>
      </c>
      <c r="T45" s="272" t="s">
        <v>13</v>
      </c>
      <c r="U45" s="280">
        <v>37529</v>
      </c>
      <c r="V45" s="280">
        <v>37694</v>
      </c>
    </row>
    <row r="46" spans="2:22" x14ac:dyDescent="0.25">
      <c r="B46" s="272" t="s">
        <v>145</v>
      </c>
      <c r="C46" s="272" t="s">
        <v>183</v>
      </c>
      <c r="D46" s="272" t="s">
        <v>264</v>
      </c>
      <c r="E46" s="272" t="s">
        <v>185</v>
      </c>
      <c r="G46" s="272" t="s">
        <v>265</v>
      </c>
      <c r="H46" s="279">
        <v>7052</v>
      </c>
      <c r="I46" s="272">
        <v>9</v>
      </c>
      <c r="J46" s="280">
        <v>37705</v>
      </c>
      <c r="K46" s="272">
        <v>4.6100000000000003</v>
      </c>
      <c r="L46" s="272" t="s">
        <v>5</v>
      </c>
      <c r="M46" s="272" t="s">
        <v>185</v>
      </c>
      <c r="N46" s="272" t="s">
        <v>187</v>
      </c>
      <c r="R46" s="272" t="s">
        <v>185</v>
      </c>
      <c r="S46" s="272" t="s">
        <v>200</v>
      </c>
      <c r="T46" s="272" t="s">
        <v>13</v>
      </c>
      <c r="U46" s="280">
        <v>37596</v>
      </c>
      <c r="V46" s="280">
        <v>37705</v>
      </c>
    </row>
    <row r="47" spans="2:22" x14ac:dyDescent="0.25">
      <c r="B47" s="272" t="s">
        <v>146</v>
      </c>
      <c r="C47" s="272" t="s">
        <v>183</v>
      </c>
      <c r="D47" s="272" t="s">
        <v>266</v>
      </c>
      <c r="E47" s="272" t="s">
        <v>185</v>
      </c>
      <c r="G47" s="272" t="s">
        <v>267</v>
      </c>
      <c r="H47" s="279">
        <v>8005</v>
      </c>
      <c r="I47" s="272">
        <v>18</v>
      </c>
      <c r="J47" s="280">
        <v>37712</v>
      </c>
      <c r="K47" s="272">
        <v>2.82</v>
      </c>
      <c r="L47" s="272" t="s">
        <v>5</v>
      </c>
      <c r="M47" s="272" t="s">
        <v>185</v>
      </c>
      <c r="N47" s="272" t="s">
        <v>187</v>
      </c>
      <c r="R47" s="272" t="s">
        <v>185</v>
      </c>
      <c r="S47" s="272" t="s">
        <v>188</v>
      </c>
      <c r="T47" s="272" t="s">
        <v>13</v>
      </c>
      <c r="U47" s="280">
        <v>37645</v>
      </c>
      <c r="V47" s="280">
        <v>37727</v>
      </c>
    </row>
    <row r="48" spans="2:22" x14ac:dyDescent="0.25">
      <c r="B48" s="272" t="s">
        <v>147</v>
      </c>
      <c r="C48" s="272" t="s">
        <v>183</v>
      </c>
      <c r="D48" s="272" t="s">
        <v>268</v>
      </c>
      <c r="E48" s="272" t="s">
        <v>185</v>
      </c>
      <c r="G48" s="272" t="s">
        <v>269</v>
      </c>
      <c r="H48" s="279">
        <v>8009</v>
      </c>
      <c r="I48" s="272">
        <v>14</v>
      </c>
      <c r="J48" s="280">
        <v>37739</v>
      </c>
      <c r="K48" s="272">
        <v>4.5199999999999996</v>
      </c>
      <c r="L48" s="272" t="s">
        <v>5</v>
      </c>
      <c r="M48" s="272" t="s">
        <v>185</v>
      </c>
      <c r="N48" s="272" t="s">
        <v>187</v>
      </c>
      <c r="R48" s="272" t="s">
        <v>185</v>
      </c>
      <c r="S48" s="272" t="s">
        <v>195</v>
      </c>
      <c r="T48" s="272" t="s">
        <v>13</v>
      </c>
      <c r="U48" s="280">
        <v>37574</v>
      </c>
      <c r="V48" s="280">
        <v>37739</v>
      </c>
    </row>
    <row r="49" spans="2:22" x14ac:dyDescent="0.25">
      <c r="B49" s="272" t="s">
        <v>148</v>
      </c>
      <c r="C49" s="272" t="s">
        <v>183</v>
      </c>
      <c r="D49" s="272" t="s">
        <v>270</v>
      </c>
      <c r="E49" s="272" t="s">
        <v>185</v>
      </c>
      <c r="G49" s="272" t="s">
        <v>271</v>
      </c>
      <c r="H49" s="279">
        <v>7040</v>
      </c>
      <c r="I49" s="272">
        <v>9</v>
      </c>
      <c r="J49" s="280">
        <v>37712</v>
      </c>
      <c r="K49" s="272">
        <v>2.78</v>
      </c>
      <c r="L49" s="272" t="s">
        <v>5</v>
      </c>
      <c r="M49" s="272" t="s">
        <v>185</v>
      </c>
      <c r="N49" s="272" t="s">
        <v>187</v>
      </c>
      <c r="R49" s="272" t="s">
        <v>185</v>
      </c>
      <c r="S49" s="272" t="s">
        <v>200</v>
      </c>
      <c r="T49" s="272" t="s">
        <v>13</v>
      </c>
      <c r="U49" s="280">
        <v>37573</v>
      </c>
      <c r="V49" s="280">
        <v>37749</v>
      </c>
    </row>
    <row r="50" spans="2:22" x14ac:dyDescent="0.25">
      <c r="B50" s="272" t="s">
        <v>149</v>
      </c>
      <c r="C50" s="272" t="s">
        <v>183</v>
      </c>
      <c r="D50" s="272" t="s">
        <v>272</v>
      </c>
      <c r="E50" s="272" t="s">
        <v>185</v>
      </c>
      <c r="G50" s="272" t="s">
        <v>273</v>
      </c>
      <c r="H50" s="279">
        <v>8525</v>
      </c>
      <c r="I50" s="272">
        <v>12</v>
      </c>
      <c r="J50" s="280">
        <v>37706</v>
      </c>
      <c r="K50" s="272">
        <v>4.79</v>
      </c>
      <c r="L50" s="272" t="s">
        <v>5</v>
      </c>
      <c r="M50" s="272" t="s">
        <v>185</v>
      </c>
      <c r="N50" s="272" t="s">
        <v>187</v>
      </c>
      <c r="R50" s="272" t="s">
        <v>185</v>
      </c>
      <c r="S50" s="272" t="s">
        <v>200</v>
      </c>
      <c r="T50" s="272" t="s">
        <v>13</v>
      </c>
      <c r="U50" s="280">
        <v>37583</v>
      </c>
      <c r="V50" s="280">
        <v>37749</v>
      </c>
    </row>
    <row r="51" spans="2:22" x14ac:dyDescent="0.25">
      <c r="B51" s="272" t="s">
        <v>150</v>
      </c>
      <c r="C51" s="272" t="s">
        <v>183</v>
      </c>
      <c r="D51" s="272" t="s">
        <v>185</v>
      </c>
      <c r="E51" s="272" t="s">
        <v>274</v>
      </c>
      <c r="F51" s="272" t="s">
        <v>275</v>
      </c>
      <c r="G51" s="272" t="s">
        <v>276</v>
      </c>
      <c r="H51" s="279">
        <v>7827</v>
      </c>
      <c r="I51" s="272">
        <v>1</v>
      </c>
      <c r="J51" s="280">
        <v>37752</v>
      </c>
      <c r="K51" s="272">
        <v>4.1900000000000004</v>
      </c>
      <c r="L51" s="272" t="s">
        <v>4</v>
      </c>
      <c r="M51" s="272" t="s">
        <v>185</v>
      </c>
      <c r="N51" s="272" t="s">
        <v>187</v>
      </c>
      <c r="R51" s="272" t="s">
        <v>185</v>
      </c>
      <c r="S51" s="272" t="s">
        <v>188</v>
      </c>
      <c r="T51" s="272" t="s">
        <v>13</v>
      </c>
      <c r="U51" s="280">
        <v>37462</v>
      </c>
      <c r="V51" s="280">
        <v>37752</v>
      </c>
    </row>
    <row r="52" spans="2:22" x14ac:dyDescent="0.25">
      <c r="B52" s="272" t="s">
        <v>151</v>
      </c>
      <c r="C52" s="272" t="s">
        <v>183</v>
      </c>
      <c r="D52" s="272" t="s">
        <v>277</v>
      </c>
      <c r="E52" s="272" t="s">
        <v>185</v>
      </c>
      <c r="G52" s="272" t="s">
        <v>276</v>
      </c>
      <c r="H52" s="279">
        <v>7827</v>
      </c>
      <c r="I52" s="272">
        <v>1</v>
      </c>
      <c r="J52" s="280">
        <v>37750</v>
      </c>
      <c r="K52" s="272">
        <v>8.3800000000000008</v>
      </c>
      <c r="L52" s="272" t="s">
        <v>5</v>
      </c>
      <c r="M52" s="272" t="s">
        <v>185</v>
      </c>
      <c r="N52" s="272" t="s">
        <v>187</v>
      </c>
      <c r="R52" s="272" t="s">
        <v>185</v>
      </c>
      <c r="S52" s="272" t="s">
        <v>188</v>
      </c>
      <c r="T52" s="272" t="s">
        <v>13</v>
      </c>
      <c r="U52" s="280">
        <v>37582</v>
      </c>
      <c r="V52" s="280">
        <v>37752</v>
      </c>
    </row>
    <row r="53" spans="2:22" x14ac:dyDescent="0.25">
      <c r="B53" s="272" t="s">
        <v>152</v>
      </c>
      <c r="C53" s="272" t="s">
        <v>183</v>
      </c>
      <c r="D53" s="272" t="s">
        <v>185</v>
      </c>
      <c r="E53" s="272" t="s">
        <v>274</v>
      </c>
      <c r="F53" s="272" t="s">
        <v>275</v>
      </c>
      <c r="G53" s="272" t="s">
        <v>276</v>
      </c>
      <c r="H53" s="279">
        <v>7827</v>
      </c>
      <c r="I53" s="272">
        <v>1</v>
      </c>
      <c r="J53" s="280">
        <v>37752</v>
      </c>
      <c r="K53" s="272">
        <v>9.77</v>
      </c>
      <c r="L53" s="272" t="s">
        <v>4</v>
      </c>
      <c r="M53" s="272" t="s">
        <v>185</v>
      </c>
      <c r="N53" s="272" t="s">
        <v>187</v>
      </c>
      <c r="R53" s="272" t="s">
        <v>185</v>
      </c>
      <c r="S53" s="272" t="s">
        <v>188</v>
      </c>
      <c r="T53" s="272" t="s">
        <v>13</v>
      </c>
      <c r="U53" s="280">
        <v>37462</v>
      </c>
      <c r="V53" s="280">
        <v>37752</v>
      </c>
    </row>
    <row r="54" spans="2:22" x14ac:dyDescent="0.25">
      <c r="B54" s="272" t="s">
        <v>153</v>
      </c>
      <c r="C54" s="272" t="s">
        <v>183</v>
      </c>
      <c r="D54" s="272" t="s">
        <v>185</v>
      </c>
      <c r="E54" s="272" t="s">
        <v>278</v>
      </c>
      <c r="F54" s="272" t="s">
        <v>279</v>
      </c>
      <c r="G54" s="272" t="s">
        <v>280</v>
      </c>
      <c r="H54" s="279">
        <v>8560</v>
      </c>
      <c r="I54" s="272">
        <v>12</v>
      </c>
      <c r="J54" s="280">
        <v>37764</v>
      </c>
      <c r="K54" s="272">
        <v>479.8</v>
      </c>
      <c r="L54" s="272" t="s">
        <v>4</v>
      </c>
      <c r="M54" s="272" t="s">
        <v>185</v>
      </c>
      <c r="N54" s="272" t="s">
        <v>187</v>
      </c>
      <c r="R54" s="272" t="s">
        <v>185</v>
      </c>
      <c r="S54" s="272" t="s">
        <v>200</v>
      </c>
      <c r="T54" s="272" t="s">
        <v>13</v>
      </c>
      <c r="U54" s="280">
        <v>37477</v>
      </c>
      <c r="V54" s="280">
        <v>37764</v>
      </c>
    </row>
    <row r="55" spans="2:22" x14ac:dyDescent="0.25">
      <c r="B55" s="272" t="s">
        <v>154</v>
      </c>
      <c r="C55" s="272" t="s">
        <v>183</v>
      </c>
      <c r="D55" s="272" t="s">
        <v>281</v>
      </c>
      <c r="E55" s="272" t="s">
        <v>185</v>
      </c>
      <c r="G55" s="272" t="s">
        <v>273</v>
      </c>
      <c r="H55" s="279">
        <v>8525</v>
      </c>
      <c r="I55" s="272">
        <v>12</v>
      </c>
      <c r="J55" s="280">
        <v>37750</v>
      </c>
      <c r="K55" s="272">
        <v>2.8</v>
      </c>
      <c r="L55" s="272" t="s">
        <v>5</v>
      </c>
      <c r="M55" s="272" t="s">
        <v>185</v>
      </c>
      <c r="N55" s="272" t="s">
        <v>187</v>
      </c>
      <c r="R55" s="272" t="s">
        <v>185</v>
      </c>
      <c r="S55" s="272" t="s">
        <v>200</v>
      </c>
      <c r="T55" s="272" t="s">
        <v>13</v>
      </c>
      <c r="U55" s="280">
        <v>37708</v>
      </c>
      <c r="V55" s="280">
        <v>37784</v>
      </c>
    </row>
    <row r="56" spans="2:22" x14ac:dyDescent="0.25">
      <c r="B56" s="272" t="s">
        <v>155</v>
      </c>
      <c r="C56" s="272" t="s">
        <v>183</v>
      </c>
      <c r="D56" s="272" t="s">
        <v>282</v>
      </c>
      <c r="E56" s="272" t="s">
        <v>185</v>
      </c>
      <c r="G56" s="272" t="s">
        <v>211</v>
      </c>
      <c r="H56" s="279">
        <v>7042</v>
      </c>
      <c r="I56" s="272">
        <v>9</v>
      </c>
      <c r="J56" s="280">
        <v>37742</v>
      </c>
      <c r="K56" s="272">
        <v>4.6100000000000003</v>
      </c>
      <c r="L56" s="272" t="s">
        <v>5</v>
      </c>
      <c r="M56" s="272" t="s">
        <v>185</v>
      </c>
      <c r="N56" s="272" t="s">
        <v>187</v>
      </c>
      <c r="R56" s="272" t="s">
        <v>185</v>
      </c>
      <c r="S56" s="272" t="s">
        <v>200</v>
      </c>
      <c r="T56" s="272" t="s">
        <v>13</v>
      </c>
      <c r="U56" s="280">
        <v>37683</v>
      </c>
      <c r="V56" s="280">
        <v>37784</v>
      </c>
    </row>
    <row r="57" spans="2:22" x14ac:dyDescent="0.25">
      <c r="B57" s="272" t="s">
        <v>156</v>
      </c>
      <c r="C57" s="272" t="s">
        <v>183</v>
      </c>
      <c r="D57" s="272" t="s">
        <v>283</v>
      </c>
      <c r="E57" s="272" t="s">
        <v>185</v>
      </c>
      <c r="G57" s="272" t="s">
        <v>284</v>
      </c>
      <c r="H57" s="279">
        <v>7438</v>
      </c>
      <c r="I57" s="272">
        <v>6</v>
      </c>
      <c r="J57" s="280">
        <v>37770</v>
      </c>
      <c r="K57" s="272">
        <v>2.88</v>
      </c>
      <c r="L57" s="272" t="s">
        <v>5</v>
      </c>
      <c r="M57" s="272" t="s">
        <v>185</v>
      </c>
      <c r="N57" s="272" t="s">
        <v>187</v>
      </c>
      <c r="R57" s="272" t="s">
        <v>185</v>
      </c>
      <c r="S57" s="272" t="s">
        <v>188</v>
      </c>
      <c r="T57" s="272" t="s">
        <v>13</v>
      </c>
      <c r="U57" s="280">
        <v>37683</v>
      </c>
      <c r="V57" s="280">
        <v>37813</v>
      </c>
    </row>
    <row r="58" spans="2:22" x14ac:dyDescent="0.25">
      <c r="B58" s="272" t="s">
        <v>157</v>
      </c>
      <c r="C58" s="272" t="s">
        <v>183</v>
      </c>
      <c r="D58" s="272" t="s">
        <v>289</v>
      </c>
      <c r="E58" s="272" t="s">
        <v>185</v>
      </c>
      <c r="G58" s="272" t="s">
        <v>290</v>
      </c>
      <c r="H58" s="279">
        <v>7865</v>
      </c>
      <c r="I58" s="272">
        <v>2</v>
      </c>
      <c r="J58" s="280">
        <v>36739</v>
      </c>
      <c r="K58" s="272">
        <v>4.4000000000000004</v>
      </c>
      <c r="L58" s="272" t="s">
        <v>5</v>
      </c>
      <c r="M58" s="272" t="s">
        <v>185</v>
      </c>
      <c r="N58" s="272" t="s">
        <v>187</v>
      </c>
      <c r="R58" s="272" t="s">
        <v>288</v>
      </c>
      <c r="S58" s="272" t="s">
        <v>188</v>
      </c>
      <c r="T58" s="272" t="s">
        <v>13</v>
      </c>
      <c r="U58" s="280">
        <v>37783</v>
      </c>
      <c r="V58" s="280">
        <v>37923</v>
      </c>
    </row>
    <row r="59" spans="2:22" x14ac:dyDescent="0.25">
      <c r="B59" s="272" t="s">
        <v>158</v>
      </c>
      <c r="C59" s="272" t="s">
        <v>183</v>
      </c>
      <c r="D59" s="272" t="s">
        <v>292</v>
      </c>
      <c r="E59" s="272" t="s">
        <v>185</v>
      </c>
      <c r="G59" s="272" t="s">
        <v>293</v>
      </c>
      <c r="H59" s="279">
        <v>7421</v>
      </c>
      <c r="I59" s="272">
        <v>6</v>
      </c>
      <c r="J59" s="280">
        <v>36739</v>
      </c>
      <c r="K59" s="272">
        <v>2.64</v>
      </c>
      <c r="L59" s="272" t="s">
        <v>5</v>
      </c>
      <c r="M59" s="272" t="s">
        <v>185</v>
      </c>
      <c r="N59" s="272" t="s">
        <v>187</v>
      </c>
      <c r="R59" s="272" t="s">
        <v>288</v>
      </c>
      <c r="S59" s="272" t="s">
        <v>207</v>
      </c>
      <c r="T59" s="272" t="s">
        <v>13</v>
      </c>
      <c r="U59" s="280">
        <v>37852</v>
      </c>
      <c r="V59" s="280">
        <v>37935</v>
      </c>
    </row>
    <row r="60" spans="2:22" x14ac:dyDescent="0.25">
      <c r="B60" s="272" t="s">
        <v>159</v>
      </c>
      <c r="C60" s="272" t="s">
        <v>183</v>
      </c>
      <c r="D60" s="272" t="s">
        <v>294</v>
      </c>
      <c r="E60" s="272" t="s">
        <v>185</v>
      </c>
      <c r="G60" s="272" t="s">
        <v>236</v>
      </c>
      <c r="H60" s="279">
        <v>7825</v>
      </c>
      <c r="I60" s="272">
        <v>2</v>
      </c>
      <c r="J60" s="280">
        <v>36800</v>
      </c>
      <c r="K60" s="272">
        <v>2.31</v>
      </c>
      <c r="L60" s="272" t="s">
        <v>5</v>
      </c>
      <c r="M60" s="272" t="s">
        <v>185</v>
      </c>
      <c r="N60" s="272" t="s">
        <v>187</v>
      </c>
      <c r="R60" s="272" t="s">
        <v>288</v>
      </c>
      <c r="S60" s="272" t="s">
        <v>188</v>
      </c>
      <c r="T60" s="272" t="s">
        <v>13</v>
      </c>
      <c r="U60" s="280">
        <v>37869</v>
      </c>
      <c r="V60" s="280">
        <v>37958</v>
      </c>
    </row>
    <row r="61" spans="2:22" x14ac:dyDescent="0.25">
      <c r="B61" s="272" t="s">
        <v>160</v>
      </c>
      <c r="C61" s="272" t="s">
        <v>183</v>
      </c>
      <c r="D61" s="272" t="s">
        <v>295</v>
      </c>
      <c r="E61" s="272" t="s">
        <v>296</v>
      </c>
      <c r="G61" s="272" t="s">
        <v>236</v>
      </c>
      <c r="H61" s="279">
        <v>7825</v>
      </c>
      <c r="I61" s="272">
        <v>2</v>
      </c>
      <c r="J61" s="280">
        <v>36831</v>
      </c>
      <c r="K61" s="272">
        <v>9.1999999999999993</v>
      </c>
      <c r="L61" s="272" t="s">
        <v>2</v>
      </c>
      <c r="M61" s="272" t="s">
        <v>185</v>
      </c>
      <c r="N61" s="272" t="s">
        <v>187</v>
      </c>
      <c r="R61" s="272" t="s">
        <v>288</v>
      </c>
      <c r="S61" s="272" t="s">
        <v>188</v>
      </c>
      <c r="T61" s="272" t="s">
        <v>13</v>
      </c>
      <c r="U61" s="280">
        <v>37815</v>
      </c>
      <c r="V61" s="280">
        <v>37984</v>
      </c>
    </row>
    <row r="62" spans="2:22" x14ac:dyDescent="0.25">
      <c r="B62" s="272" t="s">
        <v>161</v>
      </c>
      <c r="C62" s="272" t="s">
        <v>183</v>
      </c>
      <c r="D62" s="272" t="s">
        <v>263</v>
      </c>
      <c r="E62" s="272" t="s">
        <v>185</v>
      </c>
      <c r="G62" s="272" t="s">
        <v>212</v>
      </c>
      <c r="H62" s="279">
        <v>8302</v>
      </c>
      <c r="I62" s="272">
        <v>20</v>
      </c>
      <c r="J62" s="280">
        <v>37677</v>
      </c>
      <c r="K62" s="272">
        <v>9.4499999999999993</v>
      </c>
      <c r="L62" s="272" t="s">
        <v>5</v>
      </c>
      <c r="M62" s="272" t="s">
        <v>185</v>
      </c>
      <c r="N62" s="272" t="s">
        <v>187</v>
      </c>
      <c r="R62" s="272" t="s">
        <v>291</v>
      </c>
      <c r="S62" s="272" t="s">
        <v>286</v>
      </c>
      <c r="T62" s="272" t="s">
        <v>13</v>
      </c>
      <c r="U62" s="280">
        <v>38134</v>
      </c>
      <c r="V62" s="280">
        <v>38328</v>
      </c>
    </row>
    <row r="63" spans="2:22" x14ac:dyDescent="0.25">
      <c r="B63" s="272" t="s">
        <v>162</v>
      </c>
      <c r="C63" s="272" t="s">
        <v>183</v>
      </c>
      <c r="D63" s="272" t="s">
        <v>213</v>
      </c>
      <c r="E63" s="272" t="s">
        <v>185</v>
      </c>
      <c r="G63" s="272" t="s">
        <v>285</v>
      </c>
      <c r="H63" s="279">
        <v>8008</v>
      </c>
      <c r="I63" s="272">
        <v>18</v>
      </c>
      <c r="J63" s="280">
        <v>37377</v>
      </c>
      <c r="K63" s="272">
        <v>2.64</v>
      </c>
      <c r="L63" s="272" t="s">
        <v>5</v>
      </c>
      <c r="M63" s="272" t="s">
        <v>185</v>
      </c>
      <c r="N63" s="272" t="s">
        <v>187</v>
      </c>
      <c r="R63" s="272" t="s">
        <v>291</v>
      </c>
      <c r="S63" s="272" t="s">
        <v>286</v>
      </c>
      <c r="T63" s="272" t="s">
        <v>13</v>
      </c>
      <c r="U63" s="280">
        <v>38209</v>
      </c>
      <c r="V63" s="280">
        <v>38335</v>
      </c>
    </row>
    <row r="64" spans="2:22" x14ac:dyDescent="0.25">
      <c r="B64" s="272" t="s">
        <v>163</v>
      </c>
      <c r="C64" s="272" t="s">
        <v>183</v>
      </c>
      <c r="D64" s="272" t="s">
        <v>299</v>
      </c>
      <c r="E64" s="272" t="s">
        <v>300</v>
      </c>
      <c r="G64" s="272" t="s">
        <v>236</v>
      </c>
      <c r="H64" s="279">
        <v>7825</v>
      </c>
      <c r="I64" s="272">
        <v>2</v>
      </c>
      <c r="J64" s="280">
        <v>36831</v>
      </c>
      <c r="K64" s="272">
        <v>1.84</v>
      </c>
      <c r="L64" s="272" t="s">
        <v>2</v>
      </c>
      <c r="M64" s="272" t="s">
        <v>185</v>
      </c>
      <c r="N64" s="272" t="s">
        <v>187</v>
      </c>
      <c r="R64" s="272" t="s">
        <v>288</v>
      </c>
      <c r="S64" s="272" t="s">
        <v>188</v>
      </c>
      <c r="T64" s="272" t="s">
        <v>13</v>
      </c>
      <c r="U64" s="280">
        <v>38330</v>
      </c>
      <c r="V64" s="280">
        <v>38385</v>
      </c>
    </row>
    <row r="65" spans="2:22" x14ac:dyDescent="0.25">
      <c r="B65" s="272" t="s">
        <v>164</v>
      </c>
      <c r="C65" s="272" t="s">
        <v>183</v>
      </c>
      <c r="D65" s="272" t="s">
        <v>297</v>
      </c>
      <c r="E65" s="272" t="s">
        <v>301</v>
      </c>
      <c r="F65" s="272" t="s">
        <v>302</v>
      </c>
      <c r="G65" s="272" t="s">
        <v>298</v>
      </c>
      <c r="H65" s="279">
        <v>8648</v>
      </c>
      <c r="I65" s="272">
        <v>12</v>
      </c>
      <c r="J65" s="280">
        <v>37559</v>
      </c>
      <c r="K65" s="272">
        <v>8.8800000000000008</v>
      </c>
      <c r="L65" s="272" t="s">
        <v>4</v>
      </c>
      <c r="M65" s="272" t="s">
        <v>185</v>
      </c>
      <c r="N65" s="272" t="s">
        <v>187</v>
      </c>
      <c r="R65" s="272" t="s">
        <v>287</v>
      </c>
      <c r="S65" s="272" t="s">
        <v>200</v>
      </c>
      <c r="T65" s="272" t="s">
        <v>13</v>
      </c>
      <c r="U65" s="280">
        <v>37939</v>
      </c>
      <c r="V65" s="280">
        <v>38460</v>
      </c>
    </row>
    <row r="66" spans="2:22" x14ac:dyDescent="0.25">
      <c r="B66" s="272" t="s">
        <v>165</v>
      </c>
      <c r="C66" s="272" t="s">
        <v>183</v>
      </c>
      <c r="D66" s="272" t="s">
        <v>305</v>
      </c>
      <c r="E66" s="272" t="s">
        <v>185</v>
      </c>
      <c r="G66" s="272" t="s">
        <v>273</v>
      </c>
      <c r="H66" s="279">
        <v>8525</v>
      </c>
      <c r="I66" s="272">
        <v>12</v>
      </c>
      <c r="J66" s="280">
        <v>37257</v>
      </c>
      <c r="K66" s="272">
        <v>1.92</v>
      </c>
      <c r="L66" s="272" t="s">
        <v>5</v>
      </c>
      <c r="M66" s="272" t="s">
        <v>185</v>
      </c>
      <c r="N66" s="272" t="s">
        <v>187</v>
      </c>
      <c r="R66" s="272" t="s">
        <v>304</v>
      </c>
      <c r="S66" s="272" t="s">
        <v>188</v>
      </c>
      <c r="T66" s="272" t="s">
        <v>13</v>
      </c>
      <c r="U66" s="280">
        <v>38643</v>
      </c>
      <c r="V66" s="280">
        <v>38996</v>
      </c>
    </row>
    <row r="67" spans="2:22" x14ac:dyDescent="0.25">
      <c r="B67" s="272" t="s">
        <v>166</v>
      </c>
      <c r="C67" s="272" t="s">
        <v>306</v>
      </c>
      <c r="D67" s="272" t="s">
        <v>307</v>
      </c>
      <c r="E67" s="272" t="s">
        <v>308</v>
      </c>
      <c r="F67" s="272" t="s">
        <v>309</v>
      </c>
      <c r="G67" s="272" t="s">
        <v>303</v>
      </c>
      <c r="H67" s="279">
        <v>7310</v>
      </c>
      <c r="I67" s="272">
        <v>8</v>
      </c>
      <c r="J67" s="280">
        <v>37377</v>
      </c>
      <c r="K67" s="272">
        <v>62.7</v>
      </c>
      <c r="L67" s="272" t="s">
        <v>4</v>
      </c>
      <c r="M67" s="272" t="s">
        <v>185</v>
      </c>
      <c r="N67" s="272" t="s">
        <v>187</v>
      </c>
      <c r="R67" s="272" t="s">
        <v>310</v>
      </c>
      <c r="S67" s="272" t="s">
        <v>200</v>
      </c>
      <c r="T67" s="272" t="s">
        <v>13</v>
      </c>
      <c r="U67" s="280">
        <v>39722</v>
      </c>
      <c r="V67" s="280">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1"/>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5" customWidth="1"/>
    <col min="3" max="3" width="12.88671875" style="326"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98" t="str">
        <f>'Annual Capacity'!A2</f>
        <v>New Jersey Solar Installations as of 06/30/19</v>
      </c>
      <c r="B1" s="398"/>
      <c r="C1" s="398"/>
      <c r="D1" s="398"/>
      <c r="E1" s="398"/>
      <c r="F1" s="398"/>
      <c r="G1" s="398"/>
      <c r="H1" s="398"/>
      <c r="I1" s="398"/>
      <c r="J1" s="398"/>
      <c r="K1" s="398"/>
      <c r="L1" s="398"/>
      <c r="M1" s="398"/>
      <c r="N1" s="303" t="s">
        <v>323</v>
      </c>
      <c r="O1" s="300"/>
      <c r="P1" s="300"/>
      <c r="Q1" s="300"/>
      <c r="R1" s="300"/>
      <c r="S1" s="300"/>
      <c r="T1" s="300"/>
      <c r="U1" s="300"/>
      <c r="V1" s="300"/>
      <c r="W1" s="300"/>
      <c r="X1" s="300"/>
    </row>
    <row r="2" spans="1:24" ht="10.199999999999999" customHeight="1" x14ac:dyDescent="0.3">
      <c r="A2" s="46"/>
      <c r="B2" s="47"/>
      <c r="C2" s="325"/>
      <c r="E2" s="46"/>
      <c r="F2" s="46"/>
      <c r="G2" s="46"/>
      <c r="H2" s="46"/>
      <c r="I2" s="46"/>
      <c r="J2" s="46"/>
      <c r="K2" s="5"/>
      <c r="L2" s="5"/>
      <c r="N2" s="5"/>
      <c r="O2" s="5"/>
      <c r="Q2" s="5"/>
      <c r="R2" s="5"/>
      <c r="T2" s="267"/>
      <c r="U2" s="267"/>
      <c r="V2" s="268"/>
      <c r="X2" s="269"/>
    </row>
    <row r="3" spans="1:24" s="73" customFormat="1" ht="15.6" customHeight="1" x14ac:dyDescent="0.25">
      <c r="A3" s="72"/>
      <c r="B3" s="412" t="s">
        <v>87</v>
      </c>
      <c r="C3" s="412"/>
      <c r="D3" s="23"/>
      <c r="E3" s="377" t="s">
        <v>10</v>
      </c>
      <c r="F3" s="414"/>
      <c r="G3" s="377" t="s">
        <v>10</v>
      </c>
      <c r="H3" s="414"/>
      <c r="I3" s="377" t="s">
        <v>10</v>
      </c>
      <c r="J3" s="414"/>
      <c r="K3" s="379" t="s">
        <v>10</v>
      </c>
      <c r="L3" s="380"/>
      <c r="M3" s="23"/>
      <c r="N3" s="401" t="s">
        <v>86</v>
      </c>
      <c r="O3" s="402"/>
      <c r="P3" s="23"/>
      <c r="Q3" s="389" t="str">
        <f>'Annual Capacity'!S4</f>
        <v>Total of All Projects               as of 06/30/19 (kW)</v>
      </c>
      <c r="R3" s="390"/>
      <c r="S3" s="118"/>
      <c r="T3" s="409" t="str">
        <f>'Annual Capacity'!V3</f>
        <v>Previously Reported through 05/31/19</v>
      </c>
      <c r="U3" s="409"/>
      <c r="V3" s="268"/>
      <c r="W3" s="407" t="str">
        <f>'Annual Capacity'!Y3</f>
        <v>Difference between 05/31/19 and 06/30/19</v>
      </c>
      <c r="X3" s="407"/>
    </row>
    <row r="4" spans="1:24" s="73" customFormat="1" x14ac:dyDescent="0.25">
      <c r="A4" s="74"/>
      <c r="B4" s="413"/>
      <c r="C4" s="413"/>
      <c r="D4" s="23"/>
      <c r="E4" s="405" t="s">
        <v>83</v>
      </c>
      <c r="F4" s="406"/>
      <c r="G4" s="405" t="s">
        <v>88</v>
      </c>
      <c r="H4" s="406"/>
      <c r="I4" s="405" t="s">
        <v>85</v>
      </c>
      <c r="J4" s="406"/>
      <c r="K4" s="410" t="s">
        <v>80</v>
      </c>
      <c r="L4" s="411"/>
      <c r="M4" s="23"/>
      <c r="N4" s="403"/>
      <c r="O4" s="404"/>
      <c r="P4" s="23"/>
      <c r="Q4" s="391"/>
      <c r="R4" s="392"/>
      <c r="S4" s="118"/>
      <c r="T4" s="408"/>
      <c r="U4" s="408"/>
      <c r="V4" s="268"/>
      <c r="W4" s="408"/>
      <c r="X4" s="408"/>
    </row>
    <row r="5" spans="1:24" s="73" customFormat="1" ht="47.4" customHeight="1" x14ac:dyDescent="0.25">
      <c r="A5" s="399" t="s">
        <v>89</v>
      </c>
      <c r="B5" s="144" t="s">
        <v>9</v>
      </c>
      <c r="C5" s="324" t="s">
        <v>73</v>
      </c>
      <c r="D5" s="91"/>
      <c r="E5" s="92" t="s">
        <v>9</v>
      </c>
      <c r="F5" s="92" t="s">
        <v>73</v>
      </c>
      <c r="G5" s="92" t="s">
        <v>9</v>
      </c>
      <c r="H5" s="92" t="s">
        <v>73</v>
      </c>
      <c r="I5" s="92" t="s">
        <v>9</v>
      </c>
      <c r="J5" s="92" t="s">
        <v>73</v>
      </c>
      <c r="K5" s="117" t="s">
        <v>9</v>
      </c>
      <c r="L5" s="117" t="s">
        <v>73</v>
      </c>
      <c r="M5" s="91"/>
      <c r="N5" s="117" t="s">
        <v>9</v>
      </c>
      <c r="O5" s="117" t="s">
        <v>11</v>
      </c>
      <c r="P5" s="24"/>
      <c r="Q5" s="94" t="s">
        <v>8</v>
      </c>
      <c r="R5" s="94" t="s">
        <v>31</v>
      </c>
      <c r="S5" s="95"/>
      <c r="T5" s="97" t="s">
        <v>8</v>
      </c>
      <c r="U5" s="97" t="s">
        <v>29</v>
      </c>
      <c r="V5" s="142"/>
      <c r="W5" s="97" t="s">
        <v>8</v>
      </c>
      <c r="X5" s="97" t="s">
        <v>29</v>
      </c>
    </row>
    <row r="6" spans="1:24" s="73" customFormat="1" ht="4.2" customHeight="1" x14ac:dyDescent="0.25">
      <c r="A6" s="399"/>
      <c r="B6" s="96"/>
      <c r="C6" s="323"/>
      <c r="D6" s="96"/>
      <c r="E6" s="96"/>
      <c r="F6" s="96"/>
      <c r="G6" s="96"/>
      <c r="H6" s="96"/>
      <c r="I6" s="96"/>
      <c r="J6" s="96"/>
      <c r="K6" s="96"/>
      <c r="L6" s="96"/>
      <c r="M6" s="91"/>
      <c r="N6" s="91"/>
      <c r="O6" s="91"/>
      <c r="P6" s="24"/>
      <c r="Q6" s="91"/>
      <c r="R6" s="91"/>
      <c r="S6" s="95"/>
      <c r="T6" s="98"/>
      <c r="U6" s="98"/>
      <c r="V6" s="142"/>
      <c r="W6" s="98"/>
      <c r="X6" s="98"/>
    </row>
    <row r="7" spans="1:24" s="73" customFormat="1" x14ac:dyDescent="0.25">
      <c r="A7" s="399"/>
      <c r="B7" s="96"/>
      <c r="C7" s="323"/>
      <c r="D7" s="96"/>
      <c r="E7" s="96"/>
      <c r="F7" s="96"/>
      <c r="G7" s="96"/>
      <c r="H7" s="96"/>
      <c r="I7" s="96"/>
      <c r="J7" s="96"/>
      <c r="K7" s="96"/>
      <c r="L7" s="96"/>
      <c r="M7" s="91"/>
      <c r="N7" s="91"/>
      <c r="O7" s="91"/>
      <c r="P7" s="24"/>
      <c r="Q7" s="91"/>
      <c r="R7" s="91"/>
      <c r="S7" s="95"/>
      <c r="T7" s="98"/>
      <c r="U7" s="98"/>
      <c r="V7" s="142"/>
      <c r="W7" s="98"/>
      <c r="X7" s="98"/>
    </row>
    <row r="8" spans="1:24" ht="14.4" x14ac:dyDescent="0.25">
      <c r="A8" s="175" t="s">
        <v>100</v>
      </c>
      <c r="B8" s="164">
        <f>SUM('Annual Capacity'!$D$7:$D$18)</f>
        <v>11202</v>
      </c>
      <c r="C8" s="328">
        <f>SUM('Annual Capacity'!$E$7:$E$18)</f>
        <v>88111.910999999993</v>
      </c>
      <c r="D8" s="174"/>
      <c r="E8" s="176">
        <f>SUM('Annual Capacity'!$G$7:$G$18)</f>
        <v>1958</v>
      </c>
      <c r="F8" s="177">
        <f>SUM('Annual Capacity'!$H$7:$H$18)</f>
        <v>55677.350000000006</v>
      </c>
      <c r="G8" s="176">
        <f>SUM('Annual Capacity'!$I$7:$I$18)</f>
        <v>803</v>
      </c>
      <c r="H8" s="177">
        <f>SUM('Annual Capacity'!$J$7:$J$18)</f>
        <v>241852.68700000001</v>
      </c>
      <c r="I8" s="176">
        <f>SUM('Annual Capacity'!$K$7:$K$18)</f>
        <v>74</v>
      </c>
      <c r="J8" s="177">
        <f>SUM('Annual Capacity'!$L$7:$L$18)</f>
        <v>147702.36299999998</v>
      </c>
      <c r="K8" s="164">
        <f t="shared" ref="K8:L11" si="0">SUM(E8+G8+I8)</f>
        <v>2835</v>
      </c>
      <c r="L8" s="131">
        <f t="shared" si="0"/>
        <v>445232.4</v>
      </c>
      <c r="M8" s="174"/>
      <c r="N8" s="164">
        <f>SUM('Annual Capacity'!$P$7:$P$18)</f>
        <v>75</v>
      </c>
      <c r="O8" s="128">
        <f>SUM('Annual Capacity'!$Q$7:$Q$18)</f>
        <v>166176.851</v>
      </c>
      <c r="P8" s="120"/>
      <c r="Q8" s="237">
        <f t="shared" ref="Q8:R11" si="1">SUM(B8+K8+N8)</f>
        <v>14112</v>
      </c>
      <c r="R8" s="238">
        <f t="shared" si="1"/>
        <v>699521.16200000001</v>
      </c>
      <c r="S8" s="121"/>
      <c r="T8" s="341">
        <v>14114</v>
      </c>
      <c r="U8" s="342">
        <v>699539.04200000002</v>
      </c>
      <c r="V8" s="142"/>
      <c r="W8" s="186">
        <f t="shared" ref="W8:X11" si="2">SUM(Q8-T8)</f>
        <v>-2</v>
      </c>
      <c r="X8" s="187">
        <f t="shared" si="2"/>
        <v>-17.880000000004657</v>
      </c>
    </row>
    <row r="9" spans="1:24" ht="14.4" x14ac:dyDescent="0.25">
      <c r="A9" s="178">
        <v>2012</v>
      </c>
      <c r="B9" s="166">
        <f>SUM('Annual Capacity'!$D$19)</f>
        <v>5311</v>
      </c>
      <c r="C9" s="329">
        <f>SUM('Annual Capacity'!$E$19)</f>
        <v>45858.093999999997</v>
      </c>
      <c r="D9" s="174"/>
      <c r="E9" s="179">
        <f>SUM('Annual Capacity'!$G$19)</f>
        <v>627</v>
      </c>
      <c r="F9" s="180">
        <f>SUM('Annual Capacity'!$H$19)</f>
        <v>22302.357</v>
      </c>
      <c r="G9" s="179">
        <f>SUM('Annual Capacity'!$I$19)</f>
        <v>413</v>
      </c>
      <c r="H9" s="180">
        <f>SUM('Annual Capacity'!$J$19)</f>
        <v>120416.802</v>
      </c>
      <c r="I9" s="179">
        <f>SUM('Annual Capacity'!$K$19)</f>
        <v>47</v>
      </c>
      <c r="J9" s="180">
        <f>SUM('Annual Capacity'!$L$19)</f>
        <v>87882.441000000006</v>
      </c>
      <c r="K9" s="166">
        <f t="shared" si="0"/>
        <v>1087</v>
      </c>
      <c r="L9" s="135">
        <f t="shared" si="0"/>
        <v>230601.59999999998</v>
      </c>
      <c r="M9" s="174"/>
      <c r="N9" s="166">
        <f>SUM('Annual Capacity'!$P$19)</f>
        <v>23</v>
      </c>
      <c r="O9" s="134">
        <f>SUM('Annual Capacity'!$Q$19)</f>
        <v>56793.803999999996</v>
      </c>
      <c r="P9" s="120"/>
      <c r="Q9" s="239">
        <f t="shared" si="1"/>
        <v>6421</v>
      </c>
      <c r="R9" s="240">
        <f t="shared" si="1"/>
        <v>333253.49799999996</v>
      </c>
      <c r="S9" s="121"/>
      <c r="T9" s="340">
        <v>6421</v>
      </c>
      <c r="U9" s="339">
        <v>333253.49799999996</v>
      </c>
      <c r="V9" s="142"/>
      <c r="W9" s="188">
        <f t="shared" si="2"/>
        <v>0</v>
      </c>
      <c r="X9" s="189">
        <f t="shared" si="2"/>
        <v>0</v>
      </c>
    </row>
    <row r="10" spans="1:24" ht="14.4" x14ac:dyDescent="0.25">
      <c r="A10" s="175">
        <v>2013</v>
      </c>
      <c r="B10" s="164">
        <f>SUM('Annual Capacity'!$D$20)</f>
        <v>5964</v>
      </c>
      <c r="C10" s="328">
        <f>SUM('Annual Capacity'!$E$20)</f>
        <v>47990.805999999997</v>
      </c>
      <c r="D10" s="174"/>
      <c r="E10" s="176">
        <f>SUM('Annual Capacity'!$G$20)</f>
        <v>268</v>
      </c>
      <c r="F10" s="177">
        <f>SUM('Annual Capacity'!$H$20)</f>
        <v>10770.164000000001</v>
      </c>
      <c r="G10" s="176">
        <f>SUM('Annual Capacity'!$I$20)</f>
        <v>229</v>
      </c>
      <c r="H10" s="177">
        <f>SUM('Annual Capacity'!$J$20)</f>
        <v>74125.370999999999</v>
      </c>
      <c r="I10" s="176">
        <f>SUM('Annual Capacity'!$K$20)</f>
        <v>26</v>
      </c>
      <c r="J10" s="177">
        <f>SUM('Annual Capacity'!$L$20)</f>
        <v>64412.160000000003</v>
      </c>
      <c r="K10" s="164">
        <f t="shared" si="0"/>
        <v>523</v>
      </c>
      <c r="L10" s="131">
        <f t="shared" si="0"/>
        <v>149307.69500000001</v>
      </c>
      <c r="M10" s="174"/>
      <c r="N10" s="164">
        <f>SUM('Annual Capacity'!$P$20)</f>
        <v>18</v>
      </c>
      <c r="O10" s="128">
        <f>SUM('Annual Capacity'!$Q$20)</f>
        <v>23162.1</v>
      </c>
      <c r="P10" s="120"/>
      <c r="Q10" s="237">
        <f t="shared" si="1"/>
        <v>6505</v>
      </c>
      <c r="R10" s="238">
        <f t="shared" si="1"/>
        <v>220460.601</v>
      </c>
      <c r="S10" s="121"/>
      <c r="T10" s="341">
        <v>6505</v>
      </c>
      <c r="U10" s="342">
        <v>220460.601</v>
      </c>
      <c r="V10" s="142"/>
      <c r="W10" s="186">
        <f t="shared" si="2"/>
        <v>0</v>
      </c>
      <c r="X10" s="187">
        <f t="shared" si="2"/>
        <v>0</v>
      </c>
    </row>
    <row r="11" spans="1:24" ht="14.4" x14ac:dyDescent="0.25">
      <c r="A11" s="175">
        <v>2014</v>
      </c>
      <c r="B11" s="164">
        <f>SUM('Annual Capacity'!$D$21)</f>
        <v>6827</v>
      </c>
      <c r="C11" s="328">
        <f>SUM('Annual Capacity'!$E$21)</f>
        <v>55344.673999999999</v>
      </c>
      <c r="D11" s="174"/>
      <c r="E11" s="176">
        <f>SUM('Annual Capacity'!$G$21)</f>
        <v>115</v>
      </c>
      <c r="F11" s="177">
        <f>SUM('Annual Capacity'!$H$21)</f>
        <v>4269.0140000000001</v>
      </c>
      <c r="G11" s="176">
        <f>SUM('Annual Capacity'!$I$21)</f>
        <v>102</v>
      </c>
      <c r="H11" s="177">
        <f>SUM('Annual Capacity'!$J$21)</f>
        <v>35309.277999999998</v>
      </c>
      <c r="I11" s="176">
        <f>SUM('Annual Capacity'!$K$21)</f>
        <v>10</v>
      </c>
      <c r="J11" s="177">
        <f>SUM('Annual Capacity'!$L$21)</f>
        <v>45163.02</v>
      </c>
      <c r="K11" s="164">
        <f t="shared" si="0"/>
        <v>227</v>
      </c>
      <c r="L11" s="131">
        <f t="shared" si="0"/>
        <v>84741.312000000005</v>
      </c>
      <c r="M11" s="174"/>
      <c r="N11" s="164">
        <f>SUM('Annual Capacity'!$P$21)</f>
        <v>8</v>
      </c>
      <c r="O11" s="128">
        <f>SUM('Annual Capacity'!$Q$21)</f>
        <v>63370.64</v>
      </c>
      <c r="P11" s="120"/>
      <c r="Q11" s="237">
        <f t="shared" si="1"/>
        <v>7062</v>
      </c>
      <c r="R11" s="238">
        <f t="shared" si="1"/>
        <v>203456.62599999999</v>
      </c>
      <c r="S11" s="121"/>
      <c r="T11" s="341">
        <v>7062</v>
      </c>
      <c r="U11" s="342">
        <v>203456.62599999999</v>
      </c>
      <c r="V11" s="142"/>
      <c r="W11" s="186">
        <f t="shared" si="2"/>
        <v>0</v>
      </c>
      <c r="X11" s="187">
        <f t="shared" si="2"/>
        <v>0</v>
      </c>
    </row>
    <row r="12" spans="1:24" s="253" customFormat="1" ht="14.4" x14ac:dyDescent="0.25">
      <c r="A12" s="175">
        <v>2015</v>
      </c>
      <c r="B12" s="164">
        <f>'Annual Capacity'!D22</f>
        <v>12879</v>
      </c>
      <c r="C12" s="328">
        <f>'Annual Capacity'!E22</f>
        <v>101887.45</v>
      </c>
      <c r="D12" s="174"/>
      <c r="E12" s="176">
        <f>'Annual Capacity'!G22</f>
        <v>109</v>
      </c>
      <c r="F12" s="177">
        <f>'Annual Capacity'!H22</f>
        <v>3651.21</v>
      </c>
      <c r="G12" s="176">
        <f>'Annual Capacity'!I22</f>
        <v>86</v>
      </c>
      <c r="H12" s="177">
        <f>'Annual Capacity'!J22</f>
        <v>27254.1</v>
      </c>
      <c r="I12" s="176">
        <f>'Annual Capacity'!K22</f>
        <v>7</v>
      </c>
      <c r="J12" s="177">
        <f>'Annual Capacity'!L22</f>
        <v>21629.63</v>
      </c>
      <c r="K12" s="164">
        <f t="shared" ref="K12" si="3">SUM(E12+G12+I12)</f>
        <v>202</v>
      </c>
      <c r="L12" s="131">
        <f t="shared" ref="L12" si="4">SUM(F12+H12+J12)</f>
        <v>52534.94</v>
      </c>
      <c r="M12" s="174"/>
      <c r="N12" s="164">
        <f>'Annual Capacity'!P22</f>
        <v>8</v>
      </c>
      <c r="O12" s="128">
        <f>'Annual Capacity'!Q22</f>
        <v>41683.64</v>
      </c>
      <c r="P12" s="120"/>
      <c r="Q12" s="237">
        <f t="shared" ref="Q12:Q13" si="5">SUM(B12+K12+N12)</f>
        <v>13089</v>
      </c>
      <c r="R12" s="238">
        <f t="shared" ref="R12:R13" si="6">SUM(C12+L12+O12)</f>
        <v>196106.03000000003</v>
      </c>
      <c r="S12" s="121"/>
      <c r="T12" s="341">
        <v>13089</v>
      </c>
      <c r="U12" s="342">
        <v>196106.03000000003</v>
      </c>
      <c r="V12" s="142"/>
      <c r="W12" s="186">
        <f t="shared" ref="W12" si="7">SUM(Q12-T12)</f>
        <v>0</v>
      </c>
      <c r="X12" s="187">
        <f t="shared" ref="X12" si="8">SUM(R12-U12)</f>
        <v>0</v>
      </c>
    </row>
    <row r="13" spans="1:24" s="5" customFormat="1" ht="14.4" x14ac:dyDescent="0.25">
      <c r="A13" s="175">
        <v>2016</v>
      </c>
      <c r="B13" s="164">
        <f>'Annual Capacity'!D23</f>
        <v>21910</v>
      </c>
      <c r="C13" s="328">
        <f>'Annual Capacity'!E23</f>
        <v>180651.62</v>
      </c>
      <c r="D13" s="174"/>
      <c r="E13" s="176">
        <f>'Annual Capacity'!G23</f>
        <v>204</v>
      </c>
      <c r="F13" s="177">
        <f>'Annual Capacity'!H23</f>
        <v>6236.37</v>
      </c>
      <c r="G13" s="176">
        <f>'Annual Capacity'!I23</f>
        <v>122</v>
      </c>
      <c r="H13" s="177">
        <f>'Annual Capacity'!J23</f>
        <v>42645.64</v>
      </c>
      <c r="I13" s="176">
        <f>'Annual Capacity'!K23</f>
        <v>18</v>
      </c>
      <c r="J13" s="177">
        <f>'Annual Capacity'!L23</f>
        <v>42479.69</v>
      </c>
      <c r="K13" s="164">
        <f t="shared" ref="K13" si="9">SUM(E13+G13+I13)</f>
        <v>344</v>
      </c>
      <c r="L13" s="131">
        <f t="shared" ref="L13" si="10">SUM(F13+H13+J13)</f>
        <v>91361.700000000012</v>
      </c>
      <c r="M13" s="174"/>
      <c r="N13" s="164">
        <f>'Annual Capacity'!P23</f>
        <v>22</v>
      </c>
      <c r="O13" s="328">
        <f>'Annual Capacity'!Q23</f>
        <v>136222.10999999999</v>
      </c>
      <c r="P13" s="133"/>
      <c r="Q13" s="237">
        <f t="shared" si="5"/>
        <v>22276</v>
      </c>
      <c r="R13" s="238">
        <f t="shared" si="6"/>
        <v>408235.43</v>
      </c>
      <c r="S13" s="119"/>
      <c r="T13" s="341">
        <v>22275</v>
      </c>
      <c r="U13" s="342">
        <v>408227.01</v>
      </c>
      <c r="V13" s="142"/>
      <c r="W13" s="186">
        <f t="shared" ref="W13" si="11">SUM(Q13-T13)</f>
        <v>1</v>
      </c>
      <c r="X13" s="187">
        <f t="shared" ref="X13" si="12">SUM(R13-U13)</f>
        <v>8.4199999999837019</v>
      </c>
    </row>
    <row r="14" spans="1:24" s="5" customFormat="1" ht="4.2" customHeight="1" thickBot="1" x14ac:dyDescent="0.3">
      <c r="A14" s="148"/>
      <c r="B14" s="122"/>
      <c r="C14" s="327"/>
      <c r="D14" s="133"/>
      <c r="E14" s="136"/>
      <c r="F14" s="327"/>
      <c r="G14" s="136"/>
      <c r="H14" s="327"/>
      <c r="I14" s="136"/>
      <c r="J14" s="327"/>
      <c r="K14" s="136"/>
      <c r="L14" s="124"/>
      <c r="M14" s="133"/>
      <c r="N14" s="136"/>
      <c r="O14" s="327"/>
      <c r="P14" s="133"/>
      <c r="Q14" s="122"/>
      <c r="R14" s="124"/>
      <c r="S14" s="119"/>
      <c r="T14" s="143"/>
      <c r="U14" s="126"/>
      <c r="V14" s="142"/>
      <c r="W14" s="125"/>
      <c r="X14" s="126"/>
    </row>
    <row r="15" spans="1:24" s="151" customFormat="1" ht="15" thickTop="1" thickBot="1" x14ac:dyDescent="0.3">
      <c r="A15" s="157" t="s">
        <v>324</v>
      </c>
      <c r="B15" s="165">
        <f>SUM(B8:B13)</f>
        <v>64093</v>
      </c>
      <c r="C15" s="331">
        <f>SUM(C8:C13)</f>
        <v>519844.55499999999</v>
      </c>
      <c r="D15" s="100"/>
      <c r="E15" s="331">
        <f>SUM(E8:E13)</f>
        <v>3281</v>
      </c>
      <c r="F15" s="331">
        <f>SUM(F8:F13)</f>
        <v>102906.46500000001</v>
      </c>
      <c r="G15" s="331">
        <f t="shared" ref="G15:L15" si="13">SUM(G8:G13)</f>
        <v>1755</v>
      </c>
      <c r="H15" s="331">
        <f t="shared" si="13"/>
        <v>541603.87799999991</v>
      </c>
      <c r="I15" s="331">
        <f t="shared" si="13"/>
        <v>182</v>
      </c>
      <c r="J15" s="331">
        <f t="shared" si="13"/>
        <v>409269.30400000006</v>
      </c>
      <c r="K15" s="331">
        <f t="shared" si="13"/>
        <v>5218</v>
      </c>
      <c r="L15" s="331">
        <f t="shared" si="13"/>
        <v>1053779.6470000001</v>
      </c>
      <c r="M15" s="100"/>
      <c r="N15" s="331">
        <f t="shared" ref="N15:O15" si="14">SUM(N8:N13)</f>
        <v>154</v>
      </c>
      <c r="O15" s="331">
        <f t="shared" si="14"/>
        <v>487409.14500000002</v>
      </c>
      <c r="P15" s="100"/>
      <c r="Q15" s="155">
        <f>SUM(Q8:Q13)</f>
        <v>69465</v>
      </c>
      <c r="R15" s="156">
        <f>SUM(R8:R13)</f>
        <v>2061033.3469999998</v>
      </c>
      <c r="S15" s="149"/>
      <c r="T15" s="161">
        <f>SUM(T8:T13)</f>
        <v>69466</v>
      </c>
      <c r="U15" s="162">
        <f>SUM(U8:U13)</f>
        <v>2061042.807</v>
      </c>
      <c r="V15" s="150"/>
      <c r="W15" s="163">
        <f>SUM(W8:W13)</f>
        <v>-1</v>
      </c>
      <c r="X15" s="162">
        <f>SUM(X8:X13)</f>
        <v>-9.4600000000209548</v>
      </c>
    </row>
    <row r="16" spans="1:24" s="5" customFormat="1" ht="9.6" customHeight="1" thickTop="1" x14ac:dyDescent="0.25">
      <c r="A16" s="148"/>
      <c r="B16" s="122"/>
      <c r="C16" s="327"/>
      <c r="D16" s="133"/>
      <c r="E16" s="136"/>
      <c r="F16" s="123"/>
      <c r="G16" s="136"/>
      <c r="H16" s="123"/>
      <c r="I16" s="136"/>
      <c r="J16" s="123"/>
      <c r="K16" s="136"/>
      <c r="L16" s="124"/>
      <c r="M16" s="133"/>
      <c r="N16" s="136"/>
      <c r="O16" s="123"/>
      <c r="P16" s="133"/>
      <c r="Q16" s="122"/>
      <c r="R16" s="124"/>
      <c r="S16" s="119"/>
      <c r="T16" s="143"/>
      <c r="U16" s="126"/>
      <c r="V16" s="142"/>
      <c r="W16" s="125"/>
      <c r="X16" s="126"/>
    </row>
    <row r="17" spans="1:24" ht="14.4" x14ac:dyDescent="0.25">
      <c r="A17" s="44">
        <v>42736</v>
      </c>
      <c r="B17" s="164">
        <v>2037</v>
      </c>
      <c r="C17" s="328">
        <v>16884.080000000002</v>
      </c>
      <c r="D17" s="120"/>
      <c r="E17" s="270">
        <v>50</v>
      </c>
      <c r="F17" s="350">
        <v>1731.05</v>
      </c>
      <c r="G17" s="270">
        <v>16</v>
      </c>
      <c r="H17" s="130">
        <v>7457.86</v>
      </c>
      <c r="I17" s="270">
        <v>0</v>
      </c>
      <c r="J17" s="130">
        <v>0</v>
      </c>
      <c r="K17" s="127">
        <f t="shared" ref="K17:L17" si="15">SUM(E17+G17+I17)</f>
        <v>66</v>
      </c>
      <c r="L17" s="131">
        <f t="shared" si="15"/>
        <v>9188.91</v>
      </c>
      <c r="M17" s="120"/>
      <c r="N17" s="271">
        <v>1</v>
      </c>
      <c r="O17" s="128">
        <v>7746.05</v>
      </c>
      <c r="P17" s="120"/>
      <c r="Q17" s="237">
        <f t="shared" ref="Q17:R21" si="16">SUM(B17+K17+N17)</f>
        <v>2104</v>
      </c>
      <c r="R17" s="237">
        <f t="shared" si="16"/>
        <v>33819.040000000001</v>
      </c>
      <c r="S17" s="121"/>
      <c r="T17" s="358">
        <v>2104</v>
      </c>
      <c r="U17" s="358">
        <v>33819.040000000001</v>
      </c>
      <c r="V17" s="142"/>
      <c r="W17" s="132">
        <f t="shared" ref="W17:X21" si="17">SUM(Q17-T17)</f>
        <v>0</v>
      </c>
      <c r="X17" s="132">
        <f t="shared" si="17"/>
        <v>0</v>
      </c>
    </row>
    <row r="18" spans="1:24" ht="14.4" x14ac:dyDescent="0.25">
      <c r="A18" s="102">
        <v>42767</v>
      </c>
      <c r="B18" s="164">
        <v>1993</v>
      </c>
      <c r="C18" s="328">
        <v>17003.669999999998</v>
      </c>
      <c r="D18" s="120"/>
      <c r="E18" s="270">
        <v>14</v>
      </c>
      <c r="F18" s="350">
        <v>462.83</v>
      </c>
      <c r="G18" s="270">
        <v>16</v>
      </c>
      <c r="H18" s="130">
        <v>5532.4</v>
      </c>
      <c r="I18" s="270">
        <v>0</v>
      </c>
      <c r="J18" s="130">
        <v>0</v>
      </c>
      <c r="K18" s="127">
        <f t="shared" ref="K18:K24" si="18">SUM(E18+G18+I18)</f>
        <v>30</v>
      </c>
      <c r="L18" s="131">
        <f t="shared" ref="L18:L24" si="19">SUM(F18+H18+J18)</f>
        <v>5995.23</v>
      </c>
      <c r="M18" s="145"/>
      <c r="N18" s="271">
        <v>0</v>
      </c>
      <c r="O18" s="128">
        <v>0</v>
      </c>
      <c r="P18" s="120"/>
      <c r="Q18" s="237">
        <f t="shared" si="16"/>
        <v>2023</v>
      </c>
      <c r="R18" s="237">
        <f t="shared" si="16"/>
        <v>22998.899999999998</v>
      </c>
      <c r="S18" s="121"/>
      <c r="T18" s="358">
        <v>2023</v>
      </c>
      <c r="U18" s="358">
        <v>22998.899999999998</v>
      </c>
      <c r="V18" s="142"/>
      <c r="W18" s="132">
        <f t="shared" si="17"/>
        <v>0</v>
      </c>
      <c r="X18" s="132">
        <f t="shared" si="17"/>
        <v>0</v>
      </c>
    </row>
    <row r="19" spans="1:24" ht="14.4" x14ac:dyDescent="0.25">
      <c r="A19" s="44">
        <v>42795</v>
      </c>
      <c r="B19" s="164">
        <v>1655</v>
      </c>
      <c r="C19" s="328">
        <v>14499.85</v>
      </c>
      <c r="D19" s="120"/>
      <c r="E19" s="270">
        <v>27</v>
      </c>
      <c r="F19" s="350">
        <v>699.19</v>
      </c>
      <c r="G19" s="270">
        <v>15</v>
      </c>
      <c r="H19" s="130">
        <v>4826.17</v>
      </c>
      <c r="I19" s="270">
        <v>2</v>
      </c>
      <c r="J19" s="130">
        <v>5702.92</v>
      </c>
      <c r="K19" s="127">
        <f t="shared" si="18"/>
        <v>44</v>
      </c>
      <c r="L19" s="131">
        <f t="shared" si="19"/>
        <v>11228.28</v>
      </c>
      <c r="M19" s="120"/>
      <c r="N19" s="271">
        <v>1</v>
      </c>
      <c r="O19" s="128">
        <v>9997.99</v>
      </c>
      <c r="P19" s="120"/>
      <c r="Q19" s="237">
        <f t="shared" si="16"/>
        <v>1700</v>
      </c>
      <c r="R19" s="237">
        <f t="shared" si="16"/>
        <v>35726.120000000003</v>
      </c>
      <c r="S19" s="121"/>
      <c r="T19" s="358">
        <v>1700</v>
      </c>
      <c r="U19" s="358">
        <v>35726.120000000003</v>
      </c>
      <c r="V19" s="142"/>
      <c r="W19" s="132">
        <f t="shared" si="17"/>
        <v>0</v>
      </c>
      <c r="X19" s="132">
        <f t="shared" si="17"/>
        <v>0</v>
      </c>
    </row>
    <row r="20" spans="1:24" ht="14.4" x14ac:dyDescent="0.25">
      <c r="A20" s="44">
        <v>42826</v>
      </c>
      <c r="B20" s="164">
        <v>1195</v>
      </c>
      <c r="C20" s="328">
        <v>10139.780000000001</v>
      </c>
      <c r="D20" s="120"/>
      <c r="E20" s="270">
        <v>9</v>
      </c>
      <c r="F20" s="350">
        <v>403.17</v>
      </c>
      <c r="G20" s="270">
        <v>15</v>
      </c>
      <c r="H20" s="130">
        <v>5884.98</v>
      </c>
      <c r="I20" s="270">
        <v>0</v>
      </c>
      <c r="J20" s="130">
        <v>0</v>
      </c>
      <c r="K20" s="127">
        <f t="shared" si="18"/>
        <v>24</v>
      </c>
      <c r="L20" s="131">
        <f t="shared" si="19"/>
        <v>6288.15</v>
      </c>
      <c r="M20" s="120"/>
      <c r="N20" s="271">
        <v>0</v>
      </c>
      <c r="O20" s="128">
        <v>0</v>
      </c>
      <c r="P20" s="120"/>
      <c r="Q20" s="237">
        <f t="shared" si="16"/>
        <v>1219</v>
      </c>
      <c r="R20" s="237">
        <f t="shared" si="16"/>
        <v>16427.93</v>
      </c>
      <c r="S20" s="121"/>
      <c r="T20" s="358">
        <v>1219</v>
      </c>
      <c r="U20" s="358">
        <v>16427.93</v>
      </c>
      <c r="V20" s="142"/>
      <c r="W20" s="132">
        <f t="shared" si="17"/>
        <v>0</v>
      </c>
      <c r="X20" s="132">
        <f t="shared" si="17"/>
        <v>0</v>
      </c>
    </row>
    <row r="21" spans="1:24" ht="14.4" x14ac:dyDescent="0.25">
      <c r="A21" s="44">
        <v>42856</v>
      </c>
      <c r="B21" s="166">
        <v>1485</v>
      </c>
      <c r="C21" s="328">
        <v>12898.315000000001</v>
      </c>
      <c r="D21" s="120"/>
      <c r="E21" s="270">
        <v>24</v>
      </c>
      <c r="F21" s="350">
        <v>902.96</v>
      </c>
      <c r="G21" s="270">
        <v>7</v>
      </c>
      <c r="H21" s="130">
        <v>1781.04</v>
      </c>
      <c r="I21" s="270">
        <v>1</v>
      </c>
      <c r="J21" s="130">
        <v>1450</v>
      </c>
      <c r="K21" s="127">
        <f t="shared" si="18"/>
        <v>32</v>
      </c>
      <c r="L21" s="131">
        <f t="shared" si="19"/>
        <v>4134</v>
      </c>
      <c r="M21" s="120"/>
      <c r="N21" s="271">
        <v>1</v>
      </c>
      <c r="O21" s="128">
        <v>2496</v>
      </c>
      <c r="P21" s="120"/>
      <c r="Q21" s="237">
        <f t="shared" si="16"/>
        <v>1518</v>
      </c>
      <c r="R21" s="237">
        <f t="shared" si="16"/>
        <v>19528.315000000002</v>
      </c>
      <c r="S21" s="121"/>
      <c r="T21" s="358">
        <v>1518</v>
      </c>
      <c r="U21" s="358">
        <v>19528.315000000002</v>
      </c>
      <c r="V21" s="142"/>
      <c r="W21" s="132">
        <f t="shared" si="17"/>
        <v>0</v>
      </c>
      <c r="X21" s="132">
        <f t="shared" si="17"/>
        <v>0</v>
      </c>
    </row>
    <row r="22" spans="1:24" ht="14.4" x14ac:dyDescent="0.25">
      <c r="A22" s="44">
        <v>42887</v>
      </c>
      <c r="B22" s="166">
        <v>1588</v>
      </c>
      <c r="C22" s="328">
        <v>13330</v>
      </c>
      <c r="D22" s="120"/>
      <c r="E22" s="270">
        <v>9</v>
      </c>
      <c r="F22" s="350">
        <v>405.67</v>
      </c>
      <c r="G22" s="270">
        <v>12</v>
      </c>
      <c r="H22" s="130">
        <v>4309.47</v>
      </c>
      <c r="I22" s="270">
        <v>1</v>
      </c>
      <c r="J22" s="130">
        <v>1035.45</v>
      </c>
      <c r="K22" s="127">
        <f t="shared" si="18"/>
        <v>22</v>
      </c>
      <c r="L22" s="131">
        <f t="shared" si="19"/>
        <v>5750.59</v>
      </c>
      <c r="M22" s="120"/>
      <c r="N22" s="271">
        <v>3</v>
      </c>
      <c r="O22" s="128">
        <v>36512.93</v>
      </c>
      <c r="P22" s="120"/>
      <c r="Q22" s="237">
        <f t="shared" ref="Q22" si="20">SUM(B22+K22+N22)</f>
        <v>1613</v>
      </c>
      <c r="R22" s="237">
        <f t="shared" ref="R22" si="21">SUM(C22+L22+O22)</f>
        <v>55593.520000000004</v>
      </c>
      <c r="S22" s="121"/>
      <c r="T22" s="358">
        <v>1613</v>
      </c>
      <c r="U22" s="358">
        <v>55593.520000000004</v>
      </c>
      <c r="V22" s="142"/>
      <c r="W22" s="132">
        <f t="shared" ref="W22" si="22">SUM(Q22-T22)</f>
        <v>0</v>
      </c>
      <c r="X22" s="132">
        <f t="shared" ref="X22" si="23">SUM(R22-U22)</f>
        <v>0</v>
      </c>
    </row>
    <row r="23" spans="1:24" ht="14.4" x14ac:dyDescent="0.25">
      <c r="A23" s="44">
        <v>42933</v>
      </c>
      <c r="B23" s="166">
        <v>1378</v>
      </c>
      <c r="C23" s="328">
        <v>11793.75</v>
      </c>
      <c r="D23" s="120"/>
      <c r="E23" s="270">
        <v>15</v>
      </c>
      <c r="F23" s="350">
        <v>464.07</v>
      </c>
      <c r="G23" s="270">
        <v>4</v>
      </c>
      <c r="H23" s="130">
        <v>950.86</v>
      </c>
      <c r="I23" s="270">
        <v>0</v>
      </c>
      <c r="J23" s="130">
        <v>0</v>
      </c>
      <c r="K23" s="127">
        <f t="shared" si="18"/>
        <v>19</v>
      </c>
      <c r="L23" s="131">
        <f t="shared" si="19"/>
        <v>1414.93</v>
      </c>
      <c r="M23" s="120"/>
      <c r="N23" s="271">
        <v>0</v>
      </c>
      <c r="O23" s="128">
        <v>0</v>
      </c>
      <c r="P23" s="120"/>
      <c r="Q23" s="237">
        <f t="shared" ref="Q23" si="24">SUM(B23+K23+N23)</f>
        <v>1397</v>
      </c>
      <c r="R23" s="237">
        <f t="shared" ref="R23" si="25">SUM(C23+L23+O23)</f>
        <v>13208.68</v>
      </c>
      <c r="S23" s="121"/>
      <c r="T23" s="358">
        <v>1397</v>
      </c>
      <c r="U23" s="358">
        <v>13208.68</v>
      </c>
      <c r="V23" s="142"/>
      <c r="W23" s="132">
        <f t="shared" ref="W23:W24" si="26">SUM(Q23-T23)</f>
        <v>0</v>
      </c>
      <c r="X23" s="132">
        <f t="shared" ref="X23:X24" si="27">SUM(R23-U23)</f>
        <v>0</v>
      </c>
    </row>
    <row r="24" spans="1:24" ht="14.4" x14ac:dyDescent="0.25">
      <c r="A24" s="44">
        <v>42948</v>
      </c>
      <c r="B24" s="166">
        <v>1459</v>
      </c>
      <c r="C24" s="328">
        <v>12351.96</v>
      </c>
      <c r="D24" s="120"/>
      <c r="E24" s="270">
        <v>29</v>
      </c>
      <c r="F24" s="350">
        <v>962.74</v>
      </c>
      <c r="G24" s="270">
        <v>18</v>
      </c>
      <c r="H24" s="130">
        <v>7358.6</v>
      </c>
      <c r="I24" s="270">
        <v>1</v>
      </c>
      <c r="J24" s="130">
        <v>7509.24</v>
      </c>
      <c r="K24" s="127">
        <f t="shared" si="18"/>
        <v>48</v>
      </c>
      <c r="L24" s="131">
        <f t="shared" si="19"/>
        <v>15830.58</v>
      </c>
      <c r="M24" s="120"/>
      <c r="N24" s="271">
        <v>0</v>
      </c>
      <c r="O24" s="128">
        <v>0</v>
      </c>
      <c r="P24" s="120"/>
      <c r="Q24" s="237">
        <f t="shared" ref="Q24" si="28">SUM(B24+K24+N24)</f>
        <v>1507</v>
      </c>
      <c r="R24" s="237">
        <f t="shared" ref="R24" si="29">SUM(C24+L24+O24)</f>
        <v>28182.54</v>
      </c>
      <c r="S24" s="121"/>
      <c r="T24" s="358">
        <v>1507</v>
      </c>
      <c r="U24" s="358">
        <v>28182.54</v>
      </c>
      <c r="V24" s="142"/>
      <c r="W24" s="132">
        <f t="shared" si="26"/>
        <v>0</v>
      </c>
      <c r="X24" s="132">
        <f t="shared" si="27"/>
        <v>0</v>
      </c>
    </row>
    <row r="25" spans="1:24" s="253" customFormat="1" ht="14.4" x14ac:dyDescent="0.25">
      <c r="A25" s="44">
        <v>42979</v>
      </c>
      <c r="B25" s="166">
        <v>1567</v>
      </c>
      <c r="C25" s="328">
        <v>13416.66</v>
      </c>
      <c r="D25" s="120"/>
      <c r="E25" s="270">
        <v>21</v>
      </c>
      <c r="F25" s="350">
        <v>1011.42</v>
      </c>
      <c r="G25" s="270">
        <v>10</v>
      </c>
      <c r="H25" s="130">
        <v>3297.47</v>
      </c>
      <c r="I25" s="270">
        <v>5</v>
      </c>
      <c r="J25" s="130">
        <v>8217.8799999999992</v>
      </c>
      <c r="K25" s="127">
        <f t="shared" ref="K25" si="30">SUM(E25+G25+I25)</f>
        <v>36</v>
      </c>
      <c r="L25" s="131">
        <f t="shared" ref="L25" si="31">SUM(F25+H25+J25)</f>
        <v>12526.769999999999</v>
      </c>
      <c r="M25" s="120"/>
      <c r="N25" s="271">
        <v>0</v>
      </c>
      <c r="O25" s="128">
        <v>0</v>
      </c>
      <c r="P25" s="120"/>
      <c r="Q25" s="237">
        <f t="shared" ref="Q25" si="32">SUM(B25+K25+N25)</f>
        <v>1603</v>
      </c>
      <c r="R25" s="237">
        <f t="shared" ref="R25" si="33">SUM(C25+L25+O25)</f>
        <v>25943.43</v>
      </c>
      <c r="S25" s="121"/>
      <c r="T25" s="358">
        <v>1602</v>
      </c>
      <c r="U25" s="358">
        <v>25932.25</v>
      </c>
      <c r="V25" s="142"/>
      <c r="W25" s="132">
        <f t="shared" ref="W25" si="34">SUM(Q25-T25)</f>
        <v>1</v>
      </c>
      <c r="X25" s="132">
        <f t="shared" ref="X25" si="35">SUM(R25-U25)</f>
        <v>11.180000000000291</v>
      </c>
    </row>
    <row r="26" spans="1:24" s="253" customFormat="1" ht="14.4" x14ac:dyDescent="0.25">
      <c r="A26" s="44">
        <v>43009</v>
      </c>
      <c r="B26" s="166">
        <v>1463</v>
      </c>
      <c r="C26" s="328">
        <v>12507.61</v>
      </c>
      <c r="D26" s="120"/>
      <c r="E26" s="270">
        <v>19</v>
      </c>
      <c r="F26" s="350">
        <v>532.16999999999996</v>
      </c>
      <c r="G26" s="270">
        <v>17</v>
      </c>
      <c r="H26" s="130">
        <v>5924.12</v>
      </c>
      <c r="I26" s="270">
        <v>2</v>
      </c>
      <c r="J26" s="130">
        <v>10819.84</v>
      </c>
      <c r="K26" s="127">
        <f t="shared" ref="K26" si="36">SUM(E26+G26+I26)</f>
        <v>38</v>
      </c>
      <c r="L26" s="131">
        <f t="shared" ref="L26" si="37">SUM(F26+H26+J26)</f>
        <v>17276.13</v>
      </c>
      <c r="M26" s="120"/>
      <c r="N26" s="271">
        <v>0</v>
      </c>
      <c r="O26" s="128">
        <v>0</v>
      </c>
      <c r="P26" s="120"/>
      <c r="Q26" s="237">
        <f t="shared" ref="Q26" si="38">SUM(B26+K26+N26)</f>
        <v>1501</v>
      </c>
      <c r="R26" s="237">
        <f t="shared" ref="R26" si="39">SUM(C26+L26+O26)</f>
        <v>29783.74</v>
      </c>
      <c r="S26" s="121"/>
      <c r="T26" s="358">
        <v>1500</v>
      </c>
      <c r="U26" s="358">
        <v>29487.34</v>
      </c>
      <c r="V26" s="142"/>
      <c r="W26" s="132">
        <f t="shared" ref="W26" si="40">SUM(Q26-T26)</f>
        <v>1</v>
      </c>
      <c r="X26" s="132">
        <f t="shared" ref="X26" si="41">SUM(R26-U26)</f>
        <v>296.40000000000146</v>
      </c>
    </row>
    <row r="27" spans="1:24" s="253" customFormat="1" ht="14.4" x14ac:dyDescent="0.25">
      <c r="A27" s="44">
        <v>43040</v>
      </c>
      <c r="B27" s="166">
        <v>1424</v>
      </c>
      <c r="C27" s="328">
        <v>12741.52</v>
      </c>
      <c r="D27" s="120"/>
      <c r="E27" s="270">
        <v>19</v>
      </c>
      <c r="F27" s="350">
        <v>634.09</v>
      </c>
      <c r="G27" s="270">
        <v>12</v>
      </c>
      <c r="H27" s="130">
        <v>3494.65</v>
      </c>
      <c r="I27" s="270">
        <v>4</v>
      </c>
      <c r="J27" s="130">
        <v>10600.68</v>
      </c>
      <c r="K27" s="127">
        <f t="shared" ref="K27" si="42">SUM(E27+G27+I27)</f>
        <v>35</v>
      </c>
      <c r="L27" s="131">
        <f t="shared" ref="L27" si="43">SUM(F27+H27+J27)</f>
        <v>14729.42</v>
      </c>
      <c r="M27" s="120"/>
      <c r="N27" s="271">
        <v>1</v>
      </c>
      <c r="O27" s="128">
        <v>403.92</v>
      </c>
      <c r="P27" s="120"/>
      <c r="Q27" s="237">
        <f t="shared" ref="Q27" si="44">SUM(B27+K27+N27)</f>
        <v>1460</v>
      </c>
      <c r="R27" s="237">
        <f t="shared" ref="R27" si="45">SUM(C27+L27+O27)</f>
        <v>27874.86</v>
      </c>
      <c r="S27" s="121"/>
      <c r="T27" s="358">
        <v>1459</v>
      </c>
      <c r="U27" s="358">
        <v>27858.659999999996</v>
      </c>
      <c r="V27" s="142"/>
      <c r="W27" s="132">
        <f t="shared" ref="W27" si="46">SUM(Q27-T27)</f>
        <v>1</v>
      </c>
      <c r="X27" s="132">
        <f t="shared" ref="X27" si="47">SUM(R27-U27)</f>
        <v>16.200000000004366</v>
      </c>
    </row>
    <row r="28" spans="1:24" s="253" customFormat="1" ht="14.4" x14ac:dyDescent="0.25">
      <c r="A28" s="44">
        <v>43070</v>
      </c>
      <c r="B28" s="166">
        <v>1351</v>
      </c>
      <c r="C28" s="328">
        <v>12059.19</v>
      </c>
      <c r="D28" s="120"/>
      <c r="E28" s="270">
        <v>36</v>
      </c>
      <c r="F28" s="350">
        <v>1089.51</v>
      </c>
      <c r="G28" s="270">
        <v>29</v>
      </c>
      <c r="H28" s="130">
        <v>12750.77</v>
      </c>
      <c r="I28" s="270">
        <v>6</v>
      </c>
      <c r="J28" s="130">
        <v>12382.48</v>
      </c>
      <c r="K28" s="127">
        <f t="shared" ref="K28" si="48">SUM(E28+G28+I28)</f>
        <v>71</v>
      </c>
      <c r="L28" s="131">
        <f t="shared" ref="L28" si="49">SUM(F28+H28+J28)</f>
        <v>26222.760000000002</v>
      </c>
      <c r="M28" s="120"/>
      <c r="N28" s="271">
        <v>1</v>
      </c>
      <c r="O28" s="128">
        <v>2972.74</v>
      </c>
      <c r="P28" s="120"/>
      <c r="Q28" s="237">
        <f t="shared" ref="Q28" si="50">SUM(B28+K28+N28)</f>
        <v>1423</v>
      </c>
      <c r="R28" s="237">
        <f t="shared" ref="R28" si="51">SUM(C28+L28+O28)</f>
        <v>41254.69</v>
      </c>
      <c r="S28" s="121"/>
      <c r="T28" s="358">
        <v>1423</v>
      </c>
      <c r="U28" s="358">
        <v>41254.69</v>
      </c>
      <c r="V28" s="142"/>
      <c r="W28" s="132">
        <f t="shared" ref="W28" si="52">SUM(Q28-T28)</f>
        <v>0</v>
      </c>
      <c r="X28" s="132">
        <f t="shared" ref="X28" si="53">SUM(R28-U28)</f>
        <v>0</v>
      </c>
    </row>
    <row r="29" spans="1:24" ht="5.4" customHeight="1" thickBot="1" x14ac:dyDescent="0.3">
      <c r="A29" s="148"/>
      <c r="B29" s="122"/>
      <c r="C29" s="327"/>
      <c r="D29" s="133"/>
      <c r="E29" s="136"/>
      <c r="F29" s="327"/>
      <c r="G29" s="136"/>
      <c r="H29" s="327"/>
      <c r="I29" s="136"/>
      <c r="J29" s="327"/>
      <c r="K29" s="136"/>
      <c r="L29" s="124"/>
      <c r="M29" s="133"/>
      <c r="N29" s="136"/>
      <c r="O29" s="123"/>
      <c r="P29" s="133"/>
      <c r="Q29" s="122"/>
      <c r="R29" s="124"/>
      <c r="S29" s="119"/>
      <c r="T29" s="143"/>
      <c r="U29" s="126"/>
      <c r="V29" s="142"/>
      <c r="W29" s="125"/>
      <c r="X29" s="126"/>
    </row>
    <row r="30" spans="1:24" s="5" customFormat="1" ht="15" thickTop="1" thickBot="1" x14ac:dyDescent="0.3">
      <c r="A30" s="157" t="s">
        <v>99</v>
      </c>
      <c r="B30" s="165">
        <f>SUM(B17:B28)</f>
        <v>18595</v>
      </c>
      <c r="C30" s="330">
        <f>SUM(C17:C28)</f>
        <v>159626.38499999998</v>
      </c>
      <c r="D30" s="100"/>
      <c r="E30" s="259">
        <f>SUM(E17:E28)</f>
        <v>272</v>
      </c>
      <c r="F30" s="259">
        <f t="shared" ref="F30:J30" si="54">SUM(F17:F28)</f>
        <v>9298.8700000000008</v>
      </c>
      <c r="G30" s="259">
        <f t="shared" si="54"/>
        <v>171</v>
      </c>
      <c r="H30" s="259">
        <f t="shared" si="54"/>
        <v>63568.390000000014</v>
      </c>
      <c r="I30" s="259">
        <f t="shared" si="54"/>
        <v>22</v>
      </c>
      <c r="J30" s="259">
        <f t="shared" si="54"/>
        <v>57718.490000000005</v>
      </c>
      <c r="K30" s="152">
        <f>SUM(K17:K28)</f>
        <v>465</v>
      </c>
      <c r="L30" s="331">
        <f>SUM(L17:L28)</f>
        <v>130585.75</v>
      </c>
      <c r="M30" s="100"/>
      <c r="N30" s="154">
        <f>SUM(N17:N28)</f>
        <v>8</v>
      </c>
      <c r="O30" s="153">
        <f>SUM(O17:O28)</f>
        <v>60129.63</v>
      </c>
      <c r="P30" s="100"/>
      <c r="Q30" s="155">
        <f>SUM(Q17:Q28)</f>
        <v>19068</v>
      </c>
      <c r="R30" s="156">
        <f>SUM(R17:R28)</f>
        <v>350341.76500000001</v>
      </c>
      <c r="S30" s="149"/>
      <c r="T30" s="161">
        <f>SUM(T17:T28)</f>
        <v>19065</v>
      </c>
      <c r="U30" s="162">
        <f>SUM(U17:U28)</f>
        <v>350017.98499999999</v>
      </c>
      <c r="V30" s="150"/>
      <c r="W30" s="163">
        <f>SUM(W17:W28)</f>
        <v>3</v>
      </c>
      <c r="X30" s="162">
        <f>SUM(X17:X28)</f>
        <v>323.78000000000611</v>
      </c>
    </row>
    <row r="31" spans="1:24" s="5" customFormat="1" ht="9.6" customHeight="1" thickTop="1" x14ac:dyDescent="0.25">
      <c r="A31" s="148"/>
      <c r="B31" s="122"/>
      <c r="C31" s="327"/>
      <c r="D31" s="133"/>
      <c r="E31" s="136"/>
      <c r="F31" s="123"/>
      <c r="G31" s="136"/>
      <c r="H31" s="123"/>
      <c r="I31" s="136"/>
      <c r="J31" s="123"/>
      <c r="K31" s="136"/>
      <c r="L31" s="124"/>
      <c r="M31" s="133"/>
      <c r="N31" s="136"/>
      <c r="O31" s="123"/>
      <c r="P31" s="133"/>
      <c r="Q31" s="122"/>
      <c r="R31" s="124"/>
      <c r="S31" s="119"/>
      <c r="T31" s="143"/>
      <c r="U31" s="126"/>
      <c r="V31" s="142"/>
      <c r="W31" s="125"/>
      <c r="X31" s="126"/>
    </row>
    <row r="32" spans="1:24" s="253" customFormat="1" ht="14.4" x14ac:dyDescent="0.25">
      <c r="A32" s="44">
        <v>43101</v>
      </c>
      <c r="B32" s="164">
        <v>1377</v>
      </c>
      <c r="C32" s="328">
        <v>12064.51</v>
      </c>
      <c r="D32" s="120"/>
      <c r="E32" s="270">
        <v>36</v>
      </c>
      <c r="F32" s="130">
        <v>1068.5999999999999</v>
      </c>
      <c r="G32" s="270">
        <v>25</v>
      </c>
      <c r="H32" s="130">
        <v>8452.56</v>
      </c>
      <c r="I32" s="270">
        <v>2</v>
      </c>
      <c r="J32" s="130">
        <v>3019.68</v>
      </c>
      <c r="K32" s="127">
        <f t="shared" ref="K32:L34" si="55">SUM(E32+G32+I32)</f>
        <v>63</v>
      </c>
      <c r="L32" s="131">
        <f t="shared" si="55"/>
        <v>12540.84</v>
      </c>
      <c r="M32" s="120"/>
      <c r="N32" s="271">
        <v>0</v>
      </c>
      <c r="O32" s="128">
        <v>0</v>
      </c>
      <c r="P32" s="120"/>
      <c r="Q32" s="237">
        <f t="shared" ref="Q32:R34" si="56">SUM(B32+K32+N32)</f>
        <v>1440</v>
      </c>
      <c r="R32" s="237">
        <f t="shared" si="56"/>
        <v>24605.35</v>
      </c>
      <c r="S32" s="121"/>
      <c r="T32" s="358">
        <v>1440</v>
      </c>
      <c r="U32" s="358">
        <v>24605.35</v>
      </c>
      <c r="V32" s="142"/>
      <c r="W32" s="132">
        <f t="shared" ref="W32" si="57">SUM(Q32-T32)</f>
        <v>0</v>
      </c>
      <c r="X32" s="132">
        <f t="shared" ref="X32" si="58">SUM(R32-U32)</f>
        <v>0</v>
      </c>
    </row>
    <row r="33" spans="1:24" s="253" customFormat="1" ht="14.4" x14ac:dyDescent="0.25">
      <c r="A33" s="44">
        <v>43132</v>
      </c>
      <c r="B33" s="164">
        <v>1364</v>
      </c>
      <c r="C33" s="328">
        <v>11575.46</v>
      </c>
      <c r="D33" s="120"/>
      <c r="E33" s="270">
        <v>30</v>
      </c>
      <c r="F33" s="130">
        <v>1033.77</v>
      </c>
      <c r="G33" s="270">
        <v>26</v>
      </c>
      <c r="H33" s="130">
        <v>10538.59</v>
      </c>
      <c r="I33" s="270">
        <v>0</v>
      </c>
      <c r="J33" s="130">
        <v>0</v>
      </c>
      <c r="K33" s="127">
        <f t="shared" si="55"/>
        <v>56</v>
      </c>
      <c r="L33" s="131">
        <f t="shared" si="55"/>
        <v>11572.36</v>
      </c>
      <c r="M33" s="120"/>
      <c r="N33" s="271">
        <v>0</v>
      </c>
      <c r="O33" s="128">
        <v>0</v>
      </c>
      <c r="P33" s="120"/>
      <c r="Q33" s="237">
        <f t="shared" si="56"/>
        <v>1420</v>
      </c>
      <c r="R33" s="237">
        <f t="shared" si="56"/>
        <v>23147.82</v>
      </c>
      <c r="S33" s="121"/>
      <c r="T33" s="358">
        <v>1420</v>
      </c>
      <c r="U33" s="358">
        <v>23147.82</v>
      </c>
      <c r="V33" s="142"/>
      <c r="W33" s="132">
        <f t="shared" ref="W33" si="59">SUM(Q33-T33)</f>
        <v>0</v>
      </c>
      <c r="X33" s="132">
        <f t="shared" ref="X33" si="60">SUM(R33-U33)</f>
        <v>0</v>
      </c>
    </row>
    <row r="34" spans="1:24" s="253" customFormat="1" ht="14.4" x14ac:dyDescent="0.25">
      <c r="A34" s="44">
        <v>43160</v>
      </c>
      <c r="B34" s="164">
        <v>1177</v>
      </c>
      <c r="C34" s="328">
        <v>10099.950000000001</v>
      </c>
      <c r="D34" s="120"/>
      <c r="E34" s="270">
        <v>17</v>
      </c>
      <c r="F34" s="130">
        <v>624.28</v>
      </c>
      <c r="G34" s="270">
        <v>8</v>
      </c>
      <c r="H34" s="130">
        <v>2548.0700000000002</v>
      </c>
      <c r="I34" s="270">
        <v>1</v>
      </c>
      <c r="J34" s="130">
        <v>4039.2</v>
      </c>
      <c r="K34" s="127">
        <f t="shared" si="55"/>
        <v>26</v>
      </c>
      <c r="L34" s="131">
        <f t="shared" si="55"/>
        <v>7211.55</v>
      </c>
      <c r="M34" s="120"/>
      <c r="N34" s="271">
        <v>0</v>
      </c>
      <c r="O34" s="128">
        <v>0</v>
      </c>
      <c r="P34" s="120"/>
      <c r="Q34" s="237">
        <f t="shared" si="56"/>
        <v>1203</v>
      </c>
      <c r="R34" s="237">
        <f t="shared" si="56"/>
        <v>17311.5</v>
      </c>
      <c r="S34" s="121"/>
      <c r="T34" s="358">
        <v>1204</v>
      </c>
      <c r="U34" s="358">
        <v>17317.8</v>
      </c>
      <c r="V34" s="142"/>
      <c r="W34" s="132">
        <f t="shared" ref="W34" si="61">SUM(Q34-T34)</f>
        <v>-1</v>
      </c>
      <c r="X34" s="132">
        <f t="shared" ref="X34" si="62">SUM(R34-U34)</f>
        <v>-6.2999999999992724</v>
      </c>
    </row>
    <row r="35" spans="1:24" s="253" customFormat="1" ht="14.4" x14ac:dyDescent="0.25">
      <c r="A35" s="44">
        <v>43191</v>
      </c>
      <c r="B35" s="164">
        <v>1529</v>
      </c>
      <c r="C35" s="328">
        <v>12958.28</v>
      </c>
      <c r="D35" s="120"/>
      <c r="E35" s="270">
        <v>22</v>
      </c>
      <c r="F35" s="130">
        <v>926.38</v>
      </c>
      <c r="G35" s="270">
        <v>20</v>
      </c>
      <c r="H35" s="130">
        <v>7907.69</v>
      </c>
      <c r="I35" s="270">
        <v>1</v>
      </c>
      <c r="J35" s="130">
        <v>1228.8</v>
      </c>
      <c r="K35" s="127">
        <f t="shared" ref="K35" si="63">SUM(E35+G35+I35)</f>
        <v>43</v>
      </c>
      <c r="L35" s="131">
        <f t="shared" ref="L35" si="64">SUM(F35+H35+J35)</f>
        <v>10062.869999999999</v>
      </c>
      <c r="M35" s="120"/>
      <c r="N35" s="271">
        <v>0</v>
      </c>
      <c r="O35" s="128">
        <v>0</v>
      </c>
      <c r="P35" s="120"/>
      <c r="Q35" s="237">
        <f t="shared" ref="Q35" si="65">SUM(B35+K35+N35)</f>
        <v>1572</v>
      </c>
      <c r="R35" s="237">
        <f t="shared" ref="R35" si="66">SUM(C35+L35+O35)</f>
        <v>23021.15</v>
      </c>
      <c r="S35" s="121"/>
      <c r="T35" s="358">
        <v>1572</v>
      </c>
      <c r="U35" s="358">
        <v>23021.15</v>
      </c>
      <c r="V35" s="142"/>
      <c r="W35" s="132">
        <f t="shared" ref="W35" si="67">SUM(Q35-T35)</f>
        <v>0</v>
      </c>
      <c r="X35" s="132">
        <f t="shared" ref="X35" si="68">SUM(R35-U35)</f>
        <v>0</v>
      </c>
    </row>
    <row r="36" spans="1:24" s="253" customFormat="1" ht="14.4" x14ac:dyDescent="0.25">
      <c r="A36" s="44">
        <v>43221</v>
      </c>
      <c r="B36" s="164">
        <v>1330</v>
      </c>
      <c r="C36" s="328">
        <v>11679.12</v>
      </c>
      <c r="D36" s="120"/>
      <c r="E36" s="270">
        <v>28</v>
      </c>
      <c r="F36" s="130">
        <v>1006.92</v>
      </c>
      <c r="G36" s="270">
        <v>15</v>
      </c>
      <c r="H36" s="130">
        <v>5387.83</v>
      </c>
      <c r="I36" s="270">
        <v>4</v>
      </c>
      <c r="J36" s="130">
        <v>7229.43</v>
      </c>
      <c r="K36" s="127">
        <f t="shared" ref="K36" si="69">SUM(E36+G36+I36)</f>
        <v>47</v>
      </c>
      <c r="L36" s="131">
        <f t="shared" ref="L36" si="70">SUM(F36+H36+J36)</f>
        <v>13624.18</v>
      </c>
      <c r="M36" s="120"/>
      <c r="N36" s="271">
        <v>1</v>
      </c>
      <c r="O36" s="128">
        <v>9997.65</v>
      </c>
      <c r="P36" s="120"/>
      <c r="Q36" s="237">
        <f t="shared" ref="Q36" si="71">SUM(B36+K36+N36)</f>
        <v>1378</v>
      </c>
      <c r="R36" s="237">
        <f t="shared" ref="R36" si="72">SUM(C36+L36+O36)</f>
        <v>35300.950000000004</v>
      </c>
      <c r="S36" s="121"/>
      <c r="T36" s="358">
        <v>1377</v>
      </c>
      <c r="U36" s="358">
        <v>35294.65</v>
      </c>
      <c r="V36" s="142"/>
      <c r="W36" s="132">
        <f t="shared" ref="W36" si="73">SUM(Q36-T36)</f>
        <v>1</v>
      </c>
      <c r="X36" s="132">
        <f t="shared" ref="X36" si="74">SUM(R36-U36)</f>
        <v>6.3000000000029104</v>
      </c>
    </row>
    <row r="37" spans="1:24" s="253" customFormat="1" ht="14.4" x14ac:dyDescent="0.25">
      <c r="A37" s="44">
        <v>43252</v>
      </c>
      <c r="B37" s="164">
        <v>1736</v>
      </c>
      <c r="C37" s="328">
        <v>14912.5</v>
      </c>
      <c r="D37" s="120"/>
      <c r="E37" s="129">
        <v>21</v>
      </c>
      <c r="F37" s="130">
        <v>630.23</v>
      </c>
      <c r="G37" s="129">
        <v>15</v>
      </c>
      <c r="H37" s="130">
        <v>5449.69</v>
      </c>
      <c r="I37" s="129">
        <v>4</v>
      </c>
      <c r="J37" s="130">
        <v>7999.48</v>
      </c>
      <c r="K37" s="127">
        <f t="shared" ref="K37" si="75">SUM(E37+G37+I37)</f>
        <v>40</v>
      </c>
      <c r="L37" s="131">
        <f t="shared" ref="L37" si="76">SUM(F37+H37+J37)</f>
        <v>14079.4</v>
      </c>
      <c r="M37" s="120"/>
      <c r="N37" s="127">
        <v>1</v>
      </c>
      <c r="O37" s="128">
        <v>12998.7</v>
      </c>
      <c r="P37" s="120"/>
      <c r="Q37" s="237">
        <f t="shared" ref="Q37" si="77">SUM(B37+K37+N37)</f>
        <v>1777</v>
      </c>
      <c r="R37" s="237">
        <f t="shared" ref="R37" si="78">SUM(C37+L37+O37)</f>
        <v>41990.600000000006</v>
      </c>
      <c r="S37" s="121"/>
      <c r="T37" s="358">
        <v>1777</v>
      </c>
      <c r="U37" s="358">
        <v>41990.600000000006</v>
      </c>
      <c r="V37" s="142"/>
      <c r="W37" s="132">
        <f t="shared" ref="W37" si="79">SUM(Q37-T37)</f>
        <v>0</v>
      </c>
      <c r="X37" s="132">
        <f t="shared" ref="X37" si="80">SUM(R37-U37)</f>
        <v>0</v>
      </c>
    </row>
    <row r="38" spans="1:24" s="253" customFormat="1" ht="14.4" x14ac:dyDescent="0.25">
      <c r="A38" s="44">
        <v>43282</v>
      </c>
      <c r="B38" s="164">
        <v>1342</v>
      </c>
      <c r="C38" s="328">
        <v>12167.87</v>
      </c>
      <c r="D38" s="120"/>
      <c r="E38" s="129">
        <v>21</v>
      </c>
      <c r="F38" s="130">
        <v>577.69000000000005</v>
      </c>
      <c r="G38" s="129">
        <v>10</v>
      </c>
      <c r="H38" s="130">
        <v>1955.64</v>
      </c>
      <c r="I38" s="129">
        <v>2</v>
      </c>
      <c r="J38" s="130">
        <v>3531.33</v>
      </c>
      <c r="K38" s="127">
        <f t="shared" ref="K38" si="81">SUM(E38+G38+I38)</f>
        <v>33</v>
      </c>
      <c r="L38" s="131">
        <f t="shared" ref="L38" si="82">SUM(F38+H38+J38)</f>
        <v>6064.66</v>
      </c>
      <c r="M38" s="120"/>
      <c r="N38" s="127">
        <v>0</v>
      </c>
      <c r="O38" s="128">
        <v>0</v>
      </c>
      <c r="P38" s="120"/>
      <c r="Q38" s="237">
        <f t="shared" ref="Q38" si="83">SUM(B38+K38+N38)</f>
        <v>1375</v>
      </c>
      <c r="R38" s="237">
        <f t="shared" ref="R38" si="84">SUM(C38+L38+O38)</f>
        <v>18232.53</v>
      </c>
      <c r="S38" s="121"/>
      <c r="T38" s="358">
        <v>1374</v>
      </c>
      <c r="U38" s="358">
        <v>18218.04</v>
      </c>
      <c r="V38" s="142"/>
      <c r="W38" s="132">
        <f t="shared" ref="W38" si="85">SUM(Q38-T38)</f>
        <v>1</v>
      </c>
      <c r="X38" s="132">
        <f t="shared" ref="X38" si="86">SUM(R38-U38)</f>
        <v>14.489999999997963</v>
      </c>
    </row>
    <row r="39" spans="1:24" s="253" customFormat="1" ht="14.4" x14ac:dyDescent="0.25">
      <c r="A39" s="44">
        <v>43313</v>
      </c>
      <c r="B39" s="164">
        <v>1417</v>
      </c>
      <c r="C39" s="328">
        <v>12550.01</v>
      </c>
      <c r="D39" s="120"/>
      <c r="E39" s="129">
        <v>31</v>
      </c>
      <c r="F39" s="130">
        <v>1035.78</v>
      </c>
      <c r="G39" s="129">
        <v>8</v>
      </c>
      <c r="H39" s="130">
        <v>2113.21</v>
      </c>
      <c r="I39" s="129">
        <v>1</v>
      </c>
      <c r="J39" s="130">
        <v>3373.65</v>
      </c>
      <c r="K39" s="127">
        <f t="shared" ref="K39" si="87">SUM(E39+G39+I39)</f>
        <v>40</v>
      </c>
      <c r="L39" s="131">
        <f t="shared" ref="L39" si="88">SUM(F39+H39+J39)</f>
        <v>6522.6399999999994</v>
      </c>
      <c r="M39" s="120"/>
      <c r="N39" s="127">
        <v>1</v>
      </c>
      <c r="O39" s="128">
        <v>10693.44</v>
      </c>
      <c r="P39" s="120"/>
      <c r="Q39" s="237">
        <f t="shared" ref="Q39" si="89">SUM(B39+K39+N39)</f>
        <v>1458</v>
      </c>
      <c r="R39" s="237">
        <f t="shared" ref="R39" si="90">SUM(C39+L39+O39)</f>
        <v>29766.090000000004</v>
      </c>
      <c r="S39" s="121"/>
      <c r="T39" s="358">
        <v>1449</v>
      </c>
      <c r="U39" s="358">
        <v>29673.690000000002</v>
      </c>
      <c r="V39" s="142"/>
      <c r="W39" s="132">
        <f t="shared" ref="W39" si="91">SUM(Q39-T39)</f>
        <v>9</v>
      </c>
      <c r="X39" s="132">
        <f t="shared" ref="X39" si="92">SUM(R39-U39)</f>
        <v>92.400000000001455</v>
      </c>
    </row>
    <row r="40" spans="1:24" s="253" customFormat="1" ht="14.4" x14ac:dyDescent="0.25">
      <c r="A40" s="44">
        <v>43344</v>
      </c>
      <c r="B40" s="164">
        <v>1541</v>
      </c>
      <c r="C40" s="328">
        <v>13445.8</v>
      </c>
      <c r="D40" s="120"/>
      <c r="E40" s="129">
        <v>27</v>
      </c>
      <c r="F40" s="130">
        <v>874.17</v>
      </c>
      <c r="G40" s="129">
        <v>10</v>
      </c>
      <c r="H40" s="130">
        <v>2264.2399999999998</v>
      </c>
      <c r="I40" s="129">
        <v>0</v>
      </c>
      <c r="J40" s="130">
        <v>0</v>
      </c>
      <c r="K40" s="127">
        <f t="shared" ref="K40" si="93">SUM(E40+G40+I40)</f>
        <v>37</v>
      </c>
      <c r="L40" s="131">
        <f t="shared" ref="L40" si="94">SUM(F40+H40+J40)</f>
        <v>3138.41</v>
      </c>
      <c r="M40" s="120"/>
      <c r="N40" s="127">
        <v>0</v>
      </c>
      <c r="O40" s="128">
        <v>0</v>
      </c>
      <c r="P40" s="120"/>
      <c r="Q40" s="237">
        <f t="shared" ref="Q40" si="95">SUM(B40+K40+N40)</f>
        <v>1578</v>
      </c>
      <c r="R40" s="237">
        <f t="shared" ref="R40" si="96">SUM(C40+L40+O40)</f>
        <v>16584.21</v>
      </c>
      <c r="S40" s="121"/>
      <c r="T40" s="358">
        <v>1563</v>
      </c>
      <c r="U40" s="358">
        <v>16447.82</v>
      </c>
      <c r="V40" s="142"/>
      <c r="W40" s="132">
        <f t="shared" ref="W40" si="97">SUM(Q40-T40)</f>
        <v>15</v>
      </c>
      <c r="X40" s="132">
        <f t="shared" ref="X40" si="98">SUM(R40-U40)</f>
        <v>136.38999999999942</v>
      </c>
    </row>
    <row r="41" spans="1:24" s="253" customFormat="1" ht="14.4" x14ac:dyDescent="0.25">
      <c r="A41" s="44">
        <v>43374</v>
      </c>
      <c r="B41" s="164">
        <v>1507</v>
      </c>
      <c r="C41" s="328">
        <v>13188.46</v>
      </c>
      <c r="D41" s="120"/>
      <c r="E41" s="129">
        <v>30</v>
      </c>
      <c r="F41" s="130">
        <v>731.46</v>
      </c>
      <c r="G41" s="129">
        <v>6</v>
      </c>
      <c r="H41" s="130">
        <v>1796.59</v>
      </c>
      <c r="I41" s="129">
        <v>2</v>
      </c>
      <c r="J41" s="130">
        <v>10832.95</v>
      </c>
      <c r="K41" s="127">
        <f t="shared" ref="K41" si="99">SUM(E41+G41+I41)</f>
        <v>38</v>
      </c>
      <c r="L41" s="131">
        <f t="shared" ref="L41" si="100">SUM(F41+H41+J41)</f>
        <v>13361</v>
      </c>
      <c r="M41" s="120"/>
      <c r="N41" s="127">
        <v>1</v>
      </c>
      <c r="O41" s="128">
        <v>9997.33</v>
      </c>
      <c r="P41" s="120"/>
      <c r="Q41" s="237">
        <f t="shared" ref="Q41" si="101">SUM(B41+K41+N41)</f>
        <v>1546</v>
      </c>
      <c r="R41" s="237">
        <f t="shared" ref="R41" si="102">SUM(C41+L41+O41)</f>
        <v>36546.79</v>
      </c>
      <c r="S41" s="121"/>
      <c r="T41" s="358">
        <v>1539</v>
      </c>
      <c r="U41" s="358">
        <v>36471.42</v>
      </c>
      <c r="V41" s="142"/>
      <c r="W41" s="132">
        <f t="shared" ref="W41" si="103">SUM(Q41-T41)</f>
        <v>7</v>
      </c>
      <c r="X41" s="132">
        <f t="shared" ref="X41" si="104">SUM(R41-U41)</f>
        <v>75.370000000002619</v>
      </c>
    </row>
    <row r="42" spans="1:24" s="253" customFormat="1" ht="14.4" x14ac:dyDescent="0.25">
      <c r="A42" s="44">
        <v>43405</v>
      </c>
      <c r="B42" s="164">
        <v>1195</v>
      </c>
      <c r="C42" s="328">
        <v>10768.24</v>
      </c>
      <c r="D42" s="120"/>
      <c r="E42" s="129">
        <v>25</v>
      </c>
      <c r="F42" s="130">
        <v>857.77</v>
      </c>
      <c r="G42" s="129">
        <v>15</v>
      </c>
      <c r="H42" s="130">
        <v>4133.63</v>
      </c>
      <c r="I42" s="129">
        <v>4</v>
      </c>
      <c r="J42" s="130">
        <v>6262.38</v>
      </c>
      <c r="K42" s="127">
        <f t="shared" ref="K42" si="105">SUM(E42+G42+I42)</f>
        <v>44</v>
      </c>
      <c r="L42" s="131">
        <f t="shared" ref="L42" si="106">SUM(F42+H42+J42)</f>
        <v>11253.779999999999</v>
      </c>
      <c r="M42" s="120"/>
      <c r="N42" s="127">
        <v>0</v>
      </c>
      <c r="O42" s="128">
        <v>0</v>
      </c>
      <c r="P42" s="120"/>
      <c r="Q42" s="237">
        <f t="shared" ref="Q42" si="107">SUM(B42+K42+N42)</f>
        <v>1239</v>
      </c>
      <c r="R42" s="237">
        <f t="shared" ref="R42" si="108">SUM(C42+L42+O42)</f>
        <v>22022.019999999997</v>
      </c>
      <c r="S42" s="121"/>
      <c r="T42" s="358">
        <v>1226</v>
      </c>
      <c r="U42" s="358">
        <v>21707.82</v>
      </c>
      <c r="V42" s="142"/>
      <c r="W42" s="132">
        <f t="shared" ref="W42" si="109">SUM(Q42-T42)</f>
        <v>13</v>
      </c>
      <c r="X42" s="132">
        <f t="shared" ref="X42" si="110">SUM(R42-U42)</f>
        <v>314.19999999999709</v>
      </c>
    </row>
    <row r="43" spans="1:24" s="253" customFormat="1" ht="14.4" x14ac:dyDescent="0.25">
      <c r="A43" s="44">
        <v>43435</v>
      </c>
      <c r="B43" s="164">
        <v>1513</v>
      </c>
      <c r="C43" s="328">
        <v>13090.89</v>
      </c>
      <c r="D43" s="120"/>
      <c r="E43" s="129">
        <v>30</v>
      </c>
      <c r="F43" s="130">
        <v>1115.95</v>
      </c>
      <c r="G43" s="129">
        <v>40</v>
      </c>
      <c r="H43" s="130">
        <v>15323.06</v>
      </c>
      <c r="I43" s="129">
        <v>5</v>
      </c>
      <c r="J43" s="130">
        <v>8791.77</v>
      </c>
      <c r="K43" s="127">
        <f t="shared" ref="K43" si="111">SUM(E43+G43+I43)</f>
        <v>75</v>
      </c>
      <c r="L43" s="131">
        <f t="shared" ref="L43" si="112">SUM(F43+H43+J43)</f>
        <v>25230.78</v>
      </c>
      <c r="M43" s="120"/>
      <c r="N43" s="127">
        <v>0</v>
      </c>
      <c r="O43" s="128">
        <v>0</v>
      </c>
      <c r="P43" s="120"/>
      <c r="Q43" s="237">
        <f t="shared" ref="Q43" si="113">SUM(B43+K43+N43)</f>
        <v>1588</v>
      </c>
      <c r="R43" s="237">
        <f t="shared" ref="R43" si="114">SUM(C43+L43+O43)</f>
        <v>38321.67</v>
      </c>
      <c r="S43" s="121"/>
      <c r="T43" s="358">
        <v>1575</v>
      </c>
      <c r="U43" s="358">
        <v>38212.050000000003</v>
      </c>
      <c r="V43" s="142"/>
      <c r="W43" s="132">
        <f t="shared" ref="W43" si="115">SUM(Q43-T43)</f>
        <v>13</v>
      </c>
      <c r="X43" s="132">
        <f t="shared" ref="X43" si="116">SUM(R43-U43)</f>
        <v>109.61999999999534</v>
      </c>
    </row>
    <row r="44" spans="1:24" s="253" customFormat="1" ht="5.4" customHeight="1" thickBot="1" x14ac:dyDescent="0.3">
      <c r="A44" s="148"/>
      <c r="B44" s="122"/>
      <c r="C44" s="327"/>
      <c r="D44" s="133"/>
      <c r="E44" s="136"/>
      <c r="F44" s="123"/>
      <c r="G44" s="136"/>
      <c r="H44" s="123"/>
      <c r="I44" s="136"/>
      <c r="J44" s="123"/>
      <c r="K44" s="136"/>
      <c r="L44" s="124"/>
      <c r="M44" s="133"/>
      <c r="N44" s="136"/>
      <c r="O44" s="123"/>
      <c r="P44" s="133"/>
      <c r="Q44" s="122"/>
      <c r="R44" s="124"/>
      <c r="S44" s="119"/>
      <c r="T44" s="143"/>
      <c r="U44" s="126"/>
      <c r="V44" s="142"/>
      <c r="W44" s="125"/>
      <c r="X44" s="126"/>
    </row>
    <row r="45" spans="1:24" s="5" customFormat="1" ht="15" thickTop="1" thickBot="1" x14ac:dyDescent="0.3">
      <c r="A45" s="157" t="s">
        <v>102</v>
      </c>
      <c r="B45" s="165">
        <f>SUM(B32:B43)</f>
        <v>17028</v>
      </c>
      <c r="C45" s="331">
        <f>SUM(C32:C43)</f>
        <v>148501.08999999997</v>
      </c>
      <c r="D45" s="100"/>
      <c r="E45" s="284">
        <f>SUM(E32:E43)</f>
        <v>318</v>
      </c>
      <c r="F45" s="284">
        <f t="shared" ref="F45:J45" si="117">SUM(F32:F43)</f>
        <v>10483.000000000002</v>
      </c>
      <c r="G45" s="284">
        <f t="shared" si="117"/>
        <v>198</v>
      </c>
      <c r="H45" s="284">
        <f t="shared" si="117"/>
        <v>67870.799999999988</v>
      </c>
      <c r="I45" s="284">
        <f t="shared" si="117"/>
        <v>26</v>
      </c>
      <c r="J45" s="284">
        <f t="shared" si="117"/>
        <v>56308.67</v>
      </c>
      <c r="K45" s="165">
        <f>SUM(K32:K43)</f>
        <v>542</v>
      </c>
      <c r="L45" s="165">
        <f>SUM(L32:L43)</f>
        <v>134662.47</v>
      </c>
      <c r="M45" s="100"/>
      <c r="N45" s="165">
        <f>SUM(N32:N43)</f>
        <v>4</v>
      </c>
      <c r="O45" s="165">
        <f>SUM(O32:O43)</f>
        <v>43687.12</v>
      </c>
      <c r="P45" s="100"/>
      <c r="Q45" s="283">
        <f>SUM(Q32:Q43)</f>
        <v>17574</v>
      </c>
      <c r="R45" s="283">
        <f>SUM(R32:R43)</f>
        <v>326850.68</v>
      </c>
      <c r="S45" s="149"/>
      <c r="T45" s="293">
        <f>SUM(T32:T43)</f>
        <v>17516</v>
      </c>
      <c r="U45" s="293">
        <f>SUM(U32:U43)</f>
        <v>326108.21000000002</v>
      </c>
      <c r="V45" s="150"/>
      <c r="W45" s="284">
        <f>SUM(W32:W43)</f>
        <v>58</v>
      </c>
      <c r="X45" s="284">
        <f>SUM(X32:X43)</f>
        <v>742.46999999999753</v>
      </c>
    </row>
    <row r="46" spans="1:24" s="5" customFormat="1" ht="9.6" customHeight="1" thickTop="1" x14ac:dyDescent="0.25">
      <c r="A46" s="148"/>
      <c r="B46" s="122"/>
      <c r="C46" s="327"/>
      <c r="D46" s="133"/>
      <c r="E46" s="136"/>
      <c r="F46" s="123"/>
      <c r="G46" s="136"/>
      <c r="H46" s="123"/>
      <c r="I46" s="136"/>
      <c r="J46" s="123"/>
      <c r="K46" s="136"/>
      <c r="L46" s="124"/>
      <c r="M46" s="133"/>
      <c r="N46" s="136"/>
      <c r="O46" s="123"/>
      <c r="P46" s="133"/>
      <c r="Q46" s="122"/>
      <c r="R46" s="124"/>
      <c r="S46" s="119"/>
      <c r="T46" s="143"/>
      <c r="U46" s="126"/>
      <c r="V46" s="142"/>
      <c r="W46" s="125"/>
      <c r="X46" s="126"/>
    </row>
    <row r="47" spans="1:24" s="253" customFormat="1" ht="14.4" x14ac:dyDescent="0.25">
      <c r="A47" s="44">
        <v>43466</v>
      </c>
      <c r="B47" s="164">
        <v>1555</v>
      </c>
      <c r="C47" s="328">
        <v>13920.51</v>
      </c>
      <c r="D47" s="120"/>
      <c r="E47" s="129">
        <v>29</v>
      </c>
      <c r="F47" s="130">
        <v>1038.45</v>
      </c>
      <c r="G47" s="129">
        <v>27</v>
      </c>
      <c r="H47" s="130">
        <v>8936.7099999999991</v>
      </c>
      <c r="I47" s="129">
        <v>2</v>
      </c>
      <c r="J47" s="130">
        <v>3871.88</v>
      </c>
      <c r="K47" s="127">
        <f t="shared" ref="K47" si="118">SUM(E47+G47+I47)</f>
        <v>58</v>
      </c>
      <c r="L47" s="131">
        <f t="shared" ref="L47" si="119">SUM(F47+H47+J47)</f>
        <v>13847.04</v>
      </c>
      <c r="M47" s="120"/>
      <c r="N47" s="127">
        <v>0</v>
      </c>
      <c r="O47" s="328">
        <v>0</v>
      </c>
      <c r="P47" s="120"/>
      <c r="Q47" s="237">
        <f t="shared" ref="Q47" si="120">SUM(B47+K47+N47)</f>
        <v>1613</v>
      </c>
      <c r="R47" s="237">
        <f t="shared" ref="R47" si="121">SUM(C47+L47+O47)</f>
        <v>27767.550000000003</v>
      </c>
      <c r="S47" s="121"/>
      <c r="T47" s="358">
        <v>1606</v>
      </c>
      <c r="U47" s="358">
        <v>27700.21</v>
      </c>
      <c r="V47" s="142"/>
      <c r="W47" s="132">
        <f t="shared" ref="W47" si="122">SUM(Q47-T47)</f>
        <v>7</v>
      </c>
      <c r="X47" s="132">
        <f t="shared" ref="X47" si="123">SUM(R47-U47)</f>
        <v>67.340000000003783</v>
      </c>
    </row>
    <row r="48" spans="1:24" s="253" customFormat="1" ht="14.4" x14ac:dyDescent="0.25">
      <c r="A48" s="44">
        <v>43497</v>
      </c>
      <c r="B48" s="164">
        <v>1200</v>
      </c>
      <c r="C48" s="328">
        <v>10622.75</v>
      </c>
      <c r="D48" s="120"/>
      <c r="E48" s="129">
        <v>21</v>
      </c>
      <c r="F48" s="130">
        <v>700.92</v>
      </c>
      <c r="G48" s="129">
        <v>20</v>
      </c>
      <c r="H48" s="130">
        <v>5215.29</v>
      </c>
      <c r="I48" s="129">
        <v>4</v>
      </c>
      <c r="J48" s="130">
        <v>20070.78</v>
      </c>
      <c r="K48" s="127">
        <f t="shared" ref="K48" si="124">SUM(E48+G48+I48)</f>
        <v>45</v>
      </c>
      <c r="L48" s="131">
        <f t="shared" ref="L48" si="125">SUM(F48+H48+J48)</f>
        <v>25986.989999999998</v>
      </c>
      <c r="M48" s="120"/>
      <c r="N48" s="127">
        <v>0</v>
      </c>
      <c r="O48" s="328">
        <v>0</v>
      </c>
      <c r="P48" s="120"/>
      <c r="Q48" s="237">
        <f t="shared" ref="Q48" si="126">SUM(B48+K48+N48)</f>
        <v>1245</v>
      </c>
      <c r="R48" s="237">
        <f t="shared" ref="R48" si="127">SUM(C48+L48+O48)</f>
        <v>36609.74</v>
      </c>
      <c r="S48" s="121"/>
      <c r="T48" s="358">
        <v>1231</v>
      </c>
      <c r="U48" s="358">
        <v>36466.539999999994</v>
      </c>
      <c r="V48" s="142"/>
      <c r="W48" s="132">
        <f t="shared" ref="W48" si="128">SUM(Q48-T48)</f>
        <v>14</v>
      </c>
      <c r="X48" s="132">
        <f t="shared" ref="X48" si="129">SUM(R48-U48)</f>
        <v>143.20000000000437</v>
      </c>
    </row>
    <row r="49" spans="1:24" s="253" customFormat="1" ht="14.4" x14ac:dyDescent="0.25">
      <c r="A49" s="44">
        <v>43525</v>
      </c>
      <c r="B49" s="164">
        <v>1146</v>
      </c>
      <c r="C49" s="328">
        <v>10305.09</v>
      </c>
      <c r="D49" s="120"/>
      <c r="E49" s="129">
        <v>15</v>
      </c>
      <c r="F49" s="130">
        <v>414.85</v>
      </c>
      <c r="G49" s="129">
        <v>13</v>
      </c>
      <c r="H49" s="130">
        <v>2541.3000000000002</v>
      </c>
      <c r="I49" s="129">
        <v>0</v>
      </c>
      <c r="J49" s="130">
        <v>0</v>
      </c>
      <c r="K49" s="127">
        <f t="shared" ref="K49" si="130">SUM(E49+G49+I49)</f>
        <v>28</v>
      </c>
      <c r="L49" s="131">
        <f t="shared" ref="L49" si="131">SUM(F49+H49+J49)</f>
        <v>2956.15</v>
      </c>
      <c r="M49" s="120"/>
      <c r="N49" s="127">
        <v>1</v>
      </c>
      <c r="O49" s="328">
        <v>12996</v>
      </c>
      <c r="P49" s="120"/>
      <c r="Q49" s="237">
        <f t="shared" ref="Q49" si="132">SUM(B49+K49+N49)</f>
        <v>1175</v>
      </c>
      <c r="R49" s="237">
        <f t="shared" ref="R49" si="133">SUM(C49+L49+O49)</f>
        <v>26257.239999999998</v>
      </c>
      <c r="S49" s="121"/>
      <c r="T49" s="358">
        <v>1147</v>
      </c>
      <c r="U49" s="358">
        <v>25973.15</v>
      </c>
      <c r="V49" s="142"/>
      <c r="W49" s="132">
        <f t="shared" ref="W49" si="134">SUM(Q49-T49)</f>
        <v>28</v>
      </c>
      <c r="X49" s="132">
        <f t="shared" ref="X49" si="135">SUM(R49-U49)</f>
        <v>284.08999999999651</v>
      </c>
    </row>
    <row r="50" spans="1:24" s="343" customFormat="1" ht="14.4" x14ac:dyDescent="0.25">
      <c r="A50" s="344">
        <v>43556</v>
      </c>
      <c r="B50" s="355">
        <v>1062</v>
      </c>
      <c r="C50" s="348">
        <v>9601.7900000000009</v>
      </c>
      <c r="D50" s="345"/>
      <c r="E50" s="349">
        <v>22</v>
      </c>
      <c r="F50" s="350">
        <v>744.89</v>
      </c>
      <c r="G50" s="349">
        <v>15</v>
      </c>
      <c r="H50" s="350">
        <v>5318.22</v>
      </c>
      <c r="I50" s="349">
        <v>2</v>
      </c>
      <c r="J50" s="350">
        <v>3973.43</v>
      </c>
      <c r="K50" s="347">
        <f t="shared" ref="K50" si="136">SUM(E50+G50+I50)</f>
        <v>39</v>
      </c>
      <c r="L50" s="351">
        <f t="shared" ref="L50" si="137">SUM(F50+H50+J50)</f>
        <v>10036.540000000001</v>
      </c>
      <c r="M50" s="345"/>
      <c r="N50" s="347">
        <v>0</v>
      </c>
      <c r="O50" s="348">
        <v>0</v>
      </c>
      <c r="P50" s="345"/>
      <c r="Q50" s="356">
        <f t="shared" ref="Q50" si="138">SUM(B50+K50+N50)</f>
        <v>1101</v>
      </c>
      <c r="R50" s="356">
        <f t="shared" ref="R50" si="139">SUM(C50+L50+O50)</f>
        <v>19638.330000000002</v>
      </c>
      <c r="S50" s="346"/>
      <c r="T50" s="354">
        <v>1008</v>
      </c>
      <c r="U50" s="354">
        <v>15727.000000000002</v>
      </c>
      <c r="V50" s="353"/>
      <c r="W50" s="352">
        <f t="shared" ref="W50" si="140">SUM(Q50-T50)</f>
        <v>93</v>
      </c>
      <c r="X50" s="352">
        <f t="shared" ref="X50" si="141">SUM(R50-U50)</f>
        <v>3911.33</v>
      </c>
    </row>
    <row r="51" spans="1:24" s="343" customFormat="1" ht="14.4" x14ac:dyDescent="0.25">
      <c r="A51" s="344">
        <v>43586</v>
      </c>
      <c r="B51" s="355">
        <v>849</v>
      </c>
      <c r="C51" s="348">
        <v>7496.38</v>
      </c>
      <c r="D51" s="345"/>
      <c r="E51" s="349">
        <v>16</v>
      </c>
      <c r="F51" s="350">
        <v>552.20000000000005</v>
      </c>
      <c r="G51" s="349">
        <v>8</v>
      </c>
      <c r="H51" s="350">
        <v>4647</v>
      </c>
      <c r="I51" s="349">
        <v>3</v>
      </c>
      <c r="J51" s="350">
        <v>8267.0400000000009</v>
      </c>
      <c r="K51" s="347">
        <f t="shared" ref="K51" si="142">SUM(E51+G51+I51)</f>
        <v>27</v>
      </c>
      <c r="L51" s="351">
        <f t="shared" ref="L51" si="143">SUM(F51+H51+J51)</f>
        <v>13466.240000000002</v>
      </c>
      <c r="M51" s="345"/>
      <c r="N51" s="347">
        <v>0</v>
      </c>
      <c r="O51" s="348">
        <v>0</v>
      </c>
      <c r="P51" s="345"/>
      <c r="Q51" s="356">
        <f t="shared" ref="Q51" si="144">SUM(B51+K51+N51)</f>
        <v>876</v>
      </c>
      <c r="R51" s="356">
        <f t="shared" ref="R51" si="145">SUM(C51+L51+O51)</f>
        <v>20962.620000000003</v>
      </c>
      <c r="S51" s="346"/>
      <c r="T51" s="354">
        <v>581</v>
      </c>
      <c r="U51" s="354">
        <v>14582.5</v>
      </c>
      <c r="V51" s="353"/>
      <c r="W51" s="352">
        <f t="shared" ref="W51" si="146">SUM(Q51-T51)</f>
        <v>295</v>
      </c>
      <c r="X51" s="352">
        <f t="shared" ref="X51" si="147">SUM(R51-U51)</f>
        <v>6380.1200000000026</v>
      </c>
    </row>
    <row r="52" spans="1:24" s="343" customFormat="1" ht="14.4" x14ac:dyDescent="0.25">
      <c r="A52" s="344">
        <v>43617</v>
      </c>
      <c r="B52" s="355">
        <v>487</v>
      </c>
      <c r="C52" s="348">
        <v>4225.93</v>
      </c>
      <c r="D52" s="345"/>
      <c r="E52" s="349">
        <v>3</v>
      </c>
      <c r="F52" s="350">
        <v>155.25</v>
      </c>
      <c r="G52" s="349">
        <v>1</v>
      </c>
      <c r="H52" s="350">
        <v>867.24</v>
      </c>
      <c r="I52" s="349">
        <v>1</v>
      </c>
      <c r="J52" s="350">
        <v>23446.92</v>
      </c>
      <c r="K52" s="347">
        <f t="shared" ref="K52" si="148">SUM(E52+G52+I52)</f>
        <v>5</v>
      </c>
      <c r="L52" s="351">
        <f t="shared" ref="L52" si="149">SUM(F52+H52+J52)</f>
        <v>24469.41</v>
      </c>
      <c r="M52" s="345"/>
      <c r="N52" s="347">
        <v>1</v>
      </c>
      <c r="O52" s="348">
        <v>9999.42</v>
      </c>
      <c r="P52" s="345"/>
      <c r="Q52" s="356">
        <f t="shared" ref="Q52" si="150">SUM(B52+K52+N52)</f>
        <v>493</v>
      </c>
      <c r="R52" s="356">
        <f t="shared" ref="R52" si="151">SUM(C52+L52+O52)</f>
        <v>38694.76</v>
      </c>
      <c r="S52" s="346"/>
      <c r="T52" s="354">
        <v>0</v>
      </c>
      <c r="U52" s="354">
        <v>0</v>
      </c>
      <c r="V52" s="353"/>
      <c r="W52" s="352">
        <f t="shared" ref="W52" si="152">SUM(Q52-T52)</f>
        <v>493</v>
      </c>
      <c r="X52" s="352">
        <f t="shared" ref="X52" si="153">SUM(R52-U52)</f>
        <v>38694.76</v>
      </c>
    </row>
    <row r="53" spans="1:24" s="253" customFormat="1" ht="5.4" customHeight="1" thickBot="1" x14ac:dyDescent="0.3">
      <c r="A53" s="148"/>
      <c r="B53" s="122"/>
      <c r="C53" s="327"/>
      <c r="D53" s="133"/>
      <c r="E53" s="136"/>
      <c r="F53" s="327"/>
      <c r="G53" s="136"/>
      <c r="H53" s="327"/>
      <c r="I53" s="136"/>
      <c r="J53" s="327"/>
      <c r="K53" s="136"/>
      <c r="L53" s="124"/>
      <c r="M53" s="133"/>
      <c r="N53" s="136"/>
      <c r="O53" s="327"/>
      <c r="P53" s="133"/>
      <c r="Q53" s="122"/>
      <c r="R53" s="124"/>
      <c r="S53" s="119"/>
      <c r="T53" s="143"/>
      <c r="U53" s="126"/>
      <c r="V53" s="142"/>
      <c r="W53" s="125"/>
      <c r="X53" s="126"/>
    </row>
    <row r="54" spans="1:24" s="5" customFormat="1" ht="15" thickTop="1" thickBot="1" x14ac:dyDescent="0.3">
      <c r="A54" s="157" t="s">
        <v>325</v>
      </c>
      <c r="B54" s="331">
        <f>SUM(B47:B52)</f>
        <v>6299</v>
      </c>
      <c r="C54" s="357">
        <f>SUM(C47:C52)</f>
        <v>56172.450000000004</v>
      </c>
      <c r="D54" s="100"/>
      <c r="E54" s="357">
        <f t="shared" ref="E54:J54" si="154">SUM(E47:E52)</f>
        <v>106</v>
      </c>
      <c r="F54" s="357">
        <f t="shared" si="154"/>
        <v>3606.5599999999995</v>
      </c>
      <c r="G54" s="357">
        <f t="shared" si="154"/>
        <v>84</v>
      </c>
      <c r="H54" s="357">
        <f t="shared" si="154"/>
        <v>27525.760000000002</v>
      </c>
      <c r="I54" s="357">
        <f t="shared" si="154"/>
        <v>12</v>
      </c>
      <c r="J54" s="357">
        <f t="shared" si="154"/>
        <v>59630.05</v>
      </c>
      <c r="K54" s="357">
        <f>SUM(K47:K52)</f>
        <v>202</v>
      </c>
      <c r="L54" s="357">
        <f>SUM(L47:L52)</f>
        <v>90762.37000000001</v>
      </c>
      <c r="M54" s="100"/>
      <c r="N54" s="357">
        <f>SUM(N47:N52)</f>
        <v>2</v>
      </c>
      <c r="O54" s="357">
        <f>SUM(O47:O52)</f>
        <v>22995.42</v>
      </c>
      <c r="P54" s="100"/>
      <c r="Q54" s="357">
        <f>SUM(Q47:Q52)</f>
        <v>6503</v>
      </c>
      <c r="R54" s="357">
        <f>SUM(R47:R52)</f>
        <v>169930.24000000002</v>
      </c>
      <c r="S54" s="149"/>
      <c r="T54" s="357">
        <f>SUM(T47:T52)</f>
        <v>5573</v>
      </c>
      <c r="U54" s="357">
        <f>SUM(U47:U52)</f>
        <v>120449.4</v>
      </c>
      <c r="V54" s="150"/>
      <c r="W54" s="357">
        <f>SUM(W47:W52)</f>
        <v>930</v>
      </c>
      <c r="X54" s="357">
        <f>SUM(X47:X52)</f>
        <v>49480.840000000011</v>
      </c>
    </row>
    <row r="55" spans="1:24" s="5" customFormat="1" ht="9.6" customHeight="1" thickTop="1" thickBot="1" x14ac:dyDescent="0.3">
      <c r="A55" s="148"/>
      <c r="B55" s="122"/>
      <c r="C55" s="327"/>
      <c r="D55" s="133"/>
      <c r="E55" s="136"/>
      <c r="F55" s="327"/>
      <c r="G55" s="136"/>
      <c r="H55" s="327"/>
      <c r="I55" s="136"/>
      <c r="J55" s="327"/>
      <c r="K55" s="136"/>
      <c r="L55" s="124"/>
      <c r="M55" s="133"/>
      <c r="N55" s="136"/>
      <c r="O55" s="327"/>
      <c r="P55" s="133"/>
      <c r="Q55" s="122"/>
      <c r="R55" s="124"/>
      <c r="S55" s="119"/>
      <c r="T55" s="143"/>
      <c r="U55" s="126"/>
      <c r="V55" s="142"/>
      <c r="W55" s="125"/>
      <c r="X55" s="126"/>
    </row>
    <row r="56" spans="1:24" s="5" customFormat="1" ht="15" thickBot="1" x14ac:dyDescent="0.3">
      <c r="A56" s="260" t="s">
        <v>1</v>
      </c>
      <c r="B56" s="261">
        <f>SUM(B8:B13)+B30+B45+B54</f>
        <v>106015</v>
      </c>
      <c r="C56" s="332">
        <f>SUM(C8:C13)+C30+C45+C54</f>
        <v>884144.47999999986</v>
      </c>
      <c r="D56" s="158"/>
      <c r="E56" s="332">
        <f t="shared" ref="E56:J56" si="155">SUM(E8:E13)+E30+E45+E54</f>
        <v>3977</v>
      </c>
      <c r="F56" s="332">
        <f t="shared" si="155"/>
        <v>126294.895</v>
      </c>
      <c r="G56" s="332">
        <f t="shared" si="155"/>
        <v>2208</v>
      </c>
      <c r="H56" s="332">
        <f t="shared" si="155"/>
        <v>700568.82799999998</v>
      </c>
      <c r="I56" s="332">
        <f t="shared" si="155"/>
        <v>242</v>
      </c>
      <c r="J56" s="332">
        <f t="shared" si="155"/>
        <v>582926.51400000008</v>
      </c>
      <c r="K56" s="332">
        <f>SUM(K8:K13)+K30+K45+K54</f>
        <v>6427</v>
      </c>
      <c r="L56" s="332">
        <f>SUM(L8:L13)+L30+L45+L54</f>
        <v>1409790.2370000002</v>
      </c>
      <c r="M56" s="158"/>
      <c r="N56" s="332">
        <f>SUM(N8:N13)+N30+N45+N54</f>
        <v>168</v>
      </c>
      <c r="O56" s="332">
        <f>SUM(O8:O13)+O30+O45+O54</f>
        <v>614221.31500000006</v>
      </c>
      <c r="P56" s="158"/>
      <c r="Q56" s="332">
        <f>SUM(Q8:Q13)+Q30+Q45+Q54</f>
        <v>112610</v>
      </c>
      <c r="R56" s="332">
        <f>SUM(R8:R13)+R30+R45+R54</f>
        <v>2908156.0320000001</v>
      </c>
      <c r="S56" s="159"/>
      <c r="T56" s="332">
        <f>SUM(T8:T13)+T30+T45+T54</f>
        <v>111620</v>
      </c>
      <c r="U56" s="332">
        <f>SUM(U8:U13)+U30+U45+U54</f>
        <v>2857618.4019999998</v>
      </c>
      <c r="V56" s="160"/>
      <c r="W56" s="332">
        <f>SUM(W8:W13)+W30+W45+W54</f>
        <v>990</v>
      </c>
      <c r="X56" s="332">
        <f>SUM(X8:X13)+X30+X45+X54</f>
        <v>50537.62999999999</v>
      </c>
    </row>
    <row r="57" spans="1:24" s="5" customFormat="1" ht="9.6" customHeight="1" x14ac:dyDescent="0.25">
      <c r="A57" s="148"/>
      <c r="B57" s="122"/>
      <c r="C57" s="327"/>
      <c r="D57" s="133"/>
      <c r="E57" s="136"/>
      <c r="F57" s="123"/>
      <c r="G57" s="136"/>
      <c r="H57" s="123"/>
      <c r="I57" s="136"/>
      <c r="J57" s="123"/>
      <c r="K57" s="136" t="s">
        <v>103</v>
      </c>
      <c r="L57" s="124"/>
      <c r="M57" s="133"/>
      <c r="N57" s="136"/>
      <c r="O57" s="123"/>
      <c r="P57" s="133"/>
      <c r="Q57" s="122"/>
      <c r="R57" s="124"/>
      <c r="S57" s="119"/>
      <c r="T57" s="143"/>
      <c r="U57" s="126"/>
      <c r="V57" s="142"/>
      <c r="W57" s="125"/>
      <c r="X57" s="126"/>
    </row>
    <row r="58" spans="1:24" ht="73.8" customHeight="1" x14ac:dyDescent="0.25">
      <c r="A58" s="400" t="s">
        <v>319</v>
      </c>
      <c r="B58" s="400"/>
      <c r="C58" s="400"/>
      <c r="D58" s="400"/>
      <c r="E58" s="400"/>
      <c r="F58" s="400"/>
      <c r="G58" s="400"/>
      <c r="H58" s="400"/>
      <c r="I58" s="400"/>
      <c r="J58" s="400"/>
      <c r="K58" s="400"/>
      <c r="L58" s="400"/>
      <c r="M58" s="400"/>
      <c r="N58" s="400"/>
      <c r="O58" s="400"/>
      <c r="P58" s="400"/>
      <c r="Q58" s="400"/>
      <c r="R58" s="400"/>
      <c r="S58" s="400"/>
      <c r="T58" s="400"/>
      <c r="U58" s="400"/>
      <c r="V58" s="400"/>
      <c r="W58" s="400"/>
      <c r="X58" s="400"/>
    </row>
    <row r="59" spans="1:24" x14ac:dyDescent="0.25">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sheetData>
  <mergeCells count="16">
    <mergeCell ref="A1:M1"/>
    <mergeCell ref="A5:A7"/>
    <mergeCell ref="A58:X58"/>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1"/>
  <sheetViews>
    <sheetView showGridLines="0" zoomScale="90" zoomScaleNormal="90" workbookViewId="0">
      <selection sqref="A1:C1"/>
    </sheetView>
  </sheetViews>
  <sheetFormatPr defaultColWidth="10.33203125" defaultRowHeight="13.8" x14ac:dyDescent="0.25"/>
  <cols>
    <col min="1" max="1" width="23.109375" style="48" bestFit="1" customWidth="1"/>
    <col min="2" max="2" width="19.109375" style="48" customWidth="1"/>
    <col min="3" max="3" width="26.5546875" style="49" customWidth="1"/>
    <col min="4" max="4" width="19" style="48" customWidth="1"/>
    <col min="5" max="5" width="0.88671875" style="48" customWidth="1"/>
    <col min="6" max="6" width="12.33203125" style="48" bestFit="1" customWidth="1"/>
    <col min="7" max="7" width="15.44140625" style="48" bestFit="1" customWidth="1"/>
    <col min="8" max="8" width="0.5546875" style="48" customWidth="1"/>
    <col min="9" max="9" width="10.33203125" style="48"/>
    <col min="10" max="10" width="15.44140625" style="48" bestFit="1" customWidth="1"/>
    <col min="11" max="16384" width="10.33203125" style="48"/>
  </cols>
  <sheetData>
    <row r="1" spans="1:8" ht="18.600000000000001" customHeight="1" x14ac:dyDescent="0.25">
      <c r="A1" s="415" t="str">
        <f>'Annual Capacity'!A2</f>
        <v>New Jersey Solar Installations as of 06/30/19</v>
      </c>
      <c r="B1" s="415"/>
      <c r="C1" s="415"/>
      <c r="D1" s="298"/>
      <c r="E1" s="309"/>
      <c r="F1" s="309"/>
      <c r="G1" s="101"/>
      <c r="H1" s="101"/>
    </row>
    <row r="2" spans="1:8" ht="18.600000000000001" customHeight="1" x14ac:dyDescent="0.25">
      <c r="A2" s="334" t="s">
        <v>326</v>
      </c>
      <c r="B2" s="334"/>
      <c r="C2" s="334"/>
      <c r="D2" s="334"/>
      <c r="E2" s="309"/>
      <c r="F2" s="309"/>
      <c r="G2" s="334"/>
      <c r="H2" s="334"/>
    </row>
    <row r="3" spans="1:8" ht="6" customHeight="1" x14ac:dyDescent="0.3">
      <c r="A3" s="28"/>
    </row>
    <row r="4" spans="1:8" ht="27.6" customHeight="1" x14ac:dyDescent="0.25">
      <c r="A4" s="88" t="s">
        <v>33</v>
      </c>
      <c r="B4" s="87" t="s">
        <v>34</v>
      </c>
      <c r="C4" s="86" t="s">
        <v>72</v>
      </c>
      <c r="D4" s="86" t="s">
        <v>28</v>
      </c>
    </row>
    <row r="5" spans="1:8" x14ac:dyDescent="0.25">
      <c r="A5" s="29" t="s">
        <v>35</v>
      </c>
      <c r="B5" s="140">
        <f>SUM('Annual Capacity'!D28+'Annual Capacity'!M28)</f>
        <v>112442</v>
      </c>
      <c r="C5" s="137">
        <f>SUM('Annual Capacity'!E28+'Annual Capacity'!N28)</f>
        <v>2293934.7170000002</v>
      </c>
      <c r="D5" s="66">
        <f>C5/$C$7</f>
        <v>0.78879354881877262</v>
      </c>
    </row>
    <row r="6" spans="1:8" x14ac:dyDescent="0.25">
      <c r="A6" s="29" t="s">
        <v>32</v>
      </c>
      <c r="B6" s="140">
        <f>'Annual Capacity'!P28</f>
        <v>168</v>
      </c>
      <c r="C6" s="137">
        <f>'Annual Capacity'!Q28</f>
        <v>614221.31500000006</v>
      </c>
      <c r="D6" s="66">
        <f>C6/$C$7</f>
        <v>0.21120645118122741</v>
      </c>
    </row>
    <row r="7" spans="1:8" x14ac:dyDescent="0.25">
      <c r="A7" s="6" t="s">
        <v>1</v>
      </c>
      <c r="B7" s="141">
        <f>SUM(B5:B6)</f>
        <v>112610</v>
      </c>
      <c r="C7" s="138">
        <f>SUM(C5:C6)</f>
        <v>2908156.0320000001</v>
      </c>
      <c r="D7" s="139">
        <f>SUM(D5:D6)</f>
        <v>1</v>
      </c>
    </row>
    <row r="8" spans="1:8" ht="22.2" customHeight="1" x14ac:dyDescent="0.25"/>
    <row r="9" spans="1:8" ht="17.399999999999999" customHeight="1" x14ac:dyDescent="0.25">
      <c r="A9" s="415" t="s">
        <v>328</v>
      </c>
      <c r="B9" s="415"/>
      <c r="C9" s="415"/>
      <c r="D9" s="415"/>
      <c r="E9" s="415"/>
      <c r="F9" s="415"/>
      <c r="G9" s="101"/>
      <c r="H9" s="101"/>
    </row>
    <row r="10" spans="1:8" ht="17.399999999999999" x14ac:dyDescent="0.3">
      <c r="A10" s="335" t="s">
        <v>327</v>
      </c>
    </row>
    <row r="11" spans="1:8" ht="6" customHeight="1" x14ac:dyDescent="0.3">
      <c r="A11" s="28"/>
    </row>
    <row r="12" spans="1:8" ht="27.6" customHeight="1" x14ac:dyDescent="0.25">
      <c r="A12" s="89" t="s">
        <v>76</v>
      </c>
      <c r="B12" s="87" t="s">
        <v>34</v>
      </c>
      <c r="C12" s="86" t="s">
        <v>72</v>
      </c>
      <c r="D12" s="86" t="s">
        <v>28</v>
      </c>
    </row>
    <row r="13" spans="1:8" x14ac:dyDescent="0.25">
      <c r="A13" s="29" t="s">
        <v>4</v>
      </c>
      <c r="B13" s="359">
        <v>4486</v>
      </c>
      <c r="C13" s="360">
        <v>1057844.2479999999</v>
      </c>
      <c r="D13" s="66">
        <f t="shared" ref="D13:D24" si="0">C13/$C$25</f>
        <v>0.4611483666734183</v>
      </c>
    </row>
    <row r="14" spans="1:8" x14ac:dyDescent="0.25">
      <c r="A14" s="29" t="s">
        <v>2</v>
      </c>
      <c r="B14" s="361">
        <v>148</v>
      </c>
      <c r="C14" s="360">
        <v>5273.0110000000004</v>
      </c>
      <c r="D14" s="66">
        <f t="shared" si="0"/>
        <v>2.2986752678367528E-3</v>
      </c>
    </row>
    <row r="15" spans="1:8" x14ac:dyDescent="0.25">
      <c r="A15" s="29" t="s">
        <v>74</v>
      </c>
      <c r="B15" s="361">
        <v>98</v>
      </c>
      <c r="C15" s="360">
        <v>28917.077000000001</v>
      </c>
      <c r="D15" s="66">
        <f t="shared" si="0"/>
        <v>1.2605884895372114E-2</v>
      </c>
    </row>
    <row r="16" spans="1:8" x14ac:dyDescent="0.25">
      <c r="A16" s="29" t="s">
        <v>36</v>
      </c>
      <c r="B16" s="361">
        <v>252</v>
      </c>
      <c r="C16" s="360">
        <v>49761.703000000001</v>
      </c>
      <c r="D16" s="66">
        <f t="shared" si="0"/>
        <v>2.1692728494504931E-2</v>
      </c>
    </row>
    <row r="17" spans="1:10" x14ac:dyDescent="0.25">
      <c r="A17" s="29" t="s">
        <v>3</v>
      </c>
      <c r="B17" s="361">
        <v>611</v>
      </c>
      <c r="C17" s="360">
        <v>43842.288999999997</v>
      </c>
      <c r="D17" s="66">
        <f t="shared" si="0"/>
        <v>1.9112265347000282E-2</v>
      </c>
    </row>
    <row r="18" spans="1:10" ht="13.8" customHeight="1" x14ac:dyDescent="0.25">
      <c r="A18" s="29" t="s">
        <v>317</v>
      </c>
      <c r="B18" s="361">
        <v>12</v>
      </c>
      <c r="C18" s="360">
        <v>1223.9169999999999</v>
      </c>
      <c r="D18" s="66">
        <f t="shared" si="0"/>
        <v>5.3354482624537567E-4</v>
      </c>
      <c r="I18" s="1"/>
      <c r="J18" s="1"/>
    </row>
    <row r="19" spans="1:10" ht="13.8" customHeight="1" x14ac:dyDescent="0.25">
      <c r="A19" s="29" t="s">
        <v>318</v>
      </c>
      <c r="B19" s="361">
        <v>47</v>
      </c>
      <c r="C19" s="360">
        <v>23291.573</v>
      </c>
      <c r="D19" s="66">
        <f t="shared" si="0"/>
        <v>1.0153546579765201E-2</v>
      </c>
      <c r="I19" s="73"/>
      <c r="J19" s="73"/>
    </row>
    <row r="20" spans="1:10" x14ac:dyDescent="0.25">
      <c r="A20" s="29" t="s">
        <v>5</v>
      </c>
      <c r="B20" s="361">
        <v>106015</v>
      </c>
      <c r="C20" s="360">
        <v>884144.48</v>
      </c>
      <c r="D20" s="66">
        <f t="shared" si="0"/>
        <v>0.38542704526320665</v>
      </c>
    </row>
    <row r="21" spans="1:10" x14ac:dyDescent="0.25">
      <c r="A21" s="29" t="s">
        <v>333</v>
      </c>
      <c r="B21" s="361">
        <v>1</v>
      </c>
      <c r="C21" s="360">
        <v>209.3</v>
      </c>
      <c r="D21" s="66">
        <f t="shared" si="0"/>
        <v>9.1240608744839029E-5</v>
      </c>
    </row>
    <row r="22" spans="1:10" x14ac:dyDescent="0.25">
      <c r="A22" s="29" t="s">
        <v>7</v>
      </c>
      <c r="B22" s="361">
        <v>109</v>
      </c>
      <c r="C22" s="360">
        <v>35147.616999999998</v>
      </c>
      <c r="D22" s="66">
        <f t="shared" si="0"/>
        <v>1.5321977883470866E-2</v>
      </c>
    </row>
    <row r="23" spans="1:10" x14ac:dyDescent="0.25">
      <c r="A23" s="29" t="s">
        <v>6</v>
      </c>
      <c r="B23" s="361">
        <v>604</v>
      </c>
      <c r="C23" s="360">
        <v>162756.141</v>
      </c>
      <c r="D23" s="66">
        <f t="shared" si="0"/>
        <v>7.0950642053515783E-2</v>
      </c>
    </row>
    <row r="24" spans="1:10" x14ac:dyDescent="0.25">
      <c r="A24" s="29" t="s">
        <v>75</v>
      </c>
      <c r="B24" s="361">
        <v>59</v>
      </c>
      <c r="C24" s="360">
        <v>1523.3610000000001</v>
      </c>
      <c r="D24" s="66">
        <f t="shared" si="0"/>
        <v>6.640821069190001E-4</v>
      </c>
    </row>
    <row r="25" spans="1:10" ht="13.8" customHeight="1" x14ac:dyDescent="0.25">
      <c r="A25" s="6" t="s">
        <v>1</v>
      </c>
      <c r="B25" s="141">
        <f>SUM(B13:B24)</f>
        <v>112442</v>
      </c>
      <c r="C25" s="316">
        <f>SUM(C13:C24)</f>
        <v>2293934.7169999997</v>
      </c>
      <c r="D25" s="139">
        <f>SUM(D13:D24)</f>
        <v>1.0000000000000002</v>
      </c>
      <c r="I25" s="73"/>
      <c r="J25" s="73"/>
    </row>
    <row r="26" spans="1:10" s="73" customFormat="1" ht="18" customHeight="1" x14ac:dyDescent="0.25">
      <c r="A26" s="24"/>
      <c r="B26" s="114"/>
      <c r="C26" s="115"/>
      <c r="D26" s="116"/>
    </row>
    <row r="27" spans="1:10" ht="22.2" customHeight="1" x14ac:dyDescent="0.25">
      <c r="A27" s="103" t="s">
        <v>330</v>
      </c>
      <c r="B27" s="103"/>
      <c r="C27" s="103"/>
      <c r="D27" s="103"/>
      <c r="F27" s="418" t="str">
        <f>'Annual Capacity'!V3</f>
        <v>Previously Reported through 05/31/19</v>
      </c>
      <c r="G27" s="418"/>
      <c r="I27" s="416" t="str">
        <f>'Annual Capacity'!Y3</f>
        <v>Difference between 05/31/19 and 06/30/19</v>
      </c>
      <c r="J27" s="416"/>
    </row>
    <row r="28" spans="1:10" ht="17.399999999999999" customHeight="1" x14ac:dyDescent="0.25">
      <c r="A28" s="103" t="s">
        <v>329</v>
      </c>
      <c r="B28" s="103"/>
      <c r="C28" s="103"/>
      <c r="D28" s="103"/>
      <c r="E28" s="103"/>
      <c r="F28" s="418"/>
      <c r="G28" s="418"/>
      <c r="H28" s="106"/>
      <c r="I28" s="416"/>
      <c r="J28" s="416"/>
    </row>
    <row r="29" spans="1:10" ht="7.2" customHeight="1" x14ac:dyDescent="0.3">
      <c r="A29" s="28"/>
      <c r="F29" s="417"/>
      <c r="G29" s="417"/>
      <c r="H29" s="107"/>
      <c r="I29" s="417"/>
      <c r="J29" s="417"/>
    </row>
    <row r="30" spans="1:10" ht="27.6" customHeight="1" x14ac:dyDescent="0.25">
      <c r="A30" s="90" t="s">
        <v>22</v>
      </c>
      <c r="B30" s="77" t="s">
        <v>23</v>
      </c>
      <c r="C30" s="58" t="s">
        <v>72</v>
      </c>
      <c r="D30" s="58" t="s">
        <v>28</v>
      </c>
      <c r="F30" s="215" t="s">
        <v>8</v>
      </c>
      <c r="G30" s="216" t="s">
        <v>29</v>
      </c>
      <c r="H30" s="108"/>
      <c r="I30" s="111" t="s">
        <v>8</v>
      </c>
      <c r="J30" s="111" t="s">
        <v>29</v>
      </c>
    </row>
    <row r="31" spans="1:10" ht="14.4" x14ac:dyDescent="0.3">
      <c r="A31" s="53" t="s">
        <v>16</v>
      </c>
      <c r="B31" s="54">
        <v>80</v>
      </c>
      <c r="C31" s="54">
        <v>80859.649000000005</v>
      </c>
      <c r="D31" s="55">
        <f>C31/$C$36</f>
        <v>0.13164578796813653</v>
      </c>
      <c r="F31" s="224">
        <v>80</v>
      </c>
      <c r="G31" s="224">
        <v>80859.649000000005</v>
      </c>
      <c r="H31" s="108"/>
      <c r="I31" s="112">
        <f t="shared" ref="I31:J35" si="1">B31-F31</f>
        <v>0</v>
      </c>
      <c r="J31" s="146">
        <f t="shared" si="1"/>
        <v>0</v>
      </c>
    </row>
    <row r="32" spans="1:10" ht="14.4" x14ac:dyDescent="0.3">
      <c r="A32" s="53" t="s">
        <v>24</v>
      </c>
      <c r="B32" s="54">
        <v>31</v>
      </c>
      <c r="C32" s="54">
        <v>194412.08</v>
      </c>
      <c r="D32" s="55">
        <f>C32/$C$36</f>
        <v>0.31651796388733267</v>
      </c>
      <c r="F32" s="224">
        <v>31</v>
      </c>
      <c r="G32" s="224">
        <v>194412.08</v>
      </c>
      <c r="H32" s="109"/>
      <c r="I32" s="112">
        <f t="shared" si="1"/>
        <v>0</v>
      </c>
      <c r="J32" s="146">
        <f t="shared" si="1"/>
        <v>0</v>
      </c>
    </row>
    <row r="33" spans="1:12" ht="14.4" x14ac:dyDescent="0.3">
      <c r="A33" s="53" t="s">
        <v>25</v>
      </c>
      <c r="B33" s="54">
        <v>10</v>
      </c>
      <c r="C33" s="54">
        <v>74495.350000000006</v>
      </c>
      <c r="D33" s="55">
        <f>C33/$C$36</f>
        <v>0.12128421495760042</v>
      </c>
      <c r="F33" s="224">
        <v>9</v>
      </c>
      <c r="G33" s="224">
        <v>64495.93</v>
      </c>
      <c r="H33" s="107"/>
      <c r="I33" s="112">
        <f t="shared" si="1"/>
        <v>1</v>
      </c>
      <c r="J33" s="146">
        <f t="shared" si="1"/>
        <v>9999.4200000000055</v>
      </c>
    </row>
    <row r="34" spans="1:12" ht="14.4" x14ac:dyDescent="0.3">
      <c r="A34" s="56" t="s">
        <v>26</v>
      </c>
      <c r="B34" s="57">
        <v>14</v>
      </c>
      <c r="C34" s="57">
        <v>141928.51999999999</v>
      </c>
      <c r="D34" s="55">
        <f>C34/$C$36</f>
        <v>0.23107065244064345</v>
      </c>
      <c r="F34" s="225">
        <v>14</v>
      </c>
      <c r="G34" s="225">
        <v>141928.51999999999</v>
      </c>
      <c r="H34" s="110"/>
      <c r="I34" s="112">
        <f t="shared" si="1"/>
        <v>0</v>
      </c>
      <c r="J34" s="146">
        <f t="shared" si="1"/>
        <v>0</v>
      </c>
      <c r="K34" s="104"/>
    </row>
    <row r="35" spans="1:12" ht="14.4" x14ac:dyDescent="0.3">
      <c r="A35" s="56" t="s">
        <v>30</v>
      </c>
      <c r="B35" s="57">
        <v>33</v>
      </c>
      <c r="C35" s="57">
        <v>122525.716</v>
      </c>
      <c r="D35" s="55">
        <f>C35/$C$36</f>
        <v>0.19948138074628685</v>
      </c>
      <c r="F35" s="225">
        <v>33</v>
      </c>
      <c r="G35" s="225">
        <v>122525.716</v>
      </c>
      <c r="H35" s="107"/>
      <c r="I35" s="112">
        <f t="shared" si="1"/>
        <v>0</v>
      </c>
      <c r="J35" s="146">
        <f t="shared" si="1"/>
        <v>0</v>
      </c>
      <c r="K35" s="99"/>
    </row>
    <row r="36" spans="1:12" ht="14.4" x14ac:dyDescent="0.3">
      <c r="A36" s="58" t="s">
        <v>27</v>
      </c>
      <c r="B36" s="59">
        <f>SUM(B31:B35)</f>
        <v>168</v>
      </c>
      <c r="C36" s="59">
        <f>SUM(C31:C35)</f>
        <v>614221.31500000006</v>
      </c>
      <c r="D36" s="60">
        <f>SUM(D31:D35)</f>
        <v>0.99999999999999989</v>
      </c>
      <c r="F36" s="217">
        <f>SUM(F31:F35)</f>
        <v>167</v>
      </c>
      <c r="G36" s="218">
        <f>SUM(G31:G35)</f>
        <v>604221.89500000002</v>
      </c>
      <c r="H36" s="107"/>
      <c r="I36" s="113">
        <f>B36-F36</f>
        <v>1</v>
      </c>
      <c r="J36" s="147">
        <f>SUM(J31:J35)</f>
        <v>9999.4200000000055</v>
      </c>
      <c r="K36" s="104"/>
    </row>
    <row r="37" spans="1:12" ht="16.2" customHeight="1" x14ac:dyDescent="0.25">
      <c r="A37" s="50"/>
      <c r="B37" s="50"/>
      <c r="C37" s="51"/>
      <c r="D37" s="51"/>
      <c r="E37" s="52"/>
      <c r="K37" s="105"/>
      <c r="L37" s="104"/>
    </row>
    <row r="38" spans="1:12" ht="14.4" x14ac:dyDescent="0.25">
      <c r="A38" s="419" t="s">
        <v>338</v>
      </c>
      <c r="B38" s="419"/>
      <c r="C38" s="419"/>
      <c r="D38" s="419"/>
      <c r="E38" s="419"/>
      <c r="F38" s="419"/>
      <c r="G38" s="362"/>
      <c r="H38" s="362"/>
      <c r="I38" s="362"/>
      <c r="J38" s="362"/>
      <c r="K38" s="362"/>
      <c r="L38" s="362"/>
    </row>
    <row r="39" spans="1:12" ht="6" customHeight="1" x14ac:dyDescent="0.25">
      <c r="A39" s="363"/>
      <c r="B39" s="363"/>
      <c r="C39" s="363"/>
      <c r="D39" s="363"/>
      <c r="E39" s="363"/>
      <c r="F39" s="362"/>
      <c r="G39" s="362"/>
      <c r="H39" s="362"/>
      <c r="I39" s="362"/>
      <c r="J39" s="362"/>
      <c r="K39" s="362"/>
      <c r="L39" s="362"/>
    </row>
    <row r="40" spans="1:12" ht="26.4" x14ac:dyDescent="0.25">
      <c r="A40" s="364" t="s">
        <v>167</v>
      </c>
      <c r="B40" s="364" t="s">
        <v>104</v>
      </c>
      <c r="C40" s="365" t="s">
        <v>331</v>
      </c>
      <c r="D40" s="366" t="s">
        <v>332</v>
      </c>
      <c r="E40" s="367"/>
      <c r="F40" s="362"/>
      <c r="G40" s="362"/>
      <c r="H40" s="362"/>
      <c r="I40" s="362"/>
      <c r="J40" s="362"/>
      <c r="K40" s="362"/>
      <c r="L40" s="362"/>
    </row>
    <row r="41" spans="1:12" ht="14.4" x14ac:dyDescent="0.25">
      <c r="A41" s="368" t="s">
        <v>339</v>
      </c>
      <c r="B41" s="369" t="s">
        <v>340</v>
      </c>
      <c r="C41" s="370">
        <v>43644</v>
      </c>
      <c r="D41" s="371">
        <v>9999.42</v>
      </c>
      <c r="E41" s="367"/>
      <c r="F41" s="362"/>
      <c r="G41" s="362"/>
      <c r="H41" s="362"/>
      <c r="I41" s="362"/>
      <c r="J41" s="362"/>
      <c r="K41" s="362"/>
      <c r="L41" s="362"/>
    </row>
  </sheetData>
  <mergeCells count="5">
    <mergeCell ref="A1:C1"/>
    <mergeCell ref="I27:J29"/>
    <mergeCell ref="F27:G29"/>
    <mergeCell ref="A9:F9"/>
    <mergeCell ref="A38:F38"/>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1" bestFit="1" customWidth="1"/>
    <col min="2" max="2" width="9.109375" style="41"/>
    <col min="3" max="3" width="17.33203125" style="41" customWidth="1"/>
    <col min="4" max="4" width="17.6640625" style="41" customWidth="1"/>
    <col min="5" max="6" width="22" style="41" bestFit="1" customWidth="1"/>
    <col min="7" max="14" width="9.109375" style="314"/>
    <col min="15" max="16384" width="9.109375" style="41"/>
  </cols>
  <sheetData>
    <row r="1" spans="1:14" ht="17.399999999999999" x14ac:dyDescent="0.25">
      <c r="A1" s="420" t="str">
        <f>'Annual Capacity'!A2</f>
        <v>New Jersey Solar Installations as of 06/30/19</v>
      </c>
      <c r="B1" s="420"/>
      <c r="C1" s="420"/>
      <c r="D1" s="420"/>
      <c r="E1" s="420"/>
      <c r="F1" s="420"/>
    </row>
    <row r="2" spans="1:14" ht="17.399999999999999" x14ac:dyDescent="0.25">
      <c r="A2" s="420" t="s">
        <v>328</v>
      </c>
      <c r="B2" s="420"/>
      <c r="C2" s="420"/>
      <c r="D2" s="420"/>
      <c r="E2" s="420"/>
      <c r="F2" s="420"/>
    </row>
    <row r="3" spans="1:14" ht="17.399999999999999" x14ac:dyDescent="0.25">
      <c r="A3" s="420" t="s">
        <v>81</v>
      </c>
      <c r="B3" s="420"/>
      <c r="C3" s="420"/>
      <c r="D3" s="420"/>
      <c r="E3" s="420"/>
      <c r="F3" s="420"/>
    </row>
    <row r="4" spans="1:14" ht="11.4" customHeight="1" x14ac:dyDescent="0.25">
      <c r="A4" s="43"/>
      <c r="B4" s="43"/>
      <c r="C4" s="43"/>
      <c r="D4" s="43"/>
      <c r="E4" s="43"/>
      <c r="F4" s="43"/>
    </row>
    <row r="5" spans="1:14" s="61" customFormat="1" ht="17.399999999999999" customHeight="1" x14ac:dyDescent="0.25">
      <c r="A5" s="426" t="s">
        <v>77</v>
      </c>
      <c r="B5" s="427"/>
      <c r="C5" s="427"/>
      <c r="D5" s="427"/>
      <c r="E5" s="427"/>
      <c r="F5" s="428"/>
      <c r="G5" s="313"/>
      <c r="H5" s="313"/>
      <c r="I5" s="313"/>
      <c r="J5" s="313"/>
      <c r="K5" s="313"/>
      <c r="L5" s="313"/>
      <c r="M5" s="313"/>
      <c r="N5" s="313"/>
    </row>
    <row r="6" spans="1:14" s="61" customFormat="1" ht="13.8" x14ac:dyDescent="0.25">
      <c r="A6" s="83" t="s">
        <v>37</v>
      </c>
      <c r="B6" s="81" t="s">
        <v>22</v>
      </c>
      <c r="C6" s="81"/>
      <c r="D6" s="82" t="s">
        <v>23</v>
      </c>
      <c r="E6" s="81" t="s">
        <v>29</v>
      </c>
      <c r="F6" s="82" t="s">
        <v>38</v>
      </c>
      <c r="G6" s="313"/>
      <c r="H6" s="313"/>
      <c r="I6" s="313"/>
      <c r="J6" s="313"/>
      <c r="K6" s="313"/>
      <c r="L6" s="313"/>
      <c r="M6" s="313"/>
      <c r="N6" s="313"/>
    </row>
    <row r="7" spans="1:14" s="61" customFormat="1" ht="14.4" x14ac:dyDescent="0.3">
      <c r="A7" s="84" t="s">
        <v>14</v>
      </c>
      <c r="B7" s="64" t="s">
        <v>39</v>
      </c>
      <c r="C7" s="64"/>
      <c r="D7" s="65">
        <v>29071</v>
      </c>
      <c r="E7" s="65">
        <v>830576.48400000005</v>
      </c>
      <c r="F7" s="66">
        <f>E7/$E$9</f>
        <v>0.36207503110037287</v>
      </c>
      <c r="G7" s="313"/>
      <c r="H7" s="313"/>
      <c r="I7" s="313"/>
      <c r="J7" s="313"/>
      <c r="K7" s="313"/>
      <c r="L7" s="313"/>
      <c r="M7" s="313"/>
      <c r="N7" s="313"/>
    </row>
    <row r="8" spans="1:14" s="61" customFormat="1" ht="14.4" x14ac:dyDescent="0.3">
      <c r="A8" s="84" t="s">
        <v>71</v>
      </c>
      <c r="B8" s="64" t="s">
        <v>40</v>
      </c>
      <c r="C8" s="64"/>
      <c r="D8" s="65">
        <v>83371</v>
      </c>
      <c r="E8" s="65">
        <v>1463358.233</v>
      </c>
      <c r="F8" s="66">
        <f>E8/$E$9</f>
        <v>0.63792496889962713</v>
      </c>
      <c r="G8" s="313"/>
      <c r="H8" s="313"/>
      <c r="I8" s="313"/>
      <c r="J8" s="313"/>
      <c r="K8" s="313"/>
      <c r="L8" s="313"/>
      <c r="M8" s="313"/>
      <c r="N8" s="313"/>
    </row>
    <row r="9" spans="1:14" s="69" customFormat="1" ht="13.8" x14ac:dyDescent="0.25">
      <c r="A9" s="422" t="s">
        <v>27</v>
      </c>
      <c r="B9" s="423"/>
      <c r="C9" s="424"/>
      <c r="D9" s="67">
        <f>SUM(D7:D8)</f>
        <v>112442</v>
      </c>
      <c r="E9" s="67">
        <f>SUM(E7:E8)</f>
        <v>2293934.7170000002</v>
      </c>
      <c r="F9" s="68">
        <f>SUM(F7:F8)</f>
        <v>1</v>
      </c>
      <c r="G9" s="312"/>
      <c r="H9" s="312"/>
      <c r="I9" s="312"/>
      <c r="J9" s="312"/>
      <c r="K9" s="312"/>
      <c r="L9" s="312"/>
      <c r="M9" s="312"/>
      <c r="N9" s="312"/>
    </row>
    <row r="10" spans="1:14" s="61" customFormat="1" ht="3.6" customHeight="1" x14ac:dyDescent="0.25">
      <c r="A10" s="70"/>
      <c r="B10" s="70"/>
      <c r="C10" s="70"/>
      <c r="D10" s="71"/>
      <c r="E10" s="71"/>
      <c r="F10" s="70"/>
      <c r="G10" s="313"/>
      <c r="H10" s="313"/>
      <c r="I10" s="313"/>
      <c r="J10" s="313"/>
      <c r="K10" s="313"/>
      <c r="L10" s="313"/>
      <c r="M10" s="313"/>
      <c r="N10" s="313"/>
    </row>
    <row r="11" spans="1:14" s="61" customFormat="1" ht="13.8" x14ac:dyDescent="0.25">
      <c r="G11" s="315"/>
      <c r="H11" s="313"/>
      <c r="I11" s="313"/>
      <c r="J11" s="313"/>
      <c r="K11" s="313"/>
      <c r="L11" s="313"/>
      <c r="M11" s="313"/>
      <c r="N11" s="313"/>
    </row>
    <row r="12" spans="1:14" s="61" customFormat="1" ht="17.399999999999999" customHeight="1" x14ac:dyDescent="0.25">
      <c r="A12" s="425" t="s">
        <v>82</v>
      </c>
      <c r="B12" s="425"/>
      <c r="C12" s="425"/>
      <c r="D12" s="425"/>
      <c r="E12" s="425"/>
      <c r="F12" s="425"/>
      <c r="G12" s="313"/>
      <c r="H12" s="313"/>
      <c r="I12" s="313"/>
      <c r="J12" s="313"/>
      <c r="K12" s="313"/>
      <c r="L12" s="313"/>
      <c r="M12" s="313"/>
      <c r="N12" s="313"/>
    </row>
    <row r="13" spans="1:14" s="61" customFormat="1" ht="13.8" x14ac:dyDescent="0.25">
      <c r="A13" s="85" t="s">
        <v>37</v>
      </c>
      <c r="B13" s="62" t="s">
        <v>22</v>
      </c>
      <c r="C13" s="62"/>
      <c r="D13" s="63" t="s">
        <v>23</v>
      </c>
      <c r="E13" s="62" t="s">
        <v>29</v>
      </c>
      <c r="F13" s="62" t="s">
        <v>38</v>
      </c>
      <c r="G13" s="313"/>
      <c r="H13" s="313"/>
      <c r="I13" s="313"/>
      <c r="J13" s="313"/>
      <c r="K13" s="313"/>
      <c r="L13" s="313"/>
      <c r="M13" s="313"/>
      <c r="N13" s="313"/>
    </row>
    <row r="14" spans="1:14" s="61" customFormat="1" ht="14.4" x14ac:dyDescent="0.3">
      <c r="A14" s="84" t="s">
        <v>14</v>
      </c>
      <c r="B14" s="64" t="s">
        <v>39</v>
      </c>
      <c r="C14" s="64"/>
      <c r="D14" s="65">
        <v>25046</v>
      </c>
      <c r="E14" s="65">
        <v>226259.53099999999</v>
      </c>
      <c r="F14" s="66">
        <f>E14/E16</f>
        <v>0.2559078703969288</v>
      </c>
      <c r="G14" s="313"/>
      <c r="H14" s="313"/>
      <c r="I14" s="313"/>
      <c r="J14" s="313"/>
      <c r="K14" s="313"/>
      <c r="L14" s="313"/>
      <c r="M14" s="313"/>
      <c r="N14" s="313"/>
    </row>
    <row r="15" spans="1:14" s="61" customFormat="1" ht="14.4" x14ac:dyDescent="0.3">
      <c r="A15" s="84" t="s">
        <v>71</v>
      </c>
      <c r="B15" s="64" t="s">
        <v>40</v>
      </c>
      <c r="C15" s="64"/>
      <c r="D15" s="65">
        <v>80969</v>
      </c>
      <c r="E15" s="65">
        <v>657884.94900000002</v>
      </c>
      <c r="F15" s="66">
        <f>E15/E16</f>
        <v>0.74409212960307125</v>
      </c>
      <c r="G15" s="313"/>
      <c r="H15" s="313"/>
      <c r="I15" s="313"/>
      <c r="J15" s="313"/>
      <c r="K15" s="313"/>
      <c r="L15" s="313"/>
      <c r="M15" s="313"/>
      <c r="N15" s="313"/>
    </row>
    <row r="16" spans="1:14" s="69" customFormat="1" ht="13.8" x14ac:dyDescent="0.25">
      <c r="A16" s="422" t="s">
        <v>27</v>
      </c>
      <c r="B16" s="423"/>
      <c r="C16" s="424"/>
      <c r="D16" s="67">
        <f>SUM(D14:D15)</f>
        <v>106015</v>
      </c>
      <c r="E16" s="67">
        <f>SUM(E14:E15)</f>
        <v>884144.48</v>
      </c>
      <c r="F16" s="68">
        <f>SUM(F14:F15)</f>
        <v>1</v>
      </c>
      <c r="G16" s="312"/>
      <c r="H16" s="312"/>
      <c r="I16" s="312"/>
      <c r="J16" s="312"/>
      <c r="K16" s="312"/>
      <c r="L16" s="312"/>
      <c r="M16" s="312"/>
      <c r="N16" s="312"/>
    </row>
    <row r="17" spans="1:14" s="61" customFormat="1" ht="3.6" customHeight="1" x14ac:dyDescent="0.25">
      <c r="A17" s="70"/>
      <c r="B17" s="70"/>
      <c r="C17" s="70"/>
      <c r="D17" s="71"/>
      <c r="E17" s="71"/>
      <c r="F17" s="70"/>
      <c r="G17" s="313"/>
      <c r="H17" s="313"/>
      <c r="I17" s="313"/>
      <c r="J17" s="313"/>
      <c r="K17" s="313"/>
      <c r="L17" s="313"/>
      <c r="M17" s="313"/>
      <c r="N17" s="313"/>
    </row>
    <row r="18" spans="1:14" ht="37.799999999999997" customHeight="1" x14ac:dyDescent="0.3">
      <c r="A18" s="421" t="s">
        <v>320</v>
      </c>
      <c r="B18" s="421"/>
      <c r="C18" s="421"/>
      <c r="D18" s="421"/>
      <c r="E18" s="421"/>
      <c r="F18" s="421"/>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90" customWidth="1"/>
    <col min="2" max="2" width="7.6640625" style="254" hidden="1" customWidth="1"/>
    <col min="3" max="3" width="17.44140625" style="48" bestFit="1" customWidth="1"/>
    <col min="4" max="4" width="0.88671875" style="118" customWidth="1"/>
    <col min="5" max="5" width="11.77734375" style="73" customWidth="1"/>
    <col min="6" max="6" width="12.6640625" style="73" bestFit="1" customWidth="1"/>
    <col min="7" max="7" width="0.88671875" style="118" customWidth="1"/>
    <col min="8" max="8" width="11.21875" style="73" customWidth="1"/>
    <col min="9" max="9" width="12.88671875" style="73" bestFit="1" customWidth="1"/>
    <col min="10" max="10" width="12.21875" style="73" customWidth="1"/>
    <col min="11" max="11" width="14.44140625" style="73" customWidth="1"/>
    <col min="12" max="12" width="12.33203125" style="73" customWidth="1"/>
    <col min="13" max="13" width="15.109375" style="73" customWidth="1"/>
    <col min="14" max="14" width="14.109375" style="73" customWidth="1"/>
    <col min="15" max="15" width="15.6640625" style="73" bestFit="1" customWidth="1"/>
    <col min="16" max="16" width="0.88671875" style="118" customWidth="1"/>
    <col min="17" max="17" width="11.109375" style="73" bestFit="1" customWidth="1"/>
    <col min="18" max="18" width="13.5546875" style="73" customWidth="1"/>
    <col min="19" max="19" width="0.88671875" style="118" customWidth="1"/>
    <col min="20" max="20" width="11.33203125" style="73" customWidth="1"/>
    <col min="21" max="21" width="15" style="73" customWidth="1"/>
    <col min="22" max="22" width="0.6640625" style="190" customWidth="1"/>
    <col min="23" max="23" width="10.33203125" style="190"/>
    <col min="24" max="24" width="1.5546875" style="190" customWidth="1"/>
    <col min="25" max="25" width="11.5546875" style="190" bestFit="1" customWidth="1"/>
    <col min="26" max="26" width="10.33203125" style="190"/>
    <col min="27" max="27" width="1.44140625" style="190" customWidth="1"/>
    <col min="28" max="28" width="11.5546875" style="190" bestFit="1" customWidth="1"/>
    <col min="29" max="29" width="11.21875" style="190" bestFit="1" customWidth="1"/>
    <col min="30" max="16384" width="10.33203125" style="190"/>
  </cols>
  <sheetData>
    <row r="1" spans="1:29" ht="19.2" hidden="1" customHeight="1" x14ac:dyDescent="0.3">
      <c r="A1" s="429" t="str">
        <f>'Annual Capacity'!A2:M2</f>
        <v>New Jersey Solar Installations as of 06/30/19</v>
      </c>
      <c r="B1" s="429"/>
      <c r="C1" s="429"/>
      <c r="D1" s="429"/>
      <c r="E1" s="429"/>
      <c r="F1" s="429"/>
      <c r="G1" s="429"/>
      <c r="H1" s="429"/>
      <c r="I1" s="429"/>
      <c r="J1" s="429"/>
      <c r="K1" s="429"/>
      <c r="L1" s="429"/>
      <c r="M1" s="429"/>
    </row>
    <row r="2" spans="1:29" s="1" customFormat="1" ht="18" customHeight="1" x14ac:dyDescent="0.25">
      <c r="A2" s="429"/>
      <c r="B2" s="429"/>
      <c r="C2" s="429"/>
      <c r="D2" s="429"/>
      <c r="E2" s="429"/>
      <c r="F2" s="429"/>
      <c r="G2" s="429"/>
      <c r="H2" s="429"/>
      <c r="I2" s="429"/>
      <c r="J2" s="429"/>
      <c r="K2" s="429"/>
      <c r="L2" s="429"/>
      <c r="M2" s="429"/>
      <c r="N2" s="300" t="s">
        <v>321</v>
      </c>
      <c r="O2" s="300"/>
      <c r="P2" s="300"/>
      <c r="Q2" s="300"/>
      <c r="R2" s="300"/>
      <c r="S2" s="300"/>
      <c r="T2" s="300"/>
      <c r="U2" s="300"/>
      <c r="V2" s="300"/>
      <c r="W2" s="300"/>
      <c r="X2" s="300"/>
      <c r="Y2" s="300"/>
      <c r="Z2" s="300"/>
      <c r="AA2" s="300"/>
      <c r="AB2" s="300"/>
      <c r="AC2" s="300"/>
    </row>
    <row r="3" spans="1:29" ht="16.5" customHeight="1" x14ac:dyDescent="0.3">
      <c r="C3" s="167"/>
    </row>
    <row r="4" spans="1:29" ht="32.25" customHeight="1" x14ac:dyDescent="0.3">
      <c r="C4" s="433" t="s">
        <v>45</v>
      </c>
      <c r="D4" s="23"/>
      <c r="E4" s="374" t="s">
        <v>87</v>
      </c>
      <c r="F4" s="374"/>
      <c r="G4" s="23"/>
      <c r="H4" s="434" t="s">
        <v>10</v>
      </c>
      <c r="I4" s="435"/>
      <c r="J4" s="436" t="s">
        <v>10</v>
      </c>
      <c r="K4" s="437"/>
      <c r="L4" s="438" t="s">
        <v>10</v>
      </c>
      <c r="M4" s="437"/>
      <c r="N4" s="439" t="s">
        <v>10</v>
      </c>
      <c r="O4" s="440"/>
      <c r="P4" s="23"/>
      <c r="Q4" s="374" t="s">
        <v>86</v>
      </c>
      <c r="R4" s="374"/>
      <c r="S4" s="23"/>
      <c r="T4" s="389" t="str">
        <f>'Annual Capacity'!S4</f>
        <v>Total of All Projects               as of 06/30/19 (kW)</v>
      </c>
      <c r="U4" s="390"/>
      <c r="W4" s="183"/>
      <c r="X4" s="4"/>
      <c r="Y4" s="431" t="str">
        <f>'Annual Capacity'!V3</f>
        <v>Previously Reported through 05/31/19</v>
      </c>
      <c r="Z4" s="431"/>
      <c r="AA4" s="310"/>
      <c r="AB4" s="416" t="str">
        <f>'Annual Capacity'!Y3</f>
        <v>Difference between 05/31/19 and 06/30/19</v>
      </c>
      <c r="AC4" s="416"/>
    </row>
    <row r="5" spans="1:29" s="192" customFormat="1" ht="13.95" customHeight="1" x14ac:dyDescent="0.25">
      <c r="B5" s="255"/>
      <c r="C5" s="433"/>
      <c r="D5" s="23"/>
      <c r="E5" s="374"/>
      <c r="F5" s="374"/>
      <c r="G5" s="23"/>
      <c r="H5" s="393" t="s">
        <v>83</v>
      </c>
      <c r="I5" s="394"/>
      <c r="J5" s="375" t="s">
        <v>84</v>
      </c>
      <c r="K5" s="376"/>
      <c r="L5" s="384" t="s">
        <v>85</v>
      </c>
      <c r="M5" s="376"/>
      <c r="N5" s="395" t="s">
        <v>80</v>
      </c>
      <c r="O5" s="396"/>
      <c r="P5" s="23"/>
      <c r="Q5" s="374"/>
      <c r="R5" s="374"/>
      <c r="S5" s="23"/>
      <c r="T5" s="391"/>
      <c r="U5" s="392"/>
      <c r="X5" s="48"/>
      <c r="Y5" s="432"/>
      <c r="Z5" s="432"/>
      <c r="AA5" s="311"/>
      <c r="AB5" s="417"/>
      <c r="AC5" s="417"/>
    </row>
    <row r="6" spans="1:29" s="193" customFormat="1" ht="41.4" x14ac:dyDescent="0.3">
      <c r="B6" s="256"/>
      <c r="C6" s="433"/>
      <c r="D6" s="91"/>
      <c r="E6" s="182" t="s">
        <v>9</v>
      </c>
      <c r="F6" s="182" t="s">
        <v>11</v>
      </c>
      <c r="G6" s="91"/>
      <c r="H6" s="92" t="s">
        <v>9</v>
      </c>
      <c r="I6" s="92" t="s">
        <v>11</v>
      </c>
      <c r="J6" s="93" t="s">
        <v>9</v>
      </c>
      <c r="K6" s="93" t="s">
        <v>11</v>
      </c>
      <c r="L6" s="92" t="s">
        <v>9</v>
      </c>
      <c r="M6" s="92" t="s">
        <v>11</v>
      </c>
      <c r="N6" s="182" t="s">
        <v>9</v>
      </c>
      <c r="O6" s="182" t="s">
        <v>11</v>
      </c>
      <c r="P6" s="91"/>
      <c r="Q6" s="182" t="s">
        <v>9</v>
      </c>
      <c r="R6" s="182" t="s">
        <v>11</v>
      </c>
      <c r="S6" s="91"/>
      <c r="T6" s="184" t="s">
        <v>8</v>
      </c>
      <c r="U6" s="184" t="s">
        <v>12</v>
      </c>
      <c r="W6" s="58" t="s">
        <v>69</v>
      </c>
      <c r="X6" s="48"/>
      <c r="Y6" s="78" t="s">
        <v>34</v>
      </c>
      <c r="Z6" s="79" t="s">
        <v>68</v>
      </c>
      <c r="AA6" s="219"/>
      <c r="AB6" s="78" t="s">
        <v>34</v>
      </c>
      <c r="AC6" s="79" t="s">
        <v>68</v>
      </c>
    </row>
    <row r="7" spans="1:29" s="193" customFormat="1" x14ac:dyDescent="0.3">
      <c r="B7" s="256">
        <v>1</v>
      </c>
      <c r="C7" s="213" t="s">
        <v>46</v>
      </c>
      <c r="D7" s="201"/>
      <c r="E7" s="294">
        <v>998</v>
      </c>
      <c r="F7" s="294">
        <v>9565.7620000000006</v>
      </c>
      <c r="G7" s="204"/>
      <c r="H7" s="297">
        <v>95</v>
      </c>
      <c r="I7" s="294">
        <v>3338.2420000000002</v>
      </c>
      <c r="J7" s="297">
        <v>45</v>
      </c>
      <c r="K7" s="294">
        <v>15448.307000000001</v>
      </c>
      <c r="L7" s="297">
        <v>1</v>
      </c>
      <c r="M7" s="294">
        <v>3373.65</v>
      </c>
      <c r="N7" s="198">
        <f>SUM(H7+J7+L7)</f>
        <v>141</v>
      </c>
      <c r="O7" s="198">
        <f>SUM(I7+K7+M7)</f>
        <v>22160.199000000001</v>
      </c>
      <c r="P7" s="201"/>
      <c r="Q7" s="197">
        <v>4</v>
      </c>
      <c r="R7" s="198">
        <v>31844.63</v>
      </c>
      <c r="S7" s="201"/>
      <c r="T7" s="212">
        <f>SUM(E7+N7+Q7)</f>
        <v>1143</v>
      </c>
      <c r="U7" s="212">
        <f>SUM(F7+O7+R7)</f>
        <v>63570.591</v>
      </c>
      <c r="W7" s="66">
        <f>U7/$U$29</f>
        <v>2.1859415485448064E-2</v>
      </c>
      <c r="X7" s="48"/>
      <c r="Y7" s="333">
        <v>1135</v>
      </c>
      <c r="Z7" s="333">
        <v>63338.551000000007</v>
      </c>
      <c r="AA7" s="220"/>
      <c r="AB7" s="210">
        <f>SUM(T7-Y7)</f>
        <v>8</v>
      </c>
      <c r="AC7" s="210">
        <f>SUM(U7-Z7)</f>
        <v>232.0399999999936</v>
      </c>
    </row>
    <row r="8" spans="1:29" s="193" customFormat="1" x14ac:dyDescent="0.3">
      <c r="B8" s="256">
        <v>2</v>
      </c>
      <c r="C8" s="213" t="s">
        <v>47</v>
      </c>
      <c r="D8" s="201"/>
      <c r="E8" s="294">
        <v>978</v>
      </c>
      <c r="F8" s="294">
        <v>9238.2559999999994</v>
      </c>
      <c r="G8" s="204"/>
      <c r="H8" s="297">
        <v>76</v>
      </c>
      <c r="I8" s="294">
        <v>1830.3409999999999</v>
      </c>
      <c r="J8" s="297">
        <v>33</v>
      </c>
      <c r="K8" s="294">
        <v>12206.236000000001</v>
      </c>
      <c r="L8" s="297">
        <v>5</v>
      </c>
      <c r="M8" s="294">
        <v>30565.85</v>
      </c>
      <c r="N8" s="198">
        <f t="shared" ref="N8:N27" si="0">SUM(H8+J8+L8)</f>
        <v>114</v>
      </c>
      <c r="O8" s="198">
        <f t="shared" ref="O8:O27" si="1">SUM(I8+K8+M8)</f>
        <v>44602.426999999996</v>
      </c>
      <c r="P8" s="201"/>
      <c r="Q8" s="197">
        <v>6</v>
      </c>
      <c r="R8" s="198">
        <v>33184.624000000003</v>
      </c>
      <c r="S8" s="201"/>
      <c r="T8" s="212">
        <f t="shared" ref="T8:T27" si="2">SUM(E8+N8+Q8)</f>
        <v>1098</v>
      </c>
      <c r="U8" s="212">
        <f t="shared" ref="U8:U27" si="3">SUM(F8+O8+R8)</f>
        <v>87025.307000000001</v>
      </c>
      <c r="W8" s="66">
        <f t="shared" ref="W8:W27" si="4">U8/$U$29</f>
        <v>2.9924565959464997E-2</v>
      </c>
      <c r="X8" s="48"/>
      <c r="Y8" s="333">
        <v>1088</v>
      </c>
      <c r="Z8" s="333">
        <v>76877.07699999999</v>
      </c>
      <c r="AA8" s="220"/>
      <c r="AB8" s="210">
        <f t="shared" ref="AB8:AB27" si="5">SUM(T8-Y8)</f>
        <v>10</v>
      </c>
      <c r="AC8" s="210">
        <f t="shared" ref="AC8:AC27" si="6">SUM(U8-Z8)</f>
        <v>10148.23000000001</v>
      </c>
    </row>
    <row r="9" spans="1:29" s="194" customFormat="1" ht="18" x14ac:dyDescent="0.3">
      <c r="B9" s="256">
        <v>3</v>
      </c>
      <c r="C9" s="213" t="s">
        <v>48</v>
      </c>
      <c r="D9" s="202"/>
      <c r="E9" s="294">
        <v>2804</v>
      </c>
      <c r="F9" s="294">
        <v>22367.510999999999</v>
      </c>
      <c r="G9" s="295"/>
      <c r="H9" s="297">
        <v>146</v>
      </c>
      <c r="I9" s="294">
        <v>5790.1459999999997</v>
      </c>
      <c r="J9" s="297">
        <v>122</v>
      </c>
      <c r="K9" s="294">
        <v>36929.07</v>
      </c>
      <c r="L9" s="297">
        <v>12</v>
      </c>
      <c r="M9" s="294">
        <v>33744.74</v>
      </c>
      <c r="N9" s="198">
        <f t="shared" si="0"/>
        <v>280</v>
      </c>
      <c r="O9" s="198">
        <f t="shared" si="1"/>
        <v>76463.956000000006</v>
      </c>
      <c r="P9" s="201"/>
      <c r="Q9" s="197">
        <v>1</v>
      </c>
      <c r="R9" s="198">
        <v>2936.64</v>
      </c>
      <c r="S9" s="202"/>
      <c r="T9" s="212">
        <f t="shared" si="2"/>
        <v>3085</v>
      </c>
      <c r="U9" s="212">
        <f t="shared" si="3"/>
        <v>101768.107</v>
      </c>
      <c r="W9" s="66">
        <f t="shared" si="4"/>
        <v>3.4994032603543605E-2</v>
      </c>
      <c r="X9" s="48"/>
      <c r="Y9" s="333">
        <v>3062</v>
      </c>
      <c r="Z9" s="333">
        <v>101511.497</v>
      </c>
      <c r="AA9" s="220"/>
      <c r="AB9" s="210">
        <f t="shared" si="5"/>
        <v>23</v>
      </c>
      <c r="AC9" s="210">
        <f t="shared" si="6"/>
        <v>256.61000000000058</v>
      </c>
    </row>
    <row r="10" spans="1:29" s="194" customFormat="1" ht="18" x14ac:dyDescent="0.3">
      <c r="B10" s="256">
        <v>4</v>
      </c>
      <c r="C10" s="213" t="s">
        <v>49</v>
      </c>
      <c r="D10" s="202"/>
      <c r="E10" s="294">
        <v>1485</v>
      </c>
      <c r="F10" s="294">
        <v>15366.841</v>
      </c>
      <c r="G10" s="295"/>
      <c r="H10" s="297">
        <v>127</v>
      </c>
      <c r="I10" s="294">
        <v>2722.8609999999999</v>
      </c>
      <c r="J10" s="297">
        <v>23</v>
      </c>
      <c r="K10" s="294">
        <v>6885.16</v>
      </c>
      <c r="L10" s="297">
        <v>4</v>
      </c>
      <c r="M10" s="294">
        <v>6248.43</v>
      </c>
      <c r="N10" s="198">
        <f t="shared" si="0"/>
        <v>154</v>
      </c>
      <c r="O10" s="198">
        <f t="shared" si="1"/>
        <v>15856.451000000001</v>
      </c>
      <c r="P10" s="201"/>
      <c r="Q10" s="197">
        <v>12</v>
      </c>
      <c r="R10" s="198">
        <v>72299.074999999997</v>
      </c>
      <c r="S10" s="202"/>
      <c r="T10" s="212">
        <f t="shared" si="2"/>
        <v>1651</v>
      </c>
      <c r="U10" s="212">
        <f t="shared" si="3"/>
        <v>103522.367</v>
      </c>
      <c r="W10" s="66">
        <f t="shared" si="4"/>
        <v>3.5597253331969773E-2</v>
      </c>
      <c r="X10" s="48"/>
      <c r="Y10" s="333">
        <v>1639</v>
      </c>
      <c r="Z10" s="333">
        <v>103351.057</v>
      </c>
      <c r="AA10" s="220"/>
      <c r="AB10" s="210">
        <f t="shared" si="5"/>
        <v>12</v>
      </c>
      <c r="AC10" s="210">
        <f t="shared" si="6"/>
        <v>171.30999999999767</v>
      </c>
    </row>
    <row r="11" spans="1:29" s="193" customFormat="1" x14ac:dyDescent="0.3">
      <c r="B11" s="256">
        <v>5</v>
      </c>
      <c r="C11" s="213" t="s">
        <v>50</v>
      </c>
      <c r="D11" s="201"/>
      <c r="E11" s="294">
        <v>3452</v>
      </c>
      <c r="F11" s="294">
        <v>29385.923999999999</v>
      </c>
      <c r="G11" s="204"/>
      <c r="H11" s="297">
        <v>169</v>
      </c>
      <c r="I11" s="294">
        <v>5967.924</v>
      </c>
      <c r="J11" s="297">
        <v>142</v>
      </c>
      <c r="K11" s="294">
        <v>43114.472000000002</v>
      </c>
      <c r="L11" s="297">
        <v>23</v>
      </c>
      <c r="M11" s="294">
        <v>49243.120999999999</v>
      </c>
      <c r="N11" s="198">
        <f t="shared" si="0"/>
        <v>334</v>
      </c>
      <c r="O11" s="198">
        <f t="shared" si="1"/>
        <v>98325.516999999993</v>
      </c>
      <c r="P11" s="201"/>
      <c r="Q11" s="197">
        <v>3</v>
      </c>
      <c r="R11" s="198">
        <v>5755.86</v>
      </c>
      <c r="S11" s="201"/>
      <c r="T11" s="212">
        <f t="shared" si="2"/>
        <v>3789</v>
      </c>
      <c r="U11" s="212">
        <f t="shared" si="3"/>
        <v>133467.30099999998</v>
      </c>
      <c r="W11" s="66">
        <f t="shared" si="4"/>
        <v>4.5894133441049138E-2</v>
      </c>
      <c r="X11" s="48"/>
      <c r="Y11" s="333">
        <v>3763</v>
      </c>
      <c r="Z11" s="333">
        <v>133218.64099999997</v>
      </c>
      <c r="AA11" s="220"/>
      <c r="AB11" s="210">
        <f t="shared" si="5"/>
        <v>26</v>
      </c>
      <c r="AC11" s="210">
        <f t="shared" si="6"/>
        <v>248.66000000000349</v>
      </c>
    </row>
    <row r="12" spans="1:29" s="193" customFormat="1" x14ac:dyDescent="0.3">
      <c r="B12" s="256">
        <v>6</v>
      </c>
      <c r="C12" s="213" t="s">
        <v>52</v>
      </c>
      <c r="D12" s="201"/>
      <c r="E12" s="294">
        <v>2616</v>
      </c>
      <c r="F12" s="294">
        <v>19894.126</v>
      </c>
      <c r="G12" s="204"/>
      <c r="H12" s="297">
        <v>121</v>
      </c>
      <c r="I12" s="294">
        <v>3441.5140000000001</v>
      </c>
      <c r="J12" s="297">
        <v>99</v>
      </c>
      <c r="K12" s="294">
        <v>30086.720000000001</v>
      </c>
      <c r="L12" s="297">
        <v>5</v>
      </c>
      <c r="M12" s="294">
        <v>6454.1139999999996</v>
      </c>
      <c r="N12" s="198">
        <f t="shared" si="0"/>
        <v>225</v>
      </c>
      <c r="O12" s="198">
        <f t="shared" si="1"/>
        <v>39982.348000000005</v>
      </c>
      <c r="P12" s="201"/>
      <c r="Q12" s="197">
        <v>5</v>
      </c>
      <c r="R12" s="198">
        <v>3514.01</v>
      </c>
      <c r="S12" s="201"/>
      <c r="T12" s="212">
        <f t="shared" si="2"/>
        <v>2846</v>
      </c>
      <c r="U12" s="212">
        <f t="shared" si="3"/>
        <v>63390.484000000004</v>
      </c>
      <c r="W12" s="66">
        <f t="shared" si="4"/>
        <v>2.1797483801584413E-2</v>
      </c>
      <c r="X12" s="48"/>
      <c r="Y12" s="333">
        <v>2794</v>
      </c>
      <c r="Z12" s="333">
        <v>62372.674000000006</v>
      </c>
      <c r="AA12" s="220"/>
      <c r="AB12" s="210">
        <f t="shared" si="5"/>
        <v>52</v>
      </c>
      <c r="AC12" s="210">
        <f t="shared" si="6"/>
        <v>1017.8099999999977</v>
      </c>
    </row>
    <row r="13" spans="1:29" s="193" customFormat="1" x14ac:dyDescent="0.3">
      <c r="B13" s="256">
        <v>7</v>
      </c>
      <c r="C13" s="213" t="s">
        <v>53</v>
      </c>
      <c r="D13" s="201"/>
      <c r="E13" s="294">
        <v>4628</v>
      </c>
      <c r="F13" s="294">
        <v>33289.625999999997</v>
      </c>
      <c r="G13" s="204"/>
      <c r="H13" s="297">
        <v>270</v>
      </c>
      <c r="I13" s="294">
        <v>10865.681</v>
      </c>
      <c r="J13" s="297">
        <v>193</v>
      </c>
      <c r="K13" s="294">
        <v>54726.731</v>
      </c>
      <c r="L13" s="297">
        <v>5</v>
      </c>
      <c r="M13" s="294">
        <v>6942.13</v>
      </c>
      <c r="N13" s="198">
        <f t="shared" si="0"/>
        <v>468</v>
      </c>
      <c r="O13" s="198">
        <f t="shared" si="1"/>
        <v>72534.542000000001</v>
      </c>
      <c r="P13" s="201"/>
      <c r="Q13" s="197">
        <v>1</v>
      </c>
      <c r="R13" s="198">
        <v>1050.92</v>
      </c>
      <c r="S13" s="201"/>
      <c r="T13" s="212">
        <f t="shared" si="2"/>
        <v>5097</v>
      </c>
      <c r="U13" s="212">
        <f t="shared" si="3"/>
        <v>106875.088</v>
      </c>
      <c r="W13" s="66">
        <f t="shared" si="4"/>
        <v>3.6750121666099103E-2</v>
      </c>
      <c r="X13" s="48"/>
      <c r="Y13" s="333">
        <v>5036</v>
      </c>
      <c r="Z13" s="333">
        <v>106295.898</v>
      </c>
      <c r="AA13" s="220"/>
      <c r="AB13" s="210">
        <f t="shared" si="5"/>
        <v>61</v>
      </c>
      <c r="AC13" s="210">
        <f t="shared" si="6"/>
        <v>579.19000000000233</v>
      </c>
    </row>
    <row r="14" spans="1:29" s="193" customFormat="1" x14ac:dyDescent="0.3">
      <c r="B14" s="256">
        <v>8</v>
      </c>
      <c r="C14" s="213" t="s">
        <v>54</v>
      </c>
      <c r="D14" s="201"/>
      <c r="E14" s="294">
        <v>1201</v>
      </c>
      <c r="F14" s="294">
        <v>7985.2610000000004</v>
      </c>
      <c r="G14" s="204"/>
      <c r="H14" s="297">
        <v>94</v>
      </c>
      <c r="I14" s="294">
        <v>3984.9290000000001</v>
      </c>
      <c r="J14" s="297">
        <v>132</v>
      </c>
      <c r="K14" s="294">
        <v>45940.714</v>
      </c>
      <c r="L14" s="297">
        <v>13</v>
      </c>
      <c r="M14" s="294">
        <v>20931.322</v>
      </c>
      <c r="N14" s="198">
        <f t="shared" si="0"/>
        <v>239</v>
      </c>
      <c r="O14" s="198">
        <f t="shared" si="1"/>
        <v>70856.964999999997</v>
      </c>
      <c r="P14" s="201"/>
      <c r="Q14" s="197">
        <v>7</v>
      </c>
      <c r="R14" s="198">
        <v>9077.125</v>
      </c>
      <c r="S14" s="201"/>
      <c r="T14" s="212">
        <f t="shared" si="2"/>
        <v>1447</v>
      </c>
      <c r="U14" s="212">
        <f t="shared" si="3"/>
        <v>87919.350999999995</v>
      </c>
      <c r="W14" s="66">
        <f t="shared" si="4"/>
        <v>3.0231992380249283E-2</v>
      </c>
      <c r="X14" s="48"/>
      <c r="Y14" s="333">
        <v>1421</v>
      </c>
      <c r="Z14" s="333">
        <v>86879.441000000006</v>
      </c>
      <c r="AA14" s="220"/>
      <c r="AB14" s="210">
        <f t="shared" si="5"/>
        <v>26</v>
      </c>
      <c r="AC14" s="210">
        <f t="shared" si="6"/>
        <v>1039.9099999999889</v>
      </c>
    </row>
    <row r="15" spans="1:29" s="195" customFormat="1" x14ac:dyDescent="0.3">
      <c r="B15" s="256">
        <v>9</v>
      </c>
      <c r="C15" s="213" t="s">
        <v>55</v>
      </c>
      <c r="D15" s="203"/>
      <c r="E15" s="294">
        <v>3310</v>
      </c>
      <c r="F15" s="294">
        <v>22151.881000000001</v>
      </c>
      <c r="G15" s="296"/>
      <c r="H15" s="297">
        <v>155</v>
      </c>
      <c r="I15" s="294">
        <v>5247.692</v>
      </c>
      <c r="J15" s="297">
        <v>87</v>
      </c>
      <c r="K15" s="294">
        <v>26739.166000000001</v>
      </c>
      <c r="L15" s="297">
        <v>9</v>
      </c>
      <c r="M15" s="294">
        <v>18279.989000000001</v>
      </c>
      <c r="N15" s="198">
        <f t="shared" si="0"/>
        <v>251</v>
      </c>
      <c r="O15" s="198">
        <f t="shared" si="1"/>
        <v>50266.847000000002</v>
      </c>
      <c r="P15" s="203"/>
      <c r="Q15" s="197">
        <v>15</v>
      </c>
      <c r="R15" s="198">
        <v>12831.09</v>
      </c>
      <c r="S15" s="203"/>
      <c r="T15" s="212">
        <f t="shared" si="2"/>
        <v>3576</v>
      </c>
      <c r="U15" s="212">
        <f t="shared" si="3"/>
        <v>85249.817999999999</v>
      </c>
      <c r="W15" s="66">
        <f t="shared" si="4"/>
        <v>2.9314045416391193E-2</v>
      </c>
      <c r="X15" s="48"/>
      <c r="Y15" s="333">
        <v>3537</v>
      </c>
      <c r="Z15" s="333">
        <v>84961.258000000002</v>
      </c>
      <c r="AA15" s="220"/>
      <c r="AB15" s="210">
        <f t="shared" si="5"/>
        <v>39</v>
      </c>
      <c r="AC15" s="210">
        <f t="shared" si="6"/>
        <v>288.55999999999767</v>
      </c>
    </row>
    <row r="16" spans="1:29" x14ac:dyDescent="0.3">
      <c r="B16" s="256">
        <v>10</v>
      </c>
      <c r="C16" s="213" t="s">
        <v>56</v>
      </c>
      <c r="D16" s="204"/>
      <c r="E16" s="294">
        <v>4588</v>
      </c>
      <c r="F16" s="294">
        <v>30958.919000000002</v>
      </c>
      <c r="G16" s="204"/>
      <c r="H16" s="297">
        <v>159</v>
      </c>
      <c r="I16" s="294">
        <v>7069.616</v>
      </c>
      <c r="J16" s="297">
        <v>121</v>
      </c>
      <c r="K16" s="294">
        <v>35398.167999999998</v>
      </c>
      <c r="L16" s="297">
        <v>11</v>
      </c>
      <c r="M16" s="294">
        <v>16065.596</v>
      </c>
      <c r="N16" s="198">
        <f t="shared" si="0"/>
        <v>291</v>
      </c>
      <c r="O16" s="198">
        <f t="shared" si="1"/>
        <v>58533.38</v>
      </c>
      <c r="P16" s="204"/>
      <c r="Q16" s="197">
        <v>10</v>
      </c>
      <c r="R16" s="198">
        <v>6375.6949999999997</v>
      </c>
      <c r="S16" s="204"/>
      <c r="T16" s="212">
        <f t="shared" si="2"/>
        <v>4889</v>
      </c>
      <c r="U16" s="212">
        <f t="shared" si="3"/>
        <v>95867.994000000006</v>
      </c>
      <c r="W16" s="66">
        <f t="shared" si="4"/>
        <v>3.2965216771422536E-2</v>
      </c>
      <c r="X16" s="48"/>
      <c r="Y16" s="333">
        <v>4848</v>
      </c>
      <c r="Z16" s="333">
        <v>95175.853999999992</v>
      </c>
      <c r="AA16" s="220"/>
      <c r="AB16" s="210">
        <f t="shared" si="5"/>
        <v>41</v>
      </c>
      <c r="AC16" s="210">
        <f t="shared" si="6"/>
        <v>692.14000000001397</v>
      </c>
    </row>
    <row r="17" spans="2:29" s="191" customFormat="1" x14ac:dyDescent="0.3">
      <c r="B17" s="256">
        <v>11</v>
      </c>
      <c r="C17" s="213" t="s">
        <v>57</v>
      </c>
      <c r="D17" s="201"/>
      <c r="E17" s="294">
        <v>9215</v>
      </c>
      <c r="F17" s="294">
        <v>71681.892999999996</v>
      </c>
      <c r="G17" s="204"/>
      <c r="H17" s="297">
        <v>203</v>
      </c>
      <c r="I17" s="294">
        <v>7361.9359999999997</v>
      </c>
      <c r="J17" s="297">
        <v>282</v>
      </c>
      <c r="K17" s="294">
        <v>102480.65700000001</v>
      </c>
      <c r="L17" s="297">
        <v>51</v>
      </c>
      <c r="M17" s="294">
        <v>106987.02800000001</v>
      </c>
      <c r="N17" s="198">
        <f t="shared" si="0"/>
        <v>536</v>
      </c>
      <c r="O17" s="198">
        <f t="shared" si="1"/>
        <v>216829.62100000001</v>
      </c>
      <c r="P17" s="201"/>
      <c r="Q17" s="197">
        <v>28</v>
      </c>
      <c r="R17" s="198">
        <v>65025.550999999999</v>
      </c>
      <c r="S17" s="201"/>
      <c r="T17" s="212">
        <f t="shared" si="2"/>
        <v>9779</v>
      </c>
      <c r="U17" s="212">
        <f t="shared" si="3"/>
        <v>353537.065</v>
      </c>
      <c r="W17" s="66">
        <f t="shared" si="4"/>
        <v>0.12156743349044621</v>
      </c>
      <c r="X17" s="48"/>
      <c r="Y17" s="333">
        <v>9704</v>
      </c>
      <c r="Z17" s="333">
        <v>352944.89500000002</v>
      </c>
      <c r="AA17" s="220"/>
      <c r="AB17" s="210">
        <f t="shared" si="5"/>
        <v>75</v>
      </c>
      <c r="AC17" s="210">
        <f t="shared" si="6"/>
        <v>592.1699999999837</v>
      </c>
    </row>
    <row r="18" spans="2:29" x14ac:dyDescent="0.3">
      <c r="B18" s="256">
        <v>12</v>
      </c>
      <c r="C18" s="213" t="s">
        <v>58</v>
      </c>
      <c r="D18" s="204"/>
      <c r="E18" s="294">
        <v>3784</v>
      </c>
      <c r="F18" s="294">
        <v>31309.257000000001</v>
      </c>
      <c r="G18" s="204"/>
      <c r="H18" s="297">
        <v>225</v>
      </c>
      <c r="I18" s="294">
        <v>7266.87</v>
      </c>
      <c r="J18" s="297">
        <v>107</v>
      </c>
      <c r="K18" s="294">
        <v>35466.177000000003</v>
      </c>
      <c r="L18" s="297">
        <v>21</v>
      </c>
      <c r="M18" s="294">
        <v>67154.097999999998</v>
      </c>
      <c r="N18" s="198">
        <f t="shared" si="0"/>
        <v>353</v>
      </c>
      <c r="O18" s="198">
        <f t="shared" si="1"/>
        <v>109887.145</v>
      </c>
      <c r="P18" s="204"/>
      <c r="Q18" s="197">
        <v>13</v>
      </c>
      <c r="R18" s="198">
        <v>23946.235000000001</v>
      </c>
      <c r="S18" s="204"/>
      <c r="T18" s="212">
        <f t="shared" si="2"/>
        <v>4150</v>
      </c>
      <c r="U18" s="212">
        <f t="shared" si="3"/>
        <v>165142.63699999999</v>
      </c>
      <c r="W18" s="66">
        <f t="shared" si="4"/>
        <v>5.6786030454641021E-2</v>
      </c>
      <c r="X18" s="48"/>
      <c r="Y18" s="333">
        <v>4120</v>
      </c>
      <c r="Z18" s="333">
        <v>164843.48700000002</v>
      </c>
      <c r="AA18" s="220"/>
      <c r="AB18" s="210">
        <f t="shared" si="5"/>
        <v>30</v>
      </c>
      <c r="AC18" s="210">
        <f t="shared" si="6"/>
        <v>299.14999999996508</v>
      </c>
    </row>
    <row r="19" spans="2:29" x14ac:dyDescent="0.3">
      <c r="B19" s="256">
        <v>13</v>
      </c>
      <c r="C19" s="213" t="s">
        <v>59</v>
      </c>
      <c r="D19" s="204"/>
      <c r="E19" s="294">
        <v>8827</v>
      </c>
      <c r="F19" s="294">
        <v>76897.137000000002</v>
      </c>
      <c r="G19" s="204"/>
      <c r="H19" s="297">
        <v>316</v>
      </c>
      <c r="I19" s="294">
        <v>9467.8670000000002</v>
      </c>
      <c r="J19" s="297">
        <v>132</v>
      </c>
      <c r="K19" s="294">
        <v>42939.116000000002</v>
      </c>
      <c r="L19" s="297">
        <v>20</v>
      </c>
      <c r="M19" s="294">
        <v>50507.281999999999</v>
      </c>
      <c r="N19" s="198">
        <f t="shared" si="0"/>
        <v>468</v>
      </c>
      <c r="O19" s="198">
        <f t="shared" si="1"/>
        <v>102914.265</v>
      </c>
      <c r="P19" s="204"/>
      <c r="Q19" s="197">
        <v>20</v>
      </c>
      <c r="R19" s="198">
        <v>155557.29500000001</v>
      </c>
      <c r="S19" s="204"/>
      <c r="T19" s="212">
        <f t="shared" si="2"/>
        <v>9315</v>
      </c>
      <c r="U19" s="212">
        <f t="shared" si="3"/>
        <v>335368.69700000004</v>
      </c>
      <c r="W19" s="66">
        <f t="shared" si="4"/>
        <v>0.11532004930607521</v>
      </c>
      <c r="X19" s="48"/>
      <c r="Y19" s="333">
        <v>9225</v>
      </c>
      <c r="Z19" s="333">
        <v>334519.88699999999</v>
      </c>
      <c r="AA19" s="220"/>
      <c r="AB19" s="210">
        <f t="shared" si="5"/>
        <v>90</v>
      </c>
      <c r="AC19" s="210">
        <f t="shared" si="6"/>
        <v>848.81000000005588</v>
      </c>
    </row>
    <row r="20" spans="2:29" x14ac:dyDescent="0.3">
      <c r="B20" s="256">
        <v>14</v>
      </c>
      <c r="C20" s="213" t="s">
        <v>60</v>
      </c>
      <c r="D20" s="204"/>
      <c r="E20" s="294">
        <v>8064</v>
      </c>
      <c r="F20" s="294">
        <v>65951.574999999997</v>
      </c>
      <c r="G20" s="204"/>
      <c r="H20" s="297">
        <v>199</v>
      </c>
      <c r="I20" s="294">
        <v>6720.4269999999997</v>
      </c>
      <c r="J20" s="297">
        <v>117</v>
      </c>
      <c r="K20" s="294">
        <v>39100.400000000001</v>
      </c>
      <c r="L20" s="297">
        <v>13</v>
      </c>
      <c r="M20" s="294">
        <v>31601.006000000001</v>
      </c>
      <c r="N20" s="198">
        <f t="shared" si="0"/>
        <v>329</v>
      </c>
      <c r="O20" s="198">
        <f t="shared" si="1"/>
        <v>77421.833000000013</v>
      </c>
      <c r="P20" s="204"/>
      <c r="Q20" s="197">
        <v>12</v>
      </c>
      <c r="R20" s="198">
        <v>12288.395</v>
      </c>
      <c r="S20" s="204"/>
      <c r="T20" s="212">
        <f t="shared" si="2"/>
        <v>8405</v>
      </c>
      <c r="U20" s="212">
        <f t="shared" si="3"/>
        <v>155661.80299999999</v>
      </c>
      <c r="W20" s="66">
        <f t="shared" si="4"/>
        <v>5.3525946093390349E-2</v>
      </c>
      <c r="X20" s="48"/>
      <c r="Y20" s="333">
        <v>8342</v>
      </c>
      <c r="Z20" s="333">
        <v>155123.83299999998</v>
      </c>
      <c r="AA20" s="220"/>
      <c r="AB20" s="210">
        <f t="shared" si="5"/>
        <v>63</v>
      </c>
      <c r="AC20" s="210">
        <f t="shared" si="6"/>
        <v>537.97000000000116</v>
      </c>
    </row>
    <row r="21" spans="2:29" x14ac:dyDescent="0.3">
      <c r="B21" s="256">
        <v>15</v>
      </c>
      <c r="C21" s="213" t="s">
        <v>61</v>
      </c>
      <c r="D21" s="204"/>
      <c r="E21" s="294">
        <v>7053</v>
      </c>
      <c r="F21" s="294">
        <v>64452.743999999999</v>
      </c>
      <c r="G21" s="204"/>
      <c r="H21" s="297">
        <v>159</v>
      </c>
      <c r="I21" s="294">
        <v>4532.6459999999997</v>
      </c>
      <c r="J21" s="297">
        <v>78</v>
      </c>
      <c r="K21" s="294">
        <v>28199.812999999998</v>
      </c>
      <c r="L21" s="297">
        <v>11</v>
      </c>
      <c r="M21" s="294">
        <v>28958.560000000001</v>
      </c>
      <c r="N21" s="198">
        <f t="shared" si="0"/>
        <v>248</v>
      </c>
      <c r="O21" s="198">
        <f t="shared" si="1"/>
        <v>61691.019</v>
      </c>
      <c r="P21" s="204"/>
      <c r="Q21" s="197">
        <v>4</v>
      </c>
      <c r="R21" s="198">
        <v>19639.025000000001</v>
      </c>
      <c r="S21" s="204"/>
      <c r="T21" s="212">
        <f t="shared" si="2"/>
        <v>7305</v>
      </c>
      <c r="U21" s="212">
        <f t="shared" si="3"/>
        <v>145782.788</v>
      </c>
      <c r="W21" s="66">
        <f t="shared" si="4"/>
        <v>5.0128943012642313E-2</v>
      </c>
      <c r="X21" s="48"/>
      <c r="Y21" s="333">
        <v>7243</v>
      </c>
      <c r="Z21" s="333">
        <v>142167.58799999999</v>
      </c>
      <c r="AA21" s="220"/>
      <c r="AB21" s="210">
        <f t="shared" si="5"/>
        <v>62</v>
      </c>
      <c r="AC21" s="210">
        <f t="shared" si="6"/>
        <v>3615.2000000000116</v>
      </c>
    </row>
    <row r="22" spans="2:29" x14ac:dyDescent="0.3">
      <c r="B22" s="256">
        <v>16</v>
      </c>
      <c r="C22" s="213" t="s">
        <v>62</v>
      </c>
      <c r="D22" s="204"/>
      <c r="E22" s="294">
        <v>2112</v>
      </c>
      <c r="F22" s="294">
        <v>22926.165000000001</v>
      </c>
      <c r="G22" s="204"/>
      <c r="H22" s="297">
        <v>116</v>
      </c>
      <c r="I22" s="294">
        <v>3320.4609999999998</v>
      </c>
      <c r="J22" s="297">
        <v>20</v>
      </c>
      <c r="K22" s="294">
        <v>5761.9750000000004</v>
      </c>
      <c r="L22" s="297">
        <v>2</v>
      </c>
      <c r="M22" s="294">
        <v>2955.3</v>
      </c>
      <c r="N22" s="198">
        <f t="shared" si="0"/>
        <v>138</v>
      </c>
      <c r="O22" s="198">
        <f t="shared" si="1"/>
        <v>12037.736000000001</v>
      </c>
      <c r="P22" s="204"/>
      <c r="Q22" s="197">
        <v>3</v>
      </c>
      <c r="R22" s="198">
        <v>22196.884999999998</v>
      </c>
      <c r="S22" s="204"/>
      <c r="T22" s="212">
        <f t="shared" si="2"/>
        <v>2253</v>
      </c>
      <c r="U22" s="212">
        <f t="shared" si="3"/>
        <v>57160.785999999993</v>
      </c>
      <c r="W22" s="66">
        <f t="shared" si="4"/>
        <v>1.9655336705124902E-2</v>
      </c>
      <c r="X22" s="48"/>
      <c r="Y22" s="333">
        <v>2234</v>
      </c>
      <c r="Z22" s="333">
        <v>56962.016000000003</v>
      </c>
      <c r="AA22" s="220"/>
      <c r="AB22" s="210">
        <f t="shared" si="5"/>
        <v>19</v>
      </c>
      <c r="AC22" s="210">
        <f t="shared" si="6"/>
        <v>198.76999999998952</v>
      </c>
    </row>
    <row r="23" spans="2:29" x14ac:dyDescent="0.3">
      <c r="B23" s="256">
        <v>17</v>
      </c>
      <c r="C23" s="213" t="s">
        <v>63</v>
      </c>
      <c r="D23" s="204"/>
      <c r="E23" s="294">
        <v>9285</v>
      </c>
      <c r="F23" s="294">
        <v>79544.653000000006</v>
      </c>
      <c r="G23" s="204"/>
      <c r="H23" s="297">
        <v>435</v>
      </c>
      <c r="I23" s="294">
        <v>11676.437</v>
      </c>
      <c r="J23" s="297">
        <v>145</v>
      </c>
      <c r="K23" s="294">
        <v>42980.222999999998</v>
      </c>
      <c r="L23" s="297">
        <v>11</v>
      </c>
      <c r="M23" s="294">
        <v>25898.596000000001</v>
      </c>
      <c r="N23" s="198">
        <f t="shared" si="0"/>
        <v>591</v>
      </c>
      <c r="O23" s="198">
        <f t="shared" si="1"/>
        <v>80555.255999999994</v>
      </c>
      <c r="P23" s="204"/>
      <c r="Q23" s="197">
        <v>12</v>
      </c>
      <c r="R23" s="198">
        <v>78096.81</v>
      </c>
      <c r="S23" s="204"/>
      <c r="T23" s="212">
        <f t="shared" si="2"/>
        <v>9888</v>
      </c>
      <c r="U23" s="212">
        <f t="shared" si="3"/>
        <v>238196.71899999998</v>
      </c>
      <c r="W23" s="66">
        <f t="shared" si="4"/>
        <v>8.1906443938699905E-2</v>
      </c>
      <c r="X23" s="48"/>
      <c r="Y23" s="333">
        <v>9812</v>
      </c>
      <c r="Z23" s="333">
        <v>237146.68900000001</v>
      </c>
      <c r="AA23" s="220"/>
      <c r="AB23" s="210">
        <f t="shared" si="5"/>
        <v>76</v>
      </c>
      <c r="AC23" s="210">
        <f t="shared" si="6"/>
        <v>1050.0299999999697</v>
      </c>
    </row>
    <row r="24" spans="2:29" x14ac:dyDescent="0.3">
      <c r="B24" s="256">
        <v>18</v>
      </c>
      <c r="C24" s="213" t="s">
        <v>64</v>
      </c>
      <c r="D24" s="204"/>
      <c r="E24" s="294">
        <v>16187</v>
      </c>
      <c r="F24" s="294">
        <v>134897.24900000001</v>
      </c>
      <c r="G24" s="204"/>
      <c r="H24" s="297">
        <v>318</v>
      </c>
      <c r="I24" s="294">
        <v>8866.4979999999996</v>
      </c>
      <c r="J24" s="297">
        <v>162</v>
      </c>
      <c r="K24" s="294">
        <v>45563.7</v>
      </c>
      <c r="L24" s="297">
        <v>9</v>
      </c>
      <c r="M24" s="294">
        <v>44523.519999999997</v>
      </c>
      <c r="N24" s="198">
        <f t="shared" si="0"/>
        <v>489</v>
      </c>
      <c r="O24" s="198">
        <f t="shared" si="1"/>
        <v>98953.717999999993</v>
      </c>
      <c r="P24" s="204"/>
      <c r="Q24" s="197">
        <v>1</v>
      </c>
      <c r="R24" s="198">
        <v>6103.5</v>
      </c>
      <c r="S24" s="204"/>
      <c r="T24" s="212">
        <f t="shared" si="2"/>
        <v>16677</v>
      </c>
      <c r="U24" s="212">
        <f t="shared" si="3"/>
        <v>239954.467</v>
      </c>
      <c r="W24" s="66">
        <f t="shared" si="4"/>
        <v>8.2510864052565386E-2</v>
      </c>
      <c r="X24" s="48"/>
      <c r="Y24" s="333">
        <v>16558</v>
      </c>
      <c r="Z24" s="333">
        <v>215334.34700000001</v>
      </c>
      <c r="AA24" s="220"/>
      <c r="AB24" s="210">
        <f t="shared" si="5"/>
        <v>119</v>
      </c>
      <c r="AC24" s="210">
        <f t="shared" si="6"/>
        <v>24620.119999999995</v>
      </c>
    </row>
    <row r="25" spans="2:29" x14ac:dyDescent="0.3">
      <c r="B25" s="256">
        <v>19</v>
      </c>
      <c r="C25" s="213" t="s">
        <v>65</v>
      </c>
      <c r="D25" s="204"/>
      <c r="E25" s="294">
        <v>8728</v>
      </c>
      <c r="F25" s="294">
        <v>77199.679999999993</v>
      </c>
      <c r="G25" s="204"/>
      <c r="H25" s="297">
        <v>274</v>
      </c>
      <c r="I25" s="294">
        <v>7671.0659999999998</v>
      </c>
      <c r="J25" s="297">
        <v>99</v>
      </c>
      <c r="K25" s="294">
        <v>27019.868999999999</v>
      </c>
      <c r="L25" s="297">
        <v>7</v>
      </c>
      <c r="M25" s="294">
        <v>12944.48</v>
      </c>
      <c r="N25" s="198">
        <f t="shared" si="0"/>
        <v>380</v>
      </c>
      <c r="O25" s="198">
        <f t="shared" si="1"/>
        <v>47635.414999999994</v>
      </c>
      <c r="P25" s="204"/>
      <c r="Q25" s="197">
        <v>2</v>
      </c>
      <c r="R25" s="198">
        <v>13168.82</v>
      </c>
      <c r="S25" s="204"/>
      <c r="T25" s="212">
        <f t="shared" si="2"/>
        <v>9110</v>
      </c>
      <c r="U25" s="212">
        <f t="shared" si="3"/>
        <v>138003.91499999998</v>
      </c>
      <c r="W25" s="66">
        <f t="shared" si="4"/>
        <v>4.7454095819298867E-2</v>
      </c>
      <c r="X25" s="48"/>
      <c r="Y25" s="333">
        <v>9033</v>
      </c>
      <c r="Z25" s="333">
        <v>134746.57499999998</v>
      </c>
      <c r="AA25" s="220"/>
      <c r="AB25" s="210">
        <f t="shared" si="5"/>
        <v>77</v>
      </c>
      <c r="AC25" s="210">
        <f t="shared" si="6"/>
        <v>3257.3399999999965</v>
      </c>
    </row>
    <row r="26" spans="2:29" ht="17.399999999999999" customHeight="1" x14ac:dyDescent="0.3">
      <c r="B26" s="256">
        <v>20</v>
      </c>
      <c r="C26" s="214" t="s">
        <v>66</v>
      </c>
      <c r="D26" s="204"/>
      <c r="E26" s="294">
        <v>2899</v>
      </c>
      <c r="F26" s="294">
        <v>26433.593000000001</v>
      </c>
      <c r="G26" s="204"/>
      <c r="H26" s="297">
        <v>118</v>
      </c>
      <c r="I26" s="294">
        <v>3711.7449999999999</v>
      </c>
      <c r="J26" s="297">
        <v>40</v>
      </c>
      <c r="K26" s="294">
        <v>14409.51</v>
      </c>
      <c r="L26" s="297">
        <v>8</v>
      </c>
      <c r="M26" s="294">
        <v>17713.142</v>
      </c>
      <c r="N26" s="198">
        <f t="shared" si="0"/>
        <v>166</v>
      </c>
      <c r="O26" s="198">
        <f t="shared" si="1"/>
        <v>35834.396999999997</v>
      </c>
      <c r="P26" s="204"/>
      <c r="Q26" s="197">
        <v>9</v>
      </c>
      <c r="R26" s="198">
        <v>39329.129999999997</v>
      </c>
      <c r="S26" s="204"/>
      <c r="T26" s="212">
        <f t="shared" si="2"/>
        <v>3074</v>
      </c>
      <c r="U26" s="212">
        <f t="shared" si="3"/>
        <v>101597.12</v>
      </c>
      <c r="W26" s="66">
        <f t="shared" si="4"/>
        <v>3.4935236927479962E-2</v>
      </c>
      <c r="X26" s="48"/>
      <c r="Y26" s="333">
        <v>3041</v>
      </c>
      <c r="Z26" s="333">
        <v>101209.22</v>
      </c>
      <c r="AA26" s="220"/>
      <c r="AB26" s="210">
        <f t="shared" si="5"/>
        <v>33</v>
      </c>
      <c r="AC26" s="210">
        <f t="shared" si="6"/>
        <v>387.89999999999418</v>
      </c>
    </row>
    <row r="27" spans="2:29" x14ac:dyDescent="0.3">
      <c r="B27" s="256">
        <v>21</v>
      </c>
      <c r="C27" s="213" t="s">
        <v>67</v>
      </c>
      <c r="D27" s="204"/>
      <c r="E27" s="294">
        <v>3801</v>
      </c>
      <c r="F27" s="294">
        <v>32646.427</v>
      </c>
      <c r="G27" s="204"/>
      <c r="H27" s="297">
        <v>202</v>
      </c>
      <c r="I27" s="294">
        <v>5439.9960000000001</v>
      </c>
      <c r="J27" s="297">
        <v>29</v>
      </c>
      <c r="K27" s="294">
        <v>9172.6440000000002</v>
      </c>
      <c r="L27" s="297">
        <v>1</v>
      </c>
      <c r="M27" s="294">
        <v>1834.56</v>
      </c>
      <c r="N27" s="198">
        <f t="shared" si="0"/>
        <v>232</v>
      </c>
      <c r="O27" s="198">
        <f t="shared" si="1"/>
        <v>16447.2</v>
      </c>
      <c r="P27" s="204"/>
      <c r="Q27" s="197">
        <v>0</v>
      </c>
      <c r="R27" s="198">
        <v>0</v>
      </c>
      <c r="S27" s="204"/>
      <c r="T27" s="212">
        <f t="shared" si="2"/>
        <v>4033</v>
      </c>
      <c r="U27" s="212">
        <f t="shared" si="3"/>
        <v>49093.627</v>
      </c>
      <c r="W27" s="66">
        <f t="shared" si="4"/>
        <v>1.6881359342413714E-2</v>
      </c>
      <c r="X27" s="48"/>
      <c r="Y27" s="333">
        <v>3985</v>
      </c>
      <c r="Z27" s="333">
        <v>48637.917000000001</v>
      </c>
      <c r="AA27" s="220"/>
      <c r="AB27" s="210">
        <f t="shared" si="5"/>
        <v>48</v>
      </c>
      <c r="AC27" s="210">
        <f t="shared" si="6"/>
        <v>455.70999999999913</v>
      </c>
    </row>
    <row r="28" spans="2:29" s="195" customFormat="1" ht="7.2" customHeight="1" x14ac:dyDescent="0.3">
      <c r="B28" s="257"/>
      <c r="C28" s="205"/>
      <c r="D28" s="203"/>
      <c r="E28" s="200"/>
      <c r="F28" s="200"/>
      <c r="G28" s="296"/>
      <c r="H28" s="203"/>
      <c r="I28" s="200"/>
      <c r="J28" s="203"/>
      <c r="K28" s="200"/>
      <c r="L28" s="203"/>
      <c r="M28" s="200"/>
      <c r="N28" s="203"/>
      <c r="O28" s="200"/>
      <c r="P28" s="203"/>
      <c r="Q28" s="203"/>
      <c r="R28" s="200"/>
      <c r="S28" s="203"/>
      <c r="T28" s="199"/>
      <c r="U28" s="199"/>
      <c r="X28" s="196"/>
      <c r="Y28" s="221"/>
      <c r="Z28" s="211"/>
      <c r="AA28" s="211"/>
      <c r="AB28" s="222"/>
      <c r="AC28" s="222"/>
    </row>
    <row r="29" spans="2:29" s="208" customFormat="1" x14ac:dyDescent="0.3">
      <c r="B29" s="258"/>
      <c r="C29" s="77" t="s">
        <v>70</v>
      </c>
      <c r="D29" s="206"/>
      <c r="E29" s="207">
        <f>SUM(E7:E27)</f>
        <v>106015</v>
      </c>
      <c r="F29" s="207">
        <f>SUM(F7:F27)</f>
        <v>884144.48</v>
      </c>
      <c r="G29" s="206"/>
      <c r="H29" s="207">
        <f t="shared" ref="H29:O29" si="7">SUM(H7:H27)</f>
        <v>3977</v>
      </c>
      <c r="I29" s="207">
        <f t="shared" si="7"/>
        <v>126294.89500000002</v>
      </c>
      <c r="J29" s="207">
        <f t="shared" si="7"/>
        <v>2208</v>
      </c>
      <c r="K29" s="207">
        <f t="shared" si="7"/>
        <v>700568.82799999986</v>
      </c>
      <c r="L29" s="207">
        <f t="shared" si="7"/>
        <v>242</v>
      </c>
      <c r="M29" s="207">
        <f t="shared" si="7"/>
        <v>582926.51399999997</v>
      </c>
      <c r="N29" s="207">
        <f>SUM(N7:N27)</f>
        <v>6427</v>
      </c>
      <c r="O29" s="207">
        <f t="shared" si="7"/>
        <v>1409790.237</v>
      </c>
      <c r="P29" s="206"/>
      <c r="Q29" s="207">
        <f>SUM(Q7:Q27)</f>
        <v>168</v>
      </c>
      <c r="R29" s="207">
        <f>SUM(R7:R27)</f>
        <v>614221.31499999994</v>
      </c>
      <c r="S29" s="206"/>
      <c r="T29" s="212">
        <f>SUM(T7:T27)</f>
        <v>112610</v>
      </c>
      <c r="U29" s="212">
        <f>SUM(U7:U27)</f>
        <v>2908156.0320000001</v>
      </c>
      <c r="W29" s="80">
        <f>SUM(W7:W27)</f>
        <v>1</v>
      </c>
      <c r="X29" s="209"/>
      <c r="Y29" s="185">
        <f>SUM(Y7:Y27)</f>
        <v>111620</v>
      </c>
      <c r="Z29" s="185">
        <f>SUM(Z7:Z27)</f>
        <v>2857618.4020000007</v>
      </c>
      <c r="AA29" s="223"/>
      <c r="AB29" s="185">
        <f>SUM(T29-Y29)</f>
        <v>990</v>
      </c>
      <c r="AC29" s="185">
        <f>SUM(U29-Z29)</f>
        <v>50537.629999999423</v>
      </c>
    </row>
    <row r="30" spans="2:29" ht="10.8" customHeight="1" x14ac:dyDescent="0.3">
      <c r="D30" s="73"/>
      <c r="G30" s="73"/>
      <c r="P30" s="73"/>
      <c r="S30" s="73"/>
    </row>
    <row r="31" spans="2:29" ht="35.4" customHeight="1" x14ac:dyDescent="0.3">
      <c r="C31" s="430" t="s">
        <v>78</v>
      </c>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row>
    <row r="32" spans="2:29" x14ac:dyDescent="0.3">
      <c r="D32" s="73"/>
      <c r="G32" s="73"/>
      <c r="P32" s="73"/>
      <c r="S32" s="73"/>
    </row>
    <row r="33" spans="4:19" x14ac:dyDescent="0.3">
      <c r="D33" s="73"/>
      <c r="G33" s="73"/>
      <c r="P33" s="73"/>
      <c r="S33" s="73"/>
    </row>
    <row r="34" spans="4:19" x14ac:dyDescent="0.3">
      <c r="D34" s="73"/>
      <c r="G34" s="73"/>
      <c r="P34" s="73"/>
      <c r="S34" s="73"/>
    </row>
    <row r="35" spans="4:19" x14ac:dyDescent="0.3">
      <c r="D35" s="73"/>
      <c r="G35" s="73"/>
      <c r="P35" s="73"/>
      <c r="S35" s="73"/>
    </row>
    <row r="36" spans="4:19" x14ac:dyDescent="0.3">
      <c r="D36" s="73"/>
      <c r="G36" s="73"/>
      <c r="P36" s="73"/>
      <c r="S36" s="73"/>
    </row>
    <row r="37" spans="4:19" ht="4.2" customHeight="1" x14ac:dyDescent="0.3">
      <c r="D37" s="73"/>
      <c r="G37" s="73"/>
      <c r="P37" s="73"/>
      <c r="S37" s="73"/>
    </row>
    <row r="38" spans="4:19" x14ac:dyDescent="0.3">
      <c r="D38" s="73"/>
      <c r="G38" s="73"/>
      <c r="P38" s="73"/>
      <c r="S38" s="73"/>
    </row>
    <row r="39" spans="4:19" ht="6.6" customHeight="1" x14ac:dyDescent="0.3">
      <c r="D39" s="73"/>
      <c r="G39" s="73"/>
      <c r="P39" s="73"/>
      <c r="S39" s="73"/>
    </row>
    <row r="40" spans="4:19" ht="65.400000000000006" customHeight="1" x14ac:dyDescent="0.3">
      <c r="D40" s="73"/>
      <c r="G40" s="73"/>
      <c r="P40" s="73"/>
      <c r="S40" s="73"/>
    </row>
    <row r="41" spans="4:19" ht="13.8" customHeight="1" x14ac:dyDescent="0.3">
      <c r="D41" s="73"/>
      <c r="G41" s="73"/>
      <c r="P41" s="73"/>
      <c r="S41" s="73"/>
    </row>
    <row r="42" spans="4:19" x14ac:dyDescent="0.3">
      <c r="D42" s="73"/>
      <c r="G42" s="73"/>
      <c r="P42" s="73"/>
      <c r="S42" s="73"/>
    </row>
    <row r="43" spans="4:19" x14ac:dyDescent="0.3">
      <c r="D43" s="73"/>
      <c r="G43" s="73"/>
      <c r="P43" s="73"/>
      <c r="S43" s="73"/>
    </row>
    <row r="44" spans="4:19" x14ac:dyDescent="0.3">
      <c r="D44" s="73"/>
      <c r="G44" s="73"/>
      <c r="P44" s="73"/>
      <c r="S44" s="73"/>
    </row>
    <row r="45" spans="4:19" x14ac:dyDescent="0.3">
      <c r="D45" s="73"/>
      <c r="G45" s="73"/>
      <c r="P45" s="73"/>
      <c r="S45" s="73"/>
    </row>
    <row r="46" spans="4:19" x14ac:dyDescent="0.3">
      <c r="D46" s="73"/>
      <c r="G46" s="73"/>
      <c r="P46" s="73"/>
      <c r="S46" s="73"/>
    </row>
    <row r="47" spans="4:19" x14ac:dyDescent="0.3">
      <c r="D47" s="73"/>
      <c r="G47" s="73"/>
      <c r="P47" s="73"/>
      <c r="S47" s="73"/>
    </row>
    <row r="48" spans="4:19" x14ac:dyDescent="0.3">
      <c r="D48" s="73"/>
      <c r="G48" s="73"/>
      <c r="P48" s="73"/>
      <c r="S48" s="73"/>
    </row>
    <row r="49" spans="4:19" x14ac:dyDescent="0.3">
      <c r="D49" s="73"/>
      <c r="G49" s="73"/>
      <c r="P49" s="73"/>
      <c r="S49" s="73"/>
    </row>
    <row r="50" spans="4:19" x14ac:dyDescent="0.3">
      <c r="D50" s="73"/>
      <c r="G50" s="73"/>
      <c r="P50" s="73"/>
      <c r="S50" s="73"/>
    </row>
    <row r="51" spans="4:19" x14ac:dyDescent="0.3">
      <c r="D51" s="73"/>
      <c r="G51" s="73"/>
      <c r="P51" s="73"/>
      <c r="S51" s="73"/>
    </row>
    <row r="52" spans="4:19" x14ac:dyDescent="0.3">
      <c r="D52" s="73"/>
      <c r="G52" s="73"/>
      <c r="P52" s="73"/>
      <c r="S52" s="73"/>
    </row>
    <row r="53" spans="4:19" x14ac:dyDescent="0.3">
      <c r="D53" s="73"/>
      <c r="G53" s="73"/>
      <c r="P53" s="73"/>
      <c r="S53" s="73"/>
    </row>
    <row r="54" spans="4:19" x14ac:dyDescent="0.3">
      <c r="D54" s="73"/>
      <c r="G54" s="73"/>
      <c r="P54" s="73"/>
      <c r="S54" s="73"/>
    </row>
    <row r="55" spans="4:19" x14ac:dyDescent="0.3">
      <c r="D55" s="73"/>
      <c r="G55" s="73"/>
      <c r="P55" s="73"/>
      <c r="S55" s="73"/>
    </row>
    <row r="56" spans="4:19" x14ac:dyDescent="0.3">
      <c r="D56" s="73"/>
      <c r="G56" s="73"/>
      <c r="P56" s="73"/>
      <c r="S56" s="73"/>
    </row>
    <row r="57" spans="4:19" x14ac:dyDescent="0.3">
      <c r="D57" s="73"/>
      <c r="G57" s="73"/>
      <c r="P57" s="73"/>
      <c r="S57" s="73"/>
    </row>
    <row r="58" spans="4:19" x14ac:dyDescent="0.3">
      <c r="D58" s="73"/>
      <c r="G58" s="73"/>
      <c r="P58" s="73"/>
      <c r="S58" s="73"/>
    </row>
    <row r="59" spans="4:19" x14ac:dyDescent="0.3">
      <c r="D59" s="73"/>
      <c r="G59" s="73"/>
      <c r="P59" s="73"/>
      <c r="S59" s="73"/>
    </row>
    <row r="60" spans="4:19" x14ac:dyDescent="0.3">
      <c r="D60" s="73"/>
      <c r="G60" s="73"/>
      <c r="P60" s="73"/>
      <c r="S60" s="73"/>
    </row>
    <row r="61" spans="4:19" x14ac:dyDescent="0.3">
      <c r="D61" s="73"/>
      <c r="G61" s="73"/>
      <c r="P61" s="73"/>
      <c r="S61" s="73"/>
    </row>
    <row r="62" spans="4:19" x14ac:dyDescent="0.3">
      <c r="D62" s="73"/>
      <c r="G62" s="73"/>
      <c r="P62" s="73"/>
      <c r="S62" s="73"/>
    </row>
    <row r="63" spans="4:19" x14ac:dyDescent="0.3">
      <c r="D63" s="73"/>
      <c r="G63" s="73"/>
      <c r="P63" s="73"/>
      <c r="S63" s="73"/>
    </row>
    <row r="64" spans="4:19" x14ac:dyDescent="0.3">
      <c r="D64" s="73"/>
      <c r="G64" s="73"/>
      <c r="P64" s="73"/>
      <c r="S64" s="73"/>
    </row>
    <row r="65" spans="4:19" x14ac:dyDescent="0.3">
      <c r="D65" s="73"/>
      <c r="G65" s="73"/>
      <c r="P65" s="73"/>
      <c r="S65" s="73"/>
    </row>
    <row r="66" spans="4:19" x14ac:dyDescent="0.3">
      <c r="D66" s="73"/>
      <c r="G66" s="73"/>
      <c r="P66" s="73"/>
      <c r="S66" s="73"/>
    </row>
    <row r="67" spans="4:19" x14ac:dyDescent="0.3">
      <c r="D67" s="73"/>
      <c r="G67" s="73"/>
      <c r="P67" s="73"/>
      <c r="S67" s="73"/>
    </row>
    <row r="68" spans="4:19" x14ac:dyDescent="0.3">
      <c r="D68" s="73"/>
      <c r="G68" s="73"/>
      <c r="P68" s="73"/>
      <c r="S68" s="73"/>
    </row>
    <row r="69" spans="4:19" x14ac:dyDescent="0.3">
      <c r="D69" s="73"/>
      <c r="G69" s="73"/>
      <c r="P69" s="73"/>
      <c r="S69" s="73"/>
    </row>
    <row r="70" spans="4:19" x14ac:dyDescent="0.3">
      <c r="D70" s="73"/>
      <c r="G70" s="73"/>
      <c r="P70" s="73"/>
      <c r="S70" s="73"/>
    </row>
    <row r="71" spans="4:19" x14ac:dyDescent="0.3">
      <c r="D71" s="73"/>
      <c r="G71" s="73"/>
      <c r="P71" s="73"/>
      <c r="S71" s="73"/>
    </row>
    <row r="72" spans="4:19" x14ac:dyDescent="0.3">
      <c r="D72" s="73"/>
      <c r="G72" s="73"/>
      <c r="P72" s="73"/>
      <c r="S72" s="73"/>
    </row>
    <row r="73" spans="4:19" x14ac:dyDescent="0.3">
      <c r="D73" s="73"/>
      <c r="G73" s="73"/>
      <c r="P73" s="73"/>
      <c r="S73" s="73"/>
    </row>
    <row r="74" spans="4:19" x14ac:dyDescent="0.3">
      <c r="D74" s="73"/>
      <c r="G74" s="73"/>
      <c r="P74" s="73"/>
      <c r="S74" s="73"/>
    </row>
    <row r="75" spans="4:19" x14ac:dyDescent="0.3">
      <c r="D75" s="73"/>
      <c r="G75" s="73"/>
      <c r="P75" s="73"/>
      <c r="S75" s="73"/>
    </row>
    <row r="76" spans="4:19" x14ac:dyDescent="0.3">
      <c r="D76" s="73"/>
      <c r="G76" s="73"/>
      <c r="P76" s="73"/>
      <c r="S76" s="73"/>
    </row>
    <row r="77" spans="4:19" x14ac:dyDescent="0.3">
      <c r="D77" s="73"/>
      <c r="G77" s="73"/>
      <c r="P77" s="73"/>
      <c r="S77" s="73"/>
    </row>
    <row r="78" spans="4:19" x14ac:dyDescent="0.3">
      <c r="D78" s="73"/>
      <c r="G78" s="73"/>
      <c r="P78" s="73"/>
      <c r="S78" s="73"/>
    </row>
    <row r="79" spans="4:19" x14ac:dyDescent="0.3">
      <c r="D79" s="73"/>
      <c r="G79" s="73"/>
      <c r="P79" s="73"/>
      <c r="S79" s="73"/>
    </row>
    <row r="80" spans="4:19" x14ac:dyDescent="0.3">
      <c r="D80" s="73"/>
      <c r="G80" s="73"/>
      <c r="P80" s="73"/>
      <c r="S80" s="73"/>
    </row>
    <row r="81" spans="4:19" x14ac:dyDescent="0.3">
      <c r="D81" s="73"/>
      <c r="G81" s="73"/>
      <c r="P81" s="73"/>
      <c r="S81" s="73"/>
    </row>
    <row r="82" spans="4:19" x14ac:dyDescent="0.3">
      <c r="D82" s="73"/>
      <c r="G82" s="73"/>
      <c r="P82" s="73"/>
      <c r="S82" s="73"/>
    </row>
    <row r="83" spans="4:19" x14ac:dyDescent="0.3">
      <c r="D83" s="73"/>
      <c r="G83" s="73"/>
      <c r="P83" s="73"/>
      <c r="S83" s="73"/>
    </row>
    <row r="84" spans="4:19" x14ac:dyDescent="0.3">
      <c r="D84" s="73"/>
      <c r="G84" s="73"/>
      <c r="P84" s="73"/>
      <c r="S84" s="73"/>
    </row>
    <row r="85" spans="4:19" x14ac:dyDescent="0.3">
      <c r="D85" s="73"/>
      <c r="G85" s="73"/>
      <c r="P85" s="73"/>
      <c r="S85" s="73"/>
    </row>
    <row r="86" spans="4:19" x14ac:dyDescent="0.3">
      <c r="D86" s="73"/>
      <c r="G86" s="73"/>
      <c r="P86" s="73"/>
      <c r="S86" s="73"/>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7" customWidth="1"/>
    <col min="11" max="11" width="1.6640625" style="27" customWidth="1"/>
    <col min="12" max="12" width="8.88671875" style="27"/>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4"/>
      <c r="L2" s="35"/>
      <c r="M2" s="10"/>
      <c r="N2" s="10"/>
      <c r="O2" s="10"/>
      <c r="P2" s="10"/>
      <c r="Q2" s="11"/>
    </row>
    <row r="3" spans="2:17" ht="17.399999999999999" x14ac:dyDescent="0.25">
      <c r="B3" s="17"/>
      <c r="C3" s="3" t="s">
        <v>19</v>
      </c>
      <c r="D3" s="18"/>
      <c r="E3" s="18"/>
      <c r="F3" s="18"/>
      <c r="G3" s="18"/>
      <c r="H3" s="18"/>
      <c r="I3" s="19"/>
      <c r="K3" s="36"/>
      <c r="L3" s="3" t="s">
        <v>43</v>
      </c>
      <c r="M3" s="3"/>
      <c r="N3" s="3"/>
      <c r="O3" s="3"/>
      <c r="P3" s="3"/>
      <c r="Q3" s="13"/>
    </row>
    <row r="4" spans="2:17" ht="9" customHeight="1" x14ac:dyDescent="0.25">
      <c r="B4" s="12"/>
      <c r="C4" s="42"/>
      <c r="D4" s="25"/>
      <c r="E4" s="25"/>
      <c r="F4" s="25"/>
      <c r="G4" s="25"/>
      <c r="H4" s="25"/>
      <c r="I4" s="13"/>
      <c r="K4" s="36"/>
      <c r="L4" s="14"/>
      <c r="M4" s="14"/>
      <c r="N4" s="2"/>
      <c r="O4" s="14"/>
      <c r="P4" s="14"/>
      <c r="Q4" s="13"/>
    </row>
    <row r="5" spans="2:17" ht="15.6" customHeight="1" x14ac:dyDescent="0.3">
      <c r="B5" s="12"/>
      <c r="C5" s="441" t="s">
        <v>15</v>
      </c>
      <c r="D5" s="441"/>
      <c r="E5" s="443" t="s">
        <v>93</v>
      </c>
      <c r="F5" s="443"/>
      <c r="G5" s="443"/>
      <c r="H5" s="443"/>
      <c r="I5" s="13"/>
      <c r="J5" s="25"/>
      <c r="K5" s="37"/>
      <c r="L5" s="30" t="s">
        <v>44</v>
      </c>
      <c r="M5" s="31" t="s">
        <v>45</v>
      </c>
      <c r="N5" s="2"/>
      <c r="O5" s="30" t="s">
        <v>37</v>
      </c>
      <c r="P5" s="31" t="s">
        <v>22</v>
      </c>
      <c r="Q5" s="13"/>
    </row>
    <row r="6" spans="2:17" ht="13.2" customHeight="1" x14ac:dyDescent="0.25">
      <c r="B6" s="12"/>
      <c r="C6" s="441"/>
      <c r="D6" s="441"/>
      <c r="E6" s="443"/>
      <c r="F6" s="443"/>
      <c r="G6" s="443"/>
      <c r="H6" s="443"/>
      <c r="I6" s="13"/>
      <c r="J6" s="26"/>
      <c r="K6" s="38"/>
      <c r="L6" s="32">
        <v>1</v>
      </c>
      <c r="M6" s="33" t="s">
        <v>46</v>
      </c>
      <c r="N6" s="2"/>
      <c r="O6" s="32" t="s">
        <v>14</v>
      </c>
      <c r="P6" s="33" t="s">
        <v>39</v>
      </c>
      <c r="Q6" s="13"/>
    </row>
    <row r="7" spans="2:17" ht="15" x14ac:dyDescent="0.25">
      <c r="B7" s="12"/>
      <c r="C7" s="444" t="s">
        <v>91</v>
      </c>
      <c r="D7" s="444"/>
      <c r="E7" s="442" t="s">
        <v>97</v>
      </c>
      <c r="F7" s="442"/>
      <c r="G7" s="442"/>
      <c r="H7" s="442"/>
      <c r="I7" s="20"/>
      <c r="K7" s="36"/>
      <c r="L7" s="32">
        <v>2</v>
      </c>
      <c r="M7" s="33" t="s">
        <v>47</v>
      </c>
      <c r="N7" s="2"/>
      <c r="O7" s="32" t="s">
        <v>71</v>
      </c>
      <c r="P7" s="33" t="s">
        <v>40</v>
      </c>
      <c r="Q7" s="13"/>
    </row>
    <row r="8" spans="2:17" ht="15" x14ac:dyDescent="0.25">
      <c r="B8" s="12"/>
      <c r="C8" s="444"/>
      <c r="D8" s="444"/>
      <c r="E8" s="442"/>
      <c r="F8" s="442"/>
      <c r="G8" s="442"/>
      <c r="H8" s="442"/>
      <c r="I8" s="20"/>
      <c r="K8" s="36"/>
      <c r="L8" s="32">
        <v>3</v>
      </c>
      <c r="M8" s="33" t="s">
        <v>48</v>
      </c>
      <c r="N8" s="2"/>
      <c r="O8" s="32" t="s">
        <v>41</v>
      </c>
      <c r="P8" s="33" t="s">
        <v>42</v>
      </c>
      <c r="Q8" s="13"/>
    </row>
    <row r="9" spans="2:17" ht="15" x14ac:dyDescent="0.25">
      <c r="B9" s="12"/>
      <c r="C9" s="444" t="s">
        <v>17</v>
      </c>
      <c r="D9" s="444"/>
      <c r="E9" s="442" t="s">
        <v>96</v>
      </c>
      <c r="F9" s="442"/>
      <c r="G9" s="442"/>
      <c r="H9" s="442"/>
      <c r="I9" s="13"/>
      <c r="K9" s="36"/>
      <c r="L9" s="32">
        <v>4</v>
      </c>
      <c r="M9" s="33" t="s">
        <v>49</v>
      </c>
      <c r="N9" s="2"/>
      <c r="O9" s="14" t="s">
        <v>51</v>
      </c>
      <c r="P9" s="14"/>
      <c r="Q9" s="13"/>
    </row>
    <row r="10" spans="2:17" ht="15" x14ac:dyDescent="0.25">
      <c r="B10" s="12"/>
      <c r="C10" s="444"/>
      <c r="D10" s="444"/>
      <c r="E10" s="442"/>
      <c r="F10" s="442"/>
      <c r="G10" s="442"/>
      <c r="H10" s="442"/>
      <c r="I10" s="13"/>
      <c r="K10" s="36"/>
      <c r="L10" s="32">
        <v>5</v>
      </c>
      <c r="M10" s="33" t="s">
        <v>50</v>
      </c>
      <c r="N10" s="2"/>
      <c r="O10" s="14"/>
      <c r="P10" s="14"/>
      <c r="Q10" s="13"/>
    </row>
    <row r="11" spans="2:17" ht="15" x14ac:dyDescent="0.25">
      <c r="B11" s="12"/>
      <c r="C11" s="444" t="s">
        <v>90</v>
      </c>
      <c r="D11" s="444"/>
      <c r="E11" s="442" t="s">
        <v>98</v>
      </c>
      <c r="F11" s="442"/>
      <c r="G11" s="442"/>
      <c r="H11" s="442"/>
      <c r="I11" s="13"/>
      <c r="K11" s="36"/>
      <c r="L11" s="32">
        <v>6</v>
      </c>
      <c r="M11" s="33" t="s">
        <v>52</v>
      </c>
      <c r="N11" s="2"/>
      <c r="O11" s="14"/>
      <c r="P11" s="14"/>
      <c r="Q11" s="13"/>
    </row>
    <row r="12" spans="2:17" ht="15" customHeight="1" x14ac:dyDescent="0.25">
      <c r="B12" s="12"/>
      <c r="C12" s="444"/>
      <c r="D12" s="444"/>
      <c r="E12" s="442"/>
      <c r="F12" s="442"/>
      <c r="G12" s="442"/>
      <c r="H12" s="442"/>
      <c r="I12" s="13"/>
      <c r="K12" s="36"/>
      <c r="L12" s="32">
        <v>7</v>
      </c>
      <c r="M12" s="33" t="s">
        <v>53</v>
      </c>
      <c r="N12" s="2"/>
      <c r="O12" s="14"/>
      <c r="P12" s="14"/>
      <c r="Q12" s="13"/>
    </row>
    <row r="13" spans="2:17" ht="15" x14ac:dyDescent="0.25">
      <c r="B13" s="12"/>
      <c r="C13" s="444" t="s">
        <v>92</v>
      </c>
      <c r="D13" s="444"/>
      <c r="E13" s="442" t="s">
        <v>94</v>
      </c>
      <c r="F13" s="442"/>
      <c r="G13" s="442"/>
      <c r="H13" s="442"/>
      <c r="I13" s="13"/>
      <c r="K13" s="36"/>
      <c r="L13" s="32">
        <v>8</v>
      </c>
      <c r="M13" s="33" t="s">
        <v>54</v>
      </c>
      <c r="N13" s="2"/>
      <c r="O13" s="14"/>
      <c r="P13" s="14"/>
      <c r="Q13" s="13"/>
    </row>
    <row r="14" spans="2:17" ht="15" customHeight="1" x14ac:dyDescent="0.25">
      <c r="B14" s="12"/>
      <c r="C14" s="444"/>
      <c r="D14" s="444"/>
      <c r="E14" s="442"/>
      <c r="F14" s="442"/>
      <c r="G14" s="442"/>
      <c r="H14" s="442"/>
      <c r="I14" s="13"/>
      <c r="K14" s="36"/>
      <c r="L14" s="32">
        <v>9</v>
      </c>
      <c r="M14" s="33" t="s">
        <v>55</v>
      </c>
      <c r="N14" s="2"/>
      <c r="O14" s="14"/>
      <c r="P14" s="14"/>
      <c r="Q14" s="13"/>
    </row>
    <row r="15" spans="2:17" ht="15" x14ac:dyDescent="0.25">
      <c r="B15" s="12"/>
      <c r="C15" s="444" t="s">
        <v>95</v>
      </c>
      <c r="D15" s="444"/>
      <c r="E15" s="442" t="s">
        <v>94</v>
      </c>
      <c r="F15" s="442"/>
      <c r="G15" s="442"/>
      <c r="H15" s="442"/>
      <c r="I15" s="13"/>
      <c r="K15" s="36"/>
      <c r="L15" s="32">
        <v>10</v>
      </c>
      <c r="M15" s="33" t="s">
        <v>56</v>
      </c>
      <c r="N15" s="2"/>
      <c r="O15" s="14"/>
      <c r="P15" s="14"/>
      <c r="Q15" s="13"/>
    </row>
    <row r="16" spans="2:17" ht="15" customHeight="1" x14ac:dyDescent="0.25">
      <c r="B16" s="12"/>
      <c r="C16" s="444"/>
      <c r="D16" s="444"/>
      <c r="E16" s="442"/>
      <c r="F16" s="442"/>
      <c r="G16" s="442"/>
      <c r="H16" s="442"/>
      <c r="I16" s="13"/>
      <c r="K16" s="36"/>
      <c r="L16" s="32">
        <v>11</v>
      </c>
      <c r="M16" s="33" t="s">
        <v>57</v>
      </c>
      <c r="N16" s="2"/>
      <c r="O16" s="14"/>
      <c r="P16" s="14"/>
      <c r="Q16" s="13"/>
    </row>
    <row r="17" spans="2:17" ht="15" x14ac:dyDescent="0.25">
      <c r="B17" s="12"/>
      <c r="C17" s="441" t="s">
        <v>18</v>
      </c>
      <c r="D17" s="441"/>
      <c r="E17" s="442" t="s">
        <v>20</v>
      </c>
      <c r="F17" s="442"/>
      <c r="G17" s="442"/>
      <c r="H17" s="442"/>
      <c r="I17" s="13"/>
      <c r="K17" s="36"/>
      <c r="L17" s="32">
        <v>12</v>
      </c>
      <c r="M17" s="33" t="s">
        <v>58</v>
      </c>
      <c r="N17" s="2"/>
      <c r="O17" s="14"/>
      <c r="P17" s="14"/>
      <c r="Q17" s="13"/>
    </row>
    <row r="18" spans="2:17" ht="15" customHeight="1" x14ac:dyDescent="0.25">
      <c r="B18" s="12"/>
      <c r="C18" s="441"/>
      <c r="D18" s="441"/>
      <c r="E18" s="442"/>
      <c r="F18" s="442"/>
      <c r="G18" s="442"/>
      <c r="H18" s="442"/>
      <c r="I18" s="13"/>
      <c r="K18" s="36"/>
      <c r="L18" s="32">
        <v>13</v>
      </c>
      <c r="M18" s="33" t="s">
        <v>59</v>
      </c>
      <c r="N18" s="2"/>
      <c r="O18" s="14"/>
      <c r="P18" s="14"/>
      <c r="Q18" s="13"/>
    </row>
    <row r="19" spans="2:17" ht="15" x14ac:dyDescent="0.25">
      <c r="B19" s="12"/>
      <c r="C19" s="441" t="s">
        <v>13</v>
      </c>
      <c r="D19" s="441"/>
      <c r="E19" s="442" t="s">
        <v>21</v>
      </c>
      <c r="F19" s="442"/>
      <c r="G19" s="442"/>
      <c r="H19" s="442"/>
      <c r="I19" s="13"/>
      <c r="K19" s="36"/>
      <c r="L19" s="32">
        <v>14</v>
      </c>
      <c r="M19" s="33" t="s">
        <v>60</v>
      </c>
      <c r="N19" s="2"/>
      <c r="O19" s="14"/>
      <c r="P19" s="14"/>
      <c r="Q19" s="13"/>
    </row>
    <row r="20" spans="2:17" ht="15" customHeight="1" x14ac:dyDescent="0.25">
      <c r="B20" s="12"/>
      <c r="C20" s="441"/>
      <c r="D20" s="441"/>
      <c r="E20" s="442"/>
      <c r="F20" s="442"/>
      <c r="G20" s="442"/>
      <c r="H20" s="442"/>
      <c r="I20" s="13"/>
      <c r="K20" s="36"/>
      <c r="L20" s="32">
        <v>15</v>
      </c>
      <c r="M20" s="33" t="s">
        <v>61</v>
      </c>
      <c r="N20" s="2"/>
      <c r="O20" s="14"/>
      <c r="P20" s="14"/>
      <c r="Q20" s="13"/>
    </row>
    <row r="21" spans="2:17" ht="15.6" thickBot="1" x14ac:dyDescent="0.3">
      <c r="B21" s="39"/>
      <c r="C21" s="40"/>
      <c r="D21" s="15"/>
      <c r="E21" s="15"/>
      <c r="F21" s="15"/>
      <c r="G21" s="15"/>
      <c r="H21" s="15"/>
      <c r="I21" s="16"/>
      <c r="K21" s="36"/>
      <c r="L21" s="32">
        <v>16</v>
      </c>
      <c r="M21" s="33" t="s">
        <v>62</v>
      </c>
      <c r="N21" s="2"/>
      <c r="O21" s="14"/>
      <c r="P21" s="14"/>
      <c r="Q21" s="13"/>
    </row>
    <row r="22" spans="2:17" ht="15" customHeight="1" x14ac:dyDescent="0.25">
      <c r="K22" s="36"/>
      <c r="L22" s="32">
        <v>17</v>
      </c>
      <c r="M22" s="33" t="s">
        <v>63</v>
      </c>
      <c r="N22" s="2"/>
      <c r="O22" s="14"/>
      <c r="P22" s="14"/>
      <c r="Q22" s="13"/>
    </row>
    <row r="23" spans="2:17" ht="15" x14ac:dyDescent="0.25">
      <c r="K23" s="36"/>
      <c r="L23" s="32">
        <v>18</v>
      </c>
      <c r="M23" s="33" t="s">
        <v>64</v>
      </c>
      <c r="N23" s="2"/>
      <c r="O23" s="14"/>
      <c r="P23" s="14"/>
      <c r="Q23" s="13"/>
    </row>
    <row r="24" spans="2:17" ht="15" x14ac:dyDescent="0.25">
      <c r="K24" s="36"/>
      <c r="L24" s="32">
        <v>19</v>
      </c>
      <c r="M24" s="33" t="s">
        <v>65</v>
      </c>
      <c r="N24" s="2"/>
      <c r="O24" s="14"/>
      <c r="P24" s="14"/>
      <c r="Q24" s="13"/>
    </row>
    <row r="25" spans="2:17" ht="15" x14ac:dyDescent="0.25">
      <c r="K25" s="36"/>
      <c r="L25" s="32">
        <v>20</v>
      </c>
      <c r="M25" s="33" t="s">
        <v>66</v>
      </c>
      <c r="N25" s="2"/>
      <c r="O25" s="14"/>
      <c r="P25" s="14"/>
      <c r="Q25" s="13"/>
    </row>
    <row r="26" spans="2:17" ht="15" x14ac:dyDescent="0.25">
      <c r="K26" s="36"/>
      <c r="L26" s="32">
        <v>21</v>
      </c>
      <c r="M26" s="33" t="s">
        <v>67</v>
      </c>
      <c r="N26" s="2"/>
      <c r="O26" s="14"/>
      <c r="P26" s="14"/>
      <c r="Q26" s="13"/>
    </row>
    <row r="27" spans="2:17" ht="9" customHeight="1" thickBot="1" x14ac:dyDescent="0.3">
      <c r="K27" s="39"/>
      <c r="L27" s="40"/>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2019-07-11T16:09:12Z</dcterms:modified>
</cp:coreProperties>
</file>