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ewbrunswick-fp\Projects\PA 2016-X-23938\PRG - SRP - Solar Registration Program\Reporting - Solar\Monthly Reports\2017 Monthly\03 - March\To be Posted on Website\"/>
    </mc:Choice>
  </mc:AlternateContent>
  <bookViews>
    <workbookView xWindow="0" yWindow="0" windowWidth="23040" windowHeight="9108" tabRatio="712"/>
  </bookViews>
  <sheets>
    <sheet name="Annual Capacity" sheetId="36" r:id="rId1"/>
    <sheet name="Monthly Capacity" sheetId="61" r:id="rId2"/>
    <sheet name="Interconnection &amp; Customer Type" sheetId="46" r:id="rId3"/>
    <sheet name="TPO Summary" sheetId="47" r:id="rId4"/>
    <sheet name="By County" sheetId="48" r:id="rId5"/>
    <sheet name="Definitions" sheetId="42" r:id="rId6"/>
  </sheets>
  <definedNames>
    <definedName name="As_of" localSheetId="0">#REF!</definedName>
    <definedName name="As_of">#REF!</definedName>
    <definedName name="bpuapp_id_lookup" localSheetId="0">#REF!</definedName>
    <definedName name="bpuapp_id_lookup">#REF!</definedName>
    <definedName name="County_Lookup" localSheetId="0">#REF!</definedName>
    <definedName name="County_Lookup">#REF!</definedName>
    <definedName name="_xlnm.Print_Area" localSheetId="0">'Annual Capacity'!$B$1:$Y$27</definedName>
    <definedName name="_xlnm.Print_Area" localSheetId="4">'By County'!$D$1:$M$27</definedName>
    <definedName name="_xlnm.Print_Area" localSheetId="5">Definitions!$A$1:$I$27</definedName>
    <definedName name="_xlnm.Print_Area" localSheetId="2">'Interconnection &amp; Customer Type'!$A$1:$J$38</definedName>
    <definedName name="_xlnm.Print_Area" localSheetId="3">'TPO Summary'!$A$2:$G$20</definedName>
    <definedName name="Zip_Correction" localSheetId="0">#REF!</definedName>
    <definedName name="Zip_Correction">#REF!</definedName>
  </definedNames>
  <calcPr calcId="152511"/>
</workbook>
</file>

<file path=xl/calcChain.xml><?xml version="1.0" encoding="utf-8"?>
<calcChain xmlns="http://schemas.openxmlformats.org/spreadsheetml/2006/main">
  <c r="B7" i="36" l="1"/>
  <c r="B8" i="36"/>
  <c r="B9" i="36"/>
  <c r="B15" i="36"/>
  <c r="B14" i="36"/>
  <c r="B13" i="36"/>
  <c r="B12" i="36"/>
  <c r="U52" i="61"/>
  <c r="T52" i="61"/>
  <c r="L50" i="61" l="1"/>
  <c r="L49" i="61"/>
  <c r="K50" i="61" l="1"/>
  <c r="Q50" i="61" s="1"/>
  <c r="W50" i="61" s="1"/>
  <c r="R49" i="61"/>
  <c r="K49" i="61"/>
  <c r="Q49" i="61" s="1"/>
  <c r="R50" i="61"/>
  <c r="X50" i="61" s="1"/>
  <c r="L40" i="61"/>
  <c r="O52" i="61" l="1"/>
  <c r="N52" i="61"/>
  <c r="J52" i="61"/>
  <c r="I52" i="61"/>
  <c r="H52" i="61"/>
  <c r="G52" i="61"/>
  <c r="F52" i="61"/>
  <c r="E52" i="61"/>
  <c r="C52" i="61"/>
  <c r="B52" i="61"/>
  <c r="U45" i="61"/>
  <c r="T45" i="61"/>
  <c r="O45" i="61"/>
  <c r="N45" i="61"/>
  <c r="J45" i="61"/>
  <c r="I45" i="61"/>
  <c r="H45" i="61"/>
  <c r="G45" i="61"/>
  <c r="F45" i="61"/>
  <c r="E45" i="61"/>
  <c r="C45" i="61"/>
  <c r="B45" i="61"/>
  <c r="U30" i="61"/>
  <c r="T30" i="61"/>
  <c r="O30" i="61"/>
  <c r="N30" i="61"/>
  <c r="J30" i="61"/>
  <c r="I30" i="61"/>
  <c r="H30" i="61"/>
  <c r="G30" i="61"/>
  <c r="F30" i="61"/>
  <c r="E30" i="61"/>
  <c r="C30" i="61"/>
  <c r="B30" i="61"/>
  <c r="X49" i="61"/>
  <c r="W49" i="61"/>
  <c r="K17" i="61" l="1"/>
  <c r="L17" i="61"/>
  <c r="K18" i="61"/>
  <c r="Q18" i="61" s="1"/>
  <c r="W18" i="61" s="1"/>
  <c r="L18" i="61"/>
  <c r="R18" i="61" s="1"/>
  <c r="X18" i="61" s="1"/>
  <c r="O8" i="61"/>
  <c r="O9" i="61"/>
  <c r="O10" i="61"/>
  <c r="O11" i="61"/>
  <c r="O12" i="61"/>
  <c r="O13" i="61"/>
  <c r="N8" i="61"/>
  <c r="N9" i="61"/>
  <c r="N10" i="61"/>
  <c r="N11" i="61"/>
  <c r="N12" i="61"/>
  <c r="N13" i="61"/>
  <c r="J13" i="61"/>
  <c r="J8" i="61"/>
  <c r="J9" i="61"/>
  <c r="J10" i="61"/>
  <c r="J11" i="61"/>
  <c r="J12" i="61"/>
  <c r="I13" i="61"/>
  <c r="I8" i="61"/>
  <c r="I9" i="61"/>
  <c r="I10" i="61"/>
  <c r="I11" i="61"/>
  <c r="I12" i="61"/>
  <c r="H13" i="61"/>
  <c r="H8" i="61"/>
  <c r="H9" i="61"/>
  <c r="H10" i="61"/>
  <c r="H11" i="61"/>
  <c r="H12" i="61"/>
  <c r="G13" i="61"/>
  <c r="G8" i="61"/>
  <c r="G9" i="61"/>
  <c r="G10" i="61"/>
  <c r="G11" i="61"/>
  <c r="G12" i="61"/>
  <c r="F13" i="61"/>
  <c r="F8" i="61"/>
  <c r="L8" i="61" s="1"/>
  <c r="F9" i="61"/>
  <c r="L9" i="61" s="1"/>
  <c r="F10" i="61"/>
  <c r="L10" i="61" s="1"/>
  <c r="F11" i="61"/>
  <c r="F12" i="61"/>
  <c r="E13" i="61"/>
  <c r="E8" i="61"/>
  <c r="K8" i="61" s="1"/>
  <c r="E9" i="61"/>
  <c r="K9" i="61" s="1"/>
  <c r="E10" i="61"/>
  <c r="K10" i="61" s="1"/>
  <c r="E11" i="61"/>
  <c r="K11" i="61" s="1"/>
  <c r="E12" i="61"/>
  <c r="K12" i="61" s="1"/>
  <c r="C13" i="61"/>
  <c r="C8" i="61"/>
  <c r="C9" i="61"/>
  <c r="C10" i="61"/>
  <c r="C11" i="61"/>
  <c r="C12" i="61"/>
  <c r="B13" i="61"/>
  <c r="B8" i="61"/>
  <c r="B9" i="61"/>
  <c r="B10" i="61"/>
  <c r="B11" i="61"/>
  <c r="B12" i="61"/>
  <c r="L48" i="61"/>
  <c r="R48" i="61" s="1"/>
  <c r="X48" i="61" s="1"/>
  <c r="K48" i="61"/>
  <c r="Q48" i="61" s="1"/>
  <c r="W48" i="61" s="1"/>
  <c r="V25" i="48"/>
  <c r="U25" i="48"/>
  <c r="J32" i="46"/>
  <c r="I32" i="46"/>
  <c r="J31" i="46"/>
  <c r="I31" i="46"/>
  <c r="J30" i="46"/>
  <c r="I30" i="46"/>
  <c r="J29" i="46"/>
  <c r="I29" i="46"/>
  <c r="J28" i="46"/>
  <c r="I28" i="46"/>
  <c r="G33" i="46"/>
  <c r="F33" i="46"/>
  <c r="L47" i="61"/>
  <c r="K47" i="61"/>
  <c r="U54" i="61"/>
  <c r="U17" i="36"/>
  <c r="V17" i="36"/>
  <c r="P17" i="36"/>
  <c r="C5" i="46" s="1"/>
  <c r="O17" i="36"/>
  <c r="B5" i="46" s="1"/>
  <c r="G17" i="36"/>
  <c r="K17" i="36"/>
  <c r="J17" i="36"/>
  <c r="I17" i="36"/>
  <c r="H17" i="36"/>
  <c r="F17" i="36"/>
  <c r="D17" i="36"/>
  <c r="C17" i="36"/>
  <c r="M14" i="36"/>
  <c r="S14" i="36" s="1"/>
  <c r="Y14" i="36" s="1"/>
  <c r="L14" i="36"/>
  <c r="R14" i="36" s="1"/>
  <c r="X14" i="36" s="1"/>
  <c r="L43" i="61"/>
  <c r="R43" i="61" s="1"/>
  <c r="X43" i="61" s="1"/>
  <c r="K43" i="61"/>
  <c r="Q43" i="61" s="1"/>
  <c r="W43" i="61" s="1"/>
  <c r="B22" i="46"/>
  <c r="L11" i="61"/>
  <c r="L12" i="61"/>
  <c r="L21" i="61"/>
  <c r="R21" i="61" s="1"/>
  <c r="X21" i="61" s="1"/>
  <c r="K21" i="61"/>
  <c r="Q21" i="61" s="1"/>
  <c r="W21" i="61" s="1"/>
  <c r="L20" i="61"/>
  <c r="R20" i="61" s="1"/>
  <c r="X20" i="61" s="1"/>
  <c r="K20" i="61"/>
  <c r="Q20" i="61" s="1"/>
  <c r="W20" i="61" s="1"/>
  <c r="L19" i="61"/>
  <c r="R19" i="61" s="1"/>
  <c r="X19" i="61" s="1"/>
  <c r="K19" i="61"/>
  <c r="Q19" i="61" s="1"/>
  <c r="W19" i="61" s="1"/>
  <c r="L42" i="61"/>
  <c r="R42" i="61" s="1"/>
  <c r="X42" i="61" s="1"/>
  <c r="K42" i="61"/>
  <c r="Q42" i="61" s="1"/>
  <c r="W42" i="61" s="1"/>
  <c r="C33" i="46"/>
  <c r="D30" i="46" s="1"/>
  <c r="B33" i="46"/>
  <c r="K36" i="61"/>
  <c r="Q36" i="61" s="1"/>
  <c r="W36" i="61" s="1"/>
  <c r="M24" i="48"/>
  <c r="L24" i="48"/>
  <c r="M23" i="48"/>
  <c r="L23" i="48"/>
  <c r="M22" i="48"/>
  <c r="L22" i="48"/>
  <c r="M21" i="48"/>
  <c r="L21" i="48"/>
  <c r="M20" i="48"/>
  <c r="L20" i="48"/>
  <c r="M19" i="48"/>
  <c r="L19" i="48"/>
  <c r="M18" i="48"/>
  <c r="L18" i="48"/>
  <c r="M17" i="48"/>
  <c r="L17" i="48"/>
  <c r="M16" i="48"/>
  <c r="L16" i="48"/>
  <c r="M15" i="48"/>
  <c r="L15" i="48"/>
  <c r="M14" i="48"/>
  <c r="L14" i="48"/>
  <c r="M13" i="48"/>
  <c r="L13" i="48"/>
  <c r="M12" i="48"/>
  <c r="L12" i="48"/>
  <c r="M11" i="48"/>
  <c r="L11" i="48"/>
  <c r="M10" i="48"/>
  <c r="L10" i="48"/>
  <c r="M9" i="48"/>
  <c r="L9" i="48"/>
  <c r="M8" i="48"/>
  <c r="L8" i="48"/>
  <c r="M7" i="48"/>
  <c r="L7" i="48"/>
  <c r="M6" i="48"/>
  <c r="L6" i="48"/>
  <c r="M5" i="48"/>
  <c r="L5" i="48"/>
  <c r="M4" i="48"/>
  <c r="L4" i="48"/>
  <c r="L25" i="48" s="1"/>
  <c r="J25" i="48"/>
  <c r="I25" i="48"/>
  <c r="L41" i="61"/>
  <c r="R41" i="61" s="1"/>
  <c r="X41" i="61" s="1"/>
  <c r="K41" i="61"/>
  <c r="Q41" i="61" s="1"/>
  <c r="W41" i="61" s="1"/>
  <c r="L39" i="61"/>
  <c r="R39" i="61" s="1"/>
  <c r="X39" i="61" s="1"/>
  <c r="K39" i="61"/>
  <c r="L38" i="61"/>
  <c r="R38" i="61" s="1"/>
  <c r="X38" i="61" s="1"/>
  <c r="K38" i="61"/>
  <c r="Q38" i="61" s="1"/>
  <c r="W38" i="61" s="1"/>
  <c r="L37" i="61"/>
  <c r="R37" i="61" s="1"/>
  <c r="X37" i="61" s="1"/>
  <c r="K37" i="61"/>
  <c r="Q37" i="61" s="1"/>
  <c r="W37" i="61" s="1"/>
  <c r="L36" i="61"/>
  <c r="R36" i="61" s="1"/>
  <c r="X36" i="61" s="1"/>
  <c r="L35" i="61"/>
  <c r="R35" i="61" s="1"/>
  <c r="X35" i="61" s="1"/>
  <c r="K35" i="61"/>
  <c r="Q35" i="61" s="1"/>
  <c r="W35" i="61" s="1"/>
  <c r="L34" i="61"/>
  <c r="R34" i="61" s="1"/>
  <c r="X34" i="61" s="1"/>
  <c r="K34" i="61"/>
  <c r="L33" i="61"/>
  <c r="R33" i="61" s="1"/>
  <c r="X33" i="61" s="1"/>
  <c r="K33" i="61"/>
  <c r="Q33" i="61" s="1"/>
  <c r="W33" i="61" s="1"/>
  <c r="L32" i="61"/>
  <c r="K32" i="61"/>
  <c r="L28" i="61"/>
  <c r="R28" i="61" s="1"/>
  <c r="X28" i="61" s="1"/>
  <c r="K28" i="61"/>
  <c r="Q28" i="61" s="1"/>
  <c r="W28" i="61" s="1"/>
  <c r="L27" i="61"/>
  <c r="R27" i="61" s="1"/>
  <c r="X27" i="61" s="1"/>
  <c r="K27" i="61"/>
  <c r="Q27" i="61" s="1"/>
  <c r="W27" i="61" s="1"/>
  <c r="L26" i="61"/>
  <c r="R26" i="61" s="1"/>
  <c r="X26" i="61" s="1"/>
  <c r="K26" i="61"/>
  <c r="Q26" i="61" s="1"/>
  <c r="W26" i="61" s="1"/>
  <c r="L25" i="61"/>
  <c r="R25" i="61" s="1"/>
  <c r="X25" i="61" s="1"/>
  <c r="K25" i="61"/>
  <c r="Q25" i="61" s="1"/>
  <c r="W25" i="61" s="1"/>
  <c r="L24" i="61"/>
  <c r="R24" i="61" s="1"/>
  <c r="X24" i="61" s="1"/>
  <c r="K24" i="61"/>
  <c r="Q24" i="61" s="1"/>
  <c r="W24" i="61" s="1"/>
  <c r="L23" i="61"/>
  <c r="R23" i="61" s="1"/>
  <c r="X23" i="61" s="1"/>
  <c r="K23" i="61"/>
  <c r="Q23" i="61" s="1"/>
  <c r="W23" i="61" s="1"/>
  <c r="L22" i="61"/>
  <c r="R22" i="61" s="1"/>
  <c r="X22" i="61" s="1"/>
  <c r="K22" i="61"/>
  <c r="Q22" i="61" s="1"/>
  <c r="W22" i="61" s="1"/>
  <c r="Q39" i="61"/>
  <c r="W39" i="61" s="1"/>
  <c r="Q34" i="61"/>
  <c r="W34" i="61" s="1"/>
  <c r="L11" i="36"/>
  <c r="R11" i="36" s="1"/>
  <c r="M11" i="36"/>
  <c r="L12" i="36"/>
  <c r="R12" i="36" s="1"/>
  <c r="X12" i="36" s="1"/>
  <c r="M12" i="36"/>
  <c r="S12" i="36" s="1"/>
  <c r="Y12" i="36" s="1"/>
  <c r="L13" i="36"/>
  <c r="R13" i="36" s="1"/>
  <c r="X13" i="36" s="1"/>
  <c r="M13" i="36"/>
  <c r="S13" i="36" s="1"/>
  <c r="Y13" i="36" s="1"/>
  <c r="R40" i="61"/>
  <c r="X40" i="61" s="1"/>
  <c r="K40" i="61"/>
  <c r="Q40" i="61" s="1"/>
  <c r="W40" i="61" s="1"/>
  <c r="F25" i="48"/>
  <c r="G14" i="48" s="1"/>
  <c r="E25" i="48"/>
  <c r="M9" i="36"/>
  <c r="S9" i="36"/>
  <c r="L9" i="36"/>
  <c r="R9" i="36"/>
  <c r="M8" i="36"/>
  <c r="L8" i="36"/>
  <c r="M7" i="36"/>
  <c r="L7" i="36"/>
  <c r="M6" i="36"/>
  <c r="L6" i="36"/>
  <c r="E17" i="47"/>
  <c r="F15" i="47" s="1"/>
  <c r="D17" i="47"/>
  <c r="E9" i="47"/>
  <c r="D9" i="47"/>
  <c r="F8" i="47"/>
  <c r="F7" i="47"/>
  <c r="F9" i="47"/>
  <c r="C22" i="46"/>
  <c r="D21" i="46" s="1"/>
  <c r="M10" i="36"/>
  <c r="S10" i="36" s="1"/>
  <c r="Y10" i="36" s="1"/>
  <c r="L10" i="36"/>
  <c r="R10" i="36" s="1"/>
  <c r="X10" i="36" s="1"/>
  <c r="Y9" i="36"/>
  <c r="X9" i="36"/>
  <c r="S8" i="36"/>
  <c r="Y8" i="36"/>
  <c r="R8" i="36"/>
  <c r="X8" i="36"/>
  <c r="S7" i="36"/>
  <c r="Y7" i="36"/>
  <c r="R7" i="36"/>
  <c r="X7" i="36"/>
  <c r="R6" i="36"/>
  <c r="S6" i="36"/>
  <c r="X6" i="36"/>
  <c r="Y6" i="36"/>
  <c r="G16" i="48" l="1"/>
  <c r="G6" i="48"/>
  <c r="G15" i="48"/>
  <c r="G19" i="48"/>
  <c r="G17" i="48"/>
  <c r="M25" i="48"/>
  <c r="G10" i="48"/>
  <c r="G11" i="48"/>
  <c r="G12" i="48"/>
  <c r="G23" i="48"/>
  <c r="G20" i="48"/>
  <c r="G18" i="48"/>
  <c r="G5" i="48"/>
  <c r="G13" i="48"/>
  <c r="G24" i="48"/>
  <c r="G21" i="48"/>
  <c r="G7" i="48"/>
  <c r="G9" i="48"/>
  <c r="G22" i="48"/>
  <c r="G8" i="48"/>
  <c r="G4" i="48"/>
  <c r="F17" i="47"/>
  <c r="F16" i="47"/>
  <c r="I33" i="46"/>
  <c r="D32" i="46"/>
  <c r="D29" i="46"/>
  <c r="J33" i="46"/>
  <c r="D15" i="46"/>
  <c r="D14" i="46"/>
  <c r="D20" i="46"/>
  <c r="D13" i="46"/>
  <c r="D28" i="46"/>
  <c r="D12" i="46"/>
  <c r="D31" i="46"/>
  <c r="D19" i="46"/>
  <c r="D18" i="46"/>
  <c r="D11" i="46"/>
  <c r="D17" i="46"/>
  <c r="D16" i="46"/>
  <c r="K45" i="61"/>
  <c r="M17" i="36"/>
  <c r="C4" i="46" s="1"/>
  <c r="C6" i="46" s="1"/>
  <c r="D5" i="46" s="1"/>
  <c r="R32" i="61"/>
  <c r="L45" i="61"/>
  <c r="Q47" i="61"/>
  <c r="K52" i="61"/>
  <c r="B54" i="61"/>
  <c r="E54" i="61"/>
  <c r="G54" i="61"/>
  <c r="I54" i="61"/>
  <c r="N54" i="61"/>
  <c r="Q17" i="61"/>
  <c r="K30" i="61"/>
  <c r="R17" i="61"/>
  <c r="L30" i="61"/>
  <c r="R47" i="61"/>
  <c r="L52" i="61"/>
  <c r="Q32" i="61"/>
  <c r="T54" i="61"/>
  <c r="C54" i="61"/>
  <c r="H54" i="61"/>
  <c r="J54" i="61"/>
  <c r="O54" i="61"/>
  <c r="S11" i="36"/>
  <c r="L13" i="61"/>
  <c r="F54" i="61"/>
  <c r="X11" i="36"/>
  <c r="X17" i="36" s="1"/>
  <c r="R17" i="36"/>
  <c r="L17" i="36"/>
  <c r="B4" i="46" s="1"/>
  <c r="B6" i="46" s="1"/>
  <c r="R11" i="61"/>
  <c r="X11" i="61" s="1"/>
  <c r="R13" i="61"/>
  <c r="R9" i="61"/>
  <c r="X9" i="61" s="1"/>
  <c r="Q8" i="61"/>
  <c r="W8" i="61" s="1"/>
  <c r="Q12" i="61"/>
  <c r="W12" i="61" s="1"/>
  <c r="Q11" i="61"/>
  <c r="W11" i="61" s="1"/>
  <c r="K13" i="61"/>
  <c r="Q9" i="61"/>
  <c r="W9" i="61" s="1"/>
  <c r="R10" i="61"/>
  <c r="X10" i="61" s="1"/>
  <c r="Q10" i="61"/>
  <c r="W10" i="61" s="1"/>
  <c r="R12" i="61"/>
  <c r="X12" i="61" s="1"/>
  <c r="R8" i="61"/>
  <c r="G25" i="48" l="1"/>
  <c r="D33" i="46"/>
  <c r="D22" i="46"/>
  <c r="L54" i="61"/>
  <c r="W47" i="61"/>
  <c r="W52" i="61" s="1"/>
  <c r="Q52" i="61"/>
  <c r="X17" i="61"/>
  <c r="X30" i="61" s="1"/>
  <c r="R30" i="61"/>
  <c r="X47" i="61"/>
  <c r="X52" i="61" s="1"/>
  <c r="R52" i="61"/>
  <c r="W17" i="61"/>
  <c r="W30" i="61" s="1"/>
  <c r="Q30" i="61"/>
  <c r="W32" i="61"/>
  <c r="W45" i="61" s="1"/>
  <c r="Q45" i="61"/>
  <c r="X32" i="61"/>
  <c r="X45" i="61" s="1"/>
  <c r="R45" i="61"/>
  <c r="S17" i="36"/>
  <c r="Y17" i="36" s="1"/>
  <c r="Y11" i="36"/>
  <c r="Q13" i="61"/>
  <c r="W13" i="61" s="1"/>
  <c r="K54" i="61"/>
  <c r="X13" i="61"/>
  <c r="D4" i="46"/>
  <c r="D6" i="46" s="1"/>
  <c r="X8" i="61"/>
  <c r="R54" i="61" l="1"/>
  <c r="W54" i="61"/>
  <c r="X54" i="61"/>
  <c r="Q54" i="61"/>
</calcChain>
</file>

<file path=xl/sharedStrings.xml><?xml version="1.0" encoding="utf-8"?>
<sst xmlns="http://schemas.openxmlformats.org/spreadsheetml/2006/main" count="253" uniqueCount="137">
  <si>
    <t>Year</t>
  </si>
  <si>
    <t>Total</t>
  </si>
  <si>
    <t>Farm</t>
  </si>
  <si>
    <t>Non Profit</t>
  </si>
  <si>
    <t>Commercial</t>
  </si>
  <si>
    <t>Residential</t>
  </si>
  <si>
    <t>School Public K-12</t>
  </si>
  <si>
    <t>School Other</t>
  </si>
  <si>
    <t>Total Qty</t>
  </si>
  <si>
    <t>Qty</t>
  </si>
  <si>
    <t>Non-Residential</t>
  </si>
  <si>
    <t>Capacity</t>
  </si>
  <si>
    <t>Total Capacity</t>
  </si>
  <si>
    <t>Registration Complete</t>
  </si>
  <si>
    <t>No</t>
  </si>
  <si>
    <t>Accepted</t>
  </si>
  <si>
    <t>EDC</t>
  </si>
  <si>
    <t>As-Built Incomplete</t>
  </si>
  <si>
    <t>Onsite Inspection</t>
  </si>
  <si>
    <t>2001-2011</t>
  </si>
  <si>
    <t>SRP Registration Program Status Definitions</t>
  </si>
  <si>
    <t>The SRP Registration has been randomly selected for an on-site inspection and will be performed by an SRP Program Inspector</t>
  </si>
  <si>
    <t>The inspection has passed or the verification waiver notice has been sent.  The project is complete and the NJ Certification Number was emailed to the system owner</t>
  </si>
  <si>
    <t>Description</t>
  </si>
  <si>
    <t>Project Qty</t>
  </si>
  <si>
    <t>Subsection q</t>
  </si>
  <si>
    <t>Subsection s</t>
  </si>
  <si>
    <t>Subsection t</t>
  </si>
  <si>
    <t>Totals</t>
  </si>
  <si>
    <t>% of Installed Capacity</t>
  </si>
  <si>
    <t>Total Capacity (kW)</t>
  </si>
  <si>
    <t>Pre Solar Act</t>
  </si>
  <si>
    <t xml:space="preserve">Total Capacity </t>
  </si>
  <si>
    <t>2015-2016 QA/QC</t>
  </si>
  <si>
    <t>Grid Supply</t>
  </si>
  <si>
    <t>Interconnection Type</t>
  </si>
  <si>
    <t># Projects</t>
  </si>
  <si>
    <t>Behind the meter</t>
  </si>
  <si>
    <t>Municipality</t>
  </si>
  <si>
    <t>University Private</t>
  </si>
  <si>
    <t>TPO Code</t>
  </si>
  <si>
    <t>Percent of Capacity</t>
  </si>
  <si>
    <t>Did Not use TPO</t>
  </si>
  <si>
    <t>Used TPO</t>
  </si>
  <si>
    <t>Blank</t>
  </si>
  <si>
    <t>Unknown</t>
  </si>
  <si>
    <t xml:space="preserve">Description of Codes Used In Project List </t>
  </si>
  <si>
    <t>County Code</t>
  </si>
  <si>
    <t>County</t>
  </si>
  <si>
    <t>Sussex</t>
  </si>
  <si>
    <t>Warren</t>
  </si>
  <si>
    <t>Morris</t>
  </si>
  <si>
    <t>Hunterdon</t>
  </si>
  <si>
    <t>Somerset</t>
  </si>
  <si>
    <t>TPO = Third Party Ownership</t>
  </si>
  <si>
    <t>Passaic</t>
  </si>
  <si>
    <t>Bergen</t>
  </si>
  <si>
    <t>Hudson</t>
  </si>
  <si>
    <t>Essex</t>
  </si>
  <si>
    <t>Union</t>
  </si>
  <si>
    <t>Middlesex</t>
  </si>
  <si>
    <t>Mercer</t>
  </si>
  <si>
    <t>Burlington</t>
  </si>
  <si>
    <t>Camden</t>
  </si>
  <si>
    <t>Gloucester</t>
  </si>
  <si>
    <t>Salem</t>
  </si>
  <si>
    <t>Monmouth</t>
  </si>
  <si>
    <t>Ocean</t>
  </si>
  <si>
    <t>Atlantic</t>
  </si>
  <si>
    <t>Cumberland</t>
  </si>
  <si>
    <t>Cape May</t>
  </si>
  <si>
    <t>Installed Capacity (Kw)</t>
  </si>
  <si>
    <t>% Installed Capacity</t>
  </si>
  <si>
    <t>TOTALS</t>
  </si>
  <si>
    <t>Yes</t>
  </si>
  <si>
    <t>Installed Capacity (kW)</t>
  </si>
  <si>
    <t>Unkown</t>
  </si>
  <si>
    <t>2016 w/ PTO prior to 1/1/15</t>
  </si>
  <si>
    <t>Total of All Projects (kW)</t>
  </si>
  <si>
    <t xml:space="preserve">Capacity </t>
  </si>
  <si>
    <t xml:space="preserve">* 2015-2016 QA/QC = this row includes those registrations processed by HW with a QA/QC date in 2015 and 2016, with PTO dated prior to 1/1/15.  </t>
  </si>
  <si>
    <t>* 2001-2014 = data reported by Honeywell (HW) based on QA/QC date.</t>
  </si>
  <si>
    <t>Government</t>
  </si>
  <si>
    <t>Sunlit</t>
  </si>
  <si>
    <t>Customer Type</t>
  </si>
  <si>
    <t>BEHIND THE METER Project Installations by Customer Type</t>
  </si>
  <si>
    <t>GRID SUPPLY Project Installations by Subsection</t>
  </si>
  <si>
    <t xml:space="preserve">Note:  The above tables provide a summary of responses regarding the use of Third Party Ownership (TPO) as reported on the SRP Registration form by the registrant. The quantities for the projects that are listed as "Unknown" are provided as a reference but are not included in the Totals or the Percent of Capacity calculation. </t>
  </si>
  <si>
    <t>ALL Customer Types</t>
  </si>
  <si>
    <t>Note: Once a Permission to Operate (PTO) is received, the date is updated in our system and the capacity listed in the initial registration is included in the installation report.  Although the PTO was received, the capacity is not updated in our system until the final as-built has been received and reviewed.</t>
  </si>
  <si>
    <t xml:space="preserve">Total Capacity (kW) </t>
  </si>
  <si>
    <r>
      <rPr>
        <b/>
        <i/>
        <sz val="11"/>
        <rFont val="Arial"/>
        <family val="2"/>
      </rPr>
      <t>Note:</t>
    </r>
    <r>
      <rPr>
        <i/>
        <sz val="11"/>
        <rFont val="Arial"/>
        <family val="2"/>
      </rPr>
      <t xml:space="preserve"> Prior to March 1, 2016, the month in which a solar project was reported as installed was based upon the date the final registration package reached QA/QC status.  Starting with the report in May of 2016, the month in which a project is reported as installed is based upon the date the project received permission to operate (PTO) from its electric distribution company (EDC).
The change in methodology results in a more accurate representation of when a project was installed.  However, the monthly installations shown above include only those projects that have reported a PTO date to the SRP processing team.  The actual amount installed in any month will not be known until all projects installed in that month submit a PTO date.  Therefore, for example, the amount shown for any given month should not be interpreted as what was installed in that month.  Alternatively, it represents only the projects installed in that month that have reported a PTO date as of the date of the report.
Based on the above data, we are seeing a lag time of well over 2-3 months between when a project obtains a PTO and when it submits the PTO to the SRP team.  The monthly installation number will be updated as additional PTO dates are reported.
</t>
    </r>
  </si>
  <si>
    <t xml:space="preserve"> </t>
  </si>
  <si>
    <t>Total (kW)</t>
  </si>
  <si>
    <t xml:space="preserve">Summary of Third Party Ownership (TPO) </t>
  </si>
  <si>
    <t>RESIDENTIAL Only</t>
  </si>
  <si>
    <t>&lt; = 100 (kW)</t>
  </si>
  <si>
    <t>&gt; 100  to &lt; 1000 (kW)</t>
  </si>
  <si>
    <t>&gt; = 1000 (kW)</t>
  </si>
  <si>
    <t>Grid Supply (kW)</t>
  </si>
  <si>
    <t>Residential (kW)</t>
  </si>
  <si>
    <t>&gt; 100 to &lt; 1000 (kW)</t>
  </si>
  <si>
    <t>Annual Totals in Aggregate</t>
  </si>
  <si>
    <t>Monthly Totals (2015-2017)</t>
  </si>
  <si>
    <t>Subsection</t>
  </si>
  <si>
    <t>Registration Number</t>
  </si>
  <si>
    <t xml:space="preserve">New Jersey Solar Installations </t>
  </si>
  <si>
    <t>* 2015-2017= capacity based on PTO Date.</t>
  </si>
  <si>
    <t>* 2015-2017 = capacity based on PTO Date.</t>
  </si>
  <si>
    <t>2016-2017 w/ PTO prior to 1/1/15</t>
  </si>
  <si>
    <t>As-Built Incomplete - Review</t>
  </si>
  <si>
    <t>As-Built Complete</t>
  </si>
  <si>
    <t>Final As-Built Received</t>
  </si>
  <si>
    <t>An SRP Registration has been reviewed and an SRP Acceptance letter has been issued.</t>
  </si>
  <si>
    <t>The Final As-Built packet has been submitted and the program staff will review the As-Built documentation.</t>
  </si>
  <si>
    <t>Final As-Built Received - Grid-Supply</t>
  </si>
  <si>
    <t>Program staff has found minor issue(s) for the contractor to address.  An email has been sent to the applicant indicating the required deficiencies.</t>
  </si>
  <si>
    <t>Documents have been approved by program staff.  Applicant will receive an email indicating a waiver of inspection or that an onsite inspection will be required.</t>
  </si>
  <si>
    <t>The contractor has submitted the requested deficiencies.  The program staff will review the deficiencies.</t>
  </si>
  <si>
    <t>New Jersey Solar Installations Annually as of 3/31/17</t>
  </si>
  <si>
    <t>Previously Reported through 2/28/17</t>
  </si>
  <si>
    <t>Difference between 2/28/17 and 3/31/17 Report</t>
  </si>
  <si>
    <t>New Jersey Solar Installations by Month as of 3/31/17</t>
  </si>
  <si>
    <t>Total of All Projects (kW) as of 3/31/17</t>
  </si>
  <si>
    <t>New Jersey Solar Installations by Interconnection Type as of 3/31/17</t>
  </si>
  <si>
    <t>BEHIND THE METER Projects as of 3/31/17</t>
  </si>
  <si>
    <t>New Jersey Solar Installations by County as of 3/31/17</t>
  </si>
  <si>
    <t>* 2016-2017 w/ PTO prior to 1/1/15 = this row includes those registrations processed in 2016 with a PTO prior to 1/1/15.</t>
  </si>
  <si>
    <t>2015 Total</t>
  </si>
  <si>
    <t>2016 Total</t>
  </si>
  <si>
    <t>2017 Total</t>
  </si>
  <si>
    <t>Public University</t>
  </si>
  <si>
    <t>Date PTO was Issued</t>
  </si>
  <si>
    <t>s</t>
  </si>
  <si>
    <t>NJSRRE1532204673</t>
  </si>
  <si>
    <t>Capacity (kW)</t>
  </si>
  <si>
    <r>
      <rPr>
        <b/>
        <i/>
        <sz val="11"/>
        <color theme="1"/>
        <rFont val="Arial"/>
        <family val="2"/>
      </rPr>
      <t>Note 1:</t>
    </r>
    <r>
      <rPr>
        <i/>
        <sz val="11"/>
        <color theme="1"/>
        <rFont val="Arial"/>
        <family val="2"/>
      </rPr>
      <t xml:space="preserve"> The following Grid Supply project has been included in the March 2017 Installation Report:</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</si>
</sst>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409]mmm\-yy;@"/>
    <numFmt numFmtId="165" formatCode="_(* #,##0_);_(* \(#,##0\);_(* &quot;-&quot;??_);_(@_)"/>
    <numFmt numFmtId="166" formatCode="#,##0.0"/>
    <numFmt numFmtId="167" formatCode="0.0%"/>
    <numFmt numFmtId="168" formatCode="_(* #,##0.0_);_(* \(#,##0.0\);_(* &quot;-&quot;??_);_(@_)"/>
    <numFmt numFmtId="169" formatCode="0.000"/>
    <numFmt numFmtId="170" formatCode="0.00_);[Red]\(0.00\)"/>
    <numFmt numFmtId="171" formatCode="m/d/yy;@"/>
  </numFmts>
  <fonts count="43" x14ac:knownFonts="1">
    <font>
      <sz val="10"/>
      <name val="Arial"/>
    </font>
    <font>
      <sz val="11"/>
      <color theme="1"/>
      <name val="Calibri"/>
      <family val="2"/>
      <scheme val="minor"/>
    </font>
    <font>
      <sz val="11"/>
      <color theme="1"/>
      <name val="Calibri"/>
      <family val="2"/>
      <scheme val="minor"/>
    </font>
    <font>
      <sz val="10"/>
      <name val="Arial"/>
      <family val="2"/>
    </font>
    <font>
      <sz val="11"/>
      <name val="Arial"/>
      <family val="2"/>
    </font>
    <font>
      <b/>
      <sz val="14"/>
      <name val="Arial"/>
      <family val="2"/>
    </font>
    <font>
      <b/>
      <sz val="12"/>
      <name val="Arial"/>
      <family val="2"/>
    </font>
    <font>
      <b/>
      <sz val="11"/>
      <name val="Arial"/>
      <family val="2"/>
    </font>
    <font>
      <sz val="10"/>
      <color indexed="8"/>
      <name val="Arial"/>
      <family val="2"/>
    </font>
    <font>
      <sz val="11"/>
      <color indexed="8"/>
      <name val="Arial"/>
      <family val="2"/>
    </font>
    <font>
      <b/>
      <sz val="11"/>
      <name val="Arial"/>
      <family val="2"/>
    </font>
    <font>
      <sz val="10"/>
      <name val="Arial"/>
      <family val="2"/>
    </font>
    <font>
      <sz val="12"/>
      <name val="Arial"/>
      <family val="2"/>
    </font>
    <font>
      <b/>
      <sz val="11"/>
      <color indexed="8"/>
      <name val="Arial"/>
      <family val="2"/>
    </font>
    <font>
      <sz val="11"/>
      <name val="Arial"/>
      <family val="2"/>
    </font>
    <font>
      <i/>
      <sz val="11"/>
      <name val="Arial"/>
      <family val="2"/>
    </font>
    <font>
      <sz val="11"/>
      <color theme="1" tint="0.249977111117893"/>
      <name val="Arial"/>
      <family val="2"/>
    </font>
    <font>
      <b/>
      <sz val="14"/>
      <color theme="1"/>
      <name val="Arial"/>
      <family val="2"/>
    </font>
    <font>
      <i/>
      <sz val="11"/>
      <color theme="1" tint="0.249977111117893"/>
      <name val="Arial"/>
      <family val="2"/>
    </font>
    <font>
      <b/>
      <i/>
      <sz val="11"/>
      <color theme="1" tint="0.249977111117893"/>
      <name val="Arial"/>
      <family val="2"/>
    </font>
    <font>
      <sz val="10"/>
      <name val="Arial"/>
      <family val="2"/>
    </font>
    <font>
      <sz val="11"/>
      <color theme="1"/>
      <name val="Arial"/>
      <family val="2"/>
    </font>
    <font>
      <b/>
      <sz val="12"/>
      <color theme="1"/>
      <name val="Arial"/>
      <family val="2"/>
    </font>
    <font>
      <b/>
      <i/>
      <sz val="11"/>
      <name val="Arial"/>
      <family val="2"/>
    </font>
    <font>
      <b/>
      <sz val="11"/>
      <color theme="1"/>
      <name val="Arial"/>
      <family val="2"/>
    </font>
    <font>
      <i/>
      <sz val="11"/>
      <color theme="1" tint="0.14999847407452621"/>
      <name val="Arial"/>
      <family val="2"/>
    </font>
    <font>
      <b/>
      <i/>
      <sz val="11"/>
      <color theme="1" tint="0.14999847407452621"/>
      <name val="Arial"/>
      <family val="2"/>
    </font>
    <font>
      <b/>
      <i/>
      <sz val="11"/>
      <color theme="1"/>
      <name val="Arial"/>
      <family val="2"/>
    </font>
    <font>
      <i/>
      <sz val="11"/>
      <color theme="1"/>
      <name val="Arial"/>
      <family val="2"/>
    </font>
    <font>
      <b/>
      <i/>
      <sz val="10"/>
      <color theme="1"/>
      <name val="Arial"/>
      <family val="2"/>
    </font>
    <font>
      <i/>
      <sz val="11"/>
      <color theme="1" tint="0.34998626667073579"/>
      <name val="Arial"/>
      <family val="2"/>
    </font>
    <font>
      <i/>
      <sz val="11"/>
      <color theme="1" tint="0.499984740745262"/>
      <name val="Arial"/>
      <family val="2"/>
    </font>
    <font>
      <b/>
      <i/>
      <sz val="14"/>
      <color theme="1" tint="0.499984740745262"/>
      <name val="Arial"/>
      <family val="2"/>
    </font>
    <font>
      <b/>
      <i/>
      <sz val="11"/>
      <color theme="1" tint="0.499984740745262"/>
      <name val="Arial"/>
      <family val="2"/>
    </font>
    <font>
      <b/>
      <i/>
      <sz val="11"/>
      <color theme="1" tint="0.34998626667073579"/>
      <name val="Arial"/>
      <family val="2"/>
    </font>
    <font>
      <b/>
      <sz val="14"/>
      <color theme="0"/>
      <name val="Arial"/>
      <family val="2"/>
    </font>
    <font>
      <sz val="11"/>
      <color theme="0"/>
      <name val="Arial"/>
      <family val="2"/>
    </font>
    <font>
      <b/>
      <sz val="11"/>
      <color theme="0"/>
      <name val="Arial"/>
      <family val="2"/>
    </font>
    <font>
      <i/>
      <sz val="11"/>
      <color rgb="FFFF5050"/>
      <name val="Arial"/>
      <family val="2"/>
    </font>
    <font>
      <b/>
      <i/>
      <sz val="11"/>
      <color rgb="FFFF5050"/>
      <name val="Arial"/>
      <family val="2"/>
    </font>
    <font>
      <sz val="11"/>
      <color theme="1" tint="0.14999847407452621"/>
      <name val="Arial"/>
      <family val="2"/>
    </font>
    <font>
      <b/>
      <sz val="11"/>
      <color theme="1" tint="0.14999847407452621"/>
      <name val="Arial"/>
      <family val="2"/>
    </font>
    <font>
      <i/>
      <sz val="11"/>
      <color theme="0"/>
      <name val="Arial"/>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1" tint="4.9989318521683403E-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D2D5CB"/>
        <bgColor indexed="64"/>
      </patternFill>
    </fill>
    <fill>
      <patternFill patternType="solid">
        <fgColor rgb="FFC9CED3"/>
        <bgColor indexed="64"/>
      </patternFill>
    </fill>
    <fill>
      <patternFill patternType="solid">
        <fgColor rgb="FFDCD8D4"/>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5"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double">
        <color indexed="64"/>
      </top>
      <bottom style="double">
        <color indexed="64"/>
      </bottom>
      <diagonal/>
    </border>
    <border>
      <left/>
      <right/>
      <top style="medium">
        <color indexed="64"/>
      </top>
      <bottom style="medium">
        <color indexed="64"/>
      </bottom>
      <diagonal/>
    </border>
  </borders>
  <cellStyleXfs count="10">
    <xf numFmtId="0" fontId="0" fillId="0" borderId="0"/>
    <xf numFmtId="43" fontId="3" fillId="0" borderId="0" applyFont="0" applyFill="0" applyBorder="0" applyAlignment="0" applyProtection="0"/>
    <xf numFmtId="0" fontId="11" fillId="0" borderId="0"/>
    <xf numFmtId="0" fontId="4" fillId="0" borderId="0"/>
    <xf numFmtId="0" fontId="4" fillId="0" borderId="0"/>
    <xf numFmtId="0" fontId="8" fillId="0" borderId="0"/>
    <xf numFmtId="0" fontId="2" fillId="0" borderId="0"/>
    <xf numFmtId="9" fontId="20" fillId="0" borderId="0" applyFont="0" applyFill="0" applyBorder="0" applyAlignment="0" applyProtection="0"/>
    <xf numFmtId="0" fontId="1" fillId="0" borderId="0"/>
    <xf numFmtId="43" fontId="1" fillId="0" borderId="0" applyFont="0" applyFill="0" applyBorder="0" applyAlignment="0" applyProtection="0"/>
  </cellStyleXfs>
  <cellXfs count="457">
    <xf numFmtId="0" fontId="0" fillId="0" borderId="0" xfId="0"/>
    <xf numFmtId="0" fontId="4" fillId="0" borderId="0" xfId="3" applyFill="1"/>
    <xf numFmtId="0" fontId="0" fillId="2" borderId="0" xfId="0" applyFill="1" applyBorder="1" applyAlignment="1"/>
    <xf numFmtId="0" fontId="5" fillId="2" borderId="0" xfId="4" applyFont="1" applyFill="1" applyBorder="1" applyAlignment="1">
      <alignment vertical="center"/>
    </xf>
    <xf numFmtId="0" fontId="4" fillId="3" borderId="0" xfId="3" applyFill="1"/>
    <xf numFmtId="0" fontId="7" fillId="3" borderId="1" xfId="3" applyFont="1" applyFill="1" applyBorder="1" applyAlignment="1">
      <alignment horizontal="center"/>
    </xf>
    <xf numFmtId="0" fontId="4" fillId="3" borderId="0" xfId="3" applyFill="1" applyBorder="1"/>
    <xf numFmtId="0" fontId="4" fillId="0" borderId="0" xfId="3" applyFill="1" applyBorder="1"/>
    <xf numFmtId="164" fontId="9" fillId="3" borderId="0" xfId="5" applyNumberFormat="1" applyFont="1" applyFill="1" applyBorder="1" applyAlignment="1">
      <alignment horizontal="right"/>
    </xf>
    <xf numFmtId="0" fontId="7" fillId="4" borderId="1" xfId="3" applyFont="1" applyFill="1" applyBorder="1" applyAlignment="1">
      <alignment horizontal="center" wrapText="1"/>
    </xf>
    <xf numFmtId="3" fontId="9" fillId="3" borderId="0" xfId="1" applyNumberFormat="1" applyFont="1" applyFill="1" applyBorder="1" applyAlignment="1">
      <alignment horizontal="center" wrapText="1"/>
    </xf>
    <xf numFmtId="4" fontId="14" fillId="3" borderId="0" xfId="1" applyNumberFormat="1" applyFont="1" applyFill="1" applyBorder="1" applyAlignment="1">
      <alignment horizontal="center"/>
    </xf>
    <xf numFmtId="3" fontId="9" fillId="3" borderId="0" xfId="5" applyNumberFormat="1" applyFont="1" applyFill="1" applyBorder="1" applyAlignment="1">
      <alignment horizontal="center"/>
    </xf>
    <xf numFmtId="4" fontId="9" fillId="3" borderId="0" xfId="5" applyNumberFormat="1" applyFont="1" applyFill="1" applyBorder="1" applyAlignment="1">
      <alignment horizontal="center"/>
    </xf>
    <xf numFmtId="3" fontId="13" fillId="3" borderId="0" xfId="1" applyNumberFormat="1" applyFont="1" applyFill="1" applyBorder="1" applyAlignment="1">
      <alignment horizontal="center" wrapText="1"/>
    </xf>
    <xf numFmtId="4" fontId="7" fillId="3" borderId="0" xfId="1" applyNumberFormat="1" applyFont="1" applyFill="1" applyBorder="1" applyAlignment="1">
      <alignment horizontal="center"/>
    </xf>
    <xf numFmtId="3" fontId="4" fillId="3" borderId="1" xfId="3" applyNumberFormat="1" applyFont="1" applyFill="1" applyBorder="1" applyAlignment="1">
      <alignment horizontal="center" vertical="center" wrapText="1"/>
    </xf>
    <xf numFmtId="0" fontId="4" fillId="3" borderId="0" xfId="3" applyFill="1" applyAlignment="1">
      <alignment horizontal="center" vertical="center"/>
    </xf>
    <xf numFmtId="0" fontId="13" fillId="3" borderId="1" xfId="5" quotePrefix="1" applyNumberFormat="1" applyFont="1" applyFill="1" applyBorder="1" applyAlignment="1">
      <alignment horizontal="center" vertical="center"/>
    </xf>
    <xf numFmtId="3" fontId="9" fillId="3" borderId="1" xfId="1" applyNumberFormat="1" applyFont="1" applyFill="1" applyBorder="1" applyAlignment="1">
      <alignment horizontal="center" vertical="center" wrapText="1"/>
    </xf>
    <xf numFmtId="3" fontId="14" fillId="3" borderId="1" xfId="1" applyNumberFormat="1" applyFont="1" applyFill="1" applyBorder="1" applyAlignment="1">
      <alignment horizontal="center" vertical="center"/>
    </xf>
    <xf numFmtId="0" fontId="16" fillId="3" borderId="0" xfId="3" applyFont="1" applyFill="1" applyAlignment="1">
      <alignment horizontal="center" vertical="center"/>
    </xf>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12" fillId="2" borderId="0" xfId="0" applyFont="1" applyFill="1" applyBorder="1" applyAlignment="1"/>
    <xf numFmtId="0" fontId="0" fillId="0" borderId="8" xfId="0" applyBorder="1"/>
    <xf numFmtId="0" fontId="0" fillId="0" borderId="15" xfId="0" applyBorder="1"/>
    <xf numFmtId="0" fontId="5" fillId="2" borderId="12" xfId="4" applyFont="1" applyFill="1" applyBorder="1" applyAlignment="1">
      <alignment horizontal="left" vertical="center"/>
    </xf>
    <xf numFmtId="0" fontId="5" fillId="2" borderId="0" xfId="4" applyFont="1" applyFill="1" applyBorder="1" applyAlignment="1">
      <alignment horizontal="left" vertical="center"/>
    </xf>
    <xf numFmtId="0" fontId="5" fillId="2" borderId="13" xfId="4" applyFont="1" applyFill="1" applyBorder="1" applyAlignment="1">
      <alignment horizontal="left" vertical="center"/>
    </xf>
    <xf numFmtId="0" fontId="3" fillId="2" borderId="13" xfId="0" applyFont="1" applyFill="1" applyBorder="1" applyAlignment="1">
      <alignment horizontal="left"/>
    </xf>
    <xf numFmtId="3" fontId="4" fillId="3" borderId="1" xfId="1" applyNumberFormat="1" applyFont="1" applyFill="1" applyBorder="1" applyAlignment="1">
      <alignment horizontal="center" vertical="center" wrapText="1"/>
    </xf>
    <xf numFmtId="0" fontId="15" fillId="3" borderId="0" xfId="3" applyFont="1" applyFill="1" applyAlignment="1">
      <alignment horizontal="left" vertical="top" wrapText="1"/>
    </xf>
    <xf numFmtId="3" fontId="4" fillId="0" borderId="0" xfId="3" applyNumberFormat="1" applyFont="1" applyFill="1" applyBorder="1" applyAlignment="1">
      <alignment horizontal="center" vertical="center" wrapText="1"/>
    </xf>
    <xf numFmtId="0" fontId="15" fillId="3" borderId="0" xfId="3" applyFont="1" applyFill="1" applyAlignment="1">
      <alignment horizontal="center" vertical="center"/>
    </xf>
    <xf numFmtId="0" fontId="15" fillId="3" borderId="0" xfId="3" applyFont="1" applyFill="1" applyAlignment="1">
      <alignment horizontal="left" vertical="center" wrapText="1"/>
    </xf>
    <xf numFmtId="0" fontId="5" fillId="3" borderId="0" xfId="3" applyFont="1" applyFill="1" applyBorder="1" applyAlignment="1">
      <alignment horizontal="center"/>
    </xf>
    <xf numFmtId="0" fontId="7" fillId="0" borderId="0" xfId="3" applyFont="1" applyFill="1" applyBorder="1" applyAlignment="1">
      <alignment horizontal="center" vertical="center"/>
    </xf>
    <xf numFmtId="0" fontId="7" fillId="0" borderId="0" xfId="3" applyFont="1" applyFill="1" applyBorder="1" applyAlignment="1">
      <alignment horizontal="center" wrapText="1"/>
    </xf>
    <xf numFmtId="3" fontId="15" fillId="0" borderId="0" xfId="3" applyNumberFormat="1" applyFont="1" applyFill="1" applyBorder="1" applyAlignment="1">
      <alignment horizontal="center" vertical="center" wrapText="1"/>
    </xf>
    <xf numFmtId="3" fontId="14" fillId="0" borderId="0" xfId="1" applyNumberFormat="1" applyFont="1" applyFill="1" applyBorder="1" applyAlignment="1">
      <alignment horizontal="center" vertical="center"/>
    </xf>
    <xf numFmtId="3" fontId="14" fillId="0" borderId="0" xfId="1" applyNumberFormat="1" applyFont="1" applyFill="1" applyBorder="1" applyAlignment="1">
      <alignment horizontal="center"/>
    </xf>
    <xf numFmtId="3" fontId="7" fillId="0" borderId="0" xfId="1" applyNumberFormat="1" applyFont="1" applyFill="1" applyBorder="1" applyAlignment="1">
      <alignment horizontal="center"/>
    </xf>
    <xf numFmtId="0" fontId="15" fillId="0" borderId="0" xfId="3" applyFont="1" applyFill="1" applyAlignment="1">
      <alignment horizontal="left" vertical="center" wrapText="1"/>
    </xf>
    <xf numFmtId="0" fontId="15" fillId="0" borderId="0" xfId="3" applyFont="1" applyFill="1" applyAlignment="1">
      <alignment horizontal="left" vertical="top" wrapText="1"/>
    </xf>
    <xf numFmtId="0" fontId="15" fillId="3" borderId="0" xfId="3" applyFont="1" applyFill="1" applyAlignment="1">
      <alignment vertical="center"/>
    </xf>
    <xf numFmtId="0" fontId="0" fillId="3" borderId="0" xfId="0" applyFill="1"/>
    <xf numFmtId="4" fontId="4" fillId="0" borderId="0" xfId="3" applyNumberFormat="1" applyFill="1"/>
    <xf numFmtId="3" fontId="4" fillId="0" borderId="0" xfId="3" applyNumberFormat="1" applyFill="1"/>
    <xf numFmtId="0" fontId="5" fillId="3" borderId="0" xfId="3" applyFont="1" applyFill="1" applyBorder="1" applyAlignment="1">
      <alignment horizontal="center"/>
    </xf>
    <xf numFmtId="0" fontId="16" fillId="3" borderId="0" xfId="3" applyFont="1" applyFill="1"/>
    <xf numFmtId="0" fontId="6" fillId="3" borderId="0" xfId="3" applyFont="1" applyFill="1"/>
    <xf numFmtId="0" fontId="9" fillId="3" borderId="1" xfId="5" applyFont="1" applyFill="1" applyBorder="1" applyAlignment="1">
      <alignment horizontal="left" wrapText="1"/>
    </xf>
    <xf numFmtId="0" fontId="6" fillId="0" borderId="1" xfId="0" applyFont="1" applyBorder="1" applyAlignment="1">
      <alignment horizontal="center" wrapText="1"/>
    </xf>
    <xf numFmtId="0" fontId="6" fillId="0" borderId="1" xfId="0" applyFont="1" applyBorder="1" applyAlignment="1">
      <alignment horizontal="center"/>
    </xf>
    <xf numFmtId="0" fontId="12" fillId="0" borderId="1" xfId="0" applyNumberFormat="1" applyFont="1" applyBorder="1" applyAlignment="1">
      <alignment horizontal="center"/>
    </xf>
    <xf numFmtId="0" fontId="12" fillId="0" borderId="1" xfId="0" applyFont="1" applyBorder="1"/>
    <xf numFmtId="0" fontId="0" fillId="3" borderId="9" xfId="0" applyFill="1" applyBorder="1"/>
    <xf numFmtId="0" fontId="0" fillId="3" borderId="10" xfId="0" applyFill="1" applyBorder="1"/>
    <xf numFmtId="0" fontId="0" fillId="3" borderId="12" xfId="0" applyFill="1" applyBorder="1"/>
    <xf numFmtId="0" fontId="15" fillId="0" borderId="12" xfId="3" applyFont="1" applyFill="1" applyBorder="1" applyAlignment="1">
      <alignment horizontal="left" vertical="center" wrapText="1"/>
    </xf>
    <xf numFmtId="0" fontId="15" fillId="3" borderId="12" xfId="3" applyFont="1" applyFill="1" applyBorder="1" applyAlignment="1">
      <alignment vertical="center"/>
    </xf>
    <xf numFmtId="0" fontId="0" fillId="3" borderId="14" xfId="0" applyFill="1" applyBorder="1"/>
    <xf numFmtId="0" fontId="0" fillId="3" borderId="8" xfId="0" applyFill="1" applyBorder="1"/>
    <xf numFmtId="3" fontId="4" fillId="0" borderId="0" xfId="3" applyNumberFormat="1" applyFill="1" applyBorder="1"/>
    <xf numFmtId="3" fontId="4" fillId="3" borderId="0" xfId="3" applyNumberFormat="1" applyFill="1"/>
    <xf numFmtId="0" fontId="12" fillId="3" borderId="0" xfId="2" applyFont="1" applyFill="1"/>
    <xf numFmtId="0" fontId="15" fillId="0" borderId="0" xfId="3" applyFont="1" applyFill="1" applyAlignment="1">
      <alignment horizontal="left" vertical="center"/>
    </xf>
    <xf numFmtId="0" fontId="5" fillId="3" borderId="0" xfId="3" applyFont="1" applyFill="1" applyBorder="1" applyAlignment="1">
      <alignment horizontal="center"/>
    </xf>
    <xf numFmtId="0" fontId="5" fillId="3" borderId="0" xfId="2" applyFont="1" applyFill="1" applyAlignment="1">
      <alignment horizontal="center" vertical="center"/>
    </xf>
    <xf numFmtId="0" fontId="7" fillId="7" borderId="1" xfId="3" quotePrefix="1" applyNumberFormat="1" applyFont="1" applyFill="1" applyBorder="1" applyAlignment="1">
      <alignment horizontal="center" vertical="center"/>
    </xf>
    <xf numFmtId="164" fontId="9" fillId="3" borderId="1" xfId="5" applyNumberFormat="1" applyFont="1" applyFill="1" applyBorder="1" applyAlignment="1">
      <alignment horizontal="center"/>
    </xf>
    <xf numFmtId="0" fontId="4" fillId="0" borderId="0" xfId="3" applyFill="1" applyAlignment="1">
      <alignment horizontal="center"/>
    </xf>
    <xf numFmtId="0" fontId="6" fillId="0" borderId="0" xfId="3" applyFont="1" applyFill="1" applyBorder="1"/>
    <xf numFmtId="0" fontId="6" fillId="0" borderId="0" xfId="3" applyFont="1" applyFill="1" applyBorder="1" applyAlignment="1">
      <alignment horizontal="center"/>
    </xf>
    <xf numFmtId="0" fontId="15" fillId="3" borderId="0" xfId="3" applyFont="1" applyFill="1" applyAlignment="1">
      <alignment vertical="center"/>
    </xf>
    <xf numFmtId="0" fontId="15" fillId="3" borderId="0" xfId="3" applyFont="1" applyFill="1" applyAlignment="1">
      <alignment horizontal="center"/>
    </xf>
    <xf numFmtId="0" fontId="15" fillId="3" borderId="0" xfId="3" applyFont="1" applyFill="1" applyAlignment="1">
      <alignment horizontal="right" vertical="top" wrapText="1"/>
    </xf>
    <xf numFmtId="3" fontId="7" fillId="3" borderId="0" xfId="3" applyNumberFormat="1" applyFont="1" applyFill="1" applyAlignment="1">
      <alignment horizontal="right"/>
    </xf>
    <xf numFmtId="3" fontId="15" fillId="0" borderId="0" xfId="3" applyNumberFormat="1" applyFont="1" applyFill="1" applyAlignment="1">
      <alignment horizontal="left" vertical="top" wrapText="1"/>
    </xf>
    <xf numFmtId="4" fontId="7" fillId="0" borderId="0" xfId="1" applyNumberFormat="1" applyFont="1" applyFill="1" applyBorder="1" applyAlignment="1">
      <alignment horizontal="center"/>
    </xf>
    <xf numFmtId="4" fontId="4" fillId="3" borderId="0" xfId="3" applyNumberFormat="1" applyFill="1"/>
    <xf numFmtId="167" fontId="4" fillId="3" borderId="0" xfId="3" applyNumberFormat="1" applyFill="1"/>
    <xf numFmtId="165" fontId="4" fillId="0" borderId="0" xfId="3" applyNumberFormat="1" applyFill="1"/>
    <xf numFmtId="3" fontId="4" fillId="3" borderId="0" xfId="3" applyNumberFormat="1" applyFont="1" applyFill="1"/>
    <xf numFmtId="2" fontId="4" fillId="3" borderId="0" xfId="3" applyNumberFormat="1" applyFill="1" applyAlignment="1">
      <alignment horizontal="right"/>
    </xf>
    <xf numFmtId="3" fontId="14" fillId="3" borderId="0" xfId="1" applyNumberFormat="1" applyFont="1" applyFill="1" applyBorder="1" applyAlignment="1">
      <alignment horizontal="center"/>
    </xf>
    <xf numFmtId="169" fontId="4" fillId="3" borderId="0" xfId="3" applyNumberFormat="1" applyFill="1"/>
    <xf numFmtId="0" fontId="5" fillId="0" borderId="0" xfId="3" applyFont="1" applyFill="1" applyBorder="1" applyAlignment="1">
      <alignment horizontal="center"/>
    </xf>
    <xf numFmtId="0" fontId="4" fillId="7" borderId="1" xfId="3" quotePrefix="1" applyNumberFormat="1" applyFont="1" applyFill="1" applyBorder="1" applyAlignment="1">
      <alignment horizontal="center" vertical="center"/>
    </xf>
    <xf numFmtId="0" fontId="7" fillId="11" borderId="1" xfId="3" quotePrefix="1" applyNumberFormat="1" applyFont="1" applyFill="1" applyBorder="1" applyAlignment="1">
      <alignment horizontal="center" vertical="center" wrapText="1"/>
    </xf>
    <xf numFmtId="0" fontId="7" fillId="10" borderId="1" xfId="3" quotePrefix="1" applyNumberFormat="1" applyFont="1" applyFill="1" applyBorder="1" applyAlignment="1">
      <alignment horizontal="center" vertical="center"/>
    </xf>
    <xf numFmtId="0" fontId="4" fillId="10" borderId="1" xfId="3" quotePrefix="1" applyNumberFormat="1" applyFont="1" applyFill="1" applyBorder="1" applyAlignment="1">
      <alignment horizontal="center" vertical="center"/>
    </xf>
    <xf numFmtId="0" fontId="4" fillId="3" borderId="0" xfId="3" applyFont="1" applyFill="1"/>
    <xf numFmtId="166" fontId="4" fillId="3" borderId="0" xfId="3" applyNumberFormat="1" applyFont="1" applyFill="1"/>
    <xf numFmtId="0" fontId="22" fillId="0" borderId="0" xfId="0" applyFont="1" applyFill="1" applyBorder="1" applyAlignment="1">
      <alignment horizontal="center" vertical="center" wrapText="1"/>
    </xf>
    <xf numFmtId="3" fontId="22" fillId="0" borderId="0" xfId="0" applyNumberFormat="1" applyFont="1" applyFill="1" applyBorder="1" applyAlignment="1">
      <alignment horizontal="center" vertical="center"/>
    </xf>
    <xf numFmtId="10" fontId="22" fillId="0" borderId="0" xfId="0" applyNumberFormat="1" applyFont="1" applyFill="1" applyBorder="1" applyAlignment="1">
      <alignment horizontal="center" vertical="center"/>
    </xf>
    <xf numFmtId="0" fontId="21" fillId="0" borderId="1" xfId="0" applyFont="1" applyBorder="1" applyAlignment="1">
      <alignment vertical="center" wrapText="1"/>
    </xf>
    <xf numFmtId="3" fontId="21" fillId="0" borderId="1" xfId="0" applyNumberFormat="1" applyFont="1" applyBorder="1" applyAlignment="1">
      <alignment horizontal="center" vertical="center"/>
    </xf>
    <xf numFmtId="10" fontId="21" fillId="0" borderId="1" xfId="0" applyNumberFormat="1" applyFont="1" applyBorder="1" applyAlignment="1">
      <alignment horizontal="center" vertical="center"/>
    </xf>
    <xf numFmtId="0" fontId="21" fillId="0" borderId="16" xfId="0" applyFont="1" applyBorder="1" applyAlignment="1">
      <alignment vertical="center" wrapText="1"/>
    </xf>
    <xf numFmtId="3" fontId="21" fillId="0" borderId="16" xfId="0" applyNumberFormat="1" applyFont="1" applyBorder="1" applyAlignment="1">
      <alignment horizontal="center" vertical="center"/>
    </xf>
    <xf numFmtId="0" fontId="24" fillId="6" borderId="1" xfId="0" applyFont="1" applyFill="1" applyBorder="1" applyAlignment="1">
      <alignment horizontal="center" vertical="center" wrapText="1"/>
    </xf>
    <xf numFmtId="3" fontId="24" fillId="6" borderId="1" xfId="0" applyNumberFormat="1" applyFont="1" applyFill="1" applyBorder="1" applyAlignment="1">
      <alignment horizontal="center" vertical="center"/>
    </xf>
    <xf numFmtId="10" fontId="24" fillId="6" borderId="1" xfId="0" applyNumberFormat="1" applyFont="1" applyFill="1" applyBorder="1" applyAlignment="1">
      <alignment horizontal="center" vertical="center"/>
    </xf>
    <xf numFmtId="0" fontId="4" fillId="0" borderId="1" xfId="0" applyFont="1" applyBorder="1"/>
    <xf numFmtId="0" fontId="4" fillId="3" borderId="0" xfId="2" applyFont="1" applyFill="1"/>
    <xf numFmtId="0" fontId="7" fillId="3" borderId="1" xfId="2" applyFont="1" applyFill="1" applyBorder="1"/>
    <xf numFmtId="0" fontId="7" fillId="3" borderId="1" xfId="2" applyFont="1" applyFill="1" applyBorder="1" applyAlignment="1">
      <alignment horizontal="center"/>
    </xf>
    <xf numFmtId="0" fontId="4" fillId="3" borderId="1" xfId="2" applyFont="1" applyFill="1" applyBorder="1"/>
    <xf numFmtId="3" fontId="4" fillId="3" borderId="1" xfId="2" applyNumberFormat="1" applyFont="1" applyFill="1" applyBorder="1" applyAlignment="1">
      <alignment horizontal="center"/>
    </xf>
    <xf numFmtId="167" fontId="4" fillId="3" borderId="1" xfId="7" applyNumberFormat="1" applyFont="1" applyFill="1" applyBorder="1" applyAlignment="1">
      <alignment horizontal="center"/>
    </xf>
    <xf numFmtId="3" fontId="4" fillId="3" borderId="0" xfId="2" applyNumberFormat="1" applyFont="1" applyFill="1"/>
    <xf numFmtId="3" fontId="7" fillId="4" borderId="1" xfId="2" applyNumberFormat="1" applyFont="1" applyFill="1" applyBorder="1" applyAlignment="1">
      <alignment horizontal="center"/>
    </xf>
    <xf numFmtId="9" fontId="7" fillId="4" borderId="1" xfId="0" applyNumberFormat="1" applyFont="1" applyFill="1" applyBorder="1" applyAlignment="1">
      <alignment horizontal="center"/>
    </xf>
    <xf numFmtId="0" fontId="7" fillId="3" borderId="0" xfId="2" applyFont="1" applyFill="1"/>
    <xf numFmtId="0" fontId="4" fillId="9" borderId="1" xfId="2" applyFont="1" applyFill="1" applyBorder="1"/>
    <xf numFmtId="3" fontId="4" fillId="9" borderId="1" xfId="2" applyNumberFormat="1" applyFont="1" applyFill="1" applyBorder="1" applyAlignment="1">
      <alignment horizontal="center"/>
    </xf>
    <xf numFmtId="0" fontId="4" fillId="3" borderId="0" xfId="2" applyFont="1" applyFill="1" applyBorder="1"/>
    <xf numFmtId="0" fontId="4" fillId="3" borderId="0" xfId="2" applyFont="1" applyFill="1" applyAlignment="1">
      <alignment horizontal="right"/>
    </xf>
    <xf numFmtId="0" fontId="7" fillId="0" borderId="0" xfId="3" applyFont="1" applyFill="1" applyBorder="1"/>
    <xf numFmtId="0" fontId="4" fillId="0" borderId="0" xfId="3" applyFont="1" applyFill="1"/>
    <xf numFmtId="164" fontId="4" fillId="0" borderId="0" xfId="3" applyNumberFormat="1" applyFont="1" applyFill="1" applyBorder="1"/>
    <xf numFmtId="0" fontId="7" fillId="3" borderId="0" xfId="3" applyFont="1" applyFill="1" applyBorder="1"/>
    <xf numFmtId="164" fontId="4" fillId="3" borderId="0" xfId="3" applyNumberFormat="1" applyFont="1" applyFill="1" applyBorder="1"/>
    <xf numFmtId="0" fontId="24" fillId="6" borderId="1" xfId="0" applyFont="1" applyFill="1" applyBorder="1"/>
    <xf numFmtId="0" fontId="24" fillId="6" borderId="1" xfId="0" applyFont="1" applyFill="1" applyBorder="1" applyAlignment="1">
      <alignment horizontal="center" vertical="center"/>
    </xf>
    <xf numFmtId="4" fontId="24" fillId="6" borderId="1" xfId="0" applyNumberFormat="1" applyFont="1" applyFill="1" applyBorder="1" applyAlignment="1">
      <alignment horizontal="center" vertical="center" wrapText="1"/>
    </xf>
    <xf numFmtId="0" fontId="19" fillId="6" borderId="1" xfId="0" applyFont="1" applyFill="1" applyBorder="1" applyAlignment="1">
      <alignment horizontal="center" vertical="center"/>
    </xf>
    <xf numFmtId="4" fontId="19" fillId="6" borderId="1" xfId="0" applyNumberFormat="1" applyFont="1" applyFill="1" applyBorder="1" applyAlignment="1">
      <alignment horizontal="center" vertical="center" wrapText="1"/>
    </xf>
    <xf numFmtId="0" fontId="4" fillId="0" borderId="1" xfId="0" applyNumberFormat="1" applyFont="1" applyBorder="1" applyAlignment="1">
      <alignment horizontal="center"/>
    </xf>
    <xf numFmtId="3" fontId="21" fillId="3" borderId="1" xfId="0" applyNumberFormat="1" applyFont="1" applyFill="1" applyBorder="1" applyAlignment="1">
      <alignment horizontal="center"/>
    </xf>
    <xf numFmtId="3" fontId="18" fillId="3" borderId="1" xfId="0" applyNumberFormat="1" applyFont="1" applyFill="1" applyBorder="1" applyAlignment="1">
      <alignment horizontal="center"/>
    </xf>
    <xf numFmtId="3" fontId="24" fillId="6" borderId="1" xfId="0" applyNumberFormat="1" applyFont="1" applyFill="1" applyBorder="1" applyAlignment="1">
      <alignment horizontal="center"/>
    </xf>
    <xf numFmtId="167" fontId="24" fillId="6" borderId="1" xfId="0" applyNumberFormat="1" applyFont="1" applyFill="1" applyBorder="1" applyAlignment="1">
      <alignment horizontal="center"/>
    </xf>
    <xf numFmtId="3" fontId="19" fillId="6" borderId="1" xfId="0" applyNumberFormat="1" applyFont="1" applyFill="1" applyBorder="1" applyAlignment="1">
      <alignment horizontal="center"/>
    </xf>
    <xf numFmtId="0" fontId="5" fillId="0" borderId="0" xfId="3" applyFont="1" applyFill="1" applyBorder="1" applyAlignment="1"/>
    <xf numFmtId="0" fontId="4" fillId="3" borderId="0" xfId="3" applyFill="1" applyAlignment="1"/>
    <xf numFmtId="0" fontId="7" fillId="3" borderId="17" xfId="2" applyFont="1" applyFill="1" applyBorder="1"/>
    <xf numFmtId="0" fontId="7" fillId="3" borderId="17" xfId="2" applyFont="1" applyFill="1" applyBorder="1" applyAlignment="1">
      <alignment horizontal="center"/>
    </xf>
    <xf numFmtId="0" fontId="23" fillId="3" borderId="17" xfId="2" applyFont="1" applyFill="1" applyBorder="1"/>
    <xf numFmtId="0" fontId="15" fillId="3" borderId="1" xfId="2" applyFont="1" applyFill="1" applyBorder="1"/>
    <xf numFmtId="0" fontId="23" fillId="3" borderId="1" xfId="2" applyFont="1" applyFill="1" applyBorder="1"/>
    <xf numFmtId="0" fontId="4" fillId="3" borderId="0" xfId="3" applyFont="1" applyFill="1" applyAlignment="1">
      <alignment horizontal="center"/>
    </xf>
    <xf numFmtId="43" fontId="7" fillId="3" borderId="1" xfId="3" applyNumberFormat="1" applyFont="1" applyFill="1" applyBorder="1" applyAlignment="1">
      <alignment horizontal="center" vertical="center" wrapText="1"/>
    </xf>
    <xf numFmtId="0" fontId="7" fillId="3" borderId="1" xfId="3" quotePrefix="1" applyFont="1" applyFill="1" applyBorder="1" applyAlignment="1">
      <alignment horizontal="center" vertical="center" wrapText="1"/>
    </xf>
    <xf numFmtId="43" fontId="7" fillId="3" borderId="1" xfId="3" applyNumberFormat="1" applyFont="1" applyFill="1" applyBorder="1" applyAlignment="1">
      <alignment horizontal="left" vertical="center" wrapText="1"/>
    </xf>
    <xf numFmtId="0" fontId="7" fillId="3" borderId="1" xfId="3" applyFont="1" applyFill="1" applyBorder="1" applyAlignment="1">
      <alignment horizontal="left" vertical="center"/>
    </xf>
    <xf numFmtId="0" fontId="24" fillId="6" borderId="1" xfId="0" applyFont="1" applyFill="1" applyBorder="1" applyAlignment="1">
      <alignment horizontal="left" vertical="center" wrapText="1"/>
    </xf>
    <xf numFmtId="0" fontId="15" fillId="0" borderId="0" xfId="3" applyFont="1" applyFill="1" applyAlignment="1">
      <alignment horizontal="left" vertical="top" wrapText="1"/>
    </xf>
    <xf numFmtId="0" fontId="13" fillId="3" borderId="16" xfId="5" quotePrefix="1" applyNumberFormat="1" applyFont="1" applyFill="1" applyBorder="1" applyAlignment="1">
      <alignment horizontal="center" vertical="center"/>
    </xf>
    <xf numFmtId="0" fontId="7" fillId="5" borderId="1" xfId="3" applyFont="1" applyFill="1" applyBorder="1" applyAlignment="1">
      <alignment horizontal="center" vertical="center" wrapText="1"/>
    </xf>
    <xf numFmtId="0" fontId="7" fillId="0" borderId="0" xfId="3" applyFont="1" applyFill="1" applyBorder="1" applyAlignment="1">
      <alignment horizontal="center" vertical="center" wrapText="1"/>
    </xf>
    <xf numFmtId="0" fontId="7" fillId="3" borderId="1" xfId="3" applyFont="1" applyFill="1" applyBorder="1" applyAlignment="1">
      <alignment horizontal="center" vertical="center" wrapText="1"/>
    </xf>
    <xf numFmtId="0" fontId="7" fillId="3" borderId="17" xfId="3" applyFont="1" applyFill="1" applyBorder="1" applyAlignment="1">
      <alignment horizontal="center" vertical="center" wrapText="1"/>
    </xf>
    <xf numFmtId="0" fontId="7" fillId="4" borderId="1" xfId="3" applyFont="1" applyFill="1" applyBorder="1" applyAlignment="1">
      <alignment horizontal="center" vertical="center" wrapText="1"/>
    </xf>
    <xf numFmtId="0" fontId="4" fillId="0" borderId="0" xfId="3" applyFont="1" applyFill="1" applyBorder="1" applyAlignment="1">
      <alignment vertical="center"/>
    </xf>
    <xf numFmtId="0" fontId="4" fillId="7" borderId="17" xfId="3" quotePrefix="1" applyNumberFormat="1" applyFont="1" applyFill="1" applyBorder="1" applyAlignment="1">
      <alignment horizontal="center" vertical="center"/>
    </xf>
    <xf numFmtId="0" fontId="7" fillId="0" borderId="0" xfId="3" applyFont="1" applyFill="1" applyBorder="1" applyAlignment="1">
      <alignment wrapText="1"/>
    </xf>
    <xf numFmtId="0" fontId="26" fillId="0" borderId="1" xfId="3" applyFont="1" applyFill="1" applyBorder="1" applyAlignment="1">
      <alignment horizontal="center" vertical="center" wrapText="1"/>
    </xf>
    <xf numFmtId="0" fontId="26" fillId="0" borderId="0" xfId="3" applyFont="1" applyFill="1" applyBorder="1" applyAlignment="1">
      <alignment horizontal="center" vertical="center" wrapText="1"/>
    </xf>
    <xf numFmtId="3" fontId="25" fillId="0" borderId="0" xfId="1" applyNumberFormat="1" applyFont="1" applyFill="1" applyBorder="1"/>
    <xf numFmtId="3" fontId="25" fillId="5" borderId="1" xfId="1" applyNumberFormat="1" applyFont="1" applyFill="1" applyBorder="1" applyAlignment="1">
      <alignment horizontal="center" vertical="center"/>
    </xf>
    <xf numFmtId="3" fontId="25" fillId="0" borderId="0" xfId="1" applyNumberFormat="1" applyFont="1" applyFill="1" applyBorder="1" applyAlignment="1">
      <alignment horizontal="center"/>
    </xf>
    <xf numFmtId="0" fontId="25" fillId="3" borderId="0" xfId="3" applyFont="1" applyFill="1" applyBorder="1"/>
    <xf numFmtId="0" fontId="10" fillId="3" borderId="1" xfId="3" quotePrefix="1" applyFont="1" applyFill="1" applyBorder="1" applyAlignment="1">
      <alignment horizontal="center" vertical="center" wrapText="1"/>
    </xf>
    <xf numFmtId="168" fontId="7" fillId="0" borderId="0" xfId="1" applyNumberFormat="1" applyFont="1" applyFill="1" applyBorder="1" applyAlignment="1">
      <alignment vertical="center"/>
    </xf>
    <xf numFmtId="0" fontId="5" fillId="3" borderId="0" xfId="3" applyFont="1" applyFill="1" applyAlignment="1">
      <alignment horizontal="left" vertical="center"/>
    </xf>
    <xf numFmtId="164" fontId="9" fillId="3" borderId="17" xfId="5" applyNumberFormat="1" applyFont="1" applyFill="1" applyBorder="1" applyAlignment="1">
      <alignment horizontal="center"/>
    </xf>
    <xf numFmtId="0" fontId="19" fillId="0" borderId="1" xfId="3" applyFont="1" applyFill="1" applyBorder="1" applyAlignment="1">
      <alignment horizontal="center" vertical="center" wrapText="1"/>
    </xf>
    <xf numFmtId="3" fontId="18" fillId="5" borderId="1" xfId="1" applyNumberFormat="1" applyFont="1" applyFill="1" applyBorder="1" applyAlignment="1">
      <alignment horizontal="center" vertical="center"/>
    </xf>
    <xf numFmtId="3" fontId="18" fillId="5" borderId="1" xfId="3" applyNumberFormat="1" applyFont="1" applyFill="1" applyBorder="1" applyAlignment="1">
      <alignment horizontal="center" vertical="center"/>
    </xf>
    <xf numFmtId="3" fontId="18" fillId="0" borderId="0" xfId="1" applyNumberFormat="1" applyFont="1" applyFill="1" applyBorder="1" applyAlignment="1">
      <alignment horizontal="center"/>
    </xf>
    <xf numFmtId="3" fontId="18" fillId="3" borderId="0" xfId="3" applyNumberFormat="1" applyFont="1" applyFill="1" applyBorder="1"/>
    <xf numFmtId="0" fontId="15" fillId="0" borderId="0" xfId="3" applyFont="1" applyFill="1" applyAlignment="1">
      <alignment horizontal="left" vertical="top" wrapText="1"/>
    </xf>
    <xf numFmtId="0" fontId="17" fillId="0" borderId="0" xfId="0" applyFont="1" applyBorder="1" applyAlignment="1">
      <alignment vertical="center"/>
    </xf>
    <xf numFmtId="4" fontId="4" fillId="3" borderId="0" xfId="3" applyNumberFormat="1" applyFont="1" applyFill="1"/>
    <xf numFmtId="0" fontId="15" fillId="0" borderId="1" xfId="0" applyFont="1" applyBorder="1" applyAlignment="1">
      <alignment horizontal="center" vertical="center" wrapText="1"/>
    </xf>
    <xf numFmtId="0" fontId="21" fillId="0" borderId="0" xfId="0" applyFont="1" applyFill="1" applyBorder="1" applyAlignment="1">
      <alignment horizontal="center" vertical="top" wrapText="1"/>
    </xf>
    <xf numFmtId="0" fontId="29" fillId="12" borderId="1" xfId="0" applyFont="1" applyFill="1" applyBorder="1" applyAlignment="1">
      <alignment horizontal="center" vertical="center" wrapText="1"/>
    </xf>
    <xf numFmtId="170" fontId="4" fillId="3" borderId="0" xfId="3" applyNumberFormat="1" applyFont="1" applyFill="1"/>
    <xf numFmtId="40" fontId="4" fillId="3" borderId="0" xfId="3" applyNumberFormat="1" applyFont="1" applyFill="1"/>
    <xf numFmtId="0" fontId="32" fillId="0" borderId="0" xfId="0" applyFont="1" applyBorder="1" applyAlignment="1">
      <alignment horizontal="left" vertical="center"/>
    </xf>
    <xf numFmtId="0" fontId="31" fillId="3" borderId="0" xfId="3" applyFont="1" applyFill="1"/>
    <xf numFmtId="0" fontId="33" fillId="5" borderId="1" xfId="3" applyFont="1" applyFill="1" applyBorder="1" applyAlignment="1">
      <alignment horizontal="center" vertical="center" wrapText="1"/>
    </xf>
    <xf numFmtId="0" fontId="31" fillId="0" borderId="0" xfId="3" applyFont="1" applyFill="1" applyBorder="1" applyAlignment="1">
      <alignment horizontal="center" vertical="center" wrapText="1"/>
    </xf>
    <xf numFmtId="0" fontId="31" fillId="3" borderId="0" xfId="3" applyFont="1" applyFill="1" applyAlignment="1">
      <alignment horizontal="right"/>
    </xf>
    <xf numFmtId="3" fontId="31" fillId="3" borderId="1" xfId="3" applyNumberFormat="1" applyFont="1" applyFill="1" applyBorder="1" applyAlignment="1">
      <alignment horizontal="center"/>
    </xf>
    <xf numFmtId="3" fontId="31" fillId="3" borderId="0" xfId="3" applyNumberFormat="1" applyFont="1" applyFill="1"/>
    <xf numFmtId="0" fontId="33" fillId="5" borderId="1" xfId="3" applyFont="1" applyFill="1" applyBorder="1" applyAlignment="1">
      <alignment horizontal="center"/>
    </xf>
    <xf numFmtId="0" fontId="34" fillId="5" borderId="1" xfId="3" applyFont="1" applyFill="1" applyBorder="1" applyAlignment="1">
      <alignment horizontal="center" vertical="center" wrapText="1"/>
    </xf>
    <xf numFmtId="3" fontId="30" fillId="0" borderId="1" xfId="3" applyNumberFormat="1" applyFont="1" applyFill="1" applyBorder="1" applyAlignment="1">
      <alignment horizontal="center"/>
    </xf>
    <xf numFmtId="3" fontId="34" fillId="5" borderId="1" xfId="3" applyNumberFormat="1" applyFont="1" applyFill="1" applyBorder="1" applyAlignment="1">
      <alignment horizontal="center"/>
    </xf>
    <xf numFmtId="165" fontId="13" fillId="0" borderId="0" xfId="1" applyNumberFormat="1" applyFont="1" applyFill="1" applyBorder="1" applyAlignment="1">
      <alignment horizontal="right" wrapText="1" indent="1"/>
    </xf>
    <xf numFmtId="37" fontId="7" fillId="0" borderId="0" xfId="1" applyNumberFormat="1" applyFont="1" applyFill="1" applyBorder="1"/>
    <xf numFmtId="167" fontId="7" fillId="0" borderId="0" xfId="7" applyNumberFormat="1" applyFont="1" applyFill="1" applyBorder="1"/>
    <xf numFmtId="0" fontId="35" fillId="0" borderId="0" xfId="3" applyFont="1" applyFill="1" applyBorder="1" applyAlignment="1">
      <alignment horizontal="center"/>
    </xf>
    <xf numFmtId="0" fontId="36" fillId="0" borderId="0" xfId="3" applyFont="1" applyFill="1" applyBorder="1"/>
    <xf numFmtId="0" fontId="37" fillId="0" borderId="0" xfId="0" applyFont="1" applyFill="1" applyBorder="1" applyAlignment="1">
      <alignment horizontal="center" vertical="center"/>
    </xf>
    <xf numFmtId="4" fontId="37" fillId="0" borderId="0" xfId="0" applyNumberFormat="1" applyFont="1" applyFill="1" applyBorder="1" applyAlignment="1">
      <alignment horizontal="center" vertical="center" wrapText="1"/>
    </xf>
    <xf numFmtId="3" fontId="36" fillId="0" borderId="0" xfId="0" applyNumberFormat="1" applyFont="1" applyFill="1" applyBorder="1" applyAlignment="1">
      <alignment horizontal="center"/>
    </xf>
    <xf numFmtId="4" fontId="36" fillId="0" borderId="0" xfId="0" applyNumberFormat="1" applyFont="1" applyFill="1" applyBorder="1" applyAlignment="1">
      <alignment horizontal="center"/>
    </xf>
    <xf numFmtId="3" fontId="37" fillId="0" borderId="0" xfId="0" applyNumberFormat="1" applyFont="1" applyFill="1" applyBorder="1" applyAlignment="1">
      <alignment horizontal="center"/>
    </xf>
    <xf numFmtId="4" fontId="37" fillId="0" borderId="0" xfId="0" applyNumberFormat="1" applyFont="1" applyFill="1" applyBorder="1" applyAlignment="1">
      <alignment horizontal="center"/>
    </xf>
    <xf numFmtId="0" fontId="7" fillId="5" borderId="1" xfId="3" applyFont="1" applyFill="1" applyBorder="1" applyAlignment="1">
      <alignment horizontal="center" vertical="center" wrapText="1"/>
    </xf>
    <xf numFmtId="0" fontId="15" fillId="3" borderId="0" xfId="3" applyFont="1" applyFill="1" applyBorder="1" applyAlignment="1">
      <alignment horizontal="left" vertical="center" wrapText="1"/>
    </xf>
    <xf numFmtId="0" fontId="15" fillId="3" borderId="0" xfId="3" applyFont="1" applyFill="1" applyBorder="1" applyAlignment="1">
      <alignment horizontal="left" vertical="top" wrapText="1"/>
    </xf>
    <xf numFmtId="0" fontId="4" fillId="0" borderId="0" xfId="3" applyFont="1" applyFill="1" applyBorder="1"/>
    <xf numFmtId="0" fontId="4" fillId="0" borderId="0" xfId="3" applyFill="1" applyBorder="1" applyAlignment="1">
      <alignment vertical="center"/>
    </xf>
    <xf numFmtId="3" fontId="9" fillId="7" borderId="1" xfId="1" applyNumberFormat="1" applyFont="1" applyFill="1" applyBorder="1" applyAlignment="1">
      <alignment horizontal="right" vertical="center" wrapText="1"/>
    </xf>
    <xf numFmtId="3" fontId="4" fillId="7" borderId="1" xfId="1" applyNumberFormat="1" applyFont="1" applyFill="1" applyBorder="1" applyAlignment="1">
      <alignment horizontal="right" vertical="center"/>
    </xf>
    <xf numFmtId="0" fontId="4" fillId="0" borderId="0" xfId="1" applyNumberFormat="1" applyFont="1" applyFill="1" applyBorder="1" applyAlignment="1">
      <alignment vertical="center"/>
    </xf>
    <xf numFmtId="3" fontId="4" fillId="7" borderId="1" xfId="1" applyNumberFormat="1" applyFont="1" applyFill="1" applyBorder="1" applyAlignment="1">
      <alignment vertical="center"/>
    </xf>
    <xf numFmtId="3" fontId="9" fillId="4" borderId="1" xfId="1" applyNumberFormat="1" applyFont="1" applyFill="1" applyBorder="1" applyAlignment="1">
      <alignment horizontal="right" vertical="center" wrapText="1"/>
    </xf>
    <xf numFmtId="3" fontId="4" fillId="4" borderId="1" xfId="1" applyNumberFormat="1" applyFont="1" applyFill="1" applyBorder="1" applyAlignment="1">
      <alignment vertical="center"/>
    </xf>
    <xf numFmtId="0" fontId="4" fillId="0" borderId="0" xfId="3" applyNumberFormat="1" applyFill="1" applyBorder="1" applyAlignment="1">
      <alignment vertical="center"/>
    </xf>
    <xf numFmtId="3" fontId="25" fillId="13" borderId="1" xfId="1" applyNumberFormat="1" applyFont="1" applyFill="1" applyBorder="1" applyAlignment="1">
      <alignment horizontal="right" vertical="center" wrapText="1"/>
    </xf>
    <xf numFmtId="3" fontId="25" fillId="13" borderId="1" xfId="1" applyNumberFormat="1" applyFont="1" applyFill="1" applyBorder="1" applyAlignment="1">
      <alignment vertical="center"/>
    </xf>
    <xf numFmtId="3" fontId="9" fillId="7" borderId="17" xfId="1" applyNumberFormat="1" applyFont="1" applyFill="1" applyBorder="1" applyAlignment="1">
      <alignment horizontal="right" vertical="center" wrapText="1"/>
    </xf>
    <xf numFmtId="3" fontId="4" fillId="7" borderId="17" xfId="1" applyNumberFormat="1" applyFont="1" applyFill="1" applyBorder="1" applyAlignment="1">
      <alignment horizontal="right" vertical="center"/>
    </xf>
    <xf numFmtId="3" fontId="4" fillId="7" borderId="17" xfId="1" applyNumberFormat="1" applyFont="1" applyFill="1" applyBorder="1" applyAlignment="1">
      <alignment vertical="center"/>
    </xf>
    <xf numFmtId="3" fontId="9" fillId="4" borderId="17" xfId="1" applyNumberFormat="1" applyFont="1" applyFill="1" applyBorder="1" applyAlignment="1">
      <alignment horizontal="right" vertical="center" wrapText="1"/>
    </xf>
    <xf numFmtId="3" fontId="4" fillId="4" borderId="17" xfId="1" applyNumberFormat="1" applyFont="1" applyFill="1" applyBorder="1" applyAlignment="1">
      <alignment vertical="center"/>
    </xf>
    <xf numFmtId="3" fontId="25" fillId="13" borderId="17" xfId="1" applyNumberFormat="1" applyFont="1" applyFill="1" applyBorder="1" applyAlignment="1">
      <alignment horizontal="right" vertical="center" wrapText="1"/>
    </xf>
    <xf numFmtId="3" fontId="25" fillId="13" borderId="17" xfId="1" applyNumberFormat="1" applyFont="1" applyFill="1" applyBorder="1" applyAlignment="1">
      <alignment vertical="center"/>
    </xf>
    <xf numFmtId="3" fontId="9" fillId="10" borderId="1" xfId="1" applyNumberFormat="1" applyFont="1" applyFill="1" applyBorder="1" applyAlignment="1">
      <alignment horizontal="right" vertical="center" wrapText="1"/>
    </xf>
    <xf numFmtId="3" fontId="4" fillId="10" borderId="1" xfId="1" applyNumberFormat="1" applyFont="1" applyFill="1" applyBorder="1" applyAlignment="1">
      <alignment horizontal="right" vertical="center"/>
    </xf>
    <xf numFmtId="3" fontId="4" fillId="10" borderId="1" xfId="1" applyNumberFormat="1" applyFont="1" applyFill="1" applyBorder="1" applyAlignment="1">
      <alignment vertical="center"/>
    </xf>
    <xf numFmtId="3" fontId="25" fillId="12" borderId="1" xfId="1" applyNumberFormat="1" applyFont="1" applyFill="1" applyBorder="1" applyAlignment="1">
      <alignment horizontal="right" vertical="center" wrapText="1"/>
    </xf>
    <xf numFmtId="3" fontId="25" fillId="12" borderId="1" xfId="1" applyNumberFormat="1" applyFont="1" applyFill="1" applyBorder="1" applyAlignment="1">
      <alignment vertical="center"/>
    </xf>
    <xf numFmtId="3" fontId="9" fillId="0" borderId="0" xfId="1" applyNumberFormat="1" applyFont="1" applyFill="1" applyBorder="1" applyAlignment="1">
      <alignment horizontal="right" vertical="center" wrapText="1"/>
    </xf>
    <xf numFmtId="3" fontId="4" fillId="0" borderId="0" xfId="1" applyNumberFormat="1" applyFont="1" applyFill="1" applyBorder="1" applyAlignment="1">
      <alignment horizontal="right" vertical="center"/>
    </xf>
    <xf numFmtId="3" fontId="4" fillId="0" borderId="0" xfId="1" applyNumberFormat="1" applyFont="1" applyFill="1" applyBorder="1" applyAlignment="1">
      <alignment vertical="center"/>
    </xf>
    <xf numFmtId="3" fontId="25" fillId="0" borderId="0" xfId="1" applyNumberFormat="1" applyFont="1" applyFill="1" applyBorder="1" applyAlignment="1">
      <alignment horizontal="right" vertical="center" wrapText="1"/>
    </xf>
    <xf numFmtId="3" fontId="25" fillId="0" borderId="0" xfId="1" applyNumberFormat="1" applyFont="1" applyFill="1" applyBorder="1" applyAlignment="1">
      <alignment vertical="center"/>
    </xf>
    <xf numFmtId="0" fontId="7" fillId="3" borderId="0" xfId="3" applyFont="1" applyFill="1" applyBorder="1" applyAlignment="1">
      <alignment vertical="center" wrapText="1"/>
    </xf>
    <xf numFmtId="0" fontId="9" fillId="5" borderId="1" xfId="1" applyNumberFormat="1" applyFont="1" applyFill="1" applyBorder="1" applyAlignment="1">
      <alignment horizontal="right" vertical="center" wrapText="1"/>
    </xf>
    <xf numFmtId="3" fontId="4" fillId="5" borderId="1" xfId="1" applyNumberFormat="1" applyFont="1" applyFill="1" applyBorder="1" applyAlignment="1">
      <alignment horizontal="right" vertical="center"/>
    </xf>
    <xf numFmtId="0" fontId="9" fillId="0" borderId="1" xfId="1" applyNumberFormat="1" applyFont="1" applyFill="1" applyBorder="1" applyAlignment="1">
      <alignment horizontal="right" vertical="center" wrapText="1"/>
    </xf>
    <xf numFmtId="3" fontId="4" fillId="0" borderId="1" xfId="1" applyNumberFormat="1" applyFont="1" applyFill="1" applyBorder="1" applyAlignment="1">
      <alignment horizontal="right" vertical="center"/>
    </xf>
    <xf numFmtId="3" fontId="4" fillId="5" borderId="1" xfId="1" applyNumberFormat="1" applyFont="1" applyFill="1" applyBorder="1" applyAlignment="1">
      <alignment vertical="center"/>
    </xf>
    <xf numFmtId="3" fontId="25" fillId="5" borderId="1" xfId="1" applyNumberFormat="1" applyFont="1" applyFill="1" applyBorder="1" applyAlignment="1">
      <alignment horizontal="right" vertical="center" wrapText="1"/>
    </xf>
    <xf numFmtId="3" fontId="25" fillId="5" borderId="1" xfId="1" applyNumberFormat="1" applyFont="1" applyFill="1" applyBorder="1" applyAlignment="1">
      <alignment vertical="center"/>
    </xf>
    <xf numFmtId="168" fontId="4" fillId="0" borderId="0" xfId="1" applyNumberFormat="1" applyFont="1" applyFill="1" applyBorder="1" applyAlignment="1">
      <alignment vertical="center"/>
    </xf>
    <xf numFmtId="0" fontId="9" fillId="5" borderId="17" xfId="1" applyNumberFormat="1" applyFont="1" applyFill="1" applyBorder="1" applyAlignment="1">
      <alignment horizontal="right" vertical="center" wrapText="1"/>
    </xf>
    <xf numFmtId="3" fontId="4" fillId="5" borderId="17" xfId="1" applyNumberFormat="1" applyFont="1" applyFill="1" applyBorder="1" applyAlignment="1">
      <alignment horizontal="right" vertical="center"/>
    </xf>
    <xf numFmtId="0" fontId="9" fillId="0" borderId="17" xfId="1" applyNumberFormat="1" applyFont="1" applyFill="1" applyBorder="1" applyAlignment="1">
      <alignment horizontal="right" vertical="center" wrapText="1"/>
    </xf>
    <xf numFmtId="3" fontId="4" fillId="0" borderId="17" xfId="1" applyNumberFormat="1" applyFont="1" applyFill="1" applyBorder="1" applyAlignment="1">
      <alignment horizontal="right" vertical="center"/>
    </xf>
    <xf numFmtId="3" fontId="4" fillId="5" borderId="17" xfId="1" applyNumberFormat="1" applyFont="1" applyFill="1" applyBorder="1" applyAlignment="1">
      <alignment vertical="center"/>
    </xf>
    <xf numFmtId="3" fontId="25" fillId="5" borderId="17" xfId="1" applyNumberFormat="1" applyFont="1" applyFill="1" applyBorder="1" applyAlignment="1">
      <alignment horizontal="right" vertical="center" wrapText="1"/>
    </xf>
    <xf numFmtId="3" fontId="25" fillId="5" borderId="17" xfId="1" applyNumberFormat="1" applyFont="1" applyFill="1" applyBorder="1" applyAlignment="1">
      <alignment vertical="center"/>
    </xf>
    <xf numFmtId="0" fontId="9" fillId="0" borderId="0" xfId="1" applyNumberFormat="1" applyFont="1" applyFill="1" applyBorder="1" applyAlignment="1">
      <alignment horizontal="right" vertical="center" wrapText="1"/>
    </xf>
    <xf numFmtId="3" fontId="9" fillId="15" borderId="1" xfId="1" applyNumberFormat="1" applyFont="1" applyFill="1" applyBorder="1" applyAlignment="1">
      <alignment horizontal="right" vertical="center" wrapText="1"/>
    </xf>
    <xf numFmtId="3" fontId="4" fillId="15" borderId="1" xfId="1" applyNumberFormat="1" applyFont="1" applyFill="1" applyBorder="1" applyAlignment="1">
      <alignment vertical="center"/>
    </xf>
    <xf numFmtId="3" fontId="9" fillId="15" borderId="17" xfId="1" applyNumberFormat="1" applyFont="1" applyFill="1" applyBorder="1" applyAlignment="1">
      <alignment horizontal="right" vertical="center" wrapText="1"/>
    </xf>
    <xf numFmtId="3" fontId="4" fillId="15" borderId="17" xfId="1" applyNumberFormat="1" applyFont="1" applyFill="1" applyBorder="1" applyAlignment="1">
      <alignment vertical="center"/>
    </xf>
    <xf numFmtId="3" fontId="9" fillId="16" borderId="1" xfId="1" applyNumberFormat="1" applyFont="1" applyFill="1" applyBorder="1" applyAlignment="1">
      <alignment horizontal="right" vertical="center" wrapText="1"/>
    </xf>
    <xf numFmtId="3" fontId="4" fillId="16" borderId="1" xfId="1" applyNumberFormat="1" applyFont="1" applyFill="1" applyBorder="1" applyAlignment="1">
      <alignment vertical="center"/>
    </xf>
    <xf numFmtId="3" fontId="31" fillId="0" borderId="1" xfId="3" applyNumberFormat="1" applyFont="1" applyFill="1" applyBorder="1" applyAlignment="1">
      <alignment horizontal="center" vertical="center" wrapText="1"/>
    </xf>
    <xf numFmtId="3" fontId="33" fillId="5" borderId="1" xfId="3" applyNumberFormat="1" applyFont="1" applyFill="1" applyBorder="1" applyAlignment="1">
      <alignment horizontal="center" vertical="center" wrapText="1"/>
    </xf>
    <xf numFmtId="3" fontId="33" fillId="5" borderId="1" xfId="3" applyNumberFormat="1" applyFont="1" applyFill="1" applyBorder="1" applyAlignment="1">
      <alignment horizontal="center"/>
    </xf>
    <xf numFmtId="37" fontId="4" fillId="3" borderId="1" xfId="1" applyNumberFormat="1" applyFont="1" applyFill="1" applyBorder="1" applyAlignment="1">
      <alignment horizontal="center"/>
    </xf>
    <xf numFmtId="37" fontId="7" fillId="4" borderId="1" xfId="1" applyNumberFormat="1" applyFont="1" applyFill="1" applyBorder="1" applyAlignment="1">
      <alignment horizontal="center"/>
    </xf>
    <xf numFmtId="167" fontId="7" fillId="4" borderId="1" xfId="7" applyNumberFormat="1" applyFont="1" applyFill="1" applyBorder="1" applyAlignment="1">
      <alignment horizontal="center"/>
    </xf>
    <xf numFmtId="37" fontId="9" fillId="3" borderId="1" xfId="1" applyNumberFormat="1" applyFont="1" applyFill="1" applyBorder="1" applyAlignment="1">
      <alignment horizontal="center" wrapText="1"/>
    </xf>
    <xf numFmtId="37" fontId="13" fillId="4" borderId="1" xfId="1" applyNumberFormat="1" applyFont="1" applyFill="1" applyBorder="1" applyAlignment="1">
      <alignment horizontal="center" wrapText="1"/>
    </xf>
    <xf numFmtId="3" fontId="7" fillId="3" borderId="0" xfId="2" applyNumberFormat="1" applyFont="1" applyFill="1"/>
    <xf numFmtId="3" fontId="16" fillId="3" borderId="1" xfId="0" applyNumberFormat="1" applyFont="1" applyFill="1" applyBorder="1" applyAlignment="1">
      <alignment horizontal="center"/>
    </xf>
    <xf numFmtId="0" fontId="40" fillId="0" borderId="0" xfId="3" applyFont="1" applyFill="1"/>
    <xf numFmtId="0" fontId="40" fillId="0" borderId="0" xfId="3" applyFont="1" applyFill="1" applyBorder="1"/>
    <xf numFmtId="0" fontId="40" fillId="0" borderId="0" xfId="3" applyFont="1" applyFill="1" applyBorder="1" applyAlignment="1">
      <alignment vertical="center"/>
    </xf>
    <xf numFmtId="165" fontId="25" fillId="13" borderId="1" xfId="1" applyNumberFormat="1" applyFont="1" applyFill="1" applyBorder="1" applyAlignment="1">
      <alignment horizontal="right" vertical="center" wrapText="1"/>
    </xf>
    <xf numFmtId="165" fontId="25" fillId="13" borderId="17" xfId="1" applyNumberFormat="1" applyFont="1" applyFill="1" applyBorder="1" applyAlignment="1">
      <alignment horizontal="right" vertical="center" wrapText="1"/>
    </xf>
    <xf numFmtId="165" fontId="25" fillId="12" borderId="1" xfId="1" applyNumberFormat="1" applyFont="1" applyFill="1" applyBorder="1" applyAlignment="1">
      <alignment horizontal="right" vertical="center" wrapText="1"/>
    </xf>
    <xf numFmtId="165" fontId="25" fillId="0" borderId="0" xfId="1" applyNumberFormat="1" applyFont="1" applyFill="1" applyBorder="1" applyAlignment="1">
      <alignment horizontal="right" vertical="center" wrapText="1"/>
    </xf>
    <xf numFmtId="165" fontId="25" fillId="5" borderId="1" xfId="1" applyNumberFormat="1" applyFont="1" applyFill="1" applyBorder="1" applyAlignment="1">
      <alignment horizontal="right" vertical="center" wrapText="1"/>
    </xf>
    <xf numFmtId="3" fontId="25" fillId="5" borderId="1" xfId="1" applyNumberFormat="1" applyFont="1" applyFill="1" applyBorder="1" applyAlignment="1">
      <alignment vertical="center" wrapText="1"/>
    </xf>
    <xf numFmtId="165" fontId="25" fillId="5" borderId="17" xfId="1" applyNumberFormat="1" applyFont="1" applyFill="1" applyBorder="1" applyAlignment="1">
      <alignment horizontal="center" vertical="center" wrapText="1"/>
    </xf>
    <xf numFmtId="3" fontId="25" fillId="0" borderId="0" xfId="1" applyNumberFormat="1" applyFont="1" applyFill="1" applyBorder="1" applyAlignment="1">
      <alignment vertical="center" wrapText="1"/>
    </xf>
    <xf numFmtId="0" fontId="7" fillId="0" borderId="3" xfId="3" applyFont="1" applyFill="1" applyBorder="1" applyAlignment="1">
      <alignment horizontal="left" wrapText="1"/>
    </xf>
    <xf numFmtId="0" fontId="7" fillId="5" borderId="1" xfId="3" applyFont="1" applyFill="1" applyBorder="1" applyAlignment="1">
      <alignment horizontal="center" vertical="center" wrapText="1"/>
    </xf>
    <xf numFmtId="0" fontId="4" fillId="0" borderId="3" xfId="1" applyNumberFormat="1" applyFont="1" applyFill="1" applyBorder="1" applyAlignment="1">
      <alignment vertical="center"/>
    </xf>
    <xf numFmtId="3" fontId="38" fillId="0" borderId="1" xfId="3" applyNumberFormat="1" applyFont="1" applyFill="1" applyBorder="1" applyAlignment="1">
      <alignment horizontal="center"/>
    </xf>
    <xf numFmtId="3" fontId="39" fillId="5" borderId="1" xfId="3" applyNumberFormat="1" applyFont="1" applyFill="1" applyBorder="1" applyAlignment="1">
      <alignment horizontal="center"/>
    </xf>
    <xf numFmtId="164" fontId="9" fillId="0" borderId="0" xfId="5" applyNumberFormat="1" applyFont="1" applyFill="1" applyBorder="1" applyAlignment="1">
      <alignment horizontal="center"/>
    </xf>
    <xf numFmtId="0" fontId="7" fillId="0" borderId="0" xfId="3" applyFont="1" applyFill="1" applyBorder="1" applyAlignment="1">
      <alignment vertical="center"/>
    </xf>
    <xf numFmtId="0" fontId="41" fillId="0" borderId="0" xfId="3" applyFont="1" applyFill="1" applyBorder="1" applyAlignment="1">
      <alignment vertical="center"/>
    </xf>
    <xf numFmtId="0" fontId="7" fillId="0" borderId="0" xfId="3" applyFont="1" applyFill="1"/>
    <xf numFmtId="165" fontId="25" fillId="5" borderId="1" xfId="1" applyNumberFormat="1" applyFont="1" applyFill="1" applyBorder="1" applyAlignment="1">
      <alignment horizontal="center" vertical="center" wrapText="1"/>
    </xf>
    <xf numFmtId="0" fontId="13" fillId="6" borderId="26" xfId="1" applyNumberFormat="1" applyFont="1" applyFill="1" applyBorder="1" applyAlignment="1">
      <alignment horizontal="right" vertical="center" wrapText="1"/>
    </xf>
    <xf numFmtId="3" fontId="7" fillId="6" borderId="27" xfId="1" applyNumberFormat="1" applyFont="1" applyFill="1" applyBorder="1" applyAlignment="1">
      <alignment horizontal="right" vertical="center"/>
    </xf>
    <xf numFmtId="0" fontId="13" fillId="6" borderId="25" xfId="1" applyNumberFormat="1" applyFont="1" applyFill="1" applyBorder="1" applyAlignment="1">
      <alignment horizontal="right" vertical="center" wrapText="1"/>
    </xf>
    <xf numFmtId="3" fontId="7" fillId="6" borderId="27" xfId="1" applyNumberFormat="1" applyFont="1" applyFill="1" applyBorder="1" applyAlignment="1">
      <alignment vertical="center"/>
    </xf>
    <xf numFmtId="3" fontId="13" fillId="18" borderId="25" xfId="1" applyNumberFormat="1" applyFont="1" applyFill="1" applyBorder="1" applyAlignment="1">
      <alignment horizontal="right" vertical="center" wrapText="1"/>
    </xf>
    <xf numFmtId="3" fontId="7" fillId="18" borderId="27" xfId="1" applyNumberFormat="1" applyFont="1" applyFill="1" applyBorder="1" applyAlignment="1">
      <alignment vertical="center"/>
    </xf>
    <xf numFmtId="3" fontId="9" fillId="11" borderId="1" xfId="1" applyNumberFormat="1" applyFont="1" applyFill="1" applyBorder="1" applyAlignment="1">
      <alignment horizontal="right" vertical="center" wrapText="1"/>
    </xf>
    <xf numFmtId="3" fontId="4" fillId="11" borderId="1" xfId="1" applyNumberFormat="1" applyFont="1" applyFill="1" applyBorder="1" applyAlignment="1">
      <alignment horizontal="right" vertical="center"/>
    </xf>
    <xf numFmtId="3" fontId="4" fillId="11" borderId="1" xfId="1" applyNumberFormat="1" applyFont="1" applyFill="1" applyBorder="1" applyAlignment="1">
      <alignment vertical="center"/>
    </xf>
    <xf numFmtId="3" fontId="9" fillId="17" borderId="1" xfId="1" applyNumberFormat="1" applyFont="1" applyFill="1" applyBorder="1" applyAlignment="1">
      <alignment horizontal="right" vertical="center" wrapText="1"/>
    </xf>
    <xf numFmtId="3" fontId="4" fillId="17" borderId="1" xfId="1" applyNumberFormat="1" applyFont="1" applyFill="1" applyBorder="1" applyAlignment="1">
      <alignment vertical="center"/>
    </xf>
    <xf numFmtId="165" fontId="25" fillId="14" borderId="1" xfId="1" applyNumberFormat="1" applyFont="1" applyFill="1" applyBorder="1" applyAlignment="1">
      <alignment horizontal="right" vertical="center" wrapText="1"/>
    </xf>
    <xf numFmtId="3" fontId="25" fillId="14" borderId="1" xfId="1" applyNumberFormat="1" applyFont="1" applyFill="1" applyBorder="1" applyAlignment="1">
      <alignment horizontal="right" vertical="center" wrapText="1"/>
    </xf>
    <xf numFmtId="3" fontId="25" fillId="14" borderId="1" xfId="1" applyNumberFormat="1" applyFont="1" applyFill="1" applyBorder="1" applyAlignment="1">
      <alignment vertical="center"/>
    </xf>
    <xf numFmtId="0" fontId="4" fillId="11" borderId="1" xfId="3" quotePrefix="1" applyNumberFormat="1" applyFont="1" applyFill="1" applyBorder="1" applyAlignment="1">
      <alignment horizontal="center" vertical="center" wrapText="1"/>
    </xf>
    <xf numFmtId="164" fontId="13" fillId="0" borderId="25" xfId="5" applyNumberFormat="1" applyFont="1" applyFill="1" applyBorder="1" applyAlignment="1">
      <alignment horizontal="center"/>
    </xf>
    <xf numFmtId="168" fontId="7" fillId="0" borderId="0" xfId="1" applyNumberFormat="1" applyFont="1" applyFill="1" applyBorder="1" applyAlignment="1">
      <alignment horizontal="right" vertical="center"/>
    </xf>
    <xf numFmtId="0" fontId="4" fillId="0" borderId="0" xfId="3" applyFill="1" applyBorder="1" applyAlignment="1">
      <alignment horizontal="right" vertical="center"/>
    </xf>
    <xf numFmtId="0" fontId="25" fillId="0" borderId="0" xfId="3" applyFont="1" applyFill="1" applyBorder="1" applyAlignment="1">
      <alignment horizontal="right" vertical="center"/>
    </xf>
    <xf numFmtId="3" fontId="13" fillId="18" borderId="24" xfId="1" applyNumberFormat="1" applyFont="1" applyFill="1" applyBorder="1" applyAlignment="1">
      <alignment horizontal="right" vertical="center" wrapText="1"/>
    </xf>
    <xf numFmtId="37" fontId="13" fillId="18" borderId="28" xfId="1" applyNumberFormat="1" applyFont="1" applyFill="1" applyBorder="1" applyAlignment="1">
      <alignment horizontal="right" vertical="center" wrapText="1"/>
    </xf>
    <xf numFmtId="37" fontId="13" fillId="18" borderId="29" xfId="1" applyNumberFormat="1" applyFont="1" applyFill="1" applyBorder="1" applyAlignment="1">
      <alignment horizontal="right" vertical="center" wrapText="1"/>
    </xf>
    <xf numFmtId="37" fontId="13" fillId="4" borderId="31" xfId="1" applyNumberFormat="1" applyFont="1" applyFill="1" applyBorder="1" applyAlignment="1">
      <alignment horizontal="right" vertical="center" wrapText="1"/>
    </xf>
    <xf numFmtId="3" fontId="13" fillId="4" borderId="24" xfId="1" applyNumberFormat="1" applyFont="1" applyFill="1" applyBorder="1" applyAlignment="1">
      <alignment horizontal="right" vertical="center" wrapText="1"/>
    </xf>
    <xf numFmtId="37" fontId="13" fillId="6" borderId="29" xfId="1" applyNumberFormat="1" applyFont="1" applyFill="1" applyBorder="1" applyAlignment="1">
      <alignment horizontal="right" vertical="center" wrapText="1"/>
    </xf>
    <xf numFmtId="3" fontId="13" fillId="6" borderId="28" xfId="1" applyNumberFormat="1" applyFont="1" applyFill="1" applyBorder="1" applyAlignment="1">
      <alignment horizontal="right" vertical="center" wrapText="1"/>
    </xf>
    <xf numFmtId="37" fontId="13" fillId="6" borderId="28" xfId="1" applyNumberFormat="1" applyFont="1" applyFill="1" applyBorder="1" applyAlignment="1">
      <alignment horizontal="right" vertical="center" wrapText="1"/>
    </xf>
    <xf numFmtId="37" fontId="13" fillId="4" borderId="29" xfId="1" applyNumberFormat="1" applyFont="1" applyFill="1" applyBorder="1" applyAlignment="1">
      <alignment horizontal="right" vertical="center" wrapText="1"/>
    </xf>
    <xf numFmtId="37" fontId="13" fillId="4" borderId="24" xfId="1" applyNumberFormat="1" applyFont="1" applyFill="1" applyBorder="1" applyAlignment="1">
      <alignment horizontal="right" vertical="center" readingOrder="1"/>
    </xf>
    <xf numFmtId="0" fontId="13" fillId="5" borderId="25" xfId="1" applyNumberFormat="1" applyFont="1" applyFill="1" applyBorder="1" applyAlignment="1">
      <alignment horizontal="right" vertical="center" wrapText="1"/>
    </xf>
    <xf numFmtId="0" fontId="13" fillId="5" borderId="30" xfId="1" applyNumberFormat="1" applyFont="1" applyFill="1" applyBorder="1" applyAlignment="1">
      <alignment horizontal="right" vertical="center" wrapText="1"/>
    </xf>
    <xf numFmtId="3" fontId="26" fillId="5" borderId="25" xfId="1" applyNumberFormat="1" applyFont="1" applyFill="1" applyBorder="1" applyAlignment="1">
      <alignment vertical="center" wrapText="1"/>
    </xf>
    <xf numFmtId="3" fontId="26" fillId="5" borderId="27" xfId="1" applyNumberFormat="1" applyFont="1" applyFill="1" applyBorder="1" applyAlignment="1">
      <alignment vertical="center"/>
    </xf>
    <xf numFmtId="3" fontId="26" fillId="5" borderId="25" xfId="1" applyNumberFormat="1" applyFont="1" applyFill="1" applyBorder="1" applyAlignment="1">
      <alignment horizontal="right" vertical="center" wrapText="1"/>
    </xf>
    <xf numFmtId="3" fontId="13" fillId="5" borderId="30" xfId="1" applyNumberFormat="1" applyFont="1" applyFill="1" applyBorder="1" applyAlignment="1">
      <alignment horizontal="right" vertical="center" wrapText="1"/>
    </xf>
    <xf numFmtId="0" fontId="7" fillId="4" borderId="23" xfId="3" quotePrefix="1" applyFont="1" applyFill="1" applyBorder="1" applyAlignment="1">
      <alignment horizontal="center" vertical="center" wrapText="1"/>
    </xf>
    <xf numFmtId="3" fontId="9" fillId="5" borderId="1" xfId="1" applyNumberFormat="1" applyFont="1" applyFill="1" applyBorder="1" applyAlignment="1">
      <alignment horizontal="right" vertical="center" wrapText="1"/>
    </xf>
    <xf numFmtId="3" fontId="13" fillId="6" borderId="26" xfId="1" applyNumberFormat="1" applyFont="1" applyFill="1" applyBorder="1" applyAlignment="1">
      <alignment horizontal="right" vertical="center" wrapText="1"/>
    </xf>
    <xf numFmtId="3" fontId="9" fillId="5" borderId="17" xfId="1" applyNumberFormat="1" applyFont="1" applyFill="1" applyBorder="1" applyAlignment="1">
      <alignment horizontal="right" vertical="center" wrapText="1"/>
    </xf>
    <xf numFmtId="3" fontId="9" fillId="0" borderId="1" xfId="1" applyNumberFormat="1" applyFont="1" applyFill="1" applyBorder="1" applyAlignment="1">
      <alignment horizontal="right" vertical="center" wrapText="1"/>
    </xf>
    <xf numFmtId="3" fontId="25" fillId="5" borderId="1" xfId="3" applyNumberFormat="1" applyFont="1" applyFill="1" applyBorder="1" applyAlignment="1">
      <alignment horizontal="center" vertical="center"/>
    </xf>
    <xf numFmtId="3" fontId="4" fillId="7" borderId="1" xfId="3" applyNumberFormat="1" applyFont="1" applyFill="1" applyBorder="1" applyAlignment="1">
      <alignment horizontal="right" vertical="center" wrapText="1"/>
    </xf>
    <xf numFmtId="3" fontId="4" fillId="7" borderId="1" xfId="1" applyNumberFormat="1" applyFont="1" applyFill="1" applyBorder="1" applyAlignment="1">
      <alignment horizontal="right" vertical="center" wrapText="1"/>
    </xf>
    <xf numFmtId="3" fontId="4" fillId="10" borderId="1" xfId="3" applyNumberFormat="1" applyFont="1" applyFill="1" applyBorder="1" applyAlignment="1">
      <alignment horizontal="right" vertical="center" wrapText="1"/>
    </xf>
    <xf numFmtId="3" fontId="4" fillId="10" borderId="1" xfId="1" applyNumberFormat="1" applyFont="1" applyFill="1" applyBorder="1" applyAlignment="1">
      <alignment horizontal="right" vertical="center" wrapText="1"/>
    </xf>
    <xf numFmtId="3" fontId="4" fillId="11" borderId="1" xfId="3" applyNumberFormat="1" applyFont="1" applyFill="1" applyBorder="1" applyAlignment="1">
      <alignment horizontal="right" vertical="center" wrapText="1"/>
    </xf>
    <xf numFmtId="3" fontId="4" fillId="11" borderId="1" xfId="1" applyNumberFormat="1" applyFont="1" applyFill="1" applyBorder="1" applyAlignment="1">
      <alignment horizontal="right" vertical="center" wrapText="1"/>
    </xf>
    <xf numFmtId="3" fontId="4" fillId="3" borderId="1" xfId="3" applyNumberFormat="1" applyFont="1" applyFill="1" applyBorder="1" applyAlignment="1">
      <alignment horizontal="right" vertical="center" wrapText="1"/>
    </xf>
    <xf numFmtId="3" fontId="18" fillId="13" borderId="1" xfId="3" applyNumberFormat="1" applyFont="1" applyFill="1" applyBorder="1" applyAlignment="1">
      <alignment horizontal="right" vertical="center" wrapText="1"/>
    </xf>
    <xf numFmtId="3" fontId="18" fillId="13" borderId="1" xfId="3" applyNumberFormat="1" applyFont="1" applyFill="1" applyBorder="1" applyAlignment="1">
      <alignment horizontal="right" vertical="center"/>
    </xf>
    <xf numFmtId="3" fontId="18" fillId="12" borderId="1" xfId="3" applyNumberFormat="1" applyFont="1" applyFill="1" applyBorder="1" applyAlignment="1">
      <alignment horizontal="right" vertical="center" wrapText="1"/>
    </xf>
    <xf numFmtId="3" fontId="18" fillId="12" borderId="1" xfId="3" applyNumberFormat="1" applyFont="1" applyFill="1" applyBorder="1" applyAlignment="1">
      <alignment horizontal="right" vertical="center"/>
    </xf>
    <xf numFmtId="3" fontId="18" fillId="14" borderId="1" xfId="3" applyNumberFormat="1" applyFont="1" applyFill="1" applyBorder="1" applyAlignment="1">
      <alignment horizontal="right" vertical="center" wrapText="1"/>
    </xf>
    <xf numFmtId="3" fontId="18" fillId="14" borderId="17" xfId="3" applyNumberFormat="1" applyFont="1" applyFill="1" applyBorder="1" applyAlignment="1">
      <alignment horizontal="right" vertical="center"/>
    </xf>
    <xf numFmtId="3" fontId="18" fillId="5" borderId="1" xfId="1" applyNumberFormat="1" applyFont="1" applyFill="1" applyBorder="1" applyAlignment="1">
      <alignment horizontal="right" vertical="center"/>
    </xf>
    <xf numFmtId="3" fontId="18" fillId="5" borderId="17" xfId="3" applyNumberFormat="1" applyFont="1" applyFill="1" applyBorder="1" applyAlignment="1">
      <alignment horizontal="right" vertical="center"/>
    </xf>
    <xf numFmtId="3" fontId="18" fillId="5" borderId="1" xfId="3" applyNumberFormat="1" applyFont="1" applyFill="1" applyBorder="1" applyAlignment="1">
      <alignment horizontal="right" vertical="center"/>
    </xf>
    <xf numFmtId="3" fontId="25" fillId="13" borderId="1" xfId="3" applyNumberFormat="1" applyFont="1" applyFill="1" applyBorder="1" applyAlignment="1">
      <alignment horizontal="right" vertical="center" wrapText="1"/>
    </xf>
    <xf numFmtId="3" fontId="25" fillId="13" borderId="1" xfId="3" applyNumberFormat="1" applyFont="1" applyFill="1" applyBorder="1" applyAlignment="1">
      <alignment horizontal="right" vertical="center"/>
    </xf>
    <xf numFmtId="3" fontId="25" fillId="12" borderId="1" xfId="3" applyNumberFormat="1" applyFont="1" applyFill="1" applyBorder="1" applyAlignment="1">
      <alignment horizontal="right" vertical="center" wrapText="1"/>
    </xf>
    <xf numFmtId="3" fontId="25" fillId="12" borderId="1" xfId="3" applyNumberFormat="1" applyFont="1" applyFill="1" applyBorder="1" applyAlignment="1">
      <alignment horizontal="right" vertical="center"/>
    </xf>
    <xf numFmtId="3" fontId="25" fillId="14" borderId="1" xfId="3" applyNumberFormat="1" applyFont="1" applyFill="1" applyBorder="1" applyAlignment="1">
      <alignment horizontal="right" vertical="center" wrapText="1"/>
    </xf>
    <xf numFmtId="3" fontId="25" fillId="14" borderId="1" xfId="3" applyNumberFormat="1" applyFont="1" applyFill="1" applyBorder="1" applyAlignment="1">
      <alignment horizontal="right" vertical="center"/>
    </xf>
    <xf numFmtId="3" fontId="25" fillId="5" borderId="1" xfId="1" applyNumberFormat="1" applyFont="1" applyFill="1" applyBorder="1" applyAlignment="1">
      <alignment horizontal="right" vertical="center"/>
    </xf>
    <xf numFmtId="3" fontId="25" fillId="5" borderId="17" xfId="3" applyNumberFormat="1" applyFont="1" applyFill="1" applyBorder="1" applyAlignment="1">
      <alignment horizontal="right" vertical="center"/>
    </xf>
    <xf numFmtId="0" fontId="36" fillId="0" borderId="0" xfId="3" applyFont="1" applyFill="1"/>
    <xf numFmtId="0" fontId="36" fillId="3" borderId="0" xfId="3" applyFont="1" applyFill="1" applyAlignment="1">
      <alignment horizontal="center" vertical="center"/>
    </xf>
    <xf numFmtId="0" fontId="42" fillId="3" borderId="0" xfId="3" applyFont="1" applyFill="1" applyAlignment="1">
      <alignment horizontal="center" vertical="center"/>
    </xf>
    <xf numFmtId="14" fontId="36" fillId="3" borderId="0" xfId="3" applyNumberFormat="1" applyFont="1" applyFill="1" applyAlignment="1">
      <alignment horizontal="center" vertical="center"/>
    </xf>
    <xf numFmtId="0" fontId="36" fillId="3" borderId="0" xfId="3" applyFont="1" applyFill="1" applyBorder="1"/>
    <xf numFmtId="0" fontId="36" fillId="3" borderId="0" xfId="3" applyFont="1" applyFill="1"/>
    <xf numFmtId="3" fontId="13" fillId="5" borderId="1" xfId="1" applyNumberFormat="1" applyFont="1" applyFill="1" applyBorder="1" applyAlignment="1">
      <alignment horizontal="right" vertical="center" wrapText="1"/>
    </xf>
    <xf numFmtId="3" fontId="7" fillId="0" borderId="0" xfId="1" applyNumberFormat="1" applyFont="1" applyFill="1" applyBorder="1" applyAlignment="1">
      <alignment horizontal="right" vertical="center"/>
    </xf>
    <xf numFmtId="3" fontId="13" fillId="4" borderId="1" xfId="1" applyNumberFormat="1" applyFont="1" applyFill="1" applyBorder="1" applyAlignment="1">
      <alignment horizontal="right" vertical="center" wrapText="1"/>
    </xf>
    <xf numFmtId="3" fontId="7" fillId="4" borderId="1" xfId="1" applyNumberFormat="1" applyFont="1" applyFill="1" applyBorder="1" applyAlignment="1">
      <alignment horizontal="right" vertical="center"/>
    </xf>
    <xf numFmtId="3" fontId="19" fillId="6" borderId="1" xfId="1" applyNumberFormat="1" applyFont="1" applyFill="1" applyBorder="1" applyAlignment="1">
      <alignment horizontal="right" vertical="center"/>
    </xf>
    <xf numFmtId="3" fontId="19" fillId="6" borderId="1" xfId="3" applyNumberFormat="1" applyFont="1" applyFill="1" applyBorder="1" applyAlignment="1">
      <alignment horizontal="right" vertical="center"/>
    </xf>
    <xf numFmtId="3" fontId="26" fillId="6" borderId="1" xfId="1" applyNumberFormat="1" applyFont="1" applyFill="1" applyBorder="1" applyAlignment="1">
      <alignment horizontal="right" vertical="center"/>
    </xf>
    <xf numFmtId="3" fontId="26" fillId="6" borderId="1" xfId="3" applyNumberFormat="1" applyFont="1" applyFill="1" applyBorder="1" applyAlignment="1">
      <alignment horizontal="right" vertical="center"/>
    </xf>
    <xf numFmtId="3" fontId="9" fillId="0" borderId="1" xfId="1" applyNumberFormat="1" applyFont="1" applyFill="1" applyBorder="1" applyAlignment="1">
      <alignment horizontal="center" vertical="center" wrapText="1"/>
    </xf>
    <xf numFmtId="43" fontId="29" fillId="19" borderId="1" xfId="1" applyFont="1" applyFill="1" applyBorder="1" applyAlignment="1">
      <alignment horizontal="center" vertical="center" wrapText="1"/>
    </xf>
    <xf numFmtId="43" fontId="29" fillId="20" borderId="1" xfId="1" applyFont="1" applyFill="1" applyBorder="1" applyAlignment="1">
      <alignment horizontal="center" vertical="center" wrapText="1"/>
    </xf>
    <xf numFmtId="171" fontId="15" fillId="19" borderId="1" xfId="0" applyNumberFormat="1" applyFont="1" applyFill="1" applyBorder="1" applyAlignment="1">
      <alignment horizontal="center" vertical="center"/>
    </xf>
    <xf numFmtId="0" fontId="0" fillId="0" borderId="1" xfId="0" applyBorder="1" applyAlignment="1">
      <alignment horizontal="center"/>
    </xf>
    <xf numFmtId="4" fontId="15" fillId="20" borderId="1" xfId="0" applyNumberFormat="1" applyFont="1" applyFill="1" applyBorder="1" applyAlignment="1">
      <alignment horizontal="center" vertical="center"/>
    </xf>
    <xf numFmtId="0" fontId="15" fillId="10" borderId="18" xfId="3" applyFont="1" applyFill="1" applyBorder="1" applyAlignment="1">
      <alignment horizontal="left" vertical="center" wrapText="1"/>
    </xf>
    <xf numFmtId="0" fontId="15" fillId="10" borderId="19" xfId="3" applyFont="1" applyFill="1" applyBorder="1" applyAlignment="1">
      <alignment horizontal="left" vertical="center" wrapText="1"/>
    </xf>
    <xf numFmtId="0" fontId="15" fillId="10" borderId="20" xfId="3" applyFont="1" applyFill="1" applyBorder="1" applyAlignment="1">
      <alignment horizontal="left" vertical="center" wrapText="1"/>
    </xf>
    <xf numFmtId="0" fontId="15" fillId="11" borderId="18" xfId="3" applyFont="1" applyFill="1" applyBorder="1" applyAlignment="1">
      <alignment horizontal="left" vertical="center" wrapText="1"/>
    </xf>
    <xf numFmtId="0" fontId="15" fillId="11" borderId="19" xfId="3" applyFont="1" applyFill="1" applyBorder="1" applyAlignment="1">
      <alignment horizontal="left" vertical="center" wrapText="1"/>
    </xf>
    <xf numFmtId="0" fontId="15" fillId="11" borderId="20" xfId="3" applyFont="1" applyFill="1" applyBorder="1" applyAlignment="1">
      <alignment horizontal="left" vertical="center" wrapText="1"/>
    </xf>
    <xf numFmtId="0" fontId="15" fillId="3" borderId="18" xfId="3" applyFont="1" applyFill="1" applyBorder="1" applyAlignment="1">
      <alignment horizontal="left" vertical="center"/>
    </xf>
    <xf numFmtId="0" fontId="15" fillId="3" borderId="19" xfId="3" applyFont="1" applyFill="1" applyBorder="1" applyAlignment="1">
      <alignment horizontal="left" vertical="center"/>
    </xf>
    <xf numFmtId="0" fontId="15" fillId="3" borderId="20" xfId="3" applyFont="1" applyFill="1" applyBorder="1" applyAlignment="1">
      <alignment horizontal="left" vertical="center"/>
    </xf>
    <xf numFmtId="0" fontId="26" fillId="0" borderId="0" xfId="3" applyFont="1" applyFill="1" applyAlignment="1">
      <alignment horizontal="center" vertical="center" wrapText="1"/>
    </xf>
    <xf numFmtId="0" fontId="19" fillId="0" borderId="0" xfId="3" applyFont="1" applyFill="1" applyBorder="1" applyAlignment="1">
      <alignment horizontal="center" vertical="center" wrapText="1"/>
    </xf>
    <xf numFmtId="0" fontId="19" fillId="0" borderId="3" xfId="3" applyFont="1" applyFill="1" applyBorder="1" applyAlignment="1">
      <alignment horizontal="center" vertical="center" wrapText="1"/>
    </xf>
    <xf numFmtId="0" fontId="15" fillId="7" borderId="18" xfId="3" applyFont="1" applyFill="1" applyBorder="1" applyAlignment="1">
      <alignment horizontal="left" vertical="center" wrapText="1"/>
    </xf>
    <xf numFmtId="0" fontId="15" fillId="7" borderId="19" xfId="3" applyFont="1" applyFill="1" applyBorder="1" applyAlignment="1">
      <alignment horizontal="left" vertical="center" wrapText="1"/>
    </xf>
    <xf numFmtId="0" fontId="15" fillId="7" borderId="20" xfId="3" applyFont="1" applyFill="1" applyBorder="1" applyAlignment="1">
      <alignment horizontal="left" vertical="center" wrapText="1"/>
    </xf>
    <xf numFmtId="0" fontId="7" fillId="3" borderId="6" xfId="3" applyFont="1" applyFill="1" applyBorder="1" applyAlignment="1">
      <alignment horizontal="center" wrapText="1"/>
    </xf>
    <xf numFmtId="0" fontId="7" fillId="3" borderId="7" xfId="3" applyFont="1" applyFill="1" applyBorder="1" applyAlignment="1">
      <alignment horizontal="center" wrapText="1"/>
    </xf>
    <xf numFmtId="0" fontId="4" fillId="3" borderId="5" xfId="3" applyFont="1" applyFill="1" applyBorder="1" applyAlignment="1">
      <alignment horizontal="center" wrapText="1"/>
    </xf>
    <xf numFmtId="0" fontId="7" fillId="3" borderId="4" xfId="3" applyFont="1" applyFill="1" applyBorder="1" applyAlignment="1">
      <alignment horizontal="center" wrapText="1"/>
    </xf>
    <xf numFmtId="0" fontId="5" fillId="3" borderId="0" xfId="3" applyFont="1" applyFill="1" applyBorder="1" applyAlignment="1">
      <alignment horizontal="center" vertical="center"/>
    </xf>
    <xf numFmtId="0" fontId="7" fillId="5" borderId="1" xfId="3" applyFont="1" applyFill="1" applyBorder="1" applyAlignment="1">
      <alignment horizontal="center" vertical="center"/>
    </xf>
    <xf numFmtId="0" fontId="7" fillId="3" borderId="6" xfId="3" applyFont="1" applyFill="1" applyBorder="1" applyAlignment="1">
      <alignment horizontal="center"/>
    </xf>
    <xf numFmtId="0" fontId="7" fillId="3" borderId="2" xfId="3" applyFont="1" applyFill="1" applyBorder="1" applyAlignment="1">
      <alignment horizontal="center"/>
    </xf>
    <xf numFmtId="0" fontId="7" fillId="5" borderId="6" xfId="3" applyFont="1" applyFill="1" applyBorder="1" applyAlignment="1">
      <alignment horizontal="center"/>
    </xf>
    <xf numFmtId="0" fontId="7" fillId="5" borderId="7" xfId="3" applyFont="1" applyFill="1" applyBorder="1" applyAlignment="1">
      <alignment horizontal="center"/>
    </xf>
    <xf numFmtId="0" fontId="7" fillId="3" borderId="2" xfId="3" applyFont="1" applyFill="1" applyBorder="1" applyAlignment="1">
      <alignment horizontal="center" wrapText="1"/>
    </xf>
    <xf numFmtId="0" fontId="4" fillId="3" borderId="3" xfId="3" applyFont="1" applyFill="1" applyBorder="1" applyAlignment="1">
      <alignment horizontal="center" wrapText="1"/>
    </xf>
    <xf numFmtId="0" fontId="7" fillId="4" borderId="1" xfId="3" applyFont="1" applyFill="1" applyBorder="1" applyAlignment="1">
      <alignment horizontal="center" vertical="center"/>
    </xf>
    <xf numFmtId="164" fontId="4" fillId="3" borderId="5" xfId="3" applyNumberFormat="1" applyFont="1" applyFill="1" applyBorder="1" applyAlignment="1">
      <alignment horizontal="center"/>
    </xf>
    <xf numFmtId="164" fontId="4" fillId="3" borderId="3" xfId="3" applyNumberFormat="1" applyFont="1" applyFill="1" applyBorder="1" applyAlignment="1">
      <alignment horizontal="center"/>
    </xf>
    <xf numFmtId="0" fontId="7" fillId="5" borderId="5" xfId="3" applyFont="1" applyFill="1" applyBorder="1" applyAlignment="1">
      <alignment horizontal="center"/>
    </xf>
    <xf numFmtId="0" fontId="7" fillId="5" borderId="4" xfId="3" applyFont="1" applyFill="1" applyBorder="1" applyAlignment="1">
      <alignment horizontal="center"/>
    </xf>
    <xf numFmtId="0" fontId="5" fillId="0" borderId="0" xfId="3" applyFont="1" applyFill="1" applyBorder="1" applyAlignment="1">
      <alignment horizontal="center" vertical="center"/>
    </xf>
    <xf numFmtId="0" fontId="7" fillId="5" borderId="1" xfId="3" applyFont="1" applyFill="1" applyBorder="1" applyAlignment="1">
      <alignment horizontal="center" vertical="center" wrapText="1"/>
    </xf>
    <xf numFmtId="0" fontId="7" fillId="5" borderId="16" xfId="3" applyFont="1" applyFill="1" applyBorder="1" applyAlignment="1">
      <alignment horizontal="center" vertical="center" wrapText="1"/>
    </xf>
    <xf numFmtId="0" fontId="7" fillId="3" borderId="7" xfId="3" applyFont="1" applyFill="1" applyBorder="1" applyAlignment="1">
      <alignment horizontal="center"/>
    </xf>
    <xf numFmtId="0" fontId="7" fillId="5" borderId="6" xfId="3" applyFont="1" applyFill="1" applyBorder="1" applyAlignment="1">
      <alignment horizontal="center" vertical="center" wrapText="1"/>
    </xf>
    <xf numFmtId="0" fontId="7" fillId="5" borderId="7" xfId="3" applyFont="1" applyFill="1" applyBorder="1" applyAlignment="1">
      <alignment horizontal="center" vertical="center" wrapText="1"/>
    </xf>
    <xf numFmtId="0" fontId="7" fillId="5" borderId="21" xfId="3" applyFont="1" applyFill="1" applyBorder="1" applyAlignment="1">
      <alignment horizontal="center" vertical="center" wrapText="1"/>
    </xf>
    <xf numFmtId="0" fontId="7" fillId="5" borderId="22" xfId="3" applyFont="1" applyFill="1" applyBorder="1" applyAlignment="1">
      <alignment horizontal="center" vertical="center" wrapText="1"/>
    </xf>
    <xf numFmtId="0" fontId="7" fillId="4" borderId="6" xfId="3" applyFont="1" applyFill="1" applyBorder="1" applyAlignment="1">
      <alignment horizontal="center" vertical="center" wrapText="1"/>
    </xf>
    <xf numFmtId="0" fontId="7" fillId="4" borderId="7" xfId="3" applyFont="1" applyFill="1" applyBorder="1" applyAlignment="1">
      <alignment horizontal="center" vertical="center" wrapText="1"/>
    </xf>
    <xf numFmtId="0" fontId="7" fillId="4" borderId="21" xfId="3" applyFont="1" applyFill="1" applyBorder="1" applyAlignment="1">
      <alignment horizontal="center" vertical="center" wrapText="1"/>
    </xf>
    <xf numFmtId="0" fontId="7" fillId="4" borderId="22" xfId="3" applyFont="1" applyFill="1" applyBorder="1" applyAlignment="1">
      <alignment horizontal="center" vertical="center" wrapText="1"/>
    </xf>
    <xf numFmtId="164" fontId="4" fillId="3" borderId="21" xfId="3" applyNumberFormat="1" applyFont="1" applyFill="1" applyBorder="1" applyAlignment="1">
      <alignment horizontal="center" vertical="center"/>
    </xf>
    <xf numFmtId="164" fontId="4" fillId="3" borderId="22" xfId="3" applyNumberFormat="1" applyFont="1" applyFill="1" applyBorder="1" applyAlignment="1">
      <alignment horizontal="center" vertical="center"/>
    </xf>
    <xf numFmtId="0" fontId="25" fillId="0" borderId="0" xfId="3" applyFont="1" applyFill="1" applyBorder="1" applyAlignment="1">
      <alignment horizontal="center" vertical="center" wrapText="1"/>
    </xf>
    <xf numFmtId="0" fontId="25" fillId="0" borderId="0" xfId="3" applyFont="1" applyFill="1" applyAlignment="1">
      <alignment horizontal="center" vertical="center" wrapText="1"/>
    </xf>
    <xf numFmtId="0" fontId="7" fillId="5" borderId="21" xfId="3" applyFont="1" applyFill="1" applyBorder="1" applyAlignment="1">
      <alignment horizontal="center" vertical="center"/>
    </xf>
    <xf numFmtId="0" fontId="7" fillId="5" borderId="22" xfId="3" applyFont="1" applyFill="1" applyBorder="1" applyAlignment="1">
      <alignment horizontal="center" vertical="center"/>
    </xf>
    <xf numFmtId="0" fontId="15" fillId="0" borderId="0" xfId="3" applyFont="1" applyFill="1" applyAlignment="1">
      <alignment horizontal="left" vertical="top" wrapText="1"/>
    </xf>
    <xf numFmtId="0" fontId="7" fillId="0" borderId="0" xfId="3" applyFont="1" applyFill="1" applyBorder="1" applyAlignment="1">
      <alignment horizontal="left" wrapText="1"/>
    </xf>
    <xf numFmtId="0" fontId="7" fillId="3" borderId="0" xfId="3" applyFont="1" applyFill="1" applyBorder="1" applyAlignment="1">
      <alignment horizontal="left" wrapText="1"/>
    </xf>
    <xf numFmtId="0" fontId="28" fillId="0" borderId="0" xfId="0" applyFont="1" applyFill="1" applyBorder="1" applyAlignment="1">
      <alignment horizontal="left" vertical="center" wrapText="1"/>
    </xf>
    <xf numFmtId="0" fontId="34" fillId="0" borderId="0" xfId="3" applyFont="1" applyFill="1" applyAlignment="1">
      <alignment horizontal="center" wrapText="1"/>
    </xf>
    <xf numFmtId="0" fontId="34" fillId="0" borderId="3" xfId="3" applyFont="1" applyFill="1" applyBorder="1" applyAlignment="1">
      <alignment horizontal="center" wrapText="1"/>
    </xf>
    <xf numFmtId="0" fontId="33" fillId="0" borderId="0" xfId="3" applyFont="1" applyFill="1" applyBorder="1" applyAlignment="1">
      <alignment horizontal="center" wrapText="1"/>
    </xf>
    <xf numFmtId="0" fontId="33" fillId="0" borderId="3" xfId="3" applyFont="1" applyFill="1" applyBorder="1" applyAlignment="1">
      <alignment horizontal="center" wrapText="1"/>
    </xf>
    <xf numFmtId="0" fontId="5" fillId="3" borderId="0" xfId="3" applyFont="1" applyFill="1" applyAlignment="1">
      <alignment horizontal="left" vertical="center"/>
    </xf>
    <xf numFmtId="0" fontId="17" fillId="0" borderId="0" xfId="0" applyFont="1" applyBorder="1" applyAlignment="1">
      <alignment horizontal="left" vertical="center"/>
    </xf>
    <xf numFmtId="0" fontId="5" fillId="3" borderId="0" xfId="2" applyFont="1" applyFill="1" applyAlignment="1">
      <alignment horizontal="center" vertical="center"/>
    </xf>
    <xf numFmtId="0" fontId="15" fillId="3" borderId="0" xfId="2" applyFont="1" applyFill="1" applyBorder="1" applyAlignment="1">
      <alignment horizontal="left" wrapText="1"/>
    </xf>
    <xf numFmtId="0" fontId="4" fillId="3" borderId="18" xfId="2" applyFont="1" applyFill="1" applyBorder="1" applyAlignment="1">
      <alignment horizontal="left"/>
    </xf>
    <xf numFmtId="0" fontId="4" fillId="3" borderId="20" xfId="2" applyFont="1" applyFill="1" applyBorder="1" applyAlignment="1">
      <alignment horizontal="left"/>
    </xf>
    <xf numFmtId="0" fontId="7" fillId="3" borderId="18" xfId="2" applyFont="1" applyFill="1" applyBorder="1" applyAlignment="1">
      <alignment horizontal="right"/>
    </xf>
    <xf numFmtId="0" fontId="7" fillId="3" borderId="19" xfId="2" applyFont="1" applyFill="1" applyBorder="1" applyAlignment="1">
      <alignment horizontal="right"/>
    </xf>
    <xf numFmtId="0" fontId="7" fillId="3" borderId="20" xfId="2" applyFont="1" applyFill="1" applyBorder="1" applyAlignment="1">
      <alignment horizontal="right"/>
    </xf>
    <xf numFmtId="0" fontId="7" fillId="8" borderId="16" xfId="2" applyFont="1" applyFill="1" applyBorder="1" applyAlignment="1">
      <alignment horizontal="center" vertical="center"/>
    </xf>
    <xf numFmtId="0" fontId="7" fillId="8" borderId="18" xfId="2" applyFont="1" applyFill="1" applyBorder="1" applyAlignment="1">
      <alignment horizontal="center" vertical="center"/>
    </xf>
    <xf numFmtId="0" fontId="7" fillId="8" borderId="19" xfId="2" applyFont="1" applyFill="1" applyBorder="1" applyAlignment="1">
      <alignment horizontal="center" vertical="center"/>
    </xf>
    <xf numFmtId="0" fontId="7" fillId="8" borderId="20" xfId="2" applyFont="1" applyFill="1" applyBorder="1" applyAlignment="1">
      <alignment horizontal="center" vertical="center"/>
    </xf>
    <xf numFmtId="0" fontId="18" fillId="3" borderId="0" xfId="3" applyFont="1" applyFill="1" applyAlignment="1">
      <alignment horizontal="center" wrapText="1"/>
    </xf>
    <xf numFmtId="0" fontId="5" fillId="3" borderId="0" xfId="3" applyFont="1" applyFill="1" applyAlignment="1">
      <alignment horizontal="center" vertical="center" wrapText="1"/>
    </xf>
    <xf numFmtId="0" fontId="18" fillId="0" borderId="0" xfId="3" applyFont="1" applyFill="1" applyAlignment="1">
      <alignment horizontal="center" wrapText="1"/>
    </xf>
    <xf numFmtId="0" fontId="4" fillId="3" borderId="0" xfId="3" applyFill="1" applyAlignment="1">
      <alignment horizontal="left" vertical="top" wrapText="1"/>
    </xf>
    <xf numFmtId="0" fontId="12" fillId="0" borderId="1" xfId="0" applyNumberFormat="1" applyFont="1" applyBorder="1" applyAlignment="1">
      <alignment horizontal="left" vertical="center"/>
    </xf>
    <xf numFmtId="0" fontId="12" fillId="2" borderId="1" xfId="0" applyFont="1" applyFill="1" applyBorder="1" applyAlignment="1">
      <alignment horizontal="left" vertical="center" wrapText="1"/>
    </xf>
    <xf numFmtId="0" fontId="12" fillId="2" borderId="1" xfId="0" applyFont="1" applyFill="1" applyBorder="1" applyAlignment="1">
      <alignment horizontal="left" vertical="center"/>
    </xf>
    <xf numFmtId="0" fontId="12" fillId="0" borderId="1" xfId="0" applyNumberFormat="1" applyFont="1" applyBorder="1" applyAlignment="1">
      <alignment horizontal="left" vertical="center" wrapText="1"/>
    </xf>
  </cellXfs>
  <cellStyles count="10">
    <cellStyle name="Comma" xfId="1" builtinId="3"/>
    <cellStyle name="Comma 2" xfId="9"/>
    <cellStyle name="Normal" xfId="0" builtinId="0"/>
    <cellStyle name="Normal 2" xfId="2"/>
    <cellStyle name="Normal 3" xfId="6"/>
    <cellStyle name="Normal 4" xfId="8"/>
    <cellStyle name="Normal_Solar Installed RE Project Detail as of 3-31-09 by Year" xfId="3"/>
    <cellStyle name="Normal_SREC Reg Pgm Status Report 063009 (3)" xfId="4"/>
    <cellStyle name="Normal_Summary by Year" xfId="5"/>
    <cellStyle name="Percent" xfId="7" builtinId="5"/>
  </cellStyles>
  <dxfs count="0"/>
  <tableStyles count="0" defaultTableStyle="TableStyleMedium9" defaultPivotStyle="PivotStyleLight16"/>
  <colors>
    <mruColors>
      <color rgb="FFFF5050"/>
      <color rgb="FFDCD8D4"/>
      <color rgb="FFC9CED3"/>
      <color rgb="FFD2D5CB"/>
      <color rgb="FFC8CDD4"/>
      <color rgb="FFD1D6CA"/>
      <color rgb="FFA4C163"/>
      <color rgb="FFFFFF99"/>
      <color rgb="FFFFFFB7"/>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441960</xdr:colOff>
      <xdr:row>27</xdr:row>
      <xdr:rowOff>0</xdr:rowOff>
    </xdr:from>
    <xdr:ext cx="184731" cy="264560"/>
    <xdr:sp macro="" textlink="">
      <xdr:nvSpPr>
        <xdr:cNvPr id="2" name="TextBox 1"/>
        <xdr:cNvSpPr txBox="1"/>
      </xdr:nvSpPr>
      <xdr:spPr>
        <a:xfrm>
          <a:off x="1066800" y="10523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Y27"/>
  <sheetViews>
    <sheetView showGridLines="0" tabSelected="1" zoomScale="75" zoomScaleNormal="75" workbookViewId="0">
      <selection activeCell="B1" sqref="B1:S1"/>
    </sheetView>
  </sheetViews>
  <sheetFormatPr defaultColWidth="10.33203125" defaultRowHeight="13.8" x14ac:dyDescent="0.25"/>
  <cols>
    <col min="1" max="1" width="1" style="358" customWidth="1"/>
    <col min="2" max="2" width="33.88671875" style="1" customWidth="1"/>
    <col min="3" max="3" width="11.77734375" style="1" customWidth="1"/>
    <col min="4" max="4" width="12.44140625" style="1" customWidth="1"/>
    <col min="5" max="5" width="0.88671875" style="7" customWidth="1"/>
    <col min="6" max="6" width="11.77734375" style="1" customWidth="1"/>
    <col min="7" max="7" width="12.5546875" style="1" customWidth="1"/>
    <col min="8" max="8" width="11.21875" style="1" customWidth="1"/>
    <col min="9" max="9" width="11.44140625" style="1" customWidth="1"/>
    <col min="10" max="10" width="10.6640625" style="1" customWidth="1"/>
    <col min="11" max="11" width="11.6640625" style="1" customWidth="1"/>
    <col min="12" max="12" width="9.33203125" style="1" customWidth="1"/>
    <col min="13" max="13" width="10.44140625" style="1" bestFit="1" customWidth="1"/>
    <col min="14" max="14" width="0.88671875" style="7" customWidth="1"/>
    <col min="15" max="15" width="10.6640625" style="1" customWidth="1"/>
    <col min="16" max="16" width="13.5546875" style="1" customWidth="1"/>
    <col min="17" max="17" width="0.88671875" style="7" customWidth="1"/>
    <col min="18" max="18" width="11.33203125" style="1" customWidth="1"/>
    <col min="19" max="19" width="15" style="1" customWidth="1"/>
    <col min="20" max="20" width="1.33203125" style="7" customWidth="1"/>
    <col min="21" max="21" width="12" style="7" customWidth="1"/>
    <col min="22" max="22" width="16.109375" style="1" customWidth="1"/>
    <col min="23" max="23" width="1.33203125" style="7" customWidth="1"/>
    <col min="24" max="24" width="11.33203125" style="1" bestFit="1" customWidth="1"/>
    <col min="25" max="25" width="15.77734375" style="1" customWidth="1"/>
    <col min="26" max="16384" width="10.33203125" style="1"/>
  </cols>
  <sheetData>
    <row r="1" spans="1:25" ht="18.75" customHeight="1" x14ac:dyDescent="0.3">
      <c r="B1" s="397" t="s">
        <v>119</v>
      </c>
      <c r="C1" s="397"/>
      <c r="D1" s="397"/>
      <c r="E1" s="397"/>
      <c r="F1" s="397"/>
      <c r="G1" s="397"/>
      <c r="H1" s="397"/>
      <c r="I1" s="397"/>
      <c r="J1" s="397"/>
      <c r="K1" s="397"/>
      <c r="L1" s="397"/>
      <c r="M1" s="397"/>
      <c r="N1" s="397"/>
      <c r="O1" s="397"/>
      <c r="P1" s="397"/>
      <c r="Q1" s="397"/>
      <c r="R1" s="397"/>
      <c r="S1" s="397"/>
      <c r="T1" s="39"/>
      <c r="U1" s="52"/>
      <c r="W1" s="71"/>
    </row>
    <row r="2" spans="1:25" ht="12" customHeight="1" x14ac:dyDescent="0.25">
      <c r="U2" s="388" t="s">
        <v>120</v>
      </c>
      <c r="V2" s="388"/>
      <c r="X2" s="387" t="s">
        <v>121</v>
      </c>
      <c r="Y2" s="387"/>
    </row>
    <row r="3" spans="1:25" s="125" customFormat="1" ht="15.6" customHeight="1" x14ac:dyDescent="0.25">
      <c r="A3" s="358"/>
      <c r="B3" s="127"/>
      <c r="C3" s="398" t="s">
        <v>100</v>
      </c>
      <c r="D3" s="398"/>
      <c r="E3" s="40"/>
      <c r="F3" s="399" t="s">
        <v>10</v>
      </c>
      <c r="G3" s="400"/>
      <c r="H3" s="393" t="s">
        <v>10</v>
      </c>
      <c r="I3" s="394"/>
      <c r="J3" s="403" t="s">
        <v>10</v>
      </c>
      <c r="K3" s="394"/>
      <c r="L3" s="401" t="s">
        <v>10</v>
      </c>
      <c r="M3" s="402"/>
      <c r="N3" s="40"/>
      <c r="O3" s="398" t="s">
        <v>99</v>
      </c>
      <c r="P3" s="398"/>
      <c r="Q3" s="40"/>
      <c r="R3" s="405" t="s">
        <v>78</v>
      </c>
      <c r="S3" s="405"/>
      <c r="T3" s="40"/>
      <c r="U3" s="388"/>
      <c r="V3" s="388"/>
      <c r="W3" s="40"/>
      <c r="X3" s="387"/>
      <c r="Y3" s="387"/>
    </row>
    <row r="4" spans="1:25" s="125" customFormat="1" ht="16.5" customHeight="1" x14ac:dyDescent="0.25">
      <c r="A4" s="358"/>
      <c r="B4" s="128"/>
      <c r="C4" s="398"/>
      <c r="D4" s="398"/>
      <c r="E4" s="40"/>
      <c r="F4" s="406" t="s">
        <v>96</v>
      </c>
      <c r="G4" s="407"/>
      <c r="H4" s="395" t="s">
        <v>97</v>
      </c>
      <c r="I4" s="396"/>
      <c r="J4" s="404" t="s">
        <v>98</v>
      </c>
      <c r="K4" s="396"/>
      <c r="L4" s="408" t="s">
        <v>93</v>
      </c>
      <c r="M4" s="409"/>
      <c r="N4" s="40"/>
      <c r="O4" s="398"/>
      <c r="P4" s="398"/>
      <c r="Q4" s="40"/>
      <c r="R4" s="405"/>
      <c r="S4" s="405"/>
      <c r="T4" s="40"/>
      <c r="U4" s="389"/>
      <c r="V4" s="389"/>
      <c r="W4" s="40"/>
      <c r="X4" s="387"/>
      <c r="Y4" s="387"/>
    </row>
    <row r="5" spans="1:25" s="125" customFormat="1" ht="32.25" customHeight="1" x14ac:dyDescent="0.25">
      <c r="A5" s="358"/>
      <c r="B5" s="5" t="s">
        <v>0</v>
      </c>
      <c r="C5" s="155" t="s">
        <v>9</v>
      </c>
      <c r="D5" s="155" t="s">
        <v>11</v>
      </c>
      <c r="E5" s="156"/>
      <c r="F5" s="157" t="s">
        <v>9</v>
      </c>
      <c r="G5" s="157" t="s">
        <v>11</v>
      </c>
      <c r="H5" s="158" t="s">
        <v>9</v>
      </c>
      <c r="I5" s="158" t="s">
        <v>11</v>
      </c>
      <c r="J5" s="157" t="s">
        <v>9</v>
      </c>
      <c r="K5" s="157" t="s">
        <v>11</v>
      </c>
      <c r="L5" s="155" t="s">
        <v>9</v>
      </c>
      <c r="M5" s="155" t="s">
        <v>11</v>
      </c>
      <c r="N5" s="156"/>
      <c r="O5" s="155" t="s">
        <v>9</v>
      </c>
      <c r="P5" s="155" t="s">
        <v>11</v>
      </c>
      <c r="Q5" s="156"/>
      <c r="R5" s="159" t="s">
        <v>8</v>
      </c>
      <c r="S5" s="159" t="s">
        <v>12</v>
      </c>
      <c r="T5" s="41"/>
      <c r="U5" s="173" t="s">
        <v>8</v>
      </c>
      <c r="V5" s="173" t="s">
        <v>90</v>
      </c>
      <c r="W5" s="156"/>
      <c r="X5" s="163" t="s">
        <v>8</v>
      </c>
      <c r="Y5" s="163" t="s">
        <v>30</v>
      </c>
    </row>
    <row r="6" spans="1:25" s="21" customFormat="1" ht="13.95" customHeight="1" x14ac:dyDescent="0.25">
      <c r="A6" s="359"/>
      <c r="B6" s="73" t="s">
        <v>19</v>
      </c>
      <c r="C6" s="334">
        <v>10778</v>
      </c>
      <c r="D6" s="335">
        <v>84712.697</v>
      </c>
      <c r="E6" s="36"/>
      <c r="F6" s="334">
        <v>1821</v>
      </c>
      <c r="G6" s="334">
        <v>51266.82</v>
      </c>
      <c r="H6" s="334">
        <v>701</v>
      </c>
      <c r="I6" s="334">
        <v>210448.89199999999</v>
      </c>
      <c r="J6" s="334">
        <v>61</v>
      </c>
      <c r="K6" s="334">
        <v>107928.022</v>
      </c>
      <c r="L6" s="334">
        <f t="shared" ref="L6:M9" si="0">SUM(F6+H6+J6)</f>
        <v>2583</v>
      </c>
      <c r="M6" s="334">
        <f t="shared" si="0"/>
        <v>369643.734</v>
      </c>
      <c r="N6" s="36"/>
      <c r="O6" s="334">
        <v>62</v>
      </c>
      <c r="P6" s="334">
        <v>110429.208</v>
      </c>
      <c r="Q6" s="36"/>
      <c r="R6" s="334">
        <f>SUM(C6+L6+O6)</f>
        <v>13423</v>
      </c>
      <c r="S6" s="334">
        <f>D6+M6+P6</f>
        <v>564785.63899999997</v>
      </c>
      <c r="T6" s="36"/>
      <c r="U6" s="341">
        <v>13423</v>
      </c>
      <c r="V6" s="342">
        <v>564785.63899999997</v>
      </c>
      <c r="W6" s="36"/>
      <c r="X6" s="350">
        <f t="shared" ref="X6:Y13" si="1">SUM(R6-U6)</f>
        <v>0</v>
      </c>
      <c r="Y6" s="351">
        <f t="shared" si="1"/>
        <v>0</v>
      </c>
    </row>
    <row r="7" spans="1:25" s="17" customFormat="1" ht="13.95" customHeight="1" x14ac:dyDescent="0.25">
      <c r="A7" s="361">
        <v>40909</v>
      </c>
      <c r="B7" s="73">
        <f>YEAR(A7)</f>
        <v>2012</v>
      </c>
      <c r="C7" s="334">
        <v>4709</v>
      </c>
      <c r="D7" s="335">
        <v>40723.17</v>
      </c>
      <c r="E7" s="36"/>
      <c r="F7" s="334">
        <v>649</v>
      </c>
      <c r="G7" s="334">
        <v>22642.526999999998</v>
      </c>
      <c r="H7" s="334">
        <v>460</v>
      </c>
      <c r="I7" s="334">
        <v>135450.16099999999</v>
      </c>
      <c r="J7" s="334">
        <v>49</v>
      </c>
      <c r="K7" s="334">
        <v>107020.96799999999</v>
      </c>
      <c r="L7" s="334">
        <f t="shared" si="0"/>
        <v>1158</v>
      </c>
      <c r="M7" s="334">
        <f t="shared" si="0"/>
        <v>265113.65599999996</v>
      </c>
      <c r="N7" s="36"/>
      <c r="O7" s="334">
        <v>35</v>
      </c>
      <c r="P7" s="334">
        <v>111490.527</v>
      </c>
      <c r="Q7" s="36"/>
      <c r="R7" s="334">
        <f>SUM(C7+L7+O7)</f>
        <v>5902</v>
      </c>
      <c r="S7" s="334">
        <f>D7+M7+P7</f>
        <v>417327.35299999994</v>
      </c>
      <c r="T7" s="36"/>
      <c r="U7" s="341">
        <v>5902</v>
      </c>
      <c r="V7" s="342">
        <v>417327.353</v>
      </c>
      <c r="W7" s="36"/>
      <c r="X7" s="350">
        <f t="shared" si="1"/>
        <v>0</v>
      </c>
      <c r="Y7" s="351">
        <f t="shared" si="1"/>
        <v>-5.8207660913467407E-11</v>
      </c>
    </row>
    <row r="8" spans="1:25" s="17" customFormat="1" ht="13.95" customHeight="1" x14ac:dyDescent="0.25">
      <c r="A8" s="361">
        <v>41275</v>
      </c>
      <c r="B8" s="73">
        <f>YEAR(A8)</f>
        <v>2013</v>
      </c>
      <c r="C8" s="334">
        <v>5913</v>
      </c>
      <c r="D8" s="335">
        <v>47594.712</v>
      </c>
      <c r="E8" s="36"/>
      <c r="F8" s="334">
        <v>338</v>
      </c>
      <c r="G8" s="334">
        <v>13206.966</v>
      </c>
      <c r="H8" s="334">
        <v>241</v>
      </c>
      <c r="I8" s="334">
        <v>74135.694000000003</v>
      </c>
      <c r="J8" s="334">
        <v>31</v>
      </c>
      <c r="K8" s="334">
        <v>56723.197999999997</v>
      </c>
      <c r="L8" s="334">
        <f t="shared" si="0"/>
        <v>610</v>
      </c>
      <c r="M8" s="334">
        <f t="shared" si="0"/>
        <v>144065.85800000001</v>
      </c>
      <c r="N8" s="36"/>
      <c r="O8" s="334">
        <v>15</v>
      </c>
      <c r="P8" s="334">
        <v>10566.995000000001</v>
      </c>
      <c r="Q8" s="36"/>
      <c r="R8" s="334">
        <f>SUM(C8+L8+O8)</f>
        <v>6538</v>
      </c>
      <c r="S8" s="334">
        <f>D8+M8+P8</f>
        <v>202227.565</v>
      </c>
      <c r="T8" s="36"/>
      <c r="U8" s="341">
        <v>6538</v>
      </c>
      <c r="V8" s="342">
        <v>202227.565</v>
      </c>
      <c r="W8" s="36"/>
      <c r="X8" s="350">
        <f t="shared" si="1"/>
        <v>0</v>
      </c>
      <c r="Y8" s="351">
        <f t="shared" si="1"/>
        <v>0</v>
      </c>
    </row>
    <row r="9" spans="1:25" s="17" customFormat="1" ht="13.95" customHeight="1" x14ac:dyDescent="0.25">
      <c r="A9" s="361">
        <v>41640</v>
      </c>
      <c r="B9" s="73">
        <f>YEAR(A9)</f>
        <v>2014</v>
      </c>
      <c r="C9" s="334">
        <v>6244</v>
      </c>
      <c r="D9" s="335">
        <v>50953.319000000003</v>
      </c>
      <c r="E9" s="36"/>
      <c r="F9" s="334">
        <v>128</v>
      </c>
      <c r="G9" s="334">
        <v>4456.54</v>
      </c>
      <c r="H9" s="334">
        <v>119</v>
      </c>
      <c r="I9" s="334">
        <v>42641.601999999999</v>
      </c>
      <c r="J9" s="334">
        <v>16</v>
      </c>
      <c r="K9" s="334">
        <v>72324.475999999995</v>
      </c>
      <c r="L9" s="334">
        <f t="shared" si="0"/>
        <v>263</v>
      </c>
      <c r="M9" s="334">
        <f t="shared" si="0"/>
        <v>119422.61799999999</v>
      </c>
      <c r="N9" s="36"/>
      <c r="O9" s="334">
        <v>12</v>
      </c>
      <c r="P9" s="334">
        <v>77016.664999999994</v>
      </c>
      <c r="Q9" s="36"/>
      <c r="R9" s="334">
        <f>SUM(C9+L9+O9)</f>
        <v>6519</v>
      </c>
      <c r="S9" s="334">
        <f>D9+M9+P9</f>
        <v>247392.60199999996</v>
      </c>
      <c r="T9" s="36"/>
      <c r="U9" s="341">
        <v>6519</v>
      </c>
      <c r="V9" s="342">
        <v>247392.60200000001</v>
      </c>
      <c r="W9" s="36"/>
      <c r="X9" s="350">
        <f t="shared" si="1"/>
        <v>0</v>
      </c>
      <c r="Y9" s="351">
        <f t="shared" si="1"/>
        <v>-5.8207660913467407E-11</v>
      </c>
    </row>
    <row r="10" spans="1:25" s="37" customFormat="1" ht="14.4" customHeight="1" x14ac:dyDescent="0.25">
      <c r="A10" s="360"/>
      <c r="B10" s="94" t="s">
        <v>33</v>
      </c>
      <c r="C10" s="336">
        <v>1550</v>
      </c>
      <c r="D10" s="337">
        <v>12420.919</v>
      </c>
      <c r="E10" s="36"/>
      <c r="F10" s="336">
        <v>29</v>
      </c>
      <c r="G10" s="336">
        <v>1051.42</v>
      </c>
      <c r="H10" s="336">
        <v>21</v>
      </c>
      <c r="I10" s="336">
        <v>6798.98</v>
      </c>
      <c r="J10" s="336">
        <v>1</v>
      </c>
      <c r="K10" s="336">
        <v>2376</v>
      </c>
      <c r="L10" s="336">
        <f t="shared" ref="L10:M13" si="2">SUM(F10+H10+J10)</f>
        <v>51</v>
      </c>
      <c r="M10" s="336">
        <f t="shared" si="2"/>
        <v>10226.4</v>
      </c>
      <c r="N10" s="36"/>
      <c r="O10" s="336">
        <v>0</v>
      </c>
      <c r="P10" s="336">
        <v>0</v>
      </c>
      <c r="Q10" s="36"/>
      <c r="R10" s="336">
        <f t="shared" ref="R10:S11" si="3">SUM(C10+L10+O10)</f>
        <v>1601</v>
      </c>
      <c r="S10" s="336">
        <f t="shared" si="3"/>
        <v>22647.319</v>
      </c>
      <c r="T10" s="42"/>
      <c r="U10" s="343">
        <v>1601</v>
      </c>
      <c r="V10" s="344">
        <v>22647.319</v>
      </c>
      <c r="W10" s="42"/>
      <c r="X10" s="352">
        <f t="shared" si="1"/>
        <v>0</v>
      </c>
      <c r="Y10" s="353">
        <f t="shared" si="1"/>
        <v>0</v>
      </c>
    </row>
    <row r="11" spans="1:25" s="37" customFormat="1" ht="14.4" x14ac:dyDescent="0.25">
      <c r="A11" s="360"/>
      <c r="B11" s="93" t="s">
        <v>109</v>
      </c>
      <c r="C11" s="338">
        <v>90</v>
      </c>
      <c r="D11" s="339">
        <v>738.02</v>
      </c>
      <c r="E11" s="36"/>
      <c r="F11" s="338">
        <v>4</v>
      </c>
      <c r="G11" s="338">
        <v>213.58</v>
      </c>
      <c r="H11" s="338">
        <v>4</v>
      </c>
      <c r="I11" s="338">
        <v>2112.7199999999998</v>
      </c>
      <c r="J11" s="338">
        <v>0</v>
      </c>
      <c r="K11" s="338">
        <v>0</v>
      </c>
      <c r="L11" s="338">
        <f t="shared" si="2"/>
        <v>8</v>
      </c>
      <c r="M11" s="338">
        <f t="shared" si="2"/>
        <v>2326.2999999999997</v>
      </c>
      <c r="N11" s="36"/>
      <c r="O11" s="338">
        <v>0</v>
      </c>
      <c r="P11" s="338">
        <v>0</v>
      </c>
      <c r="Q11" s="36"/>
      <c r="R11" s="338">
        <f t="shared" si="3"/>
        <v>98</v>
      </c>
      <c r="S11" s="338">
        <f t="shared" si="3"/>
        <v>3064.3199999999997</v>
      </c>
      <c r="T11" s="42"/>
      <c r="U11" s="345">
        <v>94</v>
      </c>
      <c r="V11" s="346">
        <v>3029.1</v>
      </c>
      <c r="W11" s="42"/>
      <c r="X11" s="354">
        <f t="shared" si="1"/>
        <v>4</v>
      </c>
      <c r="Y11" s="355">
        <f t="shared" si="1"/>
        <v>35.2199999999998</v>
      </c>
    </row>
    <row r="12" spans="1:25" s="17" customFormat="1" ht="14.4" x14ac:dyDescent="0.25">
      <c r="A12" s="361">
        <v>42005</v>
      </c>
      <c r="B12" s="18">
        <f>YEAR(A12)</f>
        <v>2015</v>
      </c>
      <c r="C12" s="332">
        <v>12709</v>
      </c>
      <c r="D12" s="243">
        <v>100658.3700000016</v>
      </c>
      <c r="E12" s="43"/>
      <c r="F12" s="242">
        <v>116</v>
      </c>
      <c r="G12" s="243">
        <v>3702.6400000000003</v>
      </c>
      <c r="H12" s="242">
        <v>82</v>
      </c>
      <c r="I12" s="243">
        <v>25398.790000000005</v>
      </c>
      <c r="J12" s="242">
        <v>7</v>
      </c>
      <c r="K12" s="243">
        <v>21629.63</v>
      </c>
      <c r="L12" s="340">
        <f t="shared" si="2"/>
        <v>205</v>
      </c>
      <c r="M12" s="340">
        <f t="shared" si="2"/>
        <v>50731.060000000005</v>
      </c>
      <c r="N12" s="43"/>
      <c r="O12" s="242">
        <v>8</v>
      </c>
      <c r="P12" s="243">
        <v>41683.64</v>
      </c>
      <c r="Q12" s="43"/>
      <c r="R12" s="340">
        <f t="shared" ref="R12:S14" si="4">SUM(C12+L12+O12)</f>
        <v>12922</v>
      </c>
      <c r="S12" s="340">
        <f t="shared" si="4"/>
        <v>193073.07000000158</v>
      </c>
      <c r="T12" s="43"/>
      <c r="U12" s="347">
        <v>12895</v>
      </c>
      <c r="V12" s="348">
        <v>192863.39</v>
      </c>
      <c r="W12" s="43"/>
      <c r="X12" s="356">
        <f t="shared" si="1"/>
        <v>27</v>
      </c>
      <c r="Y12" s="357">
        <f t="shared" si="1"/>
        <v>209.68000000156462</v>
      </c>
    </row>
    <row r="13" spans="1:25" s="17" customFormat="1" ht="14.4" x14ac:dyDescent="0.25">
      <c r="A13" s="361">
        <v>42370</v>
      </c>
      <c r="B13" s="154">
        <f>YEAR(A13)</f>
        <v>2016</v>
      </c>
      <c r="C13" s="332">
        <v>20823</v>
      </c>
      <c r="D13" s="243">
        <v>171699.61999999912</v>
      </c>
      <c r="E13" s="43"/>
      <c r="F13" s="242">
        <v>213</v>
      </c>
      <c r="G13" s="243">
        <v>6131.6200000000017</v>
      </c>
      <c r="H13" s="242">
        <v>113</v>
      </c>
      <c r="I13" s="243">
        <v>39270.439999999995</v>
      </c>
      <c r="J13" s="242">
        <v>18</v>
      </c>
      <c r="K13" s="243">
        <v>42479.69</v>
      </c>
      <c r="L13" s="340">
        <f t="shared" si="2"/>
        <v>344</v>
      </c>
      <c r="M13" s="340">
        <f t="shared" si="2"/>
        <v>87881.75</v>
      </c>
      <c r="N13" s="43"/>
      <c r="O13" s="242">
        <v>21</v>
      </c>
      <c r="P13" s="243">
        <v>126309.5</v>
      </c>
      <c r="Q13" s="43"/>
      <c r="R13" s="340">
        <f t="shared" si="4"/>
        <v>21188</v>
      </c>
      <c r="S13" s="340">
        <f t="shared" si="4"/>
        <v>385890.86999999912</v>
      </c>
      <c r="T13" s="43"/>
      <c r="U13" s="347">
        <v>20967</v>
      </c>
      <c r="V13" s="349">
        <v>381702.51</v>
      </c>
      <c r="W13" s="43"/>
      <c r="X13" s="356">
        <f t="shared" si="1"/>
        <v>221</v>
      </c>
      <c r="Y13" s="357">
        <f t="shared" si="1"/>
        <v>4188.3599999991129</v>
      </c>
    </row>
    <row r="14" spans="1:25" s="17" customFormat="1" ht="14.4" x14ac:dyDescent="0.25">
      <c r="A14" s="361">
        <v>42736</v>
      </c>
      <c r="B14" s="18">
        <f>YEAR(A14)</f>
        <v>2017</v>
      </c>
      <c r="C14" s="332">
        <v>3955</v>
      </c>
      <c r="D14" s="243">
        <v>33139.690000000061</v>
      </c>
      <c r="E14" s="43"/>
      <c r="F14" s="242">
        <v>66</v>
      </c>
      <c r="G14" s="243">
        <v>1872.1899999999998</v>
      </c>
      <c r="H14" s="242">
        <v>31</v>
      </c>
      <c r="I14" s="243">
        <v>11738.440000000002</v>
      </c>
      <c r="J14" s="242">
        <v>1</v>
      </c>
      <c r="K14" s="243">
        <v>1370.82</v>
      </c>
      <c r="L14" s="340">
        <f t="shared" ref="L14" si="5">SUM(F14+H14+J14)</f>
        <v>98</v>
      </c>
      <c r="M14" s="340">
        <f t="shared" ref="M14" si="6">SUM(G14+I14+K14)</f>
        <v>14981.450000000003</v>
      </c>
      <c r="N14" s="43"/>
      <c r="O14" s="242">
        <v>2</v>
      </c>
      <c r="P14" s="243">
        <v>17744.04</v>
      </c>
      <c r="Q14" s="43"/>
      <c r="R14" s="340">
        <f t="shared" si="4"/>
        <v>4055</v>
      </c>
      <c r="S14" s="340">
        <f t="shared" si="4"/>
        <v>65865.180000000066</v>
      </c>
      <c r="T14" s="43"/>
      <c r="U14" s="347">
        <v>2361</v>
      </c>
      <c r="V14" s="349">
        <v>30560.82</v>
      </c>
      <c r="W14" s="43"/>
      <c r="X14" s="356">
        <f t="shared" ref="X14" si="7">SUM(R14-U14)</f>
        <v>1694</v>
      </c>
      <c r="Y14" s="357">
        <f t="shared" ref="Y14" si="8">SUM(S14-V14)</f>
        <v>35304.360000000066</v>
      </c>
    </row>
    <row r="15" spans="1:25" s="17" customFormat="1" ht="14.4" hidden="1" x14ac:dyDescent="0.25">
      <c r="A15" s="361">
        <v>43101</v>
      </c>
      <c r="B15" s="18">
        <f>YEAR(A15)</f>
        <v>2018</v>
      </c>
      <c r="C15" s="19"/>
      <c r="D15" s="34"/>
      <c r="E15" s="43"/>
      <c r="F15" s="19"/>
      <c r="G15" s="16"/>
      <c r="H15" s="20"/>
      <c r="I15" s="16"/>
      <c r="J15" s="20"/>
      <c r="K15" s="16"/>
      <c r="L15" s="16"/>
      <c r="M15" s="16"/>
      <c r="N15" s="43"/>
      <c r="O15" s="19"/>
      <c r="P15" s="16"/>
      <c r="Q15" s="43"/>
      <c r="R15" s="16"/>
      <c r="S15" s="16"/>
      <c r="T15" s="43"/>
      <c r="U15" s="174"/>
      <c r="V15" s="175"/>
      <c r="W15" s="43"/>
      <c r="X15" s="166"/>
      <c r="Y15" s="333"/>
    </row>
    <row r="16" spans="1:25" s="6" customFormat="1" ht="3.6" customHeight="1" x14ac:dyDescent="0.3">
      <c r="A16" s="362"/>
      <c r="B16" s="8"/>
      <c r="C16" s="10"/>
      <c r="D16" s="11"/>
      <c r="E16" s="44"/>
      <c r="F16" s="12"/>
      <c r="G16" s="13">
        <v>0</v>
      </c>
      <c r="H16" s="12"/>
      <c r="I16" s="13"/>
      <c r="J16" s="13"/>
      <c r="K16" s="13"/>
      <c r="L16" s="10"/>
      <c r="M16" s="11"/>
      <c r="N16" s="44"/>
      <c r="O16" s="10"/>
      <c r="P16" s="11"/>
      <c r="Q16" s="44"/>
      <c r="R16" s="10"/>
      <c r="S16" s="89"/>
      <c r="T16" s="44"/>
      <c r="U16" s="176"/>
      <c r="V16" s="177"/>
      <c r="W16" s="44"/>
      <c r="X16" s="167"/>
      <c r="Y16" s="168"/>
    </row>
    <row r="17" spans="1:25" ht="18.600000000000001" customHeight="1" x14ac:dyDescent="0.25">
      <c r="B17" s="169" t="s">
        <v>1</v>
      </c>
      <c r="C17" s="364">
        <f>SUM(C6:C14)</f>
        <v>66771</v>
      </c>
      <c r="D17" s="364">
        <f>SUM(D6:D14)</f>
        <v>542640.51700000069</v>
      </c>
      <c r="E17" s="365"/>
      <c r="F17" s="364">
        <f t="shared" ref="F17:M17" si="9">SUM(F6:F14)</f>
        <v>3364</v>
      </c>
      <c r="G17" s="364">
        <f t="shared" si="9"/>
        <v>104544.30299999999</v>
      </c>
      <c r="H17" s="364">
        <f t="shared" si="9"/>
        <v>1772</v>
      </c>
      <c r="I17" s="364">
        <f t="shared" si="9"/>
        <v>547995.71899999981</v>
      </c>
      <c r="J17" s="364">
        <f t="shared" si="9"/>
        <v>184</v>
      </c>
      <c r="K17" s="364">
        <f t="shared" si="9"/>
        <v>411852.804</v>
      </c>
      <c r="L17" s="364">
        <f t="shared" si="9"/>
        <v>5320</v>
      </c>
      <c r="M17" s="364">
        <f t="shared" si="9"/>
        <v>1064392.8260000001</v>
      </c>
      <c r="N17" s="365"/>
      <c r="O17" s="364">
        <f>SUM(O6:O14)</f>
        <v>155</v>
      </c>
      <c r="P17" s="364">
        <f>SUM(P6:P14)</f>
        <v>495240.57499999995</v>
      </c>
      <c r="Q17" s="365"/>
      <c r="R17" s="366">
        <f>SUM(R6:R14)</f>
        <v>72246</v>
      </c>
      <c r="S17" s="367">
        <f>SUM(S6:S14)</f>
        <v>2102273.9180000005</v>
      </c>
      <c r="T17" s="365"/>
      <c r="U17" s="368">
        <f>SUM(U6:U14)</f>
        <v>70300</v>
      </c>
      <c r="V17" s="369">
        <f>SUM(V6:V14)</f>
        <v>2062536.298</v>
      </c>
      <c r="W17" s="365"/>
      <c r="X17" s="370">
        <f>SUM(X6:X14)</f>
        <v>1946</v>
      </c>
      <c r="Y17" s="371">
        <f>SUM(S17-V17)</f>
        <v>39737.620000000577</v>
      </c>
    </row>
    <row r="18" spans="1:25" s="4" customFormat="1" ht="14.4" customHeight="1" x14ac:dyDescent="0.25">
      <c r="A18" s="363"/>
      <c r="B18" s="38"/>
      <c r="C18" s="38"/>
      <c r="D18" s="38"/>
      <c r="E18" s="38"/>
      <c r="F18" s="38"/>
      <c r="G18" s="38"/>
      <c r="H18" s="38"/>
      <c r="I18" s="38"/>
      <c r="J18" s="38"/>
      <c r="K18" s="35"/>
      <c r="L18" s="35"/>
      <c r="U18" s="35"/>
    </row>
    <row r="19" spans="1:25" ht="14.4" customHeight="1" x14ac:dyDescent="0.25">
      <c r="B19" s="390" t="s">
        <v>81</v>
      </c>
      <c r="C19" s="391"/>
      <c r="D19" s="391"/>
      <c r="E19" s="391"/>
      <c r="F19" s="391"/>
      <c r="G19" s="391"/>
      <c r="H19" s="391"/>
      <c r="I19" s="391"/>
      <c r="J19" s="391"/>
      <c r="K19" s="391"/>
      <c r="L19" s="392"/>
      <c r="M19" s="4"/>
      <c r="O19" s="68"/>
      <c r="P19" s="68"/>
      <c r="R19" s="87"/>
      <c r="S19" s="88"/>
      <c r="U19" s="67"/>
      <c r="V19" s="51"/>
      <c r="X19" s="51"/>
      <c r="Y19" s="51"/>
    </row>
    <row r="20" spans="1:25" s="4" customFormat="1" ht="3" customHeight="1" x14ac:dyDescent="0.25">
      <c r="A20" s="363"/>
      <c r="B20" s="38"/>
      <c r="C20" s="38"/>
      <c r="D20" s="38"/>
      <c r="E20" s="38"/>
      <c r="F20" s="38"/>
      <c r="G20" s="38"/>
      <c r="H20" s="38"/>
      <c r="I20" s="38"/>
      <c r="J20" s="38"/>
      <c r="K20" s="35"/>
      <c r="L20" s="35"/>
      <c r="M20" s="35"/>
      <c r="N20" s="35"/>
      <c r="O20" s="35"/>
      <c r="P20" s="35"/>
      <c r="Q20" s="35"/>
      <c r="R20" s="35"/>
      <c r="S20" s="35"/>
      <c r="T20" s="35"/>
      <c r="U20" s="35"/>
      <c r="W20" s="35"/>
    </row>
    <row r="21" spans="1:25" ht="14.4" customHeight="1" x14ac:dyDescent="0.25">
      <c r="B21" s="378" t="s">
        <v>80</v>
      </c>
      <c r="C21" s="379"/>
      <c r="D21" s="379"/>
      <c r="E21" s="379"/>
      <c r="F21" s="379"/>
      <c r="G21" s="379"/>
      <c r="H21" s="379"/>
      <c r="I21" s="379"/>
      <c r="J21" s="379"/>
      <c r="K21" s="379"/>
      <c r="L21" s="380"/>
      <c r="M21" s="35"/>
      <c r="N21" s="47"/>
      <c r="O21" s="35"/>
      <c r="P21" s="35"/>
      <c r="Q21" s="47"/>
      <c r="R21" s="35"/>
      <c r="S21" s="80"/>
      <c r="T21" s="47"/>
      <c r="U21" s="82"/>
      <c r="W21" s="153"/>
      <c r="X21" s="51"/>
      <c r="Y21" s="51"/>
    </row>
    <row r="22" spans="1:25" ht="3" customHeight="1" x14ac:dyDescent="0.25">
      <c r="B22" s="38"/>
      <c r="C22" s="38"/>
      <c r="D22" s="38"/>
      <c r="E22" s="38"/>
      <c r="F22" s="38"/>
      <c r="G22" s="38"/>
      <c r="H22" s="38"/>
      <c r="I22" s="38"/>
      <c r="J22" s="38"/>
      <c r="K22" s="35"/>
      <c r="L22" s="35"/>
      <c r="M22" s="35"/>
      <c r="N22" s="47"/>
      <c r="O22" s="35"/>
      <c r="P22" s="35"/>
      <c r="Q22" s="47"/>
      <c r="R22" s="35"/>
      <c r="S22" s="80"/>
      <c r="T22" s="47"/>
      <c r="U22" s="47"/>
      <c r="W22" s="153"/>
    </row>
    <row r="23" spans="1:25" ht="14.4" customHeight="1" x14ac:dyDescent="0.25">
      <c r="B23" s="381" t="s">
        <v>127</v>
      </c>
      <c r="C23" s="382"/>
      <c r="D23" s="382"/>
      <c r="E23" s="382"/>
      <c r="F23" s="382"/>
      <c r="G23" s="382"/>
      <c r="H23" s="382"/>
      <c r="I23" s="382"/>
      <c r="J23" s="382"/>
      <c r="K23" s="382"/>
      <c r="L23" s="383"/>
      <c r="M23" s="4"/>
      <c r="O23" s="84"/>
      <c r="P23" s="4"/>
      <c r="R23" s="4"/>
      <c r="S23" s="81"/>
      <c r="V23" s="51"/>
    </row>
    <row r="24" spans="1:25" ht="1.95" customHeight="1" x14ac:dyDescent="0.25">
      <c r="B24" s="38"/>
      <c r="C24" s="38"/>
      <c r="D24" s="38"/>
      <c r="E24" s="46"/>
      <c r="F24" s="38"/>
      <c r="G24" s="38"/>
      <c r="H24" s="38"/>
      <c r="I24" s="38"/>
      <c r="J24" s="38"/>
      <c r="K24" s="35"/>
      <c r="L24" s="35"/>
      <c r="M24" s="35"/>
      <c r="N24" s="47"/>
      <c r="O24" s="35"/>
      <c r="P24" s="35"/>
      <c r="Q24" s="47"/>
      <c r="R24" s="35"/>
      <c r="S24" s="35"/>
      <c r="T24" s="47"/>
      <c r="U24" s="47"/>
      <c r="W24" s="153"/>
    </row>
    <row r="25" spans="1:25" ht="14.4" customHeight="1" x14ac:dyDescent="0.25">
      <c r="B25" s="384" t="s">
        <v>107</v>
      </c>
      <c r="C25" s="385"/>
      <c r="D25" s="385"/>
      <c r="E25" s="385"/>
      <c r="F25" s="385"/>
      <c r="G25" s="385"/>
      <c r="H25" s="385"/>
      <c r="I25" s="385"/>
      <c r="J25" s="385"/>
      <c r="K25" s="385"/>
      <c r="L25" s="386"/>
      <c r="M25" s="15"/>
      <c r="N25" s="45"/>
      <c r="O25" s="14"/>
      <c r="P25" s="15"/>
      <c r="Q25" s="45"/>
      <c r="R25" s="14"/>
      <c r="S25" s="15"/>
      <c r="T25" s="45"/>
      <c r="U25" s="83"/>
      <c r="V25" s="50"/>
      <c r="W25" s="45"/>
    </row>
    <row r="26" spans="1:25" ht="1.95" customHeight="1" x14ac:dyDescent="0.25">
      <c r="B26" s="38"/>
      <c r="C26" s="38"/>
      <c r="D26" s="38"/>
      <c r="E26" s="46"/>
      <c r="F26" s="38"/>
      <c r="G26" s="38"/>
      <c r="H26" s="38"/>
      <c r="I26" s="38"/>
      <c r="J26" s="38"/>
      <c r="K26" s="35"/>
      <c r="L26" s="35"/>
      <c r="M26" s="35"/>
      <c r="N26" s="47"/>
      <c r="O26" s="35"/>
      <c r="P26" s="35"/>
      <c r="Q26" s="47"/>
      <c r="R26" s="35"/>
      <c r="S26" s="35"/>
      <c r="T26" s="47"/>
      <c r="U26" s="47"/>
      <c r="W26" s="153"/>
      <c r="X26" s="1" t="s">
        <v>92</v>
      </c>
    </row>
    <row r="27" spans="1:25" ht="1.95" customHeight="1" x14ac:dyDescent="0.25">
      <c r="B27" s="38"/>
      <c r="C27" s="38"/>
      <c r="D27" s="38"/>
      <c r="E27" s="46"/>
      <c r="F27" s="38"/>
      <c r="G27" s="38"/>
      <c r="H27" s="38"/>
      <c r="I27" s="38"/>
      <c r="J27" s="38"/>
      <c r="K27" s="35"/>
      <c r="L27" s="35"/>
      <c r="M27" s="35"/>
      <c r="N27" s="178"/>
      <c r="O27" s="35"/>
      <c r="P27" s="35"/>
      <c r="Q27" s="178"/>
      <c r="R27" s="35"/>
      <c r="S27" s="35"/>
      <c r="T27" s="178"/>
      <c r="U27" s="178"/>
      <c r="W27" s="178"/>
    </row>
  </sheetData>
  <mergeCells count="18">
    <mergeCell ref="B1:S1"/>
    <mergeCell ref="C3:D4"/>
    <mergeCell ref="F3:G3"/>
    <mergeCell ref="L3:M3"/>
    <mergeCell ref="O3:P4"/>
    <mergeCell ref="J3:K3"/>
    <mergeCell ref="J4:K4"/>
    <mergeCell ref="R3:S4"/>
    <mergeCell ref="F4:G4"/>
    <mergeCell ref="L4:M4"/>
    <mergeCell ref="B21:L21"/>
    <mergeCell ref="B23:L23"/>
    <mergeCell ref="B25:L25"/>
    <mergeCell ref="X2:Y4"/>
    <mergeCell ref="U2:V4"/>
    <mergeCell ref="B19:L19"/>
    <mergeCell ref="H3:I3"/>
    <mergeCell ref="H4:I4"/>
  </mergeCells>
  <printOptions horizontalCentered="1" verticalCentered="1"/>
  <pageMargins left="0.25" right="0.25" top="0.75" bottom="0.75" header="0.3" footer="0.3"/>
  <pageSetup scale="52" orientation="landscape" r:id="rId1"/>
  <headerFooter alignWithMargins="0">
    <oddFooter>&amp;LNew Jersey Board of Public Utilities,  Office of Clean Energy&amp;RNew Jersey's Clean Energy Program&amp;XTM</oddFooter>
  </headerFooter>
  <ignoredErrors>
    <ignoredError sqref="G17"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8"/>
  <sheetViews>
    <sheetView showGridLines="0" zoomScale="80" zoomScaleNormal="80" workbookViewId="0">
      <selection sqref="A1:R1"/>
    </sheetView>
  </sheetViews>
  <sheetFormatPr defaultColWidth="10.33203125" defaultRowHeight="13.8" x14ac:dyDescent="0.25"/>
  <cols>
    <col min="1" max="1" width="27.77734375" style="1" bestFit="1" customWidth="1"/>
    <col min="2" max="2" width="9.109375" style="75" customWidth="1"/>
    <col min="3" max="3" width="12.88671875" style="1" bestFit="1" customWidth="1"/>
    <col min="4" max="4" width="0.88671875" style="7" customWidth="1"/>
    <col min="5" max="5" width="9.109375" style="1" customWidth="1"/>
    <col min="6" max="6" width="9.44140625" style="1" bestFit="1" customWidth="1"/>
    <col min="7" max="7" width="10.44140625" style="1" customWidth="1"/>
    <col min="8" max="8" width="10.33203125" style="1" customWidth="1"/>
    <col min="9" max="9" width="10" style="1" customWidth="1"/>
    <col min="10" max="11" width="10.6640625" style="1" customWidth="1"/>
    <col min="12" max="12" width="12.6640625" style="1" customWidth="1"/>
    <col min="13" max="13" width="0.88671875" style="7" customWidth="1"/>
    <col min="14" max="14" width="10.6640625" style="1" customWidth="1"/>
    <col min="15" max="15" width="14.6640625" style="1" customWidth="1"/>
    <col min="16" max="16" width="0.88671875" style="7" customWidth="1"/>
    <col min="17" max="17" width="11.33203125" style="1" customWidth="1"/>
    <col min="18" max="18" width="13.44140625" style="1" customWidth="1"/>
    <col min="19" max="19" width="2" style="7" customWidth="1"/>
    <col min="20" max="20" width="10.33203125" style="1" customWidth="1"/>
    <col min="21" max="21" width="16.6640625" style="1" customWidth="1"/>
    <col min="22" max="22" width="2" style="7" customWidth="1"/>
    <col min="23" max="23" width="13.21875" style="1" customWidth="1"/>
    <col min="24" max="24" width="16" style="1" customWidth="1"/>
    <col min="25" max="16384" width="10.33203125" style="1"/>
  </cols>
  <sheetData>
    <row r="1" spans="1:24" ht="17.399999999999999" x14ac:dyDescent="0.25">
      <c r="A1" s="410" t="s">
        <v>122</v>
      </c>
      <c r="B1" s="410"/>
      <c r="C1" s="410"/>
      <c r="D1" s="410"/>
      <c r="E1" s="410"/>
      <c r="F1" s="410"/>
      <c r="G1" s="410"/>
      <c r="H1" s="410"/>
      <c r="I1" s="410"/>
      <c r="J1" s="410"/>
      <c r="K1" s="410"/>
      <c r="L1" s="410"/>
      <c r="M1" s="410"/>
      <c r="N1" s="410"/>
      <c r="O1" s="410"/>
      <c r="P1" s="410"/>
      <c r="Q1" s="410"/>
      <c r="R1" s="410"/>
    </row>
    <row r="2" spans="1:24" ht="10.199999999999999" customHeight="1" x14ac:dyDescent="0.3">
      <c r="A2" s="76"/>
      <c r="B2" s="77"/>
      <c r="C2" s="76"/>
      <c r="E2" s="76"/>
      <c r="F2" s="76"/>
      <c r="G2" s="76"/>
      <c r="H2" s="76"/>
      <c r="I2" s="76"/>
      <c r="J2" s="76"/>
      <c r="K2" s="7"/>
      <c r="L2" s="7"/>
      <c r="N2" s="7"/>
      <c r="O2" s="7"/>
      <c r="Q2" s="7"/>
      <c r="R2" s="7"/>
      <c r="T2" s="272"/>
      <c r="U2" s="272"/>
      <c r="V2" s="273"/>
      <c r="W2" s="425" t="s">
        <v>121</v>
      </c>
      <c r="X2" s="425"/>
    </row>
    <row r="3" spans="1:24" s="125" customFormat="1" ht="15.6" customHeight="1" x14ac:dyDescent="0.25">
      <c r="A3" s="124"/>
      <c r="B3" s="411" t="s">
        <v>100</v>
      </c>
      <c r="C3" s="411"/>
      <c r="D3" s="40"/>
      <c r="E3" s="399" t="s">
        <v>10</v>
      </c>
      <c r="F3" s="413"/>
      <c r="G3" s="399" t="s">
        <v>10</v>
      </c>
      <c r="H3" s="413"/>
      <c r="I3" s="399" t="s">
        <v>10</v>
      </c>
      <c r="J3" s="413"/>
      <c r="K3" s="401" t="s">
        <v>10</v>
      </c>
      <c r="L3" s="402"/>
      <c r="M3" s="40"/>
      <c r="N3" s="414" t="s">
        <v>99</v>
      </c>
      <c r="O3" s="415"/>
      <c r="P3" s="40"/>
      <c r="Q3" s="418" t="s">
        <v>123</v>
      </c>
      <c r="R3" s="419"/>
      <c r="S3" s="211"/>
      <c r="T3" s="424" t="s">
        <v>120</v>
      </c>
      <c r="U3" s="424"/>
      <c r="V3" s="273"/>
      <c r="W3" s="425"/>
      <c r="X3" s="425"/>
    </row>
    <row r="4" spans="1:24" s="125" customFormat="1" x14ac:dyDescent="0.25">
      <c r="A4" s="126"/>
      <c r="B4" s="412"/>
      <c r="C4" s="412"/>
      <c r="D4" s="40"/>
      <c r="E4" s="422" t="s">
        <v>96</v>
      </c>
      <c r="F4" s="423"/>
      <c r="G4" s="422" t="s">
        <v>101</v>
      </c>
      <c r="H4" s="423"/>
      <c r="I4" s="422" t="s">
        <v>98</v>
      </c>
      <c r="J4" s="423"/>
      <c r="K4" s="426" t="s">
        <v>93</v>
      </c>
      <c r="L4" s="427"/>
      <c r="M4" s="40"/>
      <c r="N4" s="416"/>
      <c r="O4" s="417"/>
      <c r="P4" s="40"/>
      <c r="Q4" s="420"/>
      <c r="R4" s="421"/>
      <c r="S4" s="211"/>
      <c r="T4" s="424"/>
      <c r="U4" s="424"/>
      <c r="V4" s="273"/>
      <c r="W4" s="425"/>
      <c r="X4" s="425"/>
    </row>
    <row r="5" spans="1:24" s="125" customFormat="1" ht="27.6" x14ac:dyDescent="0.25">
      <c r="A5" s="429" t="s">
        <v>102</v>
      </c>
      <c r="B5" s="284" t="s">
        <v>9</v>
      </c>
      <c r="C5" s="208" t="s">
        <v>79</v>
      </c>
      <c r="D5" s="156"/>
      <c r="E5" s="157" t="s">
        <v>9</v>
      </c>
      <c r="F5" s="157" t="s">
        <v>79</v>
      </c>
      <c r="G5" s="157" t="s">
        <v>9</v>
      </c>
      <c r="H5" s="157" t="s">
        <v>79</v>
      </c>
      <c r="I5" s="157" t="s">
        <v>9</v>
      </c>
      <c r="J5" s="157" t="s">
        <v>79</v>
      </c>
      <c r="K5" s="208" t="s">
        <v>9</v>
      </c>
      <c r="L5" s="208" t="s">
        <v>79</v>
      </c>
      <c r="M5" s="156"/>
      <c r="N5" s="208" t="s">
        <v>9</v>
      </c>
      <c r="O5" s="208" t="s">
        <v>11</v>
      </c>
      <c r="P5" s="41"/>
      <c r="Q5" s="159" t="s">
        <v>8</v>
      </c>
      <c r="R5" s="159" t="s">
        <v>32</v>
      </c>
      <c r="S5" s="160"/>
      <c r="T5" s="163" t="s">
        <v>8</v>
      </c>
      <c r="U5" s="163" t="s">
        <v>30</v>
      </c>
      <c r="V5" s="274"/>
      <c r="W5" s="163" t="s">
        <v>8</v>
      </c>
      <c r="X5" s="163" t="s">
        <v>30</v>
      </c>
    </row>
    <row r="6" spans="1:24" s="125" customFormat="1" x14ac:dyDescent="0.25">
      <c r="A6" s="429"/>
      <c r="B6" s="162"/>
      <c r="C6" s="162"/>
      <c r="D6" s="162"/>
      <c r="E6" s="162"/>
      <c r="F6" s="162"/>
      <c r="G6" s="162"/>
      <c r="H6" s="162"/>
      <c r="I6" s="162"/>
      <c r="J6" s="162"/>
      <c r="K6" s="162"/>
      <c r="L6" s="162"/>
      <c r="M6" s="156"/>
      <c r="N6" s="156"/>
      <c r="O6" s="156"/>
      <c r="P6" s="41"/>
      <c r="Q6" s="156"/>
      <c r="R6" s="156"/>
      <c r="S6" s="160"/>
      <c r="T6" s="164"/>
      <c r="U6" s="164"/>
      <c r="V6" s="274"/>
      <c r="W6" s="164"/>
      <c r="X6" s="164"/>
    </row>
    <row r="7" spans="1:24" s="125" customFormat="1" ht="4.2" customHeight="1" x14ac:dyDescent="0.25">
      <c r="A7" s="283"/>
      <c r="B7" s="162"/>
      <c r="C7" s="162"/>
      <c r="D7" s="162"/>
      <c r="E7" s="162"/>
      <c r="F7" s="162"/>
      <c r="G7" s="162"/>
      <c r="H7" s="162"/>
      <c r="I7" s="162"/>
      <c r="J7" s="162"/>
      <c r="K7" s="162"/>
      <c r="L7" s="162"/>
      <c r="M7" s="156"/>
      <c r="N7" s="156"/>
      <c r="O7" s="156"/>
      <c r="P7" s="41"/>
      <c r="Q7" s="156"/>
      <c r="R7" s="156"/>
      <c r="S7" s="160"/>
      <c r="T7" s="164"/>
      <c r="U7" s="164"/>
      <c r="V7" s="274"/>
      <c r="W7" s="164"/>
      <c r="X7" s="164"/>
    </row>
    <row r="8" spans="1:24" ht="14.4" x14ac:dyDescent="0.25">
      <c r="A8" s="92" t="s">
        <v>19</v>
      </c>
      <c r="B8" s="213">
        <f>'Annual Capacity'!C6</f>
        <v>10778</v>
      </c>
      <c r="C8" s="214">
        <f>'Annual Capacity'!D6</f>
        <v>84712.697</v>
      </c>
      <c r="D8" s="215"/>
      <c r="E8" s="213">
        <f>'Annual Capacity'!F6</f>
        <v>1821</v>
      </c>
      <c r="F8" s="214">
        <f>'Annual Capacity'!G6</f>
        <v>51266.82</v>
      </c>
      <c r="G8" s="213">
        <f>'Annual Capacity'!H6</f>
        <v>701</v>
      </c>
      <c r="H8" s="214">
        <f>'Annual Capacity'!I6</f>
        <v>210448.89199999999</v>
      </c>
      <c r="I8" s="213">
        <f>'Annual Capacity'!J6</f>
        <v>61</v>
      </c>
      <c r="J8" s="214">
        <f>'Annual Capacity'!K6</f>
        <v>107928.022</v>
      </c>
      <c r="K8" s="213">
        <f t="shared" ref="K8:K10" si="0">SUM(E8+G8+I8)</f>
        <v>2583</v>
      </c>
      <c r="L8" s="216">
        <f t="shared" ref="L8:L10" si="1">SUM(F8+H8+J8)</f>
        <v>369643.734</v>
      </c>
      <c r="M8" s="215"/>
      <c r="N8" s="213">
        <f>'Annual Capacity'!O6</f>
        <v>62</v>
      </c>
      <c r="O8" s="214">
        <f>'Annual Capacity'!P6</f>
        <v>110429.208</v>
      </c>
      <c r="P8" s="215"/>
      <c r="Q8" s="256">
        <f t="shared" ref="Q8:Q10" si="2">SUM(B8+K8+N8)</f>
        <v>13423</v>
      </c>
      <c r="R8" s="257">
        <f t="shared" ref="R8:R10" si="3">SUM(C8+L8+O8)</f>
        <v>564785.63899999997</v>
      </c>
      <c r="S8" s="219"/>
      <c r="T8" s="275">
        <v>13423</v>
      </c>
      <c r="U8" s="275">
        <v>564785.63899999997</v>
      </c>
      <c r="V8" s="274"/>
      <c r="W8" s="220">
        <f t="shared" ref="W8:W10" si="4">SUM(Q8-T8)</f>
        <v>0</v>
      </c>
      <c r="X8" s="221">
        <f t="shared" ref="X8:X10" si="5">SUM(R8-U8)</f>
        <v>0</v>
      </c>
    </row>
    <row r="9" spans="1:24" ht="14.4" x14ac:dyDescent="0.25">
      <c r="A9" s="161">
        <v>2012</v>
      </c>
      <c r="B9" s="222">
        <f>'Annual Capacity'!C7</f>
        <v>4709</v>
      </c>
      <c r="C9" s="223">
        <f>'Annual Capacity'!D7</f>
        <v>40723.17</v>
      </c>
      <c r="D9" s="215"/>
      <c r="E9" s="222">
        <f>'Annual Capacity'!F7</f>
        <v>649</v>
      </c>
      <c r="F9" s="223">
        <f>'Annual Capacity'!G7</f>
        <v>22642.526999999998</v>
      </c>
      <c r="G9" s="222">
        <f>'Annual Capacity'!H7</f>
        <v>460</v>
      </c>
      <c r="H9" s="223">
        <f>'Annual Capacity'!I7</f>
        <v>135450.16099999999</v>
      </c>
      <c r="I9" s="222">
        <f>'Annual Capacity'!J7</f>
        <v>49</v>
      </c>
      <c r="J9" s="223">
        <f>'Annual Capacity'!K7</f>
        <v>107020.96799999999</v>
      </c>
      <c r="K9" s="222">
        <f t="shared" si="0"/>
        <v>1158</v>
      </c>
      <c r="L9" s="224">
        <f t="shared" si="1"/>
        <v>265113.65599999996</v>
      </c>
      <c r="M9" s="215"/>
      <c r="N9" s="222">
        <f>'Annual Capacity'!O7</f>
        <v>35</v>
      </c>
      <c r="O9" s="223">
        <f>'Annual Capacity'!P7</f>
        <v>111490.527</v>
      </c>
      <c r="P9" s="215"/>
      <c r="Q9" s="258">
        <f t="shared" si="2"/>
        <v>5902</v>
      </c>
      <c r="R9" s="259">
        <f t="shared" si="3"/>
        <v>417327.35299999994</v>
      </c>
      <c r="S9" s="219"/>
      <c r="T9" s="276">
        <v>5902</v>
      </c>
      <c r="U9" s="276">
        <v>417327.35299999994</v>
      </c>
      <c r="V9" s="274"/>
      <c r="W9" s="227">
        <f t="shared" si="4"/>
        <v>0</v>
      </c>
      <c r="X9" s="228">
        <f t="shared" si="5"/>
        <v>0</v>
      </c>
    </row>
    <row r="10" spans="1:24" ht="14.4" x14ac:dyDescent="0.25">
      <c r="A10" s="92">
        <v>2013</v>
      </c>
      <c r="B10" s="213">
        <f>'Annual Capacity'!C8</f>
        <v>5913</v>
      </c>
      <c r="C10" s="214">
        <f>'Annual Capacity'!D8</f>
        <v>47594.712</v>
      </c>
      <c r="D10" s="215"/>
      <c r="E10" s="213">
        <f>'Annual Capacity'!F8</f>
        <v>338</v>
      </c>
      <c r="F10" s="214">
        <f>'Annual Capacity'!G8</f>
        <v>13206.966</v>
      </c>
      <c r="G10" s="213">
        <f>'Annual Capacity'!H8</f>
        <v>241</v>
      </c>
      <c r="H10" s="214">
        <f>'Annual Capacity'!I8</f>
        <v>74135.694000000003</v>
      </c>
      <c r="I10" s="213">
        <f>'Annual Capacity'!J8</f>
        <v>31</v>
      </c>
      <c r="J10" s="214">
        <f>'Annual Capacity'!K8</f>
        <v>56723.197999999997</v>
      </c>
      <c r="K10" s="213">
        <f t="shared" si="0"/>
        <v>610</v>
      </c>
      <c r="L10" s="216">
        <f t="shared" si="1"/>
        <v>144065.85800000001</v>
      </c>
      <c r="M10" s="215"/>
      <c r="N10" s="213">
        <f>'Annual Capacity'!O8</f>
        <v>15</v>
      </c>
      <c r="O10" s="214">
        <f>'Annual Capacity'!P8</f>
        <v>10566.995000000001</v>
      </c>
      <c r="P10" s="215"/>
      <c r="Q10" s="256">
        <f t="shared" si="2"/>
        <v>6538</v>
      </c>
      <c r="R10" s="257">
        <f t="shared" si="3"/>
        <v>202227.565</v>
      </c>
      <c r="S10" s="219"/>
      <c r="T10" s="275">
        <v>6538</v>
      </c>
      <c r="U10" s="275">
        <v>202227.565</v>
      </c>
      <c r="V10" s="274"/>
      <c r="W10" s="220">
        <f t="shared" si="4"/>
        <v>0</v>
      </c>
      <c r="X10" s="221">
        <f t="shared" si="5"/>
        <v>0</v>
      </c>
    </row>
    <row r="11" spans="1:24" ht="14.4" x14ac:dyDescent="0.25">
      <c r="A11" s="92">
        <v>2014</v>
      </c>
      <c r="B11" s="213">
        <f>'Annual Capacity'!C9</f>
        <v>6244</v>
      </c>
      <c r="C11" s="214">
        <f>'Annual Capacity'!D9</f>
        <v>50953.319000000003</v>
      </c>
      <c r="D11" s="215"/>
      <c r="E11" s="213">
        <f>'Annual Capacity'!F9</f>
        <v>128</v>
      </c>
      <c r="F11" s="214">
        <f>'Annual Capacity'!G9</f>
        <v>4456.54</v>
      </c>
      <c r="G11" s="213">
        <f>'Annual Capacity'!H9</f>
        <v>119</v>
      </c>
      <c r="H11" s="214">
        <f>'Annual Capacity'!I9</f>
        <v>42641.601999999999</v>
      </c>
      <c r="I11" s="213">
        <f>'Annual Capacity'!J9</f>
        <v>16</v>
      </c>
      <c r="J11" s="214">
        <f>'Annual Capacity'!K9</f>
        <v>72324.475999999995</v>
      </c>
      <c r="K11" s="213">
        <f t="shared" ref="K11" si="6">SUM(E11+G11+I11)</f>
        <v>263</v>
      </c>
      <c r="L11" s="216">
        <f t="shared" ref="L11" si="7">SUM(F11+H11+J11)</f>
        <v>119422.61799999999</v>
      </c>
      <c r="M11" s="215"/>
      <c r="N11" s="213">
        <f>'Annual Capacity'!O9</f>
        <v>12</v>
      </c>
      <c r="O11" s="214">
        <f>'Annual Capacity'!P9</f>
        <v>77016.664999999994</v>
      </c>
      <c r="P11" s="215"/>
      <c r="Q11" s="256">
        <f t="shared" ref="Q11" si="8">SUM(B11+K11+N11)</f>
        <v>6519</v>
      </c>
      <c r="R11" s="257">
        <f t="shared" ref="R11" si="9">SUM(C11+L11+O11)</f>
        <v>247392.60199999996</v>
      </c>
      <c r="S11" s="219"/>
      <c r="T11" s="275">
        <v>6519</v>
      </c>
      <c r="U11" s="275">
        <v>247392.60199999996</v>
      </c>
      <c r="V11" s="274"/>
      <c r="W11" s="220">
        <f t="shared" ref="W11" si="10">SUM(Q11-T11)</f>
        <v>0</v>
      </c>
      <c r="X11" s="221">
        <f t="shared" ref="X11" si="11">SUM(R11-U11)</f>
        <v>0</v>
      </c>
    </row>
    <row r="12" spans="1:24" ht="14.4" x14ac:dyDescent="0.25">
      <c r="A12" s="95" t="s">
        <v>33</v>
      </c>
      <c r="B12" s="229">
        <f>'Annual Capacity'!C10</f>
        <v>1550</v>
      </c>
      <c r="C12" s="230">
        <f>'Annual Capacity'!D10</f>
        <v>12420.919</v>
      </c>
      <c r="D12" s="215"/>
      <c r="E12" s="229">
        <f>'Annual Capacity'!F10</f>
        <v>29</v>
      </c>
      <c r="F12" s="230">
        <f>'Annual Capacity'!G10</f>
        <v>1051.42</v>
      </c>
      <c r="G12" s="229">
        <f>'Annual Capacity'!H10</f>
        <v>21</v>
      </c>
      <c r="H12" s="230">
        <f>'Annual Capacity'!I10</f>
        <v>6798.98</v>
      </c>
      <c r="I12" s="229">
        <f>'Annual Capacity'!J10</f>
        <v>1</v>
      </c>
      <c r="J12" s="230">
        <f>'Annual Capacity'!K10</f>
        <v>2376</v>
      </c>
      <c r="K12" s="229">
        <f t="shared" ref="K12" si="12">SUM(E12+G12+I12)</f>
        <v>51</v>
      </c>
      <c r="L12" s="231">
        <f t="shared" ref="L12" si="13">SUM(F12+H12+J12)</f>
        <v>10226.4</v>
      </c>
      <c r="M12" s="215"/>
      <c r="N12" s="229">
        <f>'Annual Capacity'!O10</f>
        <v>0</v>
      </c>
      <c r="O12" s="230">
        <f>'Annual Capacity'!P10</f>
        <v>0</v>
      </c>
      <c r="P12" s="215"/>
      <c r="Q12" s="260">
        <f t="shared" ref="Q12" si="14">SUM(B12+K12+N12)</f>
        <v>1601</v>
      </c>
      <c r="R12" s="261">
        <f t="shared" ref="R12" si="15">SUM(C12+L12+O12)</f>
        <v>22647.319</v>
      </c>
      <c r="S12" s="219"/>
      <c r="T12" s="277">
        <v>1601</v>
      </c>
      <c r="U12" s="277">
        <v>22647.319</v>
      </c>
      <c r="V12" s="274"/>
      <c r="W12" s="232">
        <f t="shared" ref="W12" si="16">SUM(Q12-T12)</f>
        <v>0</v>
      </c>
      <c r="X12" s="233">
        <f t="shared" ref="X12" si="17">SUM(R12-U12)</f>
        <v>0</v>
      </c>
    </row>
    <row r="13" spans="1:24" ht="14.4" x14ac:dyDescent="0.25">
      <c r="A13" s="307" t="s">
        <v>77</v>
      </c>
      <c r="B13" s="299">
        <f>'Annual Capacity'!C11</f>
        <v>90</v>
      </c>
      <c r="C13" s="300">
        <f>'Annual Capacity'!D11</f>
        <v>738.02</v>
      </c>
      <c r="D13" s="215"/>
      <c r="E13" s="299">
        <f>'Annual Capacity'!F11</f>
        <v>4</v>
      </c>
      <c r="F13" s="300">
        <f>'Annual Capacity'!G11</f>
        <v>213.58</v>
      </c>
      <c r="G13" s="299">
        <f>'Annual Capacity'!H11</f>
        <v>4</v>
      </c>
      <c r="H13" s="300">
        <f>'Annual Capacity'!I11</f>
        <v>2112.7199999999998</v>
      </c>
      <c r="I13" s="299">
        <f>'Annual Capacity'!J11</f>
        <v>0</v>
      </c>
      <c r="J13" s="300">
        <f>'Annual Capacity'!K11</f>
        <v>0</v>
      </c>
      <c r="K13" s="299">
        <f>SUM(E13+G13+I13)</f>
        <v>8</v>
      </c>
      <c r="L13" s="301">
        <f>SUM(F13+H13+J13)</f>
        <v>2326.2999999999997</v>
      </c>
      <c r="M13" s="215"/>
      <c r="N13" s="299">
        <f>'Annual Capacity'!O11</f>
        <v>0</v>
      </c>
      <c r="O13" s="300">
        <f>'Annual Capacity'!P11</f>
        <v>0</v>
      </c>
      <c r="P13" s="215"/>
      <c r="Q13" s="302">
        <f>SUM(B13+K13+N13)</f>
        <v>98</v>
      </c>
      <c r="R13" s="303">
        <f>SUM(C13+L13+O13)</f>
        <v>3064.3199999999997</v>
      </c>
      <c r="S13" s="219"/>
      <c r="T13" s="304">
        <v>94</v>
      </c>
      <c r="U13" s="304">
        <v>3029.0999999999995</v>
      </c>
      <c r="V13" s="274"/>
      <c r="W13" s="305">
        <f>SUM(Q13-T13)</f>
        <v>4</v>
      </c>
      <c r="X13" s="306">
        <f>SUM(R13-U13)</f>
        <v>35.220000000000255</v>
      </c>
    </row>
    <row r="14" spans="1:24" s="7" customFormat="1" ht="5.4" customHeight="1" x14ac:dyDescent="0.25">
      <c r="A14" s="430" t="s">
        <v>103</v>
      </c>
      <c r="B14" s="234"/>
      <c r="C14" s="235"/>
      <c r="D14" s="215"/>
      <c r="E14" s="234"/>
      <c r="F14" s="235"/>
      <c r="G14" s="234"/>
      <c r="H14" s="235"/>
      <c r="I14" s="234"/>
      <c r="J14" s="235"/>
      <c r="K14" s="234"/>
      <c r="L14" s="236"/>
      <c r="M14" s="215"/>
      <c r="N14" s="234"/>
      <c r="O14" s="235"/>
      <c r="P14" s="215"/>
      <c r="Q14" s="234"/>
      <c r="R14" s="236"/>
      <c r="S14" s="219"/>
      <c r="T14" s="278"/>
      <c r="U14" s="278"/>
      <c r="V14" s="274"/>
      <c r="W14" s="237"/>
      <c r="X14" s="238"/>
    </row>
    <row r="15" spans="1:24" s="7" customFormat="1" ht="17.399999999999999" customHeight="1" x14ac:dyDescent="0.25">
      <c r="A15" s="430"/>
      <c r="B15" s="239"/>
      <c r="C15" s="239"/>
      <c r="D15" s="239"/>
      <c r="E15" s="239"/>
      <c r="F15" s="239"/>
      <c r="G15" s="239"/>
      <c r="H15" s="239"/>
      <c r="I15" s="239"/>
      <c r="J15" s="239"/>
      <c r="K15" s="239"/>
      <c r="L15" s="239"/>
      <c r="M15" s="215"/>
      <c r="N15" s="234"/>
      <c r="O15" s="235"/>
      <c r="P15" s="215"/>
      <c r="Q15" s="234"/>
      <c r="R15" s="236"/>
      <c r="S15" s="219"/>
      <c r="T15" s="278"/>
      <c r="U15" s="278"/>
      <c r="V15" s="274"/>
      <c r="W15" s="237"/>
      <c r="X15" s="238"/>
    </row>
    <row r="16" spans="1:24" s="125" customFormat="1" ht="4.2" customHeight="1" x14ac:dyDescent="0.25">
      <c r="A16" s="283"/>
      <c r="B16" s="162"/>
      <c r="C16" s="162"/>
      <c r="D16" s="162"/>
      <c r="E16" s="162"/>
      <c r="F16" s="162"/>
      <c r="G16" s="162"/>
      <c r="H16" s="162"/>
      <c r="I16" s="162"/>
      <c r="J16" s="162"/>
      <c r="K16" s="162"/>
      <c r="L16" s="162"/>
      <c r="M16" s="156"/>
      <c r="N16" s="156"/>
      <c r="O16" s="156"/>
      <c r="P16" s="41"/>
      <c r="Q16" s="156"/>
      <c r="R16" s="156"/>
      <c r="S16" s="160"/>
      <c r="T16" s="164"/>
      <c r="U16" s="164"/>
      <c r="V16" s="274"/>
      <c r="W16" s="164"/>
      <c r="X16" s="164"/>
    </row>
    <row r="17" spans="1:24" ht="14.4" x14ac:dyDescent="0.25">
      <c r="A17" s="74">
        <v>42005</v>
      </c>
      <c r="B17" s="329">
        <v>833</v>
      </c>
      <c r="C17" s="241">
        <v>6782.1399999999985</v>
      </c>
      <c r="D17" s="215"/>
      <c r="E17" s="242">
        <v>7</v>
      </c>
      <c r="F17" s="243">
        <v>182.45</v>
      </c>
      <c r="G17" s="242">
        <v>12</v>
      </c>
      <c r="H17" s="243">
        <v>2920.4199999999996</v>
      </c>
      <c r="I17" s="242">
        <v>0</v>
      </c>
      <c r="J17" s="243">
        <v>0</v>
      </c>
      <c r="K17" s="240">
        <f t="shared" ref="K17:K21" si="18">SUM(E17+G17+I17)</f>
        <v>19</v>
      </c>
      <c r="L17" s="244">
        <f t="shared" ref="L17:L21" si="19">SUM(F17+H17+J17)</f>
        <v>3102.8699999999994</v>
      </c>
      <c r="M17" s="215"/>
      <c r="N17" s="240">
        <v>1</v>
      </c>
      <c r="O17" s="241">
        <v>6258.6</v>
      </c>
      <c r="P17" s="215"/>
      <c r="Q17" s="217">
        <f t="shared" ref="Q17:Q40" si="20">SUM(B17+K17+N17)</f>
        <v>853</v>
      </c>
      <c r="R17" s="218">
        <f t="shared" ref="R17:R21" si="21">SUM(C17+L17+O17)</f>
        <v>16143.609999999999</v>
      </c>
      <c r="S17" s="219"/>
      <c r="T17" s="279">
        <v>851</v>
      </c>
      <c r="U17" s="279">
        <v>16130.86</v>
      </c>
      <c r="V17" s="274"/>
      <c r="W17" s="245">
        <f t="shared" ref="W17:W21" si="22">SUM(Q17-T17)</f>
        <v>2</v>
      </c>
      <c r="X17" s="246">
        <f t="shared" ref="X17:X21" si="23">SUM(R17-U17)</f>
        <v>12.749999999998181</v>
      </c>
    </row>
    <row r="18" spans="1:24" ht="14.4" x14ac:dyDescent="0.25">
      <c r="A18" s="74">
        <v>42036</v>
      </c>
      <c r="B18" s="329">
        <v>623</v>
      </c>
      <c r="C18" s="241">
        <v>4730.1000000000013</v>
      </c>
      <c r="D18" s="215"/>
      <c r="E18" s="242">
        <v>12</v>
      </c>
      <c r="F18" s="243">
        <v>334.13</v>
      </c>
      <c r="G18" s="242">
        <v>1</v>
      </c>
      <c r="H18" s="243">
        <v>851.19</v>
      </c>
      <c r="I18" s="242">
        <v>0</v>
      </c>
      <c r="J18" s="243">
        <v>0</v>
      </c>
      <c r="K18" s="240">
        <f t="shared" si="18"/>
        <v>13</v>
      </c>
      <c r="L18" s="244">
        <f t="shared" si="19"/>
        <v>1185.3200000000002</v>
      </c>
      <c r="M18" s="215"/>
      <c r="N18" s="240">
        <v>0</v>
      </c>
      <c r="O18" s="241">
        <v>0</v>
      </c>
      <c r="P18" s="215"/>
      <c r="Q18" s="217">
        <f t="shared" si="20"/>
        <v>636</v>
      </c>
      <c r="R18" s="218">
        <f t="shared" si="21"/>
        <v>5915.4200000000019</v>
      </c>
      <c r="S18" s="219"/>
      <c r="T18" s="279">
        <v>635</v>
      </c>
      <c r="U18" s="279">
        <v>5903.42</v>
      </c>
      <c r="V18" s="274"/>
      <c r="W18" s="245">
        <f t="shared" si="22"/>
        <v>1</v>
      </c>
      <c r="X18" s="246">
        <f t="shared" si="23"/>
        <v>12.000000000001819</v>
      </c>
    </row>
    <row r="19" spans="1:24" ht="14.4" x14ac:dyDescent="0.25">
      <c r="A19" s="74">
        <v>42064</v>
      </c>
      <c r="B19" s="329">
        <v>846</v>
      </c>
      <c r="C19" s="241">
        <v>6867.539999999989</v>
      </c>
      <c r="D19" s="215"/>
      <c r="E19" s="242">
        <v>1</v>
      </c>
      <c r="F19" s="243">
        <v>16.07</v>
      </c>
      <c r="G19" s="242">
        <v>4</v>
      </c>
      <c r="H19" s="243">
        <v>2132.6</v>
      </c>
      <c r="I19" s="242">
        <v>1</v>
      </c>
      <c r="J19" s="243">
        <v>5958.43</v>
      </c>
      <c r="K19" s="240">
        <f t="shared" si="18"/>
        <v>6</v>
      </c>
      <c r="L19" s="244">
        <f t="shared" si="19"/>
        <v>8107.1</v>
      </c>
      <c r="M19" s="215"/>
      <c r="N19" s="240">
        <v>0</v>
      </c>
      <c r="O19" s="241">
        <v>0</v>
      </c>
      <c r="P19" s="215"/>
      <c r="Q19" s="217">
        <f t="shared" si="20"/>
        <v>852</v>
      </c>
      <c r="R19" s="218">
        <f t="shared" si="21"/>
        <v>14974.639999999989</v>
      </c>
      <c r="S19" s="219"/>
      <c r="T19" s="279">
        <v>849</v>
      </c>
      <c r="U19" s="279">
        <v>14952.810000000001</v>
      </c>
      <c r="V19" s="274"/>
      <c r="W19" s="245">
        <f t="shared" si="22"/>
        <v>3</v>
      </c>
      <c r="X19" s="246">
        <f t="shared" si="23"/>
        <v>21.829999999987194</v>
      </c>
    </row>
    <row r="20" spans="1:24" ht="14.4" x14ac:dyDescent="0.25">
      <c r="A20" s="74">
        <v>42095</v>
      </c>
      <c r="B20" s="329">
        <v>907</v>
      </c>
      <c r="C20" s="241">
        <v>7069.3599999999715</v>
      </c>
      <c r="D20" s="215"/>
      <c r="E20" s="242">
        <v>11</v>
      </c>
      <c r="F20" s="243">
        <v>285.07000000000005</v>
      </c>
      <c r="G20" s="242">
        <v>4</v>
      </c>
      <c r="H20" s="243">
        <v>1459.31</v>
      </c>
      <c r="I20" s="242">
        <v>0</v>
      </c>
      <c r="J20" s="243">
        <v>0</v>
      </c>
      <c r="K20" s="240">
        <f t="shared" si="18"/>
        <v>15</v>
      </c>
      <c r="L20" s="244">
        <f t="shared" si="19"/>
        <v>1744.38</v>
      </c>
      <c r="M20" s="215"/>
      <c r="N20" s="240">
        <v>0</v>
      </c>
      <c r="O20" s="241">
        <v>0</v>
      </c>
      <c r="P20" s="215"/>
      <c r="Q20" s="217">
        <f t="shared" si="20"/>
        <v>922</v>
      </c>
      <c r="R20" s="218">
        <f t="shared" si="21"/>
        <v>8813.7399999999725</v>
      </c>
      <c r="S20" s="219"/>
      <c r="T20" s="279">
        <v>921</v>
      </c>
      <c r="U20" s="279">
        <v>8805.32</v>
      </c>
      <c r="V20" s="274"/>
      <c r="W20" s="245">
        <f t="shared" si="22"/>
        <v>1</v>
      </c>
      <c r="X20" s="246">
        <f t="shared" si="23"/>
        <v>8.4199999999727879</v>
      </c>
    </row>
    <row r="21" spans="1:24" ht="14.4" x14ac:dyDescent="0.25">
      <c r="A21" s="74">
        <v>42125</v>
      </c>
      <c r="B21" s="329">
        <v>781</v>
      </c>
      <c r="C21" s="241">
        <v>6040.24999999999</v>
      </c>
      <c r="D21" s="215"/>
      <c r="E21" s="242">
        <v>6</v>
      </c>
      <c r="F21" s="243">
        <v>197.07</v>
      </c>
      <c r="G21" s="242">
        <v>5</v>
      </c>
      <c r="H21" s="243">
        <v>1718.79</v>
      </c>
      <c r="I21" s="242">
        <v>0</v>
      </c>
      <c r="J21" s="243">
        <v>0</v>
      </c>
      <c r="K21" s="240">
        <f t="shared" si="18"/>
        <v>11</v>
      </c>
      <c r="L21" s="244">
        <f t="shared" si="19"/>
        <v>1915.86</v>
      </c>
      <c r="M21" s="215"/>
      <c r="N21" s="240">
        <v>0</v>
      </c>
      <c r="O21" s="241">
        <v>0</v>
      </c>
      <c r="P21" s="215"/>
      <c r="Q21" s="217">
        <f t="shared" si="20"/>
        <v>792</v>
      </c>
      <c r="R21" s="218">
        <f t="shared" si="21"/>
        <v>7956.1099999999897</v>
      </c>
      <c r="S21" s="219"/>
      <c r="T21" s="279">
        <v>790</v>
      </c>
      <c r="U21" s="279">
        <v>7940.2199999999993</v>
      </c>
      <c r="V21" s="274"/>
      <c r="W21" s="245">
        <f t="shared" si="22"/>
        <v>2</v>
      </c>
      <c r="X21" s="246">
        <f t="shared" si="23"/>
        <v>15.889999999990323</v>
      </c>
    </row>
    <row r="22" spans="1:24" ht="14.4" x14ac:dyDescent="0.25">
      <c r="A22" s="74">
        <v>42156</v>
      </c>
      <c r="B22" s="329">
        <v>1094</v>
      </c>
      <c r="C22" s="241">
        <v>8770.0599999999868</v>
      </c>
      <c r="D22" s="247"/>
      <c r="E22" s="242">
        <v>11</v>
      </c>
      <c r="F22" s="243">
        <v>289.3</v>
      </c>
      <c r="G22" s="242">
        <v>3</v>
      </c>
      <c r="H22" s="243">
        <v>1200.6600000000001</v>
      </c>
      <c r="I22" s="242">
        <v>1</v>
      </c>
      <c r="J22" s="243">
        <v>1589.87</v>
      </c>
      <c r="K22" s="240">
        <f t="shared" ref="K22:K39" si="24">SUM(E22+G22+I22)</f>
        <v>15</v>
      </c>
      <c r="L22" s="244">
        <f t="shared" ref="L22:L40" si="25">SUM(F22+H22+J22)</f>
        <v>3079.83</v>
      </c>
      <c r="M22" s="247"/>
      <c r="N22" s="240">
        <v>2</v>
      </c>
      <c r="O22" s="241">
        <v>5887.7199999999993</v>
      </c>
      <c r="P22" s="247"/>
      <c r="Q22" s="217">
        <f t="shared" si="20"/>
        <v>1111</v>
      </c>
      <c r="R22" s="218">
        <f t="shared" ref="R22:R40" si="26">SUM(C22+L22+O22)</f>
        <v>17737.609999999986</v>
      </c>
      <c r="S22" s="212"/>
      <c r="T22" s="280">
        <v>1111</v>
      </c>
      <c r="U22" s="246">
        <v>17739.900000000001</v>
      </c>
      <c r="V22" s="274"/>
      <c r="W22" s="245">
        <f t="shared" ref="W22:X25" si="27">SUM(Q22-T22)</f>
        <v>0</v>
      </c>
      <c r="X22" s="246">
        <f t="shared" si="27"/>
        <v>-2.290000000015425</v>
      </c>
    </row>
    <row r="23" spans="1:24" ht="14.4" x14ac:dyDescent="0.25">
      <c r="A23" s="74">
        <v>42186</v>
      </c>
      <c r="B23" s="329">
        <v>1505</v>
      </c>
      <c r="C23" s="241">
        <v>12060.359999999935</v>
      </c>
      <c r="D23" s="247"/>
      <c r="E23" s="242">
        <v>10</v>
      </c>
      <c r="F23" s="243">
        <v>260.90999999999997</v>
      </c>
      <c r="G23" s="242">
        <v>15</v>
      </c>
      <c r="H23" s="243">
        <v>4527.88</v>
      </c>
      <c r="I23" s="242">
        <v>1</v>
      </c>
      <c r="J23" s="243">
        <v>3448.44</v>
      </c>
      <c r="K23" s="240">
        <f t="shared" si="24"/>
        <v>26</v>
      </c>
      <c r="L23" s="244">
        <f t="shared" si="25"/>
        <v>8237.23</v>
      </c>
      <c r="M23" s="247"/>
      <c r="N23" s="240">
        <v>0</v>
      </c>
      <c r="O23" s="241">
        <v>0</v>
      </c>
      <c r="P23" s="247"/>
      <c r="Q23" s="217">
        <f t="shared" si="20"/>
        <v>1531</v>
      </c>
      <c r="R23" s="218">
        <f t="shared" si="26"/>
        <v>20297.589999999935</v>
      </c>
      <c r="S23" s="212"/>
      <c r="T23" s="280">
        <v>1530</v>
      </c>
      <c r="U23" s="246">
        <v>20289.59</v>
      </c>
      <c r="V23" s="274"/>
      <c r="W23" s="245">
        <f t="shared" si="27"/>
        <v>1</v>
      </c>
      <c r="X23" s="246">
        <f t="shared" si="27"/>
        <v>7.9999999999345164</v>
      </c>
    </row>
    <row r="24" spans="1:24" ht="14.4" x14ac:dyDescent="0.25">
      <c r="A24" s="74">
        <v>42217</v>
      </c>
      <c r="B24" s="329">
        <v>1397</v>
      </c>
      <c r="C24" s="241">
        <v>11009.45999999999</v>
      </c>
      <c r="D24" s="247"/>
      <c r="E24" s="242">
        <v>12</v>
      </c>
      <c r="F24" s="243">
        <v>410.26</v>
      </c>
      <c r="G24" s="242">
        <v>5</v>
      </c>
      <c r="H24" s="243">
        <v>947.96</v>
      </c>
      <c r="I24" s="242">
        <v>0</v>
      </c>
      <c r="J24" s="243">
        <v>0</v>
      </c>
      <c r="K24" s="240">
        <f t="shared" si="24"/>
        <v>17</v>
      </c>
      <c r="L24" s="244">
        <f t="shared" si="25"/>
        <v>1358.22</v>
      </c>
      <c r="M24" s="247"/>
      <c r="N24" s="240">
        <v>1</v>
      </c>
      <c r="O24" s="241">
        <v>9899.82</v>
      </c>
      <c r="P24" s="247"/>
      <c r="Q24" s="217">
        <f t="shared" si="20"/>
        <v>1415</v>
      </c>
      <c r="R24" s="218">
        <f t="shared" si="26"/>
        <v>22267.499999999989</v>
      </c>
      <c r="S24" s="212"/>
      <c r="T24" s="280">
        <v>1407</v>
      </c>
      <c r="U24" s="246">
        <v>22198.44</v>
      </c>
      <c r="V24" s="274"/>
      <c r="W24" s="245">
        <f t="shared" si="27"/>
        <v>8</v>
      </c>
      <c r="X24" s="246">
        <f t="shared" si="27"/>
        <v>69.059999999990396</v>
      </c>
    </row>
    <row r="25" spans="1:24" ht="14.4" x14ac:dyDescent="0.25">
      <c r="A25" s="74">
        <v>42248</v>
      </c>
      <c r="B25" s="329">
        <v>1325</v>
      </c>
      <c r="C25" s="241">
        <v>10554.530000000012</v>
      </c>
      <c r="D25" s="247"/>
      <c r="E25" s="242">
        <v>3</v>
      </c>
      <c r="F25" s="243">
        <v>101.25999999999999</v>
      </c>
      <c r="G25" s="242">
        <v>6</v>
      </c>
      <c r="H25" s="243">
        <v>1584.75</v>
      </c>
      <c r="I25" s="242">
        <v>0</v>
      </c>
      <c r="J25" s="243">
        <v>0</v>
      </c>
      <c r="K25" s="240">
        <f t="shared" si="24"/>
        <v>9</v>
      </c>
      <c r="L25" s="244">
        <f t="shared" si="25"/>
        <v>1686.01</v>
      </c>
      <c r="M25" s="247"/>
      <c r="N25" s="240">
        <v>1</v>
      </c>
      <c r="O25" s="241">
        <v>5992.03</v>
      </c>
      <c r="P25" s="247"/>
      <c r="Q25" s="217">
        <f t="shared" si="20"/>
        <v>1335</v>
      </c>
      <c r="R25" s="218">
        <f t="shared" si="26"/>
        <v>18232.570000000011</v>
      </c>
      <c r="S25" s="212"/>
      <c r="T25" s="280">
        <v>1334</v>
      </c>
      <c r="U25" s="246">
        <v>18225.57</v>
      </c>
      <c r="V25" s="274"/>
      <c r="W25" s="245">
        <f t="shared" si="27"/>
        <v>1</v>
      </c>
      <c r="X25" s="246">
        <f t="shared" si="27"/>
        <v>7.0000000000109139</v>
      </c>
    </row>
    <row r="26" spans="1:24" ht="14.4" x14ac:dyDescent="0.25">
      <c r="A26" s="74">
        <v>42278</v>
      </c>
      <c r="B26" s="329">
        <v>1246</v>
      </c>
      <c r="C26" s="241">
        <v>9974.0200000000059</v>
      </c>
      <c r="D26" s="247"/>
      <c r="E26" s="242">
        <v>13</v>
      </c>
      <c r="F26" s="243">
        <v>473.12</v>
      </c>
      <c r="G26" s="242">
        <v>8</v>
      </c>
      <c r="H26" s="243">
        <v>1377.49</v>
      </c>
      <c r="I26" s="242">
        <v>0</v>
      </c>
      <c r="J26" s="243">
        <v>0</v>
      </c>
      <c r="K26" s="240">
        <f t="shared" si="24"/>
        <v>21</v>
      </c>
      <c r="L26" s="244">
        <f t="shared" si="25"/>
        <v>1850.6100000000001</v>
      </c>
      <c r="M26" s="247"/>
      <c r="N26" s="240">
        <v>0</v>
      </c>
      <c r="O26" s="241">
        <v>0</v>
      </c>
      <c r="P26" s="247"/>
      <c r="Q26" s="217">
        <f t="shared" si="20"/>
        <v>1267</v>
      </c>
      <c r="R26" s="218">
        <f t="shared" si="26"/>
        <v>11824.630000000006</v>
      </c>
      <c r="S26" s="212"/>
      <c r="T26" s="280">
        <v>1266</v>
      </c>
      <c r="U26" s="246">
        <v>11817.230000000001</v>
      </c>
      <c r="V26" s="274"/>
      <c r="W26" s="245">
        <f t="shared" ref="W26:W41" si="28">SUM(Q26-T26)</f>
        <v>1</v>
      </c>
      <c r="X26" s="246">
        <f t="shared" ref="X26:X41" si="29">SUM(R26-U26)</f>
        <v>7.4000000000050932</v>
      </c>
    </row>
    <row r="27" spans="1:24" ht="14.4" x14ac:dyDescent="0.25">
      <c r="A27" s="74">
        <v>42309</v>
      </c>
      <c r="B27" s="329">
        <v>929</v>
      </c>
      <c r="C27" s="241">
        <v>7143.9700000000039</v>
      </c>
      <c r="D27" s="247"/>
      <c r="E27" s="242">
        <v>11</v>
      </c>
      <c r="F27" s="243">
        <v>455.37</v>
      </c>
      <c r="G27" s="242">
        <v>6</v>
      </c>
      <c r="H27" s="243">
        <v>2452.4700000000003</v>
      </c>
      <c r="I27" s="242">
        <v>2</v>
      </c>
      <c r="J27" s="243">
        <v>3372.6899999999996</v>
      </c>
      <c r="K27" s="240">
        <f t="shared" si="24"/>
        <v>19</v>
      </c>
      <c r="L27" s="244">
        <f t="shared" si="25"/>
        <v>6280.53</v>
      </c>
      <c r="M27" s="247"/>
      <c r="N27" s="240">
        <v>0</v>
      </c>
      <c r="O27" s="241">
        <v>0</v>
      </c>
      <c r="P27" s="247"/>
      <c r="Q27" s="217">
        <f t="shared" si="20"/>
        <v>948</v>
      </c>
      <c r="R27" s="218">
        <f t="shared" si="26"/>
        <v>13424.500000000004</v>
      </c>
      <c r="S27" s="212"/>
      <c r="T27" s="280">
        <v>947</v>
      </c>
      <c r="U27" s="246">
        <v>13413.58</v>
      </c>
      <c r="V27" s="274"/>
      <c r="W27" s="245">
        <f t="shared" si="28"/>
        <v>1</v>
      </c>
      <c r="X27" s="246">
        <f t="shared" si="29"/>
        <v>10.920000000003711</v>
      </c>
    </row>
    <row r="28" spans="1:24" ht="14.4" x14ac:dyDescent="0.25">
      <c r="A28" s="74">
        <v>42339</v>
      </c>
      <c r="B28" s="329">
        <v>1223</v>
      </c>
      <c r="C28" s="241">
        <v>9656.5799999999963</v>
      </c>
      <c r="D28" s="247"/>
      <c r="E28" s="242">
        <v>19</v>
      </c>
      <c r="F28" s="243">
        <v>697.63</v>
      </c>
      <c r="G28" s="242">
        <v>13</v>
      </c>
      <c r="H28" s="243">
        <v>4225.2699999999995</v>
      </c>
      <c r="I28" s="242">
        <v>2</v>
      </c>
      <c r="J28" s="243">
        <v>7260.2000000000007</v>
      </c>
      <c r="K28" s="240">
        <f t="shared" si="24"/>
        <v>34</v>
      </c>
      <c r="L28" s="244">
        <f t="shared" si="25"/>
        <v>12183.1</v>
      </c>
      <c r="M28" s="247"/>
      <c r="N28" s="240">
        <v>3</v>
      </c>
      <c r="O28" s="241">
        <v>13645.470000000001</v>
      </c>
      <c r="P28" s="247"/>
      <c r="Q28" s="217">
        <f t="shared" si="20"/>
        <v>1260</v>
      </c>
      <c r="R28" s="218">
        <f t="shared" si="26"/>
        <v>35485.149999999994</v>
      </c>
      <c r="S28" s="212"/>
      <c r="T28" s="280">
        <v>1254</v>
      </c>
      <c r="U28" s="246">
        <v>35446.449999999997</v>
      </c>
      <c r="V28" s="274"/>
      <c r="W28" s="245">
        <f t="shared" si="28"/>
        <v>6</v>
      </c>
      <c r="X28" s="246">
        <f t="shared" si="29"/>
        <v>38.69999999999709</v>
      </c>
    </row>
    <row r="29" spans="1:24" s="7" customFormat="1" ht="4.2" customHeight="1" thickBot="1" x14ac:dyDescent="0.3">
      <c r="A29" s="288"/>
      <c r="B29" s="234"/>
      <c r="C29" s="235"/>
      <c r="D29" s="247"/>
      <c r="E29" s="255"/>
      <c r="F29" s="235"/>
      <c r="G29" s="255"/>
      <c r="H29" s="235"/>
      <c r="I29" s="255"/>
      <c r="J29" s="235"/>
      <c r="K29" s="255"/>
      <c r="L29" s="236"/>
      <c r="M29" s="247"/>
      <c r="N29" s="255"/>
      <c r="O29" s="235"/>
      <c r="P29" s="247"/>
      <c r="Q29" s="234"/>
      <c r="R29" s="236"/>
      <c r="S29" s="212"/>
      <c r="T29" s="282"/>
      <c r="U29" s="238"/>
      <c r="V29" s="274"/>
      <c r="W29" s="237"/>
      <c r="X29" s="238"/>
    </row>
    <row r="30" spans="1:24" s="291" customFormat="1" ht="15" thickTop="1" thickBot="1" x14ac:dyDescent="0.3">
      <c r="A30" s="308" t="s">
        <v>128</v>
      </c>
      <c r="B30" s="330">
        <f>SUM(B17:B28)</f>
        <v>12709</v>
      </c>
      <c r="C30" s="294">
        <f>SUM(C17:C28)</f>
        <v>100658.36999999988</v>
      </c>
      <c r="D30" s="170"/>
      <c r="E30" s="322">
        <f>SUM(E17:E28)</f>
        <v>116</v>
      </c>
      <c r="F30" s="327">
        <f>SUM(F17:F28)</f>
        <v>3702.64</v>
      </c>
      <c r="G30" s="323">
        <f t="shared" ref="G30:J30" si="30">SUM(G17:G28)</f>
        <v>82</v>
      </c>
      <c r="H30" s="327">
        <f t="shared" si="30"/>
        <v>25398.79</v>
      </c>
      <c r="I30" s="323">
        <f t="shared" si="30"/>
        <v>7</v>
      </c>
      <c r="J30" s="327">
        <f t="shared" si="30"/>
        <v>21629.63</v>
      </c>
      <c r="K30" s="293">
        <f>SUM(K17:K28)</f>
        <v>205</v>
      </c>
      <c r="L30" s="296">
        <f>SUM(L17:L28)</f>
        <v>50731.06</v>
      </c>
      <c r="M30" s="170"/>
      <c r="N30" s="295">
        <f>SUM(N17:N28)</f>
        <v>8</v>
      </c>
      <c r="O30" s="294">
        <f>SUM(O17:O28)</f>
        <v>41683.64</v>
      </c>
      <c r="P30" s="170"/>
      <c r="Q30" s="297">
        <f>SUM(Q17:Q28)</f>
        <v>12922</v>
      </c>
      <c r="R30" s="298">
        <f>SUM(R17:R28)</f>
        <v>193073.06999999986</v>
      </c>
      <c r="S30" s="289"/>
      <c r="T30" s="324">
        <f>SUM(T17:T28)</f>
        <v>12895</v>
      </c>
      <c r="U30" s="325">
        <f>SUM(U17:U28)</f>
        <v>192863.39</v>
      </c>
      <c r="V30" s="290"/>
      <c r="W30" s="326">
        <f>SUM(W17:W28)</f>
        <v>27</v>
      </c>
      <c r="X30" s="325">
        <f>SUM(X17:X28)</f>
        <v>209.6799999998766</v>
      </c>
    </row>
    <row r="31" spans="1:24" s="7" customFormat="1" ht="9.6" customHeight="1" thickTop="1" x14ac:dyDescent="0.25">
      <c r="A31" s="288"/>
      <c r="B31" s="234"/>
      <c r="C31" s="235"/>
      <c r="D31" s="247"/>
      <c r="E31" s="255"/>
      <c r="F31" s="235"/>
      <c r="G31" s="255"/>
      <c r="H31" s="235"/>
      <c r="I31" s="255"/>
      <c r="J31" s="235"/>
      <c r="K31" s="255"/>
      <c r="L31" s="236"/>
      <c r="M31" s="247"/>
      <c r="N31" s="255"/>
      <c r="O31" s="235"/>
      <c r="P31" s="247"/>
      <c r="Q31" s="234"/>
      <c r="R31" s="236"/>
      <c r="S31" s="212"/>
      <c r="T31" s="282"/>
      <c r="U31" s="238"/>
      <c r="V31" s="274"/>
      <c r="W31" s="237"/>
      <c r="X31" s="238"/>
    </row>
    <row r="32" spans="1:24" ht="14.4" x14ac:dyDescent="0.25">
      <c r="A32" s="74">
        <v>42370</v>
      </c>
      <c r="B32" s="329">
        <v>1256</v>
      </c>
      <c r="C32" s="241">
        <v>10148.37000000003</v>
      </c>
      <c r="D32" s="247"/>
      <c r="E32" s="242">
        <v>8</v>
      </c>
      <c r="F32" s="243">
        <v>288.85000000000002</v>
      </c>
      <c r="G32" s="242">
        <v>4</v>
      </c>
      <c r="H32" s="243">
        <v>941.95</v>
      </c>
      <c r="I32" s="242">
        <v>0</v>
      </c>
      <c r="J32" s="243">
        <v>0</v>
      </c>
      <c r="K32" s="240">
        <f t="shared" si="24"/>
        <v>12</v>
      </c>
      <c r="L32" s="244">
        <f t="shared" si="25"/>
        <v>1230.8000000000002</v>
      </c>
      <c r="M32" s="247"/>
      <c r="N32" s="240">
        <v>2</v>
      </c>
      <c r="O32" s="241">
        <v>13808.06</v>
      </c>
      <c r="P32" s="247"/>
      <c r="Q32" s="217">
        <f t="shared" si="20"/>
        <v>1270</v>
      </c>
      <c r="R32" s="218">
        <f t="shared" si="26"/>
        <v>25187.230000000032</v>
      </c>
      <c r="S32" s="212"/>
      <c r="T32" s="280">
        <v>1266</v>
      </c>
      <c r="U32" s="246">
        <v>25151.409999999996</v>
      </c>
      <c r="V32" s="274"/>
      <c r="W32" s="245">
        <f t="shared" si="28"/>
        <v>4</v>
      </c>
      <c r="X32" s="246">
        <f t="shared" si="29"/>
        <v>35.820000000036089</v>
      </c>
    </row>
    <row r="33" spans="1:24" ht="14.4" x14ac:dyDescent="0.25">
      <c r="A33" s="74">
        <v>42401</v>
      </c>
      <c r="B33" s="329">
        <v>1375</v>
      </c>
      <c r="C33" s="241">
        <v>11087.559999999992</v>
      </c>
      <c r="D33" s="247"/>
      <c r="E33" s="242">
        <v>17</v>
      </c>
      <c r="F33" s="243">
        <v>370.21</v>
      </c>
      <c r="G33" s="242">
        <v>8</v>
      </c>
      <c r="H33" s="243">
        <v>2331.6999999999998</v>
      </c>
      <c r="I33" s="242">
        <v>0</v>
      </c>
      <c r="J33" s="243">
        <v>0</v>
      </c>
      <c r="K33" s="240">
        <f t="shared" si="24"/>
        <v>25</v>
      </c>
      <c r="L33" s="244">
        <f t="shared" si="25"/>
        <v>2701.91</v>
      </c>
      <c r="M33" s="247"/>
      <c r="N33" s="240">
        <v>2</v>
      </c>
      <c r="O33" s="241">
        <v>12343.29</v>
      </c>
      <c r="P33" s="247"/>
      <c r="Q33" s="217">
        <f t="shared" si="20"/>
        <v>1402</v>
      </c>
      <c r="R33" s="218">
        <f t="shared" si="26"/>
        <v>26132.759999999995</v>
      </c>
      <c r="S33" s="212"/>
      <c r="T33" s="280">
        <v>1396</v>
      </c>
      <c r="U33" s="246">
        <v>26059.88</v>
      </c>
      <c r="V33" s="274"/>
      <c r="W33" s="245">
        <f t="shared" si="28"/>
        <v>6</v>
      </c>
      <c r="X33" s="246">
        <f t="shared" si="29"/>
        <v>72.879999999993743</v>
      </c>
    </row>
    <row r="34" spans="1:24" ht="14.4" x14ac:dyDescent="0.25">
      <c r="A34" s="74">
        <v>42430</v>
      </c>
      <c r="B34" s="329">
        <v>1758</v>
      </c>
      <c r="C34" s="241">
        <v>14421.339999999966</v>
      </c>
      <c r="D34" s="247"/>
      <c r="E34" s="242">
        <v>18</v>
      </c>
      <c r="F34" s="243">
        <v>443.23999999999995</v>
      </c>
      <c r="G34" s="242">
        <v>9</v>
      </c>
      <c r="H34" s="243">
        <v>3637.4299999999994</v>
      </c>
      <c r="I34" s="242">
        <v>2</v>
      </c>
      <c r="J34" s="243">
        <v>3738.92</v>
      </c>
      <c r="K34" s="240">
        <f t="shared" si="24"/>
        <v>29</v>
      </c>
      <c r="L34" s="244">
        <f t="shared" si="25"/>
        <v>7819.5899999999992</v>
      </c>
      <c r="M34" s="247"/>
      <c r="N34" s="240">
        <v>2</v>
      </c>
      <c r="O34" s="241">
        <v>18727.510000000002</v>
      </c>
      <c r="P34" s="247"/>
      <c r="Q34" s="217">
        <f t="shared" si="20"/>
        <v>1789</v>
      </c>
      <c r="R34" s="218">
        <f t="shared" si="26"/>
        <v>40968.439999999966</v>
      </c>
      <c r="S34" s="212"/>
      <c r="T34" s="280">
        <v>1779</v>
      </c>
      <c r="U34" s="246">
        <v>40915.819999999992</v>
      </c>
      <c r="V34" s="274"/>
      <c r="W34" s="245">
        <f t="shared" si="28"/>
        <v>10</v>
      </c>
      <c r="X34" s="246">
        <f t="shared" si="29"/>
        <v>52.619999999973516</v>
      </c>
    </row>
    <row r="35" spans="1:24" ht="14.4" x14ac:dyDescent="0.25">
      <c r="A35" s="74">
        <v>42461</v>
      </c>
      <c r="B35" s="329">
        <v>1366</v>
      </c>
      <c r="C35" s="241">
        <v>11436.390000000007</v>
      </c>
      <c r="D35" s="247"/>
      <c r="E35" s="242">
        <v>11</v>
      </c>
      <c r="F35" s="243">
        <v>284.57</v>
      </c>
      <c r="G35" s="242">
        <v>7</v>
      </c>
      <c r="H35" s="243">
        <v>2016.1399999999999</v>
      </c>
      <c r="I35" s="242">
        <v>1</v>
      </c>
      <c r="J35" s="243">
        <v>2673.6</v>
      </c>
      <c r="K35" s="240">
        <f t="shared" si="24"/>
        <v>19</v>
      </c>
      <c r="L35" s="244">
        <f t="shared" si="25"/>
        <v>4974.3099999999995</v>
      </c>
      <c r="M35" s="247"/>
      <c r="N35" s="240">
        <v>2</v>
      </c>
      <c r="O35" s="241">
        <v>19453.59</v>
      </c>
      <c r="P35" s="247"/>
      <c r="Q35" s="217">
        <f t="shared" si="20"/>
        <v>1387</v>
      </c>
      <c r="R35" s="218">
        <f t="shared" si="26"/>
        <v>35864.290000000008</v>
      </c>
      <c r="S35" s="212"/>
      <c r="T35" s="280">
        <v>1381</v>
      </c>
      <c r="U35" s="246">
        <v>35817.089999999997</v>
      </c>
      <c r="V35" s="274"/>
      <c r="W35" s="245">
        <f t="shared" si="28"/>
        <v>6</v>
      </c>
      <c r="X35" s="246">
        <f t="shared" si="29"/>
        <v>47.200000000011642</v>
      </c>
    </row>
    <row r="36" spans="1:24" ht="14.4" x14ac:dyDescent="0.25">
      <c r="A36" s="74">
        <v>42491</v>
      </c>
      <c r="B36" s="329">
        <v>1964</v>
      </c>
      <c r="C36" s="241">
        <v>15857.490000000009</v>
      </c>
      <c r="D36" s="247"/>
      <c r="E36" s="242">
        <v>20</v>
      </c>
      <c r="F36" s="243">
        <v>475.7000000000001</v>
      </c>
      <c r="G36" s="242">
        <v>9</v>
      </c>
      <c r="H36" s="243">
        <v>2873.4300000000003</v>
      </c>
      <c r="I36" s="242">
        <v>0</v>
      </c>
      <c r="J36" s="243">
        <v>0</v>
      </c>
      <c r="K36" s="240">
        <f t="shared" si="24"/>
        <v>29</v>
      </c>
      <c r="L36" s="244">
        <f t="shared" si="25"/>
        <v>3349.1300000000006</v>
      </c>
      <c r="M36" s="247"/>
      <c r="N36" s="240">
        <v>5</v>
      </c>
      <c r="O36" s="241">
        <v>23958.370000000003</v>
      </c>
      <c r="P36" s="247"/>
      <c r="Q36" s="217">
        <f t="shared" si="20"/>
        <v>1998</v>
      </c>
      <c r="R36" s="218">
        <f t="shared" si="26"/>
        <v>43164.990000000013</v>
      </c>
      <c r="S36" s="212"/>
      <c r="T36" s="280">
        <v>1986</v>
      </c>
      <c r="U36" s="246">
        <v>42852.25</v>
      </c>
      <c r="V36" s="274"/>
      <c r="W36" s="245">
        <f t="shared" si="28"/>
        <v>12</v>
      </c>
      <c r="X36" s="246">
        <f t="shared" si="29"/>
        <v>312.74000000001251</v>
      </c>
    </row>
    <row r="37" spans="1:24" ht="14.4" x14ac:dyDescent="0.25">
      <c r="A37" s="74">
        <v>42522</v>
      </c>
      <c r="B37" s="329">
        <v>2283</v>
      </c>
      <c r="C37" s="241">
        <v>18741.840000000051</v>
      </c>
      <c r="D37" s="247"/>
      <c r="E37" s="242">
        <v>15</v>
      </c>
      <c r="F37" s="243">
        <v>365.36</v>
      </c>
      <c r="G37" s="242">
        <v>11</v>
      </c>
      <c r="H37" s="243">
        <v>4157.74</v>
      </c>
      <c r="I37" s="242">
        <v>0</v>
      </c>
      <c r="J37" s="243">
        <v>0</v>
      </c>
      <c r="K37" s="240">
        <f t="shared" si="24"/>
        <v>26</v>
      </c>
      <c r="L37" s="244">
        <f t="shared" si="25"/>
        <v>4523.0999999999995</v>
      </c>
      <c r="M37" s="247"/>
      <c r="N37" s="240">
        <v>1</v>
      </c>
      <c r="O37" s="241">
        <v>5992.03</v>
      </c>
      <c r="P37" s="247"/>
      <c r="Q37" s="217">
        <f t="shared" si="20"/>
        <v>2310</v>
      </c>
      <c r="R37" s="218">
        <f t="shared" si="26"/>
        <v>29256.970000000048</v>
      </c>
      <c r="S37" s="212"/>
      <c r="T37" s="280">
        <v>2304</v>
      </c>
      <c r="U37" s="246">
        <v>29208.379999999997</v>
      </c>
      <c r="V37" s="274"/>
      <c r="W37" s="245">
        <f t="shared" si="28"/>
        <v>6</v>
      </c>
      <c r="X37" s="246">
        <f t="shared" si="29"/>
        <v>48.590000000051077</v>
      </c>
    </row>
    <row r="38" spans="1:24" ht="14.4" x14ac:dyDescent="0.25">
      <c r="A38" s="74">
        <v>42552</v>
      </c>
      <c r="B38" s="329">
        <v>1756</v>
      </c>
      <c r="C38" s="241">
        <v>14554.029999999966</v>
      </c>
      <c r="D38" s="247"/>
      <c r="E38" s="242">
        <v>24</v>
      </c>
      <c r="F38" s="243">
        <v>889.07</v>
      </c>
      <c r="G38" s="242">
        <v>7</v>
      </c>
      <c r="H38" s="243">
        <v>2504.38</v>
      </c>
      <c r="I38" s="242">
        <v>3</v>
      </c>
      <c r="J38" s="243">
        <v>4537.07</v>
      </c>
      <c r="K38" s="240">
        <f t="shared" si="24"/>
        <v>34</v>
      </c>
      <c r="L38" s="244">
        <f t="shared" si="25"/>
        <v>7930.52</v>
      </c>
      <c r="M38" s="247"/>
      <c r="N38" s="240">
        <v>0</v>
      </c>
      <c r="O38" s="241">
        <v>0</v>
      </c>
      <c r="P38" s="247"/>
      <c r="Q38" s="217">
        <f t="shared" si="20"/>
        <v>1790</v>
      </c>
      <c r="R38" s="218">
        <f t="shared" si="26"/>
        <v>22484.549999999967</v>
      </c>
      <c r="S38" s="212"/>
      <c r="T38" s="280">
        <v>1779</v>
      </c>
      <c r="U38" s="246">
        <v>22383.16</v>
      </c>
      <c r="V38" s="274"/>
      <c r="W38" s="245">
        <f t="shared" si="28"/>
        <v>11</v>
      </c>
      <c r="X38" s="246">
        <f t="shared" si="29"/>
        <v>101.38999999996668</v>
      </c>
    </row>
    <row r="39" spans="1:24" ht="14.4" x14ac:dyDescent="0.25">
      <c r="A39" s="74">
        <v>42583</v>
      </c>
      <c r="B39" s="329">
        <v>2293</v>
      </c>
      <c r="C39" s="241">
        <v>18985.000000000047</v>
      </c>
      <c r="D39" s="247"/>
      <c r="E39" s="242">
        <v>19</v>
      </c>
      <c r="F39" s="243">
        <v>546.48</v>
      </c>
      <c r="G39" s="242">
        <v>11</v>
      </c>
      <c r="H39" s="243">
        <v>2592.4399999999996</v>
      </c>
      <c r="I39" s="242">
        <v>0</v>
      </c>
      <c r="J39" s="243">
        <v>0</v>
      </c>
      <c r="K39" s="240">
        <f t="shared" si="24"/>
        <v>30</v>
      </c>
      <c r="L39" s="244">
        <f t="shared" si="25"/>
        <v>3138.9199999999996</v>
      </c>
      <c r="M39" s="247"/>
      <c r="N39" s="240">
        <v>0</v>
      </c>
      <c r="O39" s="241">
        <v>0</v>
      </c>
      <c r="P39" s="247"/>
      <c r="Q39" s="217">
        <f t="shared" si="20"/>
        <v>2323</v>
      </c>
      <c r="R39" s="218">
        <f t="shared" si="26"/>
        <v>22123.920000000046</v>
      </c>
      <c r="S39" s="212"/>
      <c r="T39" s="280">
        <v>2307</v>
      </c>
      <c r="U39" s="246">
        <v>21968.260000000002</v>
      </c>
      <c r="V39" s="274"/>
      <c r="W39" s="245">
        <f t="shared" si="28"/>
        <v>16</v>
      </c>
      <c r="X39" s="246">
        <f t="shared" si="29"/>
        <v>155.66000000004351</v>
      </c>
    </row>
    <row r="40" spans="1:24" ht="14.4" x14ac:dyDescent="0.25">
      <c r="A40" s="74">
        <v>42614</v>
      </c>
      <c r="B40" s="329">
        <v>1773</v>
      </c>
      <c r="C40" s="241">
        <v>15076.399999999954</v>
      </c>
      <c r="D40" s="247"/>
      <c r="E40" s="242">
        <v>23</v>
      </c>
      <c r="F40" s="243">
        <v>701.70999999999992</v>
      </c>
      <c r="G40" s="242">
        <v>12</v>
      </c>
      <c r="H40" s="243">
        <v>3195.3099999999995</v>
      </c>
      <c r="I40" s="242">
        <v>2</v>
      </c>
      <c r="J40" s="243">
        <v>6567.84</v>
      </c>
      <c r="K40" s="240">
        <f t="shared" ref="K40" si="31">SUM(E40+G40+I40)</f>
        <v>37</v>
      </c>
      <c r="L40" s="244">
        <f t="shared" si="25"/>
        <v>10464.86</v>
      </c>
      <c r="M40" s="247"/>
      <c r="N40" s="240">
        <v>2</v>
      </c>
      <c r="O40" s="241">
        <v>3896.7000000000003</v>
      </c>
      <c r="P40" s="247"/>
      <c r="Q40" s="217">
        <f t="shared" si="20"/>
        <v>1812</v>
      </c>
      <c r="R40" s="218">
        <f t="shared" si="26"/>
        <v>29437.959999999955</v>
      </c>
      <c r="S40" s="212"/>
      <c r="T40" s="280">
        <v>1804</v>
      </c>
      <c r="U40" s="246">
        <v>29368.219999999998</v>
      </c>
      <c r="V40" s="274"/>
      <c r="W40" s="245">
        <f t="shared" si="28"/>
        <v>8</v>
      </c>
      <c r="X40" s="246">
        <f t="shared" si="29"/>
        <v>69.739999999957945</v>
      </c>
    </row>
    <row r="41" spans="1:24" ht="14.4" x14ac:dyDescent="0.25">
      <c r="A41" s="74">
        <v>42644</v>
      </c>
      <c r="B41" s="329">
        <v>1656</v>
      </c>
      <c r="C41" s="241">
        <v>13410.579999999985</v>
      </c>
      <c r="D41" s="247"/>
      <c r="E41" s="242">
        <v>29</v>
      </c>
      <c r="F41" s="243">
        <v>794.71</v>
      </c>
      <c r="G41" s="242">
        <v>9</v>
      </c>
      <c r="H41" s="243">
        <v>3401.61</v>
      </c>
      <c r="I41" s="242">
        <v>4</v>
      </c>
      <c r="J41" s="243">
        <v>14381.369999999999</v>
      </c>
      <c r="K41" s="240">
        <f t="shared" ref="K41" si="32">SUM(E41+G41+I41)</f>
        <v>42</v>
      </c>
      <c r="L41" s="244">
        <f t="shared" ref="L41" si="33">SUM(F41+H41+J41)</f>
        <v>18577.689999999999</v>
      </c>
      <c r="M41" s="247"/>
      <c r="N41" s="240">
        <v>3</v>
      </c>
      <c r="O41" s="241">
        <v>23799.690000000002</v>
      </c>
      <c r="P41" s="247"/>
      <c r="Q41" s="217">
        <f>SUM(B41+K41+N41)</f>
        <v>1701</v>
      </c>
      <c r="R41" s="218">
        <f>SUM(C41+L41+O41)</f>
        <v>55787.959999999985</v>
      </c>
      <c r="S41" s="212"/>
      <c r="T41" s="280">
        <v>1679</v>
      </c>
      <c r="U41" s="246">
        <v>54472.979999999996</v>
      </c>
      <c r="V41" s="274"/>
      <c r="W41" s="245">
        <f t="shared" si="28"/>
        <v>22</v>
      </c>
      <c r="X41" s="246">
        <f t="shared" si="29"/>
        <v>1314.9799999999886</v>
      </c>
    </row>
    <row r="42" spans="1:24" ht="14.4" x14ac:dyDescent="0.25">
      <c r="A42" s="74">
        <v>42675</v>
      </c>
      <c r="B42" s="329">
        <v>1533</v>
      </c>
      <c r="C42" s="241">
        <v>12854.240000000007</v>
      </c>
      <c r="D42" s="215"/>
      <c r="E42" s="242">
        <v>13</v>
      </c>
      <c r="F42" s="243">
        <v>448.93999999999994</v>
      </c>
      <c r="G42" s="242">
        <v>14</v>
      </c>
      <c r="H42" s="243">
        <v>7709.4900000000007</v>
      </c>
      <c r="I42" s="242">
        <v>4</v>
      </c>
      <c r="J42" s="243">
        <v>7360.6</v>
      </c>
      <c r="K42" s="240">
        <f t="shared" ref="K42" si="34">SUM(E42+G42+I42)</f>
        <v>31</v>
      </c>
      <c r="L42" s="244">
        <f t="shared" ref="L42" si="35">SUM(F42+H42+J42)</f>
        <v>15519.03</v>
      </c>
      <c r="M42" s="215"/>
      <c r="N42" s="240">
        <v>0</v>
      </c>
      <c r="O42" s="241">
        <v>0</v>
      </c>
      <c r="P42" s="215"/>
      <c r="Q42" s="217">
        <f t="shared" ref="Q42" si="36">SUM(B42+K42+N42)</f>
        <v>1564</v>
      </c>
      <c r="R42" s="218">
        <f t="shared" ref="R42" si="37">SUM(C42+L42+O42)</f>
        <v>28373.270000000008</v>
      </c>
      <c r="S42" s="219"/>
      <c r="T42" s="279">
        <v>1542</v>
      </c>
      <c r="U42" s="279">
        <v>28162.57</v>
      </c>
      <c r="V42" s="274"/>
      <c r="W42" s="245">
        <f t="shared" ref="W42" si="38">SUM(Q42-T42)</f>
        <v>22</v>
      </c>
      <c r="X42" s="246">
        <f t="shared" ref="X42" si="39">SUM(R42-U42)</f>
        <v>210.700000000008</v>
      </c>
    </row>
    <row r="43" spans="1:24" ht="14.4" x14ac:dyDescent="0.25">
      <c r="A43" s="74">
        <v>42705</v>
      </c>
      <c r="B43" s="329">
        <v>1810</v>
      </c>
      <c r="C43" s="241">
        <v>15126.379999999963</v>
      </c>
      <c r="D43" s="215"/>
      <c r="E43" s="242">
        <v>16</v>
      </c>
      <c r="F43" s="243">
        <v>522.78000000000009</v>
      </c>
      <c r="G43" s="242">
        <v>12</v>
      </c>
      <c r="H43" s="243">
        <v>3908.8199999999997</v>
      </c>
      <c r="I43" s="242">
        <v>2</v>
      </c>
      <c r="J43" s="243">
        <v>3220.29</v>
      </c>
      <c r="K43" s="240">
        <f t="shared" ref="K43" si="40">SUM(E43+G43+I43)</f>
        <v>30</v>
      </c>
      <c r="L43" s="244">
        <f t="shared" ref="L43" si="41">SUM(F43+H43+J43)</f>
        <v>7651.8899999999994</v>
      </c>
      <c r="M43" s="215"/>
      <c r="N43" s="240">
        <v>2</v>
      </c>
      <c r="O43" s="241">
        <v>4330.26</v>
      </c>
      <c r="P43" s="215"/>
      <c r="Q43" s="217">
        <f t="shared" ref="Q43" si="42">SUM(B43+K43+N43)</f>
        <v>1842</v>
      </c>
      <c r="R43" s="218">
        <f t="shared" ref="R43" si="43">SUM(C43+L43+O43)</f>
        <v>27108.529999999962</v>
      </c>
      <c r="S43" s="219"/>
      <c r="T43" s="279">
        <v>1744</v>
      </c>
      <c r="U43" s="279">
        <v>25342.489999999998</v>
      </c>
      <c r="V43" s="274"/>
      <c r="W43" s="245">
        <f t="shared" ref="W43" si="44">SUM(Q43-T43)</f>
        <v>98</v>
      </c>
      <c r="X43" s="246">
        <f t="shared" ref="X43" si="45">SUM(R43-U43)</f>
        <v>1766.0399999999645</v>
      </c>
    </row>
    <row r="44" spans="1:24" s="7" customFormat="1" ht="4.2" customHeight="1" thickBot="1" x14ac:dyDescent="0.3">
      <c r="A44" s="288"/>
      <c r="B44" s="234"/>
      <c r="C44" s="235"/>
      <c r="D44" s="247"/>
      <c r="E44" s="255"/>
      <c r="F44" s="235"/>
      <c r="G44" s="255"/>
      <c r="H44" s="235"/>
      <c r="I44" s="255"/>
      <c r="J44" s="235"/>
      <c r="K44" s="255"/>
      <c r="L44" s="236"/>
      <c r="M44" s="247"/>
      <c r="N44" s="255"/>
      <c r="O44" s="235"/>
      <c r="P44" s="247"/>
      <c r="Q44" s="234"/>
      <c r="R44" s="236"/>
      <c r="S44" s="212"/>
      <c r="T44" s="282"/>
      <c r="U44" s="238"/>
      <c r="V44" s="274"/>
      <c r="W44" s="237"/>
      <c r="X44" s="238"/>
    </row>
    <row r="45" spans="1:24" s="291" customFormat="1" ht="15" thickTop="1" thickBot="1" x14ac:dyDescent="0.3">
      <c r="A45" s="308" t="s">
        <v>129</v>
      </c>
      <c r="B45" s="330">
        <f>SUM(B32:B43)</f>
        <v>20823</v>
      </c>
      <c r="C45" s="294">
        <f>SUM(C32:C43)</f>
        <v>171699.62</v>
      </c>
      <c r="D45" s="170"/>
      <c r="E45" s="322">
        <f>SUM(E32:E43)</f>
        <v>213</v>
      </c>
      <c r="F45" s="327">
        <f>SUM(F32:F43)</f>
        <v>6131.619999999999</v>
      </c>
      <c r="G45" s="323">
        <f t="shared" ref="G45:J45" si="46">SUM(G32:G43)</f>
        <v>113</v>
      </c>
      <c r="H45" s="327">
        <f t="shared" si="46"/>
        <v>39270.439999999995</v>
      </c>
      <c r="I45" s="323">
        <f t="shared" si="46"/>
        <v>18</v>
      </c>
      <c r="J45" s="327">
        <f t="shared" si="46"/>
        <v>42479.69</v>
      </c>
      <c r="K45" s="293">
        <f>SUM(K32:K43)</f>
        <v>344</v>
      </c>
      <c r="L45" s="296">
        <f>SUM(L32:L43)</f>
        <v>87881.75</v>
      </c>
      <c r="M45" s="170"/>
      <c r="N45" s="295">
        <f>SUM(N32:N43)</f>
        <v>21</v>
      </c>
      <c r="O45" s="294">
        <f>SUM(O32:O43)</f>
        <v>126309.5</v>
      </c>
      <c r="P45" s="170"/>
      <c r="Q45" s="297">
        <f>SUM(Q32:Q43)</f>
        <v>21188</v>
      </c>
      <c r="R45" s="298">
        <f>SUM(R32:R43)</f>
        <v>385890.87</v>
      </c>
      <c r="S45" s="289"/>
      <c r="T45" s="324">
        <f>SUM(T32:T43)</f>
        <v>20967</v>
      </c>
      <c r="U45" s="325">
        <f>SUM(U32:U43)</f>
        <v>381702.50999999995</v>
      </c>
      <c r="V45" s="290"/>
      <c r="W45" s="326">
        <f>SUM(W32:W43)</f>
        <v>221</v>
      </c>
      <c r="X45" s="325">
        <f>SUM(X32:X43)</f>
        <v>4188.3600000000079</v>
      </c>
    </row>
    <row r="46" spans="1:24" s="7" customFormat="1" ht="9.6" customHeight="1" thickTop="1" x14ac:dyDescent="0.25">
      <c r="A46" s="288"/>
      <c r="B46" s="234"/>
      <c r="C46" s="235"/>
      <c r="D46" s="247"/>
      <c r="E46" s="255"/>
      <c r="F46" s="235"/>
      <c r="G46" s="255"/>
      <c r="H46" s="235"/>
      <c r="I46" s="255"/>
      <c r="J46" s="235"/>
      <c r="K46" s="255"/>
      <c r="L46" s="236"/>
      <c r="M46" s="247"/>
      <c r="N46" s="255"/>
      <c r="O46" s="235"/>
      <c r="P46" s="247"/>
      <c r="Q46" s="234"/>
      <c r="R46" s="236"/>
      <c r="S46" s="212"/>
      <c r="T46" s="282"/>
      <c r="U46" s="238"/>
      <c r="V46" s="274"/>
      <c r="W46" s="237"/>
      <c r="X46" s="238"/>
    </row>
    <row r="47" spans="1:24" ht="14.4" x14ac:dyDescent="0.25">
      <c r="A47" s="74">
        <v>42736</v>
      </c>
      <c r="B47" s="329">
        <v>1572</v>
      </c>
      <c r="C47" s="241">
        <v>12994.789999999992</v>
      </c>
      <c r="D47" s="215"/>
      <c r="E47" s="242">
        <v>45</v>
      </c>
      <c r="F47" s="243">
        <v>1492.03</v>
      </c>
      <c r="G47" s="242">
        <v>14</v>
      </c>
      <c r="H47" s="243">
        <v>5848.74</v>
      </c>
      <c r="I47" s="242">
        <v>0</v>
      </c>
      <c r="J47" s="243">
        <v>0</v>
      </c>
      <c r="K47" s="240">
        <f t="shared" ref="K47" si="47">SUM(E47+G47+I47)</f>
        <v>59</v>
      </c>
      <c r="L47" s="244">
        <f t="shared" ref="L47" si="48">SUM(F47+H47+J47)</f>
        <v>7340.7699999999995</v>
      </c>
      <c r="M47" s="215"/>
      <c r="N47" s="240">
        <v>1</v>
      </c>
      <c r="O47" s="241">
        <v>7746.05</v>
      </c>
      <c r="P47" s="215"/>
      <c r="Q47" s="217">
        <f t="shared" ref="Q47" si="49">SUM(B47+K47+N47)</f>
        <v>1632</v>
      </c>
      <c r="R47" s="218">
        <f t="shared" ref="R47" si="50">SUM(C47+L47+O47)</f>
        <v>28081.60999999999</v>
      </c>
      <c r="S47" s="219"/>
      <c r="T47" s="292">
        <v>1371</v>
      </c>
      <c r="U47" s="292">
        <v>21839.14</v>
      </c>
      <c r="V47" s="274"/>
      <c r="W47" s="245">
        <f t="shared" ref="W47" si="51">SUM(Q47-T47)</f>
        <v>261</v>
      </c>
      <c r="X47" s="246">
        <f t="shared" ref="X47" si="52">SUM(R47-U47)</f>
        <v>6242.4699999999903</v>
      </c>
    </row>
    <row r="48" spans="1:24" ht="14.4" x14ac:dyDescent="0.25">
      <c r="A48" s="172">
        <v>42767</v>
      </c>
      <c r="B48" s="331">
        <v>1494</v>
      </c>
      <c r="C48" s="249">
        <v>12670.160000000018</v>
      </c>
      <c r="D48" s="215"/>
      <c r="E48" s="250">
        <v>8</v>
      </c>
      <c r="F48" s="251">
        <v>197.34</v>
      </c>
      <c r="G48" s="250">
        <v>10</v>
      </c>
      <c r="H48" s="251">
        <v>2884.67</v>
      </c>
      <c r="I48" s="250">
        <v>0</v>
      </c>
      <c r="J48" s="251">
        <v>0</v>
      </c>
      <c r="K48" s="248">
        <f t="shared" ref="K48:K49" si="53">SUM(E48+G48+I48)</f>
        <v>18</v>
      </c>
      <c r="L48" s="252">
        <f t="shared" ref="L48:L49" si="54">SUM(F48+H48+J48)</f>
        <v>3082.01</v>
      </c>
      <c r="M48" s="285"/>
      <c r="N48" s="248">
        <v>0</v>
      </c>
      <c r="O48" s="249">
        <v>0</v>
      </c>
      <c r="P48" s="215"/>
      <c r="Q48" s="225">
        <f t="shared" ref="Q48:Q49" si="55">SUM(B48+K48+N48)</f>
        <v>1512</v>
      </c>
      <c r="R48" s="226">
        <f t="shared" ref="R48:R49" si="56">SUM(C48+L48+O48)</f>
        <v>15752.170000000018</v>
      </c>
      <c r="S48" s="219"/>
      <c r="T48" s="281">
        <v>990</v>
      </c>
      <c r="U48" s="281">
        <v>8721.68</v>
      </c>
      <c r="V48" s="274"/>
      <c r="W48" s="253">
        <f t="shared" ref="W48:W49" si="57">SUM(Q48-T48)</f>
        <v>522</v>
      </c>
      <c r="X48" s="254">
        <f t="shared" ref="X48:X49" si="58">SUM(R48-U48)</f>
        <v>7030.490000000018</v>
      </c>
    </row>
    <row r="49" spans="1:24" ht="14.4" x14ac:dyDescent="0.25">
      <c r="A49" s="74">
        <v>42795</v>
      </c>
      <c r="B49" s="329">
        <v>889</v>
      </c>
      <c r="C49" s="241">
        <v>7474.7400000000043</v>
      </c>
      <c r="D49" s="215"/>
      <c r="E49" s="242">
        <v>13</v>
      </c>
      <c r="F49" s="243">
        <v>182.82000000000002</v>
      </c>
      <c r="G49" s="242">
        <v>7</v>
      </c>
      <c r="H49" s="243">
        <v>3005.03</v>
      </c>
      <c r="I49" s="242">
        <v>1</v>
      </c>
      <c r="J49" s="243">
        <v>1370.82</v>
      </c>
      <c r="K49" s="240">
        <f t="shared" si="53"/>
        <v>21</v>
      </c>
      <c r="L49" s="244">
        <f t="shared" si="54"/>
        <v>4558.67</v>
      </c>
      <c r="M49" s="215"/>
      <c r="N49" s="240">
        <v>1</v>
      </c>
      <c r="O49" s="241">
        <v>9997.99</v>
      </c>
      <c r="P49" s="215"/>
      <c r="Q49" s="217">
        <f t="shared" si="55"/>
        <v>911</v>
      </c>
      <c r="R49" s="218">
        <f t="shared" si="56"/>
        <v>22031.4</v>
      </c>
      <c r="S49" s="219"/>
      <c r="T49" s="292">
        <v>0</v>
      </c>
      <c r="U49" s="292">
        <v>0</v>
      </c>
      <c r="V49" s="274"/>
      <c r="W49" s="245">
        <f t="shared" si="57"/>
        <v>911</v>
      </c>
      <c r="X49" s="246">
        <f t="shared" si="58"/>
        <v>22031.4</v>
      </c>
    </row>
    <row r="50" spans="1:24" ht="14.4" x14ac:dyDescent="0.25">
      <c r="A50" s="74">
        <v>42826</v>
      </c>
      <c r="B50" s="331">
        <v>0</v>
      </c>
      <c r="C50" s="249">
        <v>0</v>
      </c>
      <c r="D50" s="215"/>
      <c r="E50" s="250">
        <v>0</v>
      </c>
      <c r="F50" s="251">
        <v>0</v>
      </c>
      <c r="G50" s="250">
        <v>0</v>
      </c>
      <c r="H50" s="251">
        <v>0</v>
      </c>
      <c r="I50" s="250">
        <v>0</v>
      </c>
      <c r="J50" s="251">
        <v>0</v>
      </c>
      <c r="K50" s="248">
        <f t="shared" ref="K50" si="59">SUM(E50+G50+I50)</f>
        <v>0</v>
      </c>
      <c r="L50" s="252">
        <f t="shared" ref="L50" si="60">SUM(F50+H50+J50)</f>
        <v>0</v>
      </c>
      <c r="M50" s="215"/>
      <c r="N50" s="248">
        <v>0</v>
      </c>
      <c r="O50" s="249">
        <v>0</v>
      </c>
      <c r="P50" s="215"/>
      <c r="Q50" s="225">
        <f t="shared" ref="Q50" si="61">SUM(B50+K50+N50)</f>
        <v>0</v>
      </c>
      <c r="R50" s="226">
        <f t="shared" ref="R50" si="62">SUM(C50+L50+O50)</f>
        <v>0</v>
      </c>
      <c r="S50" s="219"/>
      <c r="T50" s="292">
        <v>0</v>
      </c>
      <c r="U50" s="292">
        <v>0</v>
      </c>
      <c r="V50" s="274"/>
      <c r="W50" s="245">
        <f t="shared" ref="W50" si="63">SUM(Q50-T50)</f>
        <v>0</v>
      </c>
      <c r="X50" s="246">
        <f t="shared" ref="X50" si="64">SUM(R50-U50)</f>
        <v>0</v>
      </c>
    </row>
    <row r="51" spans="1:24" s="7" customFormat="1" ht="4.2" customHeight="1" thickBot="1" x14ac:dyDescent="0.3">
      <c r="A51" s="288"/>
      <c r="B51" s="234"/>
      <c r="C51" s="235"/>
      <c r="D51" s="247"/>
      <c r="E51" s="255"/>
      <c r="F51" s="235"/>
      <c r="G51" s="255"/>
      <c r="H51" s="235"/>
      <c r="I51" s="255"/>
      <c r="J51" s="235"/>
      <c r="K51" s="255"/>
      <c r="L51" s="236"/>
      <c r="M51" s="247"/>
      <c r="N51" s="255"/>
      <c r="O51" s="235"/>
      <c r="P51" s="247"/>
      <c r="Q51" s="234"/>
      <c r="R51" s="236"/>
      <c r="S51" s="212"/>
      <c r="T51" s="282"/>
      <c r="U51" s="238"/>
      <c r="V51" s="274"/>
      <c r="W51" s="237"/>
      <c r="X51" s="238"/>
    </row>
    <row r="52" spans="1:24" s="291" customFormat="1" ht="15" thickTop="1" thickBot="1" x14ac:dyDescent="0.3">
      <c r="A52" s="308" t="s">
        <v>130</v>
      </c>
      <c r="B52" s="330">
        <f>SUM(B47:B49)</f>
        <v>3955</v>
      </c>
      <c r="C52" s="294">
        <f>SUM(C47:C49)</f>
        <v>33139.690000000017</v>
      </c>
      <c r="D52" s="170"/>
      <c r="E52" s="322">
        <f t="shared" ref="E52:L52" si="65">SUM(E47:E49)</f>
        <v>66</v>
      </c>
      <c r="F52" s="327">
        <f t="shared" si="65"/>
        <v>1872.1899999999998</v>
      </c>
      <c r="G52" s="323">
        <f t="shared" si="65"/>
        <v>31</v>
      </c>
      <c r="H52" s="327">
        <f t="shared" si="65"/>
        <v>11738.44</v>
      </c>
      <c r="I52" s="323">
        <f t="shared" si="65"/>
        <v>1</v>
      </c>
      <c r="J52" s="327">
        <f t="shared" si="65"/>
        <v>1370.82</v>
      </c>
      <c r="K52" s="293">
        <f t="shared" si="65"/>
        <v>98</v>
      </c>
      <c r="L52" s="296">
        <f t="shared" si="65"/>
        <v>14981.449999999999</v>
      </c>
      <c r="M52" s="170"/>
      <c r="N52" s="295">
        <f>SUM(N47:N49)</f>
        <v>2</v>
      </c>
      <c r="O52" s="294">
        <f>SUM(O47:O49)</f>
        <v>17744.04</v>
      </c>
      <c r="P52" s="170"/>
      <c r="Q52" s="297">
        <f>SUM(Q47:Q49)</f>
        <v>4055</v>
      </c>
      <c r="R52" s="298">
        <f>SUM(R47:R49)</f>
        <v>65865.180000000008</v>
      </c>
      <c r="S52" s="289"/>
      <c r="T52" s="324">
        <f>SUM(T47:T50)</f>
        <v>2361</v>
      </c>
      <c r="U52" s="325">
        <f>SUM(U47:U50)</f>
        <v>30560.82</v>
      </c>
      <c r="V52" s="290"/>
      <c r="W52" s="326">
        <f>SUM(W47:W49)</f>
        <v>1694</v>
      </c>
      <c r="X52" s="325">
        <f>SUM(X47:X49)</f>
        <v>35304.360000000008</v>
      </c>
    </row>
    <row r="53" spans="1:24" s="7" customFormat="1" ht="9.6" customHeight="1" thickTop="1" thickBot="1" x14ac:dyDescent="0.3">
      <c r="A53" s="288"/>
      <c r="B53" s="234"/>
      <c r="C53" s="235"/>
      <c r="D53" s="247"/>
      <c r="E53" s="255"/>
      <c r="F53" s="235"/>
      <c r="G53" s="255"/>
      <c r="H53" s="235"/>
      <c r="I53" s="255"/>
      <c r="J53" s="235"/>
      <c r="K53" s="255"/>
      <c r="L53" s="236"/>
      <c r="M53" s="247"/>
      <c r="N53" s="255"/>
      <c r="O53" s="235"/>
      <c r="P53" s="247"/>
      <c r="Q53" s="234"/>
      <c r="R53" s="236"/>
      <c r="S53" s="212"/>
      <c r="T53" s="282"/>
      <c r="U53" s="238"/>
      <c r="V53" s="274"/>
      <c r="W53" s="237"/>
      <c r="X53" s="238"/>
    </row>
    <row r="54" spans="1:24" s="75" customFormat="1" ht="21" customHeight="1" thickBot="1" x14ac:dyDescent="0.3">
      <c r="A54" s="328" t="s">
        <v>1</v>
      </c>
      <c r="B54" s="315">
        <f>SUM(B8:B13)+B30+B45+B52</f>
        <v>66771</v>
      </c>
      <c r="C54" s="316">
        <f>SUM(C8:C13)+C30+C45+C52</f>
        <v>542640.51699999988</v>
      </c>
      <c r="D54" s="309"/>
      <c r="E54" s="317">
        <f t="shared" ref="E54:L54" si="66">SUM(E8:E13)+E30+E45+E52</f>
        <v>3364</v>
      </c>
      <c r="F54" s="318">
        <f t="shared" si="66"/>
        <v>104544.30299999999</v>
      </c>
      <c r="G54" s="319">
        <f t="shared" si="66"/>
        <v>1772</v>
      </c>
      <c r="H54" s="318">
        <f t="shared" si="66"/>
        <v>547995.71899999981</v>
      </c>
      <c r="I54" s="319">
        <f t="shared" si="66"/>
        <v>184</v>
      </c>
      <c r="J54" s="318">
        <f t="shared" si="66"/>
        <v>411852.804</v>
      </c>
      <c r="K54" s="313">
        <f t="shared" si="66"/>
        <v>5320</v>
      </c>
      <c r="L54" s="312">
        <f t="shared" si="66"/>
        <v>1064392.8259999999</v>
      </c>
      <c r="M54" s="309"/>
      <c r="N54" s="314">
        <f>SUM(N8:N13)+N30+N45+N52</f>
        <v>155</v>
      </c>
      <c r="O54" s="312">
        <f>SUM(O8:O13)+O30+O45+O52</f>
        <v>495240.57499999995</v>
      </c>
      <c r="P54" s="309"/>
      <c r="Q54" s="314">
        <f>SUM(Q8:Q13)+Q30+Q45+Q52</f>
        <v>72246</v>
      </c>
      <c r="R54" s="312">
        <f>SUM(R8:R13)+R30+R45+R52</f>
        <v>2102273.9179999996</v>
      </c>
      <c r="S54" s="310"/>
      <c r="T54" s="320">
        <f>SUM(T8:T13)+T30+T45+T52</f>
        <v>70300</v>
      </c>
      <c r="U54" s="316">
        <f>SUM(U8:U13)+U30+U45+U52</f>
        <v>2062536.298</v>
      </c>
      <c r="V54" s="311"/>
      <c r="W54" s="320">
        <f>SUM(W8:W13)+W30+W45+W52</f>
        <v>1946</v>
      </c>
      <c r="X54" s="321">
        <f>SUM(X8:X13)+X30+X45+X52</f>
        <v>39737.619999999893</v>
      </c>
    </row>
    <row r="55" spans="1:24" x14ac:dyDescent="0.25">
      <c r="C55" s="75"/>
    </row>
    <row r="56" spans="1:24" ht="14.4" x14ac:dyDescent="0.25">
      <c r="A56" s="390" t="s">
        <v>81</v>
      </c>
      <c r="B56" s="391"/>
      <c r="C56" s="391"/>
      <c r="D56" s="391"/>
      <c r="E56" s="391"/>
      <c r="F56" s="391"/>
      <c r="G56" s="391"/>
      <c r="H56" s="391"/>
      <c r="I56" s="391"/>
      <c r="J56" s="391"/>
      <c r="K56" s="392"/>
    </row>
    <row r="57" spans="1:24" s="4" customFormat="1" ht="3" customHeight="1" x14ac:dyDescent="0.25">
      <c r="A57" s="38"/>
      <c r="B57" s="38"/>
      <c r="C57" s="38"/>
      <c r="D57" s="209"/>
      <c r="E57" s="38"/>
      <c r="F57" s="38"/>
      <c r="G57" s="38"/>
      <c r="H57" s="38"/>
      <c r="I57" s="38"/>
      <c r="J57" s="35"/>
      <c r="K57" s="35"/>
      <c r="L57" s="35"/>
      <c r="M57" s="210"/>
      <c r="N57" s="35"/>
      <c r="O57" s="35"/>
      <c r="P57" s="210"/>
      <c r="Q57" s="35"/>
      <c r="R57" s="35"/>
      <c r="S57" s="210"/>
      <c r="T57" s="35"/>
      <c r="V57" s="210"/>
    </row>
    <row r="58" spans="1:24" ht="14.4" x14ac:dyDescent="0.25">
      <c r="A58" s="378" t="s">
        <v>80</v>
      </c>
      <c r="B58" s="379"/>
      <c r="C58" s="379"/>
      <c r="D58" s="379"/>
      <c r="E58" s="379"/>
      <c r="F58" s="379"/>
      <c r="G58" s="379"/>
      <c r="H58" s="379"/>
      <c r="I58" s="379"/>
      <c r="J58" s="379"/>
      <c r="K58" s="380"/>
      <c r="O58" s="51"/>
    </row>
    <row r="59" spans="1:24" s="4" customFormat="1" ht="3" customHeight="1" x14ac:dyDescent="0.25">
      <c r="A59" s="38"/>
      <c r="B59" s="38"/>
      <c r="C59" s="38"/>
      <c r="D59" s="209"/>
      <c r="E59" s="38"/>
      <c r="F59" s="38"/>
      <c r="G59" s="38"/>
      <c r="H59" s="38"/>
      <c r="I59" s="38"/>
      <c r="J59" s="35"/>
      <c r="K59" s="35"/>
      <c r="L59" s="35"/>
      <c r="M59" s="210"/>
      <c r="N59" s="35"/>
      <c r="O59" s="35"/>
      <c r="P59" s="210"/>
      <c r="Q59" s="35"/>
      <c r="R59" s="35"/>
      <c r="S59" s="210"/>
      <c r="T59" s="35"/>
      <c r="V59" s="210"/>
    </row>
    <row r="60" spans="1:24" ht="14.4" x14ac:dyDescent="0.25">
      <c r="A60" s="381" t="s">
        <v>127</v>
      </c>
      <c r="B60" s="382"/>
      <c r="C60" s="382"/>
      <c r="D60" s="382"/>
      <c r="E60" s="382"/>
      <c r="F60" s="382"/>
      <c r="G60" s="382"/>
      <c r="H60" s="382"/>
      <c r="I60" s="382"/>
      <c r="J60" s="382"/>
      <c r="K60" s="383"/>
    </row>
    <row r="61" spans="1:24" s="4" customFormat="1" ht="3" customHeight="1" x14ac:dyDescent="0.25">
      <c r="A61" s="38"/>
      <c r="B61" s="38"/>
      <c r="C61" s="38"/>
      <c r="D61" s="209"/>
      <c r="E61" s="38"/>
      <c r="F61" s="38"/>
      <c r="G61" s="38"/>
      <c r="H61" s="38"/>
      <c r="I61" s="38"/>
      <c r="J61" s="35"/>
      <c r="K61" s="35"/>
      <c r="L61" s="35"/>
      <c r="M61" s="210"/>
      <c r="N61" s="35"/>
      <c r="O61" s="35"/>
      <c r="P61" s="210"/>
      <c r="Q61" s="35"/>
      <c r="R61" s="35"/>
      <c r="S61" s="210"/>
      <c r="T61" s="35"/>
      <c r="V61" s="210"/>
    </row>
    <row r="62" spans="1:24" ht="14.4" x14ac:dyDescent="0.25">
      <c r="A62" s="384" t="s">
        <v>108</v>
      </c>
      <c r="B62" s="385"/>
      <c r="C62" s="385"/>
      <c r="D62" s="385"/>
      <c r="E62" s="385"/>
      <c r="F62" s="385"/>
      <c r="G62" s="385"/>
      <c r="H62" s="385"/>
      <c r="I62" s="385"/>
      <c r="J62" s="385"/>
      <c r="K62" s="386"/>
    </row>
    <row r="63" spans="1:24" ht="10.199999999999999" customHeight="1" x14ac:dyDescent="0.25">
      <c r="B63" s="1"/>
    </row>
    <row r="64" spans="1:24" ht="139.80000000000001" customHeight="1" x14ac:dyDescent="0.25">
      <c r="A64" s="428" t="s">
        <v>91</v>
      </c>
      <c r="B64" s="428"/>
      <c r="C64" s="428"/>
      <c r="D64" s="428"/>
      <c r="E64" s="428"/>
      <c r="F64" s="428"/>
      <c r="G64" s="428"/>
      <c r="H64" s="428"/>
      <c r="I64" s="428"/>
      <c r="J64" s="428"/>
      <c r="K64" s="428"/>
      <c r="L64" s="428"/>
      <c r="M64" s="428"/>
      <c r="N64" s="428"/>
      <c r="O64" s="428"/>
      <c r="P64" s="428"/>
      <c r="Q64" s="428"/>
      <c r="R64" s="428"/>
      <c r="U64" s="86"/>
      <c r="W64" s="50"/>
    </row>
    <row r="65" spans="2:2" x14ac:dyDescent="0.25">
      <c r="B65" s="1"/>
    </row>
    <row r="66" spans="2:2" x14ac:dyDescent="0.25">
      <c r="B66" s="1"/>
    </row>
    <row r="67" spans="2:2" x14ac:dyDescent="0.25">
      <c r="B67" s="1"/>
    </row>
    <row r="68" spans="2:2" x14ac:dyDescent="0.25">
      <c r="B68" s="1"/>
    </row>
    <row r="69" spans="2:2" x14ac:dyDescent="0.25">
      <c r="B69" s="1"/>
    </row>
    <row r="70" spans="2:2" x14ac:dyDescent="0.25">
      <c r="B70" s="1"/>
    </row>
    <row r="71" spans="2:2" x14ac:dyDescent="0.25">
      <c r="B71" s="1"/>
    </row>
    <row r="72" spans="2:2" x14ac:dyDescent="0.25">
      <c r="B72" s="1"/>
    </row>
    <row r="73" spans="2:2" x14ac:dyDescent="0.25">
      <c r="B73" s="1"/>
    </row>
    <row r="74" spans="2:2" x14ac:dyDescent="0.25">
      <c r="B74" s="1"/>
    </row>
    <row r="75" spans="2:2" x14ac:dyDescent="0.25">
      <c r="B75" s="1"/>
    </row>
    <row r="76" spans="2:2" x14ac:dyDescent="0.25">
      <c r="B76" s="1"/>
    </row>
    <row r="77" spans="2:2" x14ac:dyDescent="0.25">
      <c r="B77" s="1"/>
    </row>
    <row r="78" spans="2:2" x14ac:dyDescent="0.25">
      <c r="B78" s="1"/>
    </row>
  </sheetData>
  <mergeCells count="21">
    <mergeCell ref="T3:U4"/>
    <mergeCell ref="W2:X4"/>
    <mergeCell ref="I4:J4"/>
    <mergeCell ref="K4:L4"/>
    <mergeCell ref="A64:R64"/>
    <mergeCell ref="A56:K56"/>
    <mergeCell ref="A58:K58"/>
    <mergeCell ref="A60:K60"/>
    <mergeCell ref="A62:K62"/>
    <mergeCell ref="A5:A6"/>
    <mergeCell ref="A14:A15"/>
    <mergeCell ref="A1:R1"/>
    <mergeCell ref="B3:C4"/>
    <mergeCell ref="E3:F3"/>
    <mergeCell ref="G3:H3"/>
    <mergeCell ref="I3:J3"/>
    <mergeCell ref="K3:L3"/>
    <mergeCell ref="N3:O4"/>
    <mergeCell ref="Q3:R4"/>
    <mergeCell ref="E4:F4"/>
    <mergeCell ref="G4:H4"/>
  </mergeCells>
  <pageMargins left="0.25" right="0.25" top="0.75" bottom="0.75" header="0.3" footer="0.3"/>
  <pageSetup scale="55" fitToHeight="0" orientation="landscape" r:id="rId1"/>
  <ignoredErrors>
    <ignoredError sqref="K1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showGridLines="0" zoomScale="90" zoomScaleNormal="90" workbookViewId="0">
      <selection sqref="A1:F1"/>
    </sheetView>
  </sheetViews>
  <sheetFormatPr defaultColWidth="10.33203125" defaultRowHeight="13.8" x14ac:dyDescent="0.25"/>
  <cols>
    <col min="1" max="1" width="23.109375" style="96" bestFit="1" customWidth="1"/>
    <col min="2" max="2" width="19.109375" style="96" customWidth="1"/>
    <col min="3" max="3" width="24" style="97" bestFit="1" customWidth="1"/>
    <col min="4" max="4" width="19" style="96" customWidth="1"/>
    <col min="5" max="5" width="0.88671875" style="96" customWidth="1"/>
    <col min="6" max="6" width="12.33203125" style="96" bestFit="1" customWidth="1"/>
    <col min="7" max="7" width="15.44140625" style="96" bestFit="1" customWidth="1"/>
    <col min="8" max="8" width="0.5546875" style="96" customWidth="1"/>
    <col min="9" max="9" width="10.33203125" style="96"/>
    <col min="10" max="10" width="15.44140625" style="96" bestFit="1" customWidth="1"/>
    <col min="11" max="16384" width="10.33203125" style="96"/>
  </cols>
  <sheetData>
    <row r="1" spans="1:10" ht="18.600000000000001" customHeight="1" x14ac:dyDescent="0.25">
      <c r="A1" s="436" t="s">
        <v>124</v>
      </c>
      <c r="B1" s="436"/>
      <c r="C1" s="436"/>
      <c r="D1" s="436"/>
      <c r="E1" s="436"/>
      <c r="F1" s="436"/>
      <c r="G1" s="171"/>
      <c r="H1" s="171"/>
    </row>
    <row r="2" spans="1:10" ht="8.4" customHeight="1" x14ac:dyDescent="0.3">
      <c r="A2" s="54"/>
    </row>
    <row r="3" spans="1:10" ht="27.6" customHeight="1" x14ac:dyDescent="0.25">
      <c r="A3" s="150" t="s">
        <v>35</v>
      </c>
      <c r="B3" s="149" t="s">
        <v>36</v>
      </c>
      <c r="C3" s="148" t="s">
        <v>75</v>
      </c>
      <c r="D3" s="148" t="s">
        <v>29</v>
      </c>
    </row>
    <row r="4" spans="1:10" x14ac:dyDescent="0.25">
      <c r="A4" s="55" t="s">
        <v>37</v>
      </c>
      <c r="B4" s="268">
        <f>SUM('Annual Capacity'!C17+'Annual Capacity'!L17)</f>
        <v>72091</v>
      </c>
      <c r="C4" s="265">
        <f>SUM('Annual Capacity'!D17+'Annual Capacity'!M17)</f>
        <v>1607033.3430000008</v>
      </c>
      <c r="D4" s="115">
        <f>C4/$C$6</f>
        <v>0.76442623829384371</v>
      </c>
    </row>
    <row r="5" spans="1:10" x14ac:dyDescent="0.25">
      <c r="A5" s="55" t="s">
        <v>34</v>
      </c>
      <c r="B5" s="268">
        <f>'Annual Capacity'!O17</f>
        <v>155</v>
      </c>
      <c r="C5" s="265">
        <f>'Annual Capacity'!P17</f>
        <v>495240.57499999995</v>
      </c>
      <c r="D5" s="115">
        <f>C5/$C$6</f>
        <v>0.23557376170615643</v>
      </c>
    </row>
    <row r="6" spans="1:10" x14ac:dyDescent="0.25">
      <c r="A6" s="9" t="s">
        <v>1</v>
      </c>
      <c r="B6" s="269">
        <f>SUM(B4:B5)</f>
        <v>72246</v>
      </c>
      <c r="C6" s="266">
        <f>SUM(C4:C5)</f>
        <v>2102273.9180000005</v>
      </c>
      <c r="D6" s="267">
        <f>SUM(D4:D5)</f>
        <v>1.0000000000000002</v>
      </c>
    </row>
    <row r="7" spans="1:10" ht="22.2" customHeight="1" x14ac:dyDescent="0.25"/>
    <row r="8" spans="1:10" ht="17.399999999999999" customHeight="1" x14ac:dyDescent="0.25">
      <c r="A8" s="436" t="s">
        <v>85</v>
      </c>
      <c r="B8" s="436"/>
      <c r="C8" s="436"/>
      <c r="D8" s="436"/>
      <c r="E8" s="436"/>
      <c r="F8" s="436"/>
      <c r="G8" s="171"/>
      <c r="H8" s="171"/>
    </row>
    <row r="9" spans="1:10" ht="7.2" customHeight="1" x14ac:dyDescent="0.3">
      <c r="A9" s="54"/>
    </row>
    <row r="10" spans="1:10" ht="27.6" customHeight="1" x14ac:dyDescent="0.25">
      <c r="A10" s="151" t="s">
        <v>84</v>
      </c>
      <c r="B10" s="149" t="s">
        <v>36</v>
      </c>
      <c r="C10" s="148" t="s">
        <v>75</v>
      </c>
      <c r="D10" s="148" t="s">
        <v>29</v>
      </c>
    </row>
    <row r="11" spans="1:10" x14ac:dyDescent="0.25">
      <c r="A11" s="55" t="s">
        <v>4</v>
      </c>
      <c r="B11" s="372">
        <v>3829</v>
      </c>
      <c r="C11" s="265">
        <v>820508.22100000002</v>
      </c>
      <c r="D11" s="115">
        <f t="shared" ref="D11:D21" si="0">C11/$C$22</f>
        <v>0.51057323953660705</v>
      </c>
    </row>
    <row r="12" spans="1:10" x14ac:dyDescent="0.25">
      <c r="A12" s="55" t="s">
        <v>2</v>
      </c>
      <c r="B12" s="268">
        <v>108</v>
      </c>
      <c r="C12" s="265">
        <v>4239.9809999999998</v>
      </c>
      <c r="D12" s="115">
        <f t="shared" si="0"/>
        <v>2.6383901822522541E-3</v>
      </c>
    </row>
    <row r="13" spans="1:10" x14ac:dyDescent="0.25">
      <c r="A13" s="55" t="s">
        <v>82</v>
      </c>
      <c r="B13" s="268">
        <v>201</v>
      </c>
      <c r="C13" s="265">
        <v>35539.898999999998</v>
      </c>
      <c r="D13" s="115">
        <f t="shared" si="0"/>
        <v>2.2115221884210494E-2</v>
      </c>
    </row>
    <row r="14" spans="1:10" x14ac:dyDescent="0.25">
      <c r="A14" s="55" t="s">
        <v>38</v>
      </c>
      <c r="B14" s="268">
        <v>84</v>
      </c>
      <c r="C14" s="265">
        <v>13507.597</v>
      </c>
      <c r="D14" s="115">
        <f t="shared" si="0"/>
        <v>8.4052997668197099E-3</v>
      </c>
    </row>
    <row r="15" spans="1:10" x14ac:dyDescent="0.25">
      <c r="A15" s="55" t="s">
        <v>3</v>
      </c>
      <c r="B15" s="268">
        <v>472</v>
      </c>
      <c r="C15" s="265">
        <v>35271.038999999997</v>
      </c>
      <c r="D15" s="115">
        <f t="shared" si="0"/>
        <v>2.1947919817432285E-2</v>
      </c>
    </row>
    <row r="16" spans="1:10" ht="13.8" customHeight="1" x14ac:dyDescent="0.25">
      <c r="A16" s="55" t="s">
        <v>131</v>
      </c>
      <c r="B16" s="268">
        <v>26</v>
      </c>
      <c r="C16" s="265">
        <v>7886.8829999999998</v>
      </c>
      <c r="D16" s="115">
        <f t="shared" si="0"/>
        <v>4.9077282836343383E-3</v>
      </c>
      <c r="I16" s="125"/>
      <c r="J16" s="125"/>
    </row>
    <row r="17" spans="1:11" x14ac:dyDescent="0.25">
      <c r="A17" s="55" t="s">
        <v>5</v>
      </c>
      <c r="B17" s="268">
        <v>66771</v>
      </c>
      <c r="C17" s="265">
        <v>542640.51699999999</v>
      </c>
      <c r="D17" s="115">
        <f t="shared" si="0"/>
        <v>0.33766599721675339</v>
      </c>
    </row>
    <row r="18" spans="1:11" x14ac:dyDescent="0.25">
      <c r="A18" s="55" t="s">
        <v>7</v>
      </c>
      <c r="B18" s="268">
        <v>108</v>
      </c>
      <c r="C18" s="265">
        <v>39164.411999999997</v>
      </c>
      <c r="D18" s="115">
        <f t="shared" si="0"/>
        <v>2.4370628102928376E-2</v>
      </c>
    </row>
    <row r="19" spans="1:11" x14ac:dyDescent="0.25">
      <c r="A19" s="55" t="s">
        <v>6</v>
      </c>
      <c r="B19" s="268">
        <v>427</v>
      </c>
      <c r="C19" s="265">
        <v>106036.095</v>
      </c>
      <c r="D19" s="115">
        <f t="shared" si="0"/>
        <v>6.5982510773601899E-2</v>
      </c>
    </row>
    <row r="20" spans="1:11" x14ac:dyDescent="0.25">
      <c r="A20" s="55" t="s">
        <v>83</v>
      </c>
      <c r="B20" s="268">
        <v>59</v>
      </c>
      <c r="C20" s="265">
        <v>1523.3610000000001</v>
      </c>
      <c r="D20" s="115">
        <f t="shared" si="0"/>
        <v>9.4793365970884688E-4</v>
      </c>
    </row>
    <row r="21" spans="1:11" ht="13.8" customHeight="1" x14ac:dyDescent="0.25">
      <c r="A21" s="55" t="s">
        <v>39</v>
      </c>
      <c r="B21" s="268">
        <v>6</v>
      </c>
      <c r="C21" s="265">
        <v>715.34</v>
      </c>
      <c r="D21" s="115">
        <f t="shared" si="0"/>
        <v>4.4513077605119636E-4</v>
      </c>
      <c r="I21" s="1"/>
      <c r="J21" s="1"/>
    </row>
    <row r="22" spans="1:11" ht="13.8" customHeight="1" x14ac:dyDescent="0.25">
      <c r="A22" s="9" t="s">
        <v>1</v>
      </c>
      <c r="B22" s="269">
        <f>SUM(B11:B21)</f>
        <v>72091</v>
      </c>
      <c r="C22" s="266">
        <f>SUM(C11:C21)</f>
        <v>1607033.3450000002</v>
      </c>
      <c r="D22" s="267">
        <f>SUM(D11:D21)</f>
        <v>0.99999999999999978</v>
      </c>
      <c r="I22" s="125"/>
      <c r="J22" s="125"/>
    </row>
    <row r="23" spans="1:11" s="125" customFormat="1" ht="18" customHeight="1" x14ac:dyDescent="0.25">
      <c r="A23" s="41"/>
      <c r="B23" s="197"/>
      <c r="C23" s="198"/>
      <c r="D23" s="199"/>
    </row>
    <row r="24" spans="1:11" ht="22.2" customHeight="1" x14ac:dyDescent="0.25">
      <c r="A24" s="437" t="s">
        <v>86</v>
      </c>
      <c r="B24" s="437"/>
      <c r="C24" s="437"/>
      <c r="D24" s="437"/>
      <c r="F24" s="434" t="s">
        <v>120</v>
      </c>
      <c r="G24" s="434"/>
      <c r="I24" s="432" t="s">
        <v>121</v>
      </c>
      <c r="J24" s="432"/>
    </row>
    <row r="25" spans="1:11" ht="17.399999999999999" customHeight="1" x14ac:dyDescent="0.25">
      <c r="A25" s="437"/>
      <c r="B25" s="437"/>
      <c r="C25" s="437"/>
      <c r="D25" s="437"/>
      <c r="E25" s="179"/>
      <c r="F25" s="434"/>
      <c r="G25" s="434"/>
      <c r="H25" s="186"/>
      <c r="I25" s="432"/>
      <c r="J25" s="432"/>
    </row>
    <row r="26" spans="1:11" ht="7.2" customHeight="1" x14ac:dyDescent="0.3">
      <c r="A26" s="54"/>
      <c r="F26" s="435"/>
      <c r="G26" s="435"/>
      <c r="H26" s="187"/>
      <c r="I26" s="433"/>
      <c r="J26" s="433"/>
    </row>
    <row r="27" spans="1:11" ht="27.6" customHeight="1" x14ac:dyDescent="0.25">
      <c r="A27" s="152" t="s">
        <v>23</v>
      </c>
      <c r="B27" s="130" t="s">
        <v>24</v>
      </c>
      <c r="C27" s="106" t="s">
        <v>75</v>
      </c>
      <c r="D27" s="106" t="s">
        <v>29</v>
      </c>
      <c r="F27" s="188" t="s">
        <v>8</v>
      </c>
      <c r="G27" s="263" t="s">
        <v>30</v>
      </c>
      <c r="H27" s="189"/>
      <c r="I27" s="194" t="s">
        <v>8</v>
      </c>
      <c r="J27" s="194" t="s">
        <v>30</v>
      </c>
    </row>
    <row r="28" spans="1:11" ht="14.4" x14ac:dyDescent="0.3">
      <c r="A28" s="101" t="s">
        <v>16</v>
      </c>
      <c r="B28" s="102">
        <v>79</v>
      </c>
      <c r="C28" s="102">
        <v>80455.729000000007</v>
      </c>
      <c r="D28" s="103">
        <f>C28/$C$33</f>
        <v>0.16245787009677065</v>
      </c>
      <c r="F28" s="262">
        <v>79</v>
      </c>
      <c r="G28" s="262">
        <v>80455.729000000007</v>
      </c>
      <c r="H28" s="189"/>
      <c r="I28" s="195">
        <f>B28-F28</f>
        <v>0</v>
      </c>
      <c r="J28" s="286">
        <f>C28-G28</f>
        <v>0</v>
      </c>
    </row>
    <row r="29" spans="1:11" ht="14.4" x14ac:dyDescent="0.3">
      <c r="A29" s="101" t="s">
        <v>25</v>
      </c>
      <c r="B29" s="102">
        <v>28</v>
      </c>
      <c r="C29" s="102">
        <v>171985.27</v>
      </c>
      <c r="D29" s="103">
        <f t="shared" ref="D29:D32" si="1">C29/$C$33</f>
        <v>0.34727621015301502</v>
      </c>
      <c r="F29" s="191">
        <v>28</v>
      </c>
      <c r="G29" s="191">
        <v>171985.27</v>
      </c>
      <c r="H29" s="190"/>
      <c r="I29" s="195">
        <f t="shared" ref="I29:I33" si="2">B29-F29</f>
        <v>0</v>
      </c>
      <c r="J29" s="286">
        <f t="shared" ref="J29:J32" si="3">C29-G29</f>
        <v>0</v>
      </c>
    </row>
    <row r="30" spans="1:11" ht="14.4" x14ac:dyDescent="0.3">
      <c r="A30" s="101" t="s">
        <v>26</v>
      </c>
      <c r="B30" s="102">
        <v>6</v>
      </c>
      <c r="C30" s="102">
        <v>34531.230000000003</v>
      </c>
      <c r="D30" s="103">
        <f t="shared" si="1"/>
        <v>6.9726172981686735E-2</v>
      </c>
      <c r="F30" s="191">
        <v>5</v>
      </c>
      <c r="G30" s="191">
        <v>24533.24</v>
      </c>
      <c r="H30" s="187"/>
      <c r="I30" s="195">
        <f t="shared" si="2"/>
        <v>1</v>
      </c>
      <c r="J30" s="286">
        <f t="shared" si="3"/>
        <v>9997.9900000000016</v>
      </c>
    </row>
    <row r="31" spans="1:11" ht="14.4" x14ac:dyDescent="0.3">
      <c r="A31" s="104" t="s">
        <v>27</v>
      </c>
      <c r="B31" s="105">
        <v>9</v>
      </c>
      <c r="C31" s="105">
        <v>85742.63</v>
      </c>
      <c r="D31" s="103">
        <f t="shared" si="1"/>
        <v>0.17313328981576279</v>
      </c>
      <c r="F31" s="191">
        <v>9</v>
      </c>
      <c r="G31" s="191">
        <v>85742.63</v>
      </c>
      <c r="H31" s="192"/>
      <c r="I31" s="195">
        <f t="shared" si="2"/>
        <v>0</v>
      </c>
      <c r="J31" s="286">
        <f t="shared" si="3"/>
        <v>0</v>
      </c>
      <c r="K31" s="180"/>
    </row>
    <row r="32" spans="1:11" ht="14.4" x14ac:dyDescent="0.3">
      <c r="A32" s="104" t="s">
        <v>31</v>
      </c>
      <c r="B32" s="105">
        <v>33</v>
      </c>
      <c r="C32" s="105">
        <v>122525.716</v>
      </c>
      <c r="D32" s="103">
        <f t="shared" si="1"/>
        <v>0.24740645695276481</v>
      </c>
      <c r="F32" s="191">
        <v>33</v>
      </c>
      <c r="G32" s="191">
        <v>122525.716</v>
      </c>
      <c r="H32" s="187"/>
      <c r="I32" s="195">
        <f t="shared" si="2"/>
        <v>0</v>
      </c>
      <c r="J32" s="286">
        <f t="shared" si="3"/>
        <v>0</v>
      </c>
      <c r="K32" s="165"/>
    </row>
    <row r="33" spans="1:12" ht="14.4" x14ac:dyDescent="0.3">
      <c r="A33" s="106" t="s">
        <v>28</v>
      </c>
      <c r="B33" s="107">
        <f>SUM(B28:B32)</f>
        <v>155</v>
      </c>
      <c r="C33" s="107">
        <f>SUM(C28:C32)</f>
        <v>495240.57500000001</v>
      </c>
      <c r="D33" s="108">
        <f>SUM(D28:D32)</f>
        <v>1</v>
      </c>
      <c r="F33" s="193">
        <f>SUM(F28:F32)</f>
        <v>154</v>
      </c>
      <c r="G33" s="264">
        <f>SUM(G28:G32)</f>
        <v>485242.58500000002</v>
      </c>
      <c r="H33" s="187"/>
      <c r="I33" s="196">
        <f t="shared" si="2"/>
        <v>1</v>
      </c>
      <c r="J33" s="287">
        <f>SUM(J28:J32)</f>
        <v>9997.9900000000016</v>
      </c>
      <c r="K33" s="180"/>
    </row>
    <row r="34" spans="1:12" ht="16.2" customHeight="1" x14ac:dyDescent="0.25">
      <c r="A34" s="98"/>
      <c r="B34" s="98"/>
      <c r="C34" s="99"/>
      <c r="D34" s="99"/>
      <c r="E34" s="100"/>
      <c r="K34" s="185"/>
      <c r="L34" s="180"/>
    </row>
    <row r="35" spans="1:12" ht="14.4" customHeight="1" x14ac:dyDescent="0.25">
      <c r="A35" s="431" t="s">
        <v>136</v>
      </c>
      <c r="B35" s="431"/>
      <c r="C35" s="431"/>
      <c r="D35" s="431"/>
      <c r="E35" s="431"/>
      <c r="F35" s="431"/>
      <c r="J35" s="180"/>
      <c r="K35" s="184"/>
      <c r="L35" s="180"/>
    </row>
    <row r="36" spans="1:12" ht="1.8" customHeight="1" x14ac:dyDescent="0.25">
      <c r="A36" s="182"/>
      <c r="B36" s="182"/>
      <c r="C36" s="182"/>
      <c r="D36" s="182"/>
      <c r="E36" s="182"/>
    </row>
    <row r="37" spans="1:12" ht="34.799999999999997" customHeight="1" x14ac:dyDescent="0.25">
      <c r="A37" s="183" t="s">
        <v>105</v>
      </c>
      <c r="B37" s="183" t="s">
        <v>104</v>
      </c>
      <c r="C37" s="373" t="s">
        <v>132</v>
      </c>
      <c r="D37" s="374" t="s">
        <v>135</v>
      </c>
      <c r="E37" s="147"/>
    </row>
    <row r="38" spans="1:12" ht="14.4" x14ac:dyDescent="0.25">
      <c r="A38" s="376" t="s">
        <v>134</v>
      </c>
      <c r="B38" s="181" t="s">
        <v>133</v>
      </c>
      <c r="C38" s="375">
        <v>42816</v>
      </c>
      <c r="D38" s="377">
        <v>9997.99</v>
      </c>
      <c r="E38" s="147"/>
    </row>
  </sheetData>
  <mergeCells count="6">
    <mergeCell ref="A35:F35"/>
    <mergeCell ref="I24:J26"/>
    <mergeCell ref="F24:G26"/>
    <mergeCell ref="A1:F1"/>
    <mergeCell ref="A8:F8"/>
    <mergeCell ref="A24:D25"/>
  </mergeCells>
  <pageMargins left="0.7" right="0.7" top="0.75" bottom="0.75" header="0.3" footer="0.3"/>
  <pageSetup scale="89" orientation="landscape" r:id="rId1"/>
  <rowBreaks count="1" manualBreakCount="1">
    <brk id="34"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zoomScale="90" zoomScaleNormal="90" workbookViewId="0">
      <selection sqref="A1:F1"/>
    </sheetView>
  </sheetViews>
  <sheetFormatPr defaultColWidth="9.109375" defaultRowHeight="15" x14ac:dyDescent="0.25"/>
  <cols>
    <col min="1" max="1" width="11.6640625" style="69" bestFit="1" customWidth="1"/>
    <col min="2" max="2" width="9.109375" style="69"/>
    <col min="3" max="3" width="17.33203125" style="69" customWidth="1"/>
    <col min="4" max="4" width="17.6640625" style="69" customWidth="1"/>
    <col min="5" max="6" width="22" style="69" bestFit="1" customWidth="1"/>
    <col min="7" max="7" width="9.109375" style="69"/>
    <col min="8" max="8" width="9.88671875" style="69" bestFit="1" customWidth="1"/>
    <col min="9" max="16384" width="9.109375" style="69"/>
  </cols>
  <sheetData>
    <row r="1" spans="1:8" ht="17.399999999999999" x14ac:dyDescent="0.25">
      <c r="A1" s="438" t="s">
        <v>106</v>
      </c>
      <c r="B1" s="438"/>
      <c r="C1" s="438"/>
      <c r="D1" s="438"/>
      <c r="E1" s="438"/>
      <c r="F1" s="438"/>
    </row>
    <row r="2" spans="1:8" ht="17.399999999999999" x14ac:dyDescent="0.25">
      <c r="A2" s="438" t="s">
        <v>94</v>
      </c>
      <c r="B2" s="438"/>
      <c r="C2" s="438"/>
      <c r="D2" s="438"/>
      <c r="E2" s="438"/>
      <c r="F2" s="438"/>
    </row>
    <row r="3" spans="1:8" ht="17.399999999999999" x14ac:dyDescent="0.25">
      <c r="A3" s="438" t="s">
        <v>125</v>
      </c>
      <c r="B3" s="438"/>
      <c r="C3" s="438"/>
      <c r="D3" s="438"/>
      <c r="E3" s="438"/>
      <c r="F3" s="438"/>
    </row>
    <row r="4" spans="1:8" ht="11.4" customHeight="1" x14ac:dyDescent="0.25">
      <c r="A4" s="72"/>
      <c r="B4" s="72"/>
      <c r="C4" s="72"/>
      <c r="D4" s="72"/>
      <c r="E4" s="72"/>
      <c r="F4" s="72"/>
    </row>
    <row r="5" spans="1:8" s="110" customFormat="1" ht="17.399999999999999" customHeight="1" x14ac:dyDescent="0.25">
      <c r="A5" s="446" t="s">
        <v>88</v>
      </c>
      <c r="B5" s="447"/>
      <c r="C5" s="447"/>
      <c r="D5" s="447"/>
      <c r="E5" s="447"/>
      <c r="F5" s="448"/>
    </row>
    <row r="6" spans="1:8" s="110" customFormat="1" ht="13.8" x14ac:dyDescent="0.25">
      <c r="A6" s="144" t="s">
        <v>40</v>
      </c>
      <c r="B6" s="142" t="s">
        <v>23</v>
      </c>
      <c r="C6" s="142"/>
      <c r="D6" s="143" t="s">
        <v>24</v>
      </c>
      <c r="E6" s="142" t="s">
        <v>30</v>
      </c>
      <c r="F6" s="143" t="s">
        <v>41</v>
      </c>
    </row>
    <row r="7" spans="1:8" s="110" customFormat="1" ht="14.4" x14ac:dyDescent="0.3">
      <c r="A7" s="145" t="s">
        <v>14</v>
      </c>
      <c r="B7" s="113" t="s">
        <v>42</v>
      </c>
      <c r="C7" s="113"/>
      <c r="D7" s="114">
        <v>9384</v>
      </c>
      <c r="E7" s="114">
        <v>315377.30099999998</v>
      </c>
      <c r="F7" s="115">
        <f>E7/$E$9</f>
        <v>0.23855501096282283</v>
      </c>
      <c r="H7" s="116"/>
    </row>
    <row r="8" spans="1:8" s="110" customFormat="1" ht="14.4" x14ac:dyDescent="0.3">
      <c r="A8" s="145" t="s">
        <v>74</v>
      </c>
      <c r="B8" s="113" t="s">
        <v>43</v>
      </c>
      <c r="C8" s="113"/>
      <c r="D8" s="114">
        <v>53913</v>
      </c>
      <c r="E8" s="114">
        <v>1006654.459</v>
      </c>
      <c r="F8" s="115">
        <f>E8/$E$9</f>
        <v>0.76144498903717717</v>
      </c>
      <c r="H8" s="116"/>
    </row>
    <row r="9" spans="1:8" s="119" customFormat="1" ht="13.8" x14ac:dyDescent="0.25">
      <c r="A9" s="442" t="s">
        <v>28</v>
      </c>
      <c r="B9" s="443"/>
      <c r="C9" s="444"/>
      <c r="D9" s="117">
        <f>SUM(D7:D8)</f>
        <v>63297</v>
      </c>
      <c r="E9" s="117">
        <f>SUM(E7:E8)</f>
        <v>1322031.76</v>
      </c>
      <c r="F9" s="118">
        <f>SUM(F7:F8)</f>
        <v>1</v>
      </c>
      <c r="H9" s="270"/>
    </row>
    <row r="10" spans="1:8" s="110" customFormat="1" ht="3.6" customHeight="1" x14ac:dyDescent="0.25">
      <c r="A10" s="120"/>
      <c r="B10" s="120"/>
      <c r="C10" s="120"/>
      <c r="D10" s="121"/>
      <c r="E10" s="121"/>
      <c r="F10" s="120"/>
    </row>
    <row r="11" spans="1:8" s="110" customFormat="1" ht="13.8" x14ac:dyDescent="0.25">
      <c r="A11" s="113" t="s">
        <v>44</v>
      </c>
      <c r="B11" s="440" t="s">
        <v>76</v>
      </c>
      <c r="C11" s="441"/>
      <c r="D11" s="114">
        <v>8794</v>
      </c>
      <c r="E11" s="114">
        <v>285001.58500000002</v>
      </c>
      <c r="F11" s="122"/>
      <c r="H11" s="116"/>
    </row>
    <row r="12" spans="1:8" s="110" customFormat="1" ht="13.8" x14ac:dyDescent="0.25">
      <c r="G12" s="123"/>
    </row>
    <row r="13" spans="1:8" s="110" customFormat="1" ht="17.399999999999999" customHeight="1" x14ac:dyDescent="0.25">
      <c r="A13" s="445" t="s">
        <v>95</v>
      </c>
      <c r="B13" s="445"/>
      <c r="C13" s="445"/>
      <c r="D13" s="445"/>
      <c r="E13" s="445"/>
      <c r="F13" s="445"/>
    </row>
    <row r="14" spans="1:8" s="110" customFormat="1" ht="13.8" x14ac:dyDescent="0.25">
      <c r="A14" s="146" t="s">
        <v>40</v>
      </c>
      <c r="B14" s="111" t="s">
        <v>23</v>
      </c>
      <c r="C14" s="111"/>
      <c r="D14" s="112" t="s">
        <v>24</v>
      </c>
      <c r="E14" s="111" t="s">
        <v>30</v>
      </c>
      <c r="F14" s="111" t="s">
        <v>41</v>
      </c>
    </row>
    <row r="15" spans="1:8" s="110" customFormat="1" ht="14.4" x14ac:dyDescent="0.3">
      <c r="A15" s="145" t="s">
        <v>14</v>
      </c>
      <c r="B15" s="113" t="s">
        <v>42</v>
      </c>
      <c r="C15" s="113"/>
      <c r="D15" s="114">
        <v>7855</v>
      </c>
      <c r="E15" s="114">
        <v>70937.865999999995</v>
      </c>
      <c r="F15" s="115">
        <f>E15/E17</f>
        <v>0.14487445176880054</v>
      </c>
    </row>
    <row r="16" spans="1:8" s="110" customFormat="1" ht="14.4" x14ac:dyDescent="0.3">
      <c r="A16" s="145" t="s">
        <v>74</v>
      </c>
      <c r="B16" s="113" t="s">
        <v>43</v>
      </c>
      <c r="C16" s="113"/>
      <c r="D16" s="114">
        <v>51997</v>
      </c>
      <c r="E16" s="114">
        <v>418712.76</v>
      </c>
      <c r="F16" s="115">
        <f>E16/E17</f>
        <v>0.85512554823119946</v>
      </c>
      <c r="H16" s="116"/>
    </row>
    <row r="17" spans="1:8" s="119" customFormat="1" ht="13.8" x14ac:dyDescent="0.25">
      <c r="A17" s="442" t="s">
        <v>28</v>
      </c>
      <c r="B17" s="443"/>
      <c r="C17" s="444"/>
      <c r="D17" s="117">
        <f>SUM(D15:D16)</f>
        <v>59852</v>
      </c>
      <c r="E17" s="117">
        <f>SUM(E15:E16)</f>
        <v>489650.62599999999</v>
      </c>
      <c r="F17" s="118">
        <f>SUM(F15:F16)</f>
        <v>1</v>
      </c>
      <c r="H17" s="270"/>
    </row>
    <row r="18" spans="1:8" s="110" customFormat="1" ht="3.6" customHeight="1" x14ac:dyDescent="0.25">
      <c r="A18" s="120"/>
      <c r="B18" s="120"/>
      <c r="C18" s="120"/>
      <c r="D18" s="121"/>
      <c r="E18" s="121"/>
      <c r="F18" s="120"/>
    </row>
    <row r="19" spans="1:8" s="110" customFormat="1" ht="13.8" x14ac:dyDescent="0.25">
      <c r="A19" s="113" t="s">
        <v>44</v>
      </c>
      <c r="B19" s="440" t="s">
        <v>76</v>
      </c>
      <c r="C19" s="441"/>
      <c r="D19" s="114">
        <v>6919</v>
      </c>
      <c r="E19" s="114">
        <v>52989.891000000003</v>
      </c>
      <c r="F19" s="122"/>
    </row>
    <row r="20" spans="1:8" ht="67.8" customHeight="1" x14ac:dyDescent="0.3">
      <c r="A20" s="439" t="s">
        <v>87</v>
      </c>
      <c r="B20" s="439"/>
      <c r="C20" s="439"/>
      <c r="D20" s="439"/>
      <c r="E20" s="439"/>
      <c r="F20" s="439"/>
    </row>
  </sheetData>
  <mergeCells count="10">
    <mergeCell ref="A1:F1"/>
    <mergeCell ref="A20:F20"/>
    <mergeCell ref="A2:F2"/>
    <mergeCell ref="B11:C11"/>
    <mergeCell ref="A9:C9"/>
    <mergeCell ref="A17:C17"/>
    <mergeCell ref="B19:C19"/>
    <mergeCell ref="A13:F13"/>
    <mergeCell ref="A5:F5"/>
    <mergeCell ref="A3:F3"/>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8"/>
  <sheetViews>
    <sheetView showGridLines="0" topLeftCell="D1" zoomScale="90" zoomScaleNormal="90" workbookViewId="0">
      <selection activeCell="D1" sqref="D1:M1"/>
    </sheetView>
  </sheetViews>
  <sheetFormatPr defaultColWidth="10.33203125" defaultRowHeight="13.8" x14ac:dyDescent="0.25"/>
  <cols>
    <col min="1" max="1" width="10.33203125" style="4" customWidth="1"/>
    <col min="2" max="2" width="3.33203125" style="4" bestFit="1" customWidth="1"/>
    <col min="3" max="3" width="3.33203125" style="4" hidden="1" customWidth="1"/>
    <col min="4" max="4" width="12" style="4" bestFit="1" customWidth="1"/>
    <col min="5" max="5" width="10.88671875" style="4" bestFit="1" customWidth="1"/>
    <col min="6" max="6" width="14.77734375" style="4" bestFit="1" customWidth="1"/>
    <col min="7" max="7" width="12.33203125" style="4" bestFit="1" customWidth="1"/>
    <col min="8" max="8" width="3.109375" style="4" customWidth="1"/>
    <col min="9" max="9" width="11.44140625" style="53" bestFit="1" customWidth="1"/>
    <col min="10" max="10" width="15.33203125" style="53" bestFit="1" customWidth="1"/>
    <col min="11" max="11" width="1.5546875" style="4" customWidth="1"/>
    <col min="12" max="12" width="11.44140625" style="4" bestFit="1" customWidth="1"/>
    <col min="13" max="13" width="15.33203125" style="4" customWidth="1"/>
    <col min="14" max="20" width="10.33203125" style="4"/>
    <col min="21" max="21" width="10.88671875" style="201" bestFit="1" customWidth="1"/>
    <col min="22" max="22" width="13.109375" style="201" bestFit="1" customWidth="1"/>
    <col min="23" max="16384" width="10.33203125" style="4"/>
  </cols>
  <sheetData>
    <row r="1" spans="1:22" s="1" customFormat="1" ht="18" customHeight="1" x14ac:dyDescent="0.3">
      <c r="A1" s="140"/>
      <c r="B1" s="140"/>
      <c r="C1" s="140"/>
      <c r="D1" s="410" t="s">
        <v>126</v>
      </c>
      <c r="E1" s="410"/>
      <c r="F1" s="410"/>
      <c r="G1" s="410"/>
      <c r="H1" s="410"/>
      <c r="I1" s="410"/>
      <c r="J1" s="410"/>
      <c r="K1" s="410"/>
      <c r="L1" s="410"/>
      <c r="M1" s="410"/>
      <c r="N1" s="91"/>
      <c r="O1" s="91"/>
      <c r="P1" s="91"/>
      <c r="Q1" s="91"/>
      <c r="R1" s="91"/>
      <c r="S1" s="91"/>
      <c r="T1" s="91"/>
      <c r="U1" s="200"/>
      <c r="V1" s="201"/>
    </row>
    <row r="2" spans="1:22" ht="39" customHeight="1" x14ac:dyDescent="0.3">
      <c r="D2" s="450"/>
      <c r="E2" s="450"/>
      <c r="F2" s="450"/>
      <c r="G2" s="450"/>
      <c r="I2" s="449" t="s">
        <v>120</v>
      </c>
      <c r="J2" s="449"/>
      <c r="K2" s="141"/>
      <c r="L2" s="451" t="s">
        <v>121</v>
      </c>
      <c r="M2" s="451"/>
    </row>
    <row r="3" spans="1:22" s="96" customFormat="1" ht="54" customHeight="1" x14ac:dyDescent="0.25">
      <c r="D3" s="129" t="s">
        <v>48</v>
      </c>
      <c r="E3" s="130" t="s">
        <v>36</v>
      </c>
      <c r="F3" s="131" t="s">
        <v>71</v>
      </c>
      <c r="G3" s="106" t="s">
        <v>72</v>
      </c>
      <c r="I3" s="132" t="s">
        <v>36</v>
      </c>
      <c r="J3" s="133" t="s">
        <v>71</v>
      </c>
      <c r="K3" s="78"/>
      <c r="L3" s="132" t="s">
        <v>36</v>
      </c>
      <c r="M3" s="133" t="s">
        <v>71</v>
      </c>
      <c r="U3" s="202" t="s">
        <v>36</v>
      </c>
      <c r="V3" s="203" t="s">
        <v>71</v>
      </c>
    </row>
    <row r="4" spans="1:22" s="96" customFormat="1" ht="18" customHeight="1" x14ac:dyDescent="0.3">
      <c r="B4" s="134">
        <v>1</v>
      </c>
      <c r="C4" s="134">
        <v>1</v>
      </c>
      <c r="D4" s="109" t="s">
        <v>49</v>
      </c>
      <c r="E4" s="372">
        <v>823</v>
      </c>
      <c r="F4" s="135">
        <v>56490.760999999999</v>
      </c>
      <c r="G4" s="115">
        <f t="shared" ref="G4:G24" si="0">F4/$F$25</f>
        <v>2.6871265662659218E-2</v>
      </c>
      <c r="I4" s="271">
        <v>810</v>
      </c>
      <c r="J4" s="271">
        <v>55126.771000000001</v>
      </c>
      <c r="K4" s="79"/>
      <c r="L4" s="136">
        <f>SUM(E4-I4)</f>
        <v>13</v>
      </c>
      <c r="M4" s="136">
        <f>SUM(F4-J4)</f>
        <v>1363.989999999998</v>
      </c>
      <c r="U4" s="204">
        <v>769</v>
      </c>
      <c r="V4" s="205">
        <v>54318.381000000001</v>
      </c>
    </row>
    <row r="5" spans="1:22" s="96" customFormat="1" ht="18" customHeight="1" x14ac:dyDescent="0.3">
      <c r="B5" s="134">
        <v>2</v>
      </c>
      <c r="C5" s="134">
        <v>2</v>
      </c>
      <c r="D5" s="109" t="s">
        <v>50</v>
      </c>
      <c r="E5" s="135">
        <v>734</v>
      </c>
      <c r="F5" s="135">
        <v>71619.167000000001</v>
      </c>
      <c r="G5" s="115">
        <f t="shared" si="0"/>
        <v>3.4067476325825317E-2</v>
      </c>
      <c r="I5" s="271">
        <v>721</v>
      </c>
      <c r="J5" s="271">
        <v>71498.217000000004</v>
      </c>
      <c r="K5" s="79"/>
      <c r="L5" s="136">
        <f t="shared" ref="L5:L24" si="1">SUM(E5-I5)</f>
        <v>13</v>
      </c>
      <c r="M5" s="136">
        <f t="shared" ref="M5:M24" si="2">SUM(F5-J5)</f>
        <v>120.94999999999709</v>
      </c>
      <c r="U5" s="204">
        <v>682</v>
      </c>
      <c r="V5" s="205">
        <v>70964.327000000005</v>
      </c>
    </row>
    <row r="6" spans="1:22" s="96" customFormat="1" ht="14.4" x14ac:dyDescent="0.3">
      <c r="B6" s="134">
        <v>3</v>
      </c>
      <c r="C6" s="134">
        <v>3</v>
      </c>
      <c r="D6" s="109" t="s">
        <v>51</v>
      </c>
      <c r="E6" s="135">
        <v>2191</v>
      </c>
      <c r="F6" s="135">
        <v>72637.702000000005</v>
      </c>
      <c r="G6" s="115">
        <f t="shared" si="0"/>
        <v>3.4551968375272427E-2</v>
      </c>
      <c r="I6" s="271">
        <v>2160</v>
      </c>
      <c r="J6" s="271">
        <v>71992.721999999994</v>
      </c>
      <c r="K6" s="79"/>
      <c r="L6" s="136">
        <f t="shared" si="1"/>
        <v>31</v>
      </c>
      <c r="M6" s="136">
        <f t="shared" si="2"/>
        <v>644.98000000001048</v>
      </c>
      <c r="U6" s="204">
        <v>2072</v>
      </c>
      <c r="V6" s="205">
        <v>71254.012000000002</v>
      </c>
    </row>
    <row r="7" spans="1:22" s="96" customFormat="1" ht="14.4" x14ac:dyDescent="0.3">
      <c r="B7" s="134">
        <v>4</v>
      </c>
      <c r="C7" s="134">
        <v>4</v>
      </c>
      <c r="D7" s="109" t="s">
        <v>52</v>
      </c>
      <c r="E7" s="135">
        <v>1292</v>
      </c>
      <c r="F7" s="135">
        <v>69957.717000000004</v>
      </c>
      <c r="G7" s="115">
        <f t="shared" si="0"/>
        <v>3.3277165422857927E-2</v>
      </c>
      <c r="I7" s="271">
        <v>1279</v>
      </c>
      <c r="J7" s="271">
        <v>69758.146999999997</v>
      </c>
      <c r="K7" s="79"/>
      <c r="L7" s="136">
        <f t="shared" si="1"/>
        <v>13</v>
      </c>
      <c r="M7" s="136">
        <f t="shared" si="2"/>
        <v>199.57000000000698</v>
      </c>
      <c r="U7" s="204">
        <v>1239</v>
      </c>
      <c r="V7" s="205">
        <v>69325.937000000005</v>
      </c>
    </row>
    <row r="8" spans="1:22" s="96" customFormat="1" ht="14.4" x14ac:dyDescent="0.3">
      <c r="B8" s="134">
        <v>5</v>
      </c>
      <c r="C8" s="134">
        <v>5</v>
      </c>
      <c r="D8" s="109" t="s">
        <v>53</v>
      </c>
      <c r="E8" s="135">
        <v>2765</v>
      </c>
      <c r="F8" s="135">
        <v>111987.265</v>
      </c>
      <c r="G8" s="115">
        <f t="shared" si="0"/>
        <v>5.3269587723373354E-2</v>
      </c>
      <c r="I8" s="271">
        <v>2739</v>
      </c>
      <c r="J8" s="271">
        <v>111745.045</v>
      </c>
      <c r="K8" s="79"/>
      <c r="L8" s="136">
        <f t="shared" si="1"/>
        <v>26</v>
      </c>
      <c r="M8" s="136">
        <f t="shared" si="2"/>
        <v>242.22000000000116</v>
      </c>
      <c r="U8" s="204">
        <v>2610</v>
      </c>
      <c r="V8" s="205">
        <v>107819.77499999999</v>
      </c>
    </row>
    <row r="9" spans="1:22" s="96" customFormat="1" ht="14.4" x14ac:dyDescent="0.3">
      <c r="B9" s="134">
        <v>6</v>
      </c>
      <c r="C9" s="134">
        <v>6</v>
      </c>
      <c r="D9" s="109" t="s">
        <v>55</v>
      </c>
      <c r="E9" s="135">
        <v>1637</v>
      </c>
      <c r="F9" s="135">
        <v>44223.084000000003</v>
      </c>
      <c r="G9" s="115">
        <f t="shared" si="0"/>
        <v>2.1035833427453639E-2</v>
      </c>
      <c r="I9" s="271">
        <v>1593</v>
      </c>
      <c r="J9" s="271">
        <v>43895.534</v>
      </c>
      <c r="K9" s="79"/>
      <c r="L9" s="136">
        <f t="shared" si="1"/>
        <v>44</v>
      </c>
      <c r="M9" s="136">
        <f t="shared" si="2"/>
        <v>327.55000000000291</v>
      </c>
      <c r="U9" s="204">
        <v>1482</v>
      </c>
      <c r="V9" s="205">
        <v>41856.733999999997</v>
      </c>
    </row>
    <row r="10" spans="1:22" s="96" customFormat="1" ht="14.4" x14ac:dyDescent="0.3">
      <c r="B10" s="134">
        <v>7</v>
      </c>
      <c r="C10" s="134">
        <v>7</v>
      </c>
      <c r="D10" s="109" t="s">
        <v>56</v>
      </c>
      <c r="E10" s="135">
        <v>3036</v>
      </c>
      <c r="F10" s="135">
        <v>81770.687000000005</v>
      </c>
      <c r="G10" s="115">
        <f t="shared" si="0"/>
        <v>3.8896304721318137E-2</v>
      </c>
      <c r="I10" s="271">
        <v>2953</v>
      </c>
      <c r="J10" s="271">
        <v>80145.437000000005</v>
      </c>
      <c r="K10" s="79"/>
      <c r="L10" s="136">
        <f t="shared" si="1"/>
        <v>83</v>
      </c>
      <c r="M10" s="136">
        <f t="shared" si="2"/>
        <v>1625.25</v>
      </c>
      <c r="U10" s="204">
        <v>2782</v>
      </c>
      <c r="V10" s="205">
        <v>78324.476999999999</v>
      </c>
    </row>
    <row r="11" spans="1:22" s="96" customFormat="1" ht="14.4" x14ac:dyDescent="0.3">
      <c r="B11" s="134">
        <v>8</v>
      </c>
      <c r="C11" s="134">
        <v>8</v>
      </c>
      <c r="D11" s="109" t="s">
        <v>57</v>
      </c>
      <c r="E11" s="135">
        <v>731</v>
      </c>
      <c r="F11" s="135">
        <v>65966.361000000004</v>
      </c>
      <c r="G11" s="115">
        <f t="shared" si="0"/>
        <v>3.1378575537863301E-2</v>
      </c>
      <c r="I11" s="271">
        <v>711</v>
      </c>
      <c r="J11" s="271">
        <v>65212.141000000003</v>
      </c>
      <c r="K11" s="79"/>
      <c r="L11" s="136">
        <f t="shared" si="1"/>
        <v>20</v>
      </c>
      <c r="M11" s="136">
        <f t="shared" si="2"/>
        <v>754.22000000000116</v>
      </c>
      <c r="U11" s="204">
        <v>662</v>
      </c>
      <c r="V11" s="205">
        <v>62949.461000000003</v>
      </c>
    </row>
    <row r="12" spans="1:22" s="96" customFormat="1" ht="14.4" x14ac:dyDescent="0.3">
      <c r="B12" s="134">
        <v>9</v>
      </c>
      <c r="C12" s="134">
        <v>9</v>
      </c>
      <c r="D12" s="109" t="s">
        <v>58</v>
      </c>
      <c r="E12" s="135">
        <v>2163</v>
      </c>
      <c r="F12" s="135">
        <v>63588.887999999999</v>
      </c>
      <c r="G12" s="115">
        <f t="shared" si="0"/>
        <v>3.0247670103808352E-2</v>
      </c>
      <c r="I12" s="271">
        <v>2097</v>
      </c>
      <c r="J12" s="271">
        <v>62740.627999999997</v>
      </c>
      <c r="K12" s="79"/>
      <c r="L12" s="136">
        <f t="shared" si="1"/>
        <v>66</v>
      </c>
      <c r="M12" s="136">
        <f t="shared" si="2"/>
        <v>848.26000000000204</v>
      </c>
      <c r="U12" s="204">
        <v>1985</v>
      </c>
      <c r="V12" s="205">
        <v>61112.438000000002</v>
      </c>
    </row>
    <row r="13" spans="1:22" s="96" customFormat="1" ht="14.4" x14ac:dyDescent="0.3">
      <c r="B13" s="134">
        <v>10</v>
      </c>
      <c r="C13" s="134">
        <v>10</v>
      </c>
      <c r="D13" s="109" t="s">
        <v>59</v>
      </c>
      <c r="E13" s="135">
        <v>2934</v>
      </c>
      <c r="F13" s="135">
        <v>68762.623999999996</v>
      </c>
      <c r="G13" s="115">
        <f t="shared" si="0"/>
        <v>3.2708689075113477E-2</v>
      </c>
      <c r="I13" s="271">
        <v>2871</v>
      </c>
      <c r="J13" s="271">
        <v>68237.974000000002</v>
      </c>
      <c r="K13" s="79"/>
      <c r="L13" s="136">
        <f t="shared" si="1"/>
        <v>63</v>
      </c>
      <c r="M13" s="136">
        <f t="shared" si="2"/>
        <v>524.64999999999418</v>
      </c>
      <c r="U13" s="204">
        <v>2684</v>
      </c>
      <c r="V13" s="205">
        <v>67000.864000000001</v>
      </c>
    </row>
    <row r="14" spans="1:22" s="96" customFormat="1" ht="14.4" x14ac:dyDescent="0.3">
      <c r="B14" s="134">
        <v>11</v>
      </c>
      <c r="C14" s="134">
        <v>11</v>
      </c>
      <c r="D14" s="109" t="s">
        <v>60</v>
      </c>
      <c r="E14" s="135">
        <v>6460</v>
      </c>
      <c r="F14" s="135">
        <v>268358.83100000001</v>
      </c>
      <c r="G14" s="115">
        <f t="shared" si="0"/>
        <v>0.12765169583609731</v>
      </c>
      <c r="I14" s="271">
        <v>6327</v>
      </c>
      <c r="J14" s="271">
        <v>264730.54100000003</v>
      </c>
      <c r="K14" s="79"/>
      <c r="L14" s="136">
        <f t="shared" si="1"/>
        <v>133</v>
      </c>
      <c r="M14" s="136">
        <f t="shared" si="2"/>
        <v>3628.289999999979</v>
      </c>
      <c r="U14" s="204">
        <v>6003</v>
      </c>
      <c r="V14" s="205">
        <v>251242.96100000001</v>
      </c>
    </row>
    <row r="15" spans="1:22" s="96" customFormat="1" ht="14.4" x14ac:dyDescent="0.3">
      <c r="B15" s="134">
        <v>12</v>
      </c>
      <c r="C15" s="134">
        <v>12</v>
      </c>
      <c r="D15" s="109" t="s">
        <v>61</v>
      </c>
      <c r="E15" s="135">
        <v>2644</v>
      </c>
      <c r="F15" s="135">
        <v>136220.62700000001</v>
      </c>
      <c r="G15" s="115">
        <f t="shared" si="0"/>
        <v>6.4796802026635986E-2</v>
      </c>
      <c r="I15" s="271">
        <v>2580</v>
      </c>
      <c r="J15" s="271">
        <v>133797.65700000001</v>
      </c>
      <c r="K15" s="79"/>
      <c r="L15" s="136">
        <f t="shared" si="1"/>
        <v>64</v>
      </c>
      <c r="M15" s="136">
        <f t="shared" si="2"/>
        <v>2422.9700000000012</v>
      </c>
      <c r="U15" s="204">
        <v>2405</v>
      </c>
      <c r="V15" s="205">
        <v>131472.72700000001</v>
      </c>
    </row>
    <row r="16" spans="1:22" s="96" customFormat="1" ht="14.4" x14ac:dyDescent="0.3">
      <c r="B16" s="134">
        <v>13</v>
      </c>
      <c r="C16" s="134">
        <v>13</v>
      </c>
      <c r="D16" s="109" t="s">
        <v>62</v>
      </c>
      <c r="E16" s="135">
        <v>6227</v>
      </c>
      <c r="F16" s="135">
        <v>213721.429</v>
      </c>
      <c r="G16" s="115">
        <f t="shared" si="0"/>
        <v>0.10166202746785727</v>
      </c>
      <c r="I16" s="271">
        <v>6048</v>
      </c>
      <c r="J16" s="271">
        <v>202221.91899999999</v>
      </c>
      <c r="K16" s="79"/>
      <c r="L16" s="136">
        <f t="shared" si="1"/>
        <v>179</v>
      </c>
      <c r="M16" s="136">
        <f t="shared" si="2"/>
        <v>11499.510000000009</v>
      </c>
      <c r="U16" s="204">
        <v>5705</v>
      </c>
      <c r="V16" s="205">
        <v>198120.09899999999</v>
      </c>
    </row>
    <row r="17" spans="2:22" s="96" customFormat="1" ht="14.4" x14ac:dyDescent="0.3">
      <c r="B17" s="134">
        <v>14</v>
      </c>
      <c r="C17" s="134">
        <v>14</v>
      </c>
      <c r="D17" s="109" t="s">
        <v>63</v>
      </c>
      <c r="E17" s="135">
        <v>4953</v>
      </c>
      <c r="F17" s="135">
        <v>101528.603</v>
      </c>
      <c r="G17" s="115">
        <f t="shared" si="0"/>
        <v>4.8294659432392133E-2</v>
      </c>
      <c r="I17" s="271">
        <v>4724</v>
      </c>
      <c r="J17" s="271">
        <v>98470.933000000005</v>
      </c>
      <c r="K17" s="79"/>
      <c r="L17" s="136">
        <f t="shared" si="1"/>
        <v>229</v>
      </c>
      <c r="M17" s="136">
        <f t="shared" si="2"/>
        <v>3057.6699999999983</v>
      </c>
      <c r="U17" s="204">
        <v>4333</v>
      </c>
      <c r="V17" s="205">
        <v>95041.153000000006</v>
      </c>
    </row>
    <row r="18" spans="2:22" s="96" customFormat="1" ht="14.4" x14ac:dyDescent="0.3">
      <c r="B18" s="134">
        <v>15</v>
      </c>
      <c r="C18" s="134">
        <v>15</v>
      </c>
      <c r="D18" s="109" t="s">
        <v>64</v>
      </c>
      <c r="E18" s="135">
        <v>4116</v>
      </c>
      <c r="F18" s="135">
        <v>87069.187999999995</v>
      </c>
      <c r="G18" s="115">
        <f t="shared" si="0"/>
        <v>4.1416671334627973E-2</v>
      </c>
      <c r="I18" s="271">
        <v>3956</v>
      </c>
      <c r="J18" s="271">
        <v>85665.698000000004</v>
      </c>
      <c r="K18" s="79"/>
      <c r="L18" s="136">
        <f t="shared" si="1"/>
        <v>160</v>
      </c>
      <c r="M18" s="136">
        <f t="shared" si="2"/>
        <v>1403.4899999999907</v>
      </c>
      <c r="U18" s="204">
        <v>3573</v>
      </c>
      <c r="V18" s="205">
        <v>82174.107999999993</v>
      </c>
    </row>
    <row r="19" spans="2:22" s="96" customFormat="1" ht="14.4" x14ac:dyDescent="0.3">
      <c r="B19" s="134">
        <v>16</v>
      </c>
      <c r="C19" s="134">
        <v>16</v>
      </c>
      <c r="D19" s="109" t="s">
        <v>65</v>
      </c>
      <c r="E19" s="135">
        <v>1209</v>
      </c>
      <c r="F19" s="135">
        <v>42425.186000000002</v>
      </c>
      <c r="G19" s="115">
        <f t="shared" si="0"/>
        <v>2.0180617566715565E-2</v>
      </c>
      <c r="I19" s="271">
        <v>1161</v>
      </c>
      <c r="J19" s="271">
        <v>41884.336000000003</v>
      </c>
      <c r="K19" s="79"/>
      <c r="L19" s="136">
        <f t="shared" si="1"/>
        <v>48</v>
      </c>
      <c r="M19" s="136">
        <f t="shared" si="2"/>
        <v>540.84999999999854</v>
      </c>
      <c r="U19" s="204">
        <v>1028</v>
      </c>
      <c r="V19" s="205">
        <v>40054.756000000001</v>
      </c>
    </row>
    <row r="20" spans="2:22" s="96" customFormat="1" ht="14.4" x14ac:dyDescent="0.3">
      <c r="B20" s="134">
        <v>17</v>
      </c>
      <c r="C20" s="134">
        <v>17</v>
      </c>
      <c r="D20" s="109" t="s">
        <v>66</v>
      </c>
      <c r="E20" s="135">
        <v>6810</v>
      </c>
      <c r="F20" s="135">
        <v>180350.97099999999</v>
      </c>
      <c r="G20" s="115">
        <f t="shared" si="0"/>
        <v>8.5788521316955663E-2</v>
      </c>
      <c r="I20" s="271">
        <v>6702</v>
      </c>
      <c r="J20" s="271">
        <v>178006.21100000001</v>
      </c>
      <c r="K20" s="79"/>
      <c r="L20" s="136">
        <f t="shared" si="1"/>
        <v>108</v>
      </c>
      <c r="M20" s="136">
        <f t="shared" si="2"/>
        <v>2344.7599999999802</v>
      </c>
      <c r="U20" s="204">
        <v>6384</v>
      </c>
      <c r="V20" s="205">
        <v>175167.80100000001</v>
      </c>
    </row>
    <row r="21" spans="2:22" s="96" customFormat="1" ht="14.4" x14ac:dyDescent="0.3">
      <c r="B21" s="134">
        <v>18</v>
      </c>
      <c r="C21" s="134">
        <v>18</v>
      </c>
      <c r="D21" s="109" t="s">
        <v>67</v>
      </c>
      <c r="E21" s="135">
        <v>11516</v>
      </c>
      <c r="F21" s="135">
        <v>144903.557</v>
      </c>
      <c r="G21" s="115">
        <f t="shared" si="0"/>
        <v>6.8927058277924114E-2</v>
      </c>
      <c r="I21" s="271">
        <v>11264</v>
      </c>
      <c r="J21" s="271">
        <v>141824.747</v>
      </c>
      <c r="K21" s="79"/>
      <c r="L21" s="136">
        <f t="shared" si="1"/>
        <v>252</v>
      </c>
      <c r="M21" s="136">
        <f t="shared" si="2"/>
        <v>3078.8099999999977</v>
      </c>
      <c r="U21" s="204">
        <v>10712</v>
      </c>
      <c r="V21" s="205">
        <v>136494.51699999999</v>
      </c>
    </row>
    <row r="22" spans="2:22" s="96" customFormat="1" ht="14.4" x14ac:dyDescent="0.3">
      <c r="B22" s="134">
        <v>19</v>
      </c>
      <c r="C22" s="134">
        <v>19</v>
      </c>
      <c r="D22" s="109" t="s">
        <v>68</v>
      </c>
      <c r="E22" s="135">
        <v>5773</v>
      </c>
      <c r="F22" s="135">
        <v>98117.67</v>
      </c>
      <c r="G22" s="115">
        <f t="shared" si="0"/>
        <v>4.6672162493458499E-2</v>
      </c>
      <c r="I22" s="271">
        <v>5568</v>
      </c>
      <c r="J22" s="271">
        <v>95926.32</v>
      </c>
      <c r="K22" s="79"/>
      <c r="L22" s="136">
        <f t="shared" si="1"/>
        <v>205</v>
      </c>
      <c r="M22" s="136">
        <f t="shared" si="2"/>
        <v>2191.3499999999913</v>
      </c>
      <c r="U22" s="204">
        <v>5141</v>
      </c>
      <c r="V22" s="205">
        <v>91964.97</v>
      </c>
    </row>
    <row r="23" spans="2:22" s="96" customFormat="1" ht="14.4" x14ac:dyDescent="0.3">
      <c r="B23" s="134">
        <v>20</v>
      </c>
      <c r="C23" s="134">
        <v>20</v>
      </c>
      <c r="D23" s="109" t="s">
        <v>69</v>
      </c>
      <c r="E23" s="135">
        <v>1766</v>
      </c>
      <c r="F23" s="135">
        <v>88746.5</v>
      </c>
      <c r="G23" s="115">
        <f t="shared" si="0"/>
        <v>4.2214527400882176E-2</v>
      </c>
      <c r="I23" s="271">
        <v>1662</v>
      </c>
      <c r="J23" s="271">
        <v>87776.14</v>
      </c>
      <c r="K23" s="79"/>
      <c r="L23" s="136">
        <f t="shared" si="1"/>
        <v>104</v>
      </c>
      <c r="M23" s="136">
        <f t="shared" si="2"/>
        <v>970.36000000000058</v>
      </c>
      <c r="U23" s="204">
        <v>1488</v>
      </c>
      <c r="V23" s="205">
        <v>86248.82</v>
      </c>
    </row>
    <row r="24" spans="2:22" s="96" customFormat="1" ht="14.4" x14ac:dyDescent="0.3">
      <c r="B24" s="134">
        <v>21</v>
      </c>
      <c r="C24" s="134">
        <v>21</v>
      </c>
      <c r="D24" s="109" t="s">
        <v>70</v>
      </c>
      <c r="E24" s="135">
        <v>2466</v>
      </c>
      <c r="F24" s="135">
        <v>33827.101999999999</v>
      </c>
      <c r="G24" s="115">
        <f t="shared" si="0"/>
        <v>1.6090720470907992E-2</v>
      </c>
      <c r="I24" s="271">
        <v>2374</v>
      </c>
      <c r="J24" s="271">
        <v>31879.182000000001</v>
      </c>
      <c r="K24" s="79"/>
      <c r="L24" s="136">
        <f t="shared" si="1"/>
        <v>92</v>
      </c>
      <c r="M24" s="136">
        <f t="shared" si="2"/>
        <v>1947.9199999999983</v>
      </c>
      <c r="U24" s="204">
        <v>2191</v>
      </c>
      <c r="V24" s="205">
        <v>30081.671999999999</v>
      </c>
    </row>
    <row r="25" spans="2:22" s="96" customFormat="1" ht="14.4" x14ac:dyDescent="0.3">
      <c r="D25" s="129" t="s">
        <v>73</v>
      </c>
      <c r="E25" s="137">
        <f>SUM(E4:E24)</f>
        <v>72246</v>
      </c>
      <c r="F25" s="137">
        <f>SUM(F4:F24)</f>
        <v>2102273.9200000004</v>
      </c>
      <c r="G25" s="138">
        <f>SUM(G4:G24)</f>
        <v>0.99999999999999978</v>
      </c>
      <c r="I25" s="139">
        <f>SUM(I4:I24)</f>
        <v>70300</v>
      </c>
      <c r="J25" s="139">
        <f>SUM(J4:J24)</f>
        <v>2062536.3000000003</v>
      </c>
      <c r="K25" s="79"/>
      <c r="L25" s="139">
        <f>SUM(L4:L24)</f>
        <v>1946</v>
      </c>
      <c r="M25" s="139">
        <f>SUM(M4:M24)</f>
        <v>39737.619999999959</v>
      </c>
      <c r="U25" s="206">
        <f>SUM(U4:U24)</f>
        <v>65930</v>
      </c>
      <c r="V25" s="207">
        <f>SUM(V4:V24)</f>
        <v>2002989.99</v>
      </c>
    </row>
    <row r="26" spans="2:22" ht="9.6" customHeight="1" x14ac:dyDescent="0.25">
      <c r="M26" s="90"/>
    </row>
    <row r="27" spans="2:22" ht="43.8" customHeight="1" x14ac:dyDescent="0.25">
      <c r="D27" s="452" t="s">
        <v>89</v>
      </c>
      <c r="E27" s="452"/>
      <c r="F27" s="452"/>
      <c r="G27" s="452"/>
      <c r="H27" s="452"/>
      <c r="I27" s="452"/>
      <c r="J27" s="452"/>
      <c r="K27" s="452"/>
      <c r="L27" s="452"/>
      <c r="M27" s="452"/>
    </row>
    <row r="28" spans="2:22" x14ac:dyDescent="0.25">
      <c r="G28" s="85"/>
    </row>
  </sheetData>
  <mergeCells count="5">
    <mergeCell ref="I2:J2"/>
    <mergeCell ref="D2:G2"/>
    <mergeCell ref="L2:M2"/>
    <mergeCell ref="D1:M1"/>
    <mergeCell ref="D27:M27"/>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7"/>
  <sheetViews>
    <sheetView showGridLines="0" zoomScaleNormal="100" workbookViewId="0"/>
  </sheetViews>
  <sheetFormatPr defaultRowHeight="13.2" x14ac:dyDescent="0.25"/>
  <cols>
    <col min="1" max="1" width="2.109375" customWidth="1"/>
    <col min="2" max="2" width="1.6640625" customWidth="1"/>
    <col min="4" max="4" width="17.109375" customWidth="1"/>
    <col min="7" max="7" width="17.6640625" bestFit="1" customWidth="1"/>
    <col min="8" max="8" width="66.109375" customWidth="1"/>
    <col min="9" max="9" width="1.44140625" customWidth="1"/>
    <col min="10" max="10" width="1.88671875" style="49" customWidth="1"/>
    <col min="11" max="11" width="1.6640625" style="49" customWidth="1"/>
    <col min="12" max="12" width="8.88671875" style="49"/>
    <col min="13" max="13" width="12.6640625" bestFit="1" customWidth="1"/>
    <col min="14" max="14" width="2.6640625" customWidth="1"/>
    <col min="16" max="16" width="17.6640625" bestFit="1" customWidth="1"/>
    <col min="17" max="17" width="4" customWidth="1"/>
  </cols>
  <sheetData>
    <row r="1" spans="2:17" ht="13.8" thickBot="1" x14ac:dyDescent="0.3"/>
    <row r="2" spans="2:17" ht="7.95" customHeight="1" x14ac:dyDescent="0.25">
      <c r="B2" s="22"/>
      <c r="C2" s="23"/>
      <c r="D2" s="23"/>
      <c r="E2" s="23"/>
      <c r="F2" s="23"/>
      <c r="G2" s="23"/>
      <c r="H2" s="23"/>
      <c r="I2" s="24"/>
      <c r="K2" s="60"/>
      <c r="L2" s="61"/>
      <c r="M2" s="23"/>
      <c r="N2" s="23"/>
      <c r="O2" s="23"/>
      <c r="P2" s="23"/>
      <c r="Q2" s="24"/>
    </row>
    <row r="3" spans="2:17" ht="17.399999999999999" x14ac:dyDescent="0.25">
      <c r="B3" s="30"/>
      <c r="C3" s="3" t="s">
        <v>20</v>
      </c>
      <c r="D3" s="31"/>
      <c r="E3" s="31"/>
      <c r="F3" s="31"/>
      <c r="G3" s="31"/>
      <c r="H3" s="31"/>
      <c r="I3" s="32"/>
      <c r="K3" s="62"/>
      <c r="L3" s="3" t="s">
        <v>46</v>
      </c>
      <c r="M3" s="3"/>
      <c r="N3" s="3"/>
      <c r="O3" s="3"/>
      <c r="P3" s="3"/>
      <c r="Q3" s="26"/>
    </row>
    <row r="4" spans="2:17" ht="9" customHeight="1" x14ac:dyDescent="0.25">
      <c r="B4" s="25"/>
      <c r="C4" s="70"/>
      <c r="D4" s="46"/>
      <c r="E4" s="46"/>
      <c r="F4" s="46"/>
      <c r="G4" s="46"/>
      <c r="H4" s="46"/>
      <c r="I4" s="26"/>
      <c r="K4" s="62"/>
      <c r="L4" s="27"/>
      <c r="M4" s="27"/>
      <c r="N4" s="2"/>
      <c r="O4" s="27"/>
      <c r="P4" s="27"/>
      <c r="Q4" s="26"/>
    </row>
    <row r="5" spans="2:17" ht="15.6" customHeight="1" x14ac:dyDescent="0.3">
      <c r="B5" s="25"/>
      <c r="C5" s="453" t="s">
        <v>15</v>
      </c>
      <c r="D5" s="453"/>
      <c r="E5" s="455" t="s">
        <v>113</v>
      </c>
      <c r="F5" s="455"/>
      <c r="G5" s="455"/>
      <c r="H5" s="455"/>
      <c r="I5" s="26"/>
      <c r="J5" s="46"/>
      <c r="K5" s="63"/>
      <c r="L5" s="56" t="s">
        <v>47</v>
      </c>
      <c r="M5" s="57" t="s">
        <v>48</v>
      </c>
      <c r="N5" s="2"/>
      <c r="O5" s="56" t="s">
        <v>40</v>
      </c>
      <c r="P5" s="57" t="s">
        <v>23</v>
      </c>
      <c r="Q5" s="26"/>
    </row>
    <row r="6" spans="2:17" ht="13.2" customHeight="1" x14ac:dyDescent="0.25">
      <c r="B6" s="25"/>
      <c r="C6" s="453"/>
      <c r="D6" s="453"/>
      <c r="E6" s="455"/>
      <c r="F6" s="455"/>
      <c r="G6" s="455"/>
      <c r="H6" s="455"/>
      <c r="I6" s="26"/>
      <c r="J6" s="48"/>
      <c r="K6" s="64"/>
      <c r="L6" s="58">
        <v>1</v>
      </c>
      <c r="M6" s="59" t="s">
        <v>49</v>
      </c>
      <c r="N6" s="2"/>
      <c r="O6" s="58" t="s">
        <v>14</v>
      </c>
      <c r="P6" s="59" t="s">
        <v>42</v>
      </c>
      <c r="Q6" s="26"/>
    </row>
    <row r="7" spans="2:17" ht="15" x14ac:dyDescent="0.25">
      <c r="B7" s="25"/>
      <c r="C7" s="456" t="s">
        <v>111</v>
      </c>
      <c r="D7" s="456"/>
      <c r="E7" s="454" t="s">
        <v>117</v>
      </c>
      <c r="F7" s="454"/>
      <c r="G7" s="454"/>
      <c r="H7" s="454"/>
      <c r="I7" s="33"/>
      <c r="K7" s="62"/>
      <c r="L7" s="58">
        <v>2</v>
      </c>
      <c r="M7" s="59" t="s">
        <v>50</v>
      </c>
      <c r="N7" s="2"/>
      <c r="O7" s="58" t="s">
        <v>74</v>
      </c>
      <c r="P7" s="59" t="s">
        <v>43</v>
      </c>
      <c r="Q7" s="26"/>
    </row>
    <row r="8" spans="2:17" ht="15" x14ac:dyDescent="0.25">
      <c r="B8" s="25"/>
      <c r="C8" s="456"/>
      <c r="D8" s="456"/>
      <c r="E8" s="454"/>
      <c r="F8" s="454"/>
      <c r="G8" s="454"/>
      <c r="H8" s="454"/>
      <c r="I8" s="33"/>
      <c r="K8" s="62"/>
      <c r="L8" s="58">
        <v>3</v>
      </c>
      <c r="M8" s="59" t="s">
        <v>51</v>
      </c>
      <c r="N8" s="2"/>
      <c r="O8" s="58" t="s">
        <v>44</v>
      </c>
      <c r="P8" s="59" t="s">
        <v>45</v>
      </c>
      <c r="Q8" s="26"/>
    </row>
    <row r="9" spans="2:17" ht="15" x14ac:dyDescent="0.25">
      <c r="B9" s="25"/>
      <c r="C9" s="456" t="s">
        <v>17</v>
      </c>
      <c r="D9" s="456"/>
      <c r="E9" s="454" t="s">
        <v>116</v>
      </c>
      <c r="F9" s="454"/>
      <c r="G9" s="454"/>
      <c r="H9" s="454"/>
      <c r="I9" s="26"/>
      <c r="K9" s="62"/>
      <c r="L9" s="58">
        <v>4</v>
      </c>
      <c r="M9" s="59" t="s">
        <v>52</v>
      </c>
      <c r="N9" s="2"/>
      <c r="O9" s="27" t="s">
        <v>54</v>
      </c>
      <c r="P9" s="27"/>
      <c r="Q9" s="26"/>
    </row>
    <row r="10" spans="2:17" ht="15" x14ac:dyDescent="0.25">
      <c r="B10" s="25"/>
      <c r="C10" s="456"/>
      <c r="D10" s="456"/>
      <c r="E10" s="454"/>
      <c r="F10" s="454"/>
      <c r="G10" s="454"/>
      <c r="H10" s="454"/>
      <c r="I10" s="26"/>
      <c r="K10" s="62"/>
      <c r="L10" s="58">
        <v>5</v>
      </c>
      <c r="M10" s="59" t="s">
        <v>53</v>
      </c>
      <c r="N10" s="2"/>
      <c r="O10" s="27"/>
      <c r="P10" s="27"/>
      <c r="Q10" s="26"/>
    </row>
    <row r="11" spans="2:17" ht="15" x14ac:dyDescent="0.25">
      <c r="B11" s="25"/>
      <c r="C11" s="456" t="s">
        <v>110</v>
      </c>
      <c r="D11" s="456"/>
      <c r="E11" s="454" t="s">
        <v>118</v>
      </c>
      <c r="F11" s="454"/>
      <c r="G11" s="454"/>
      <c r="H11" s="454"/>
      <c r="I11" s="26"/>
      <c r="K11" s="62"/>
      <c r="L11" s="58">
        <v>6</v>
      </c>
      <c r="M11" s="59" t="s">
        <v>55</v>
      </c>
      <c r="N11" s="2"/>
      <c r="O11" s="27"/>
      <c r="P11" s="27"/>
      <c r="Q11" s="26"/>
    </row>
    <row r="12" spans="2:17" ht="15" customHeight="1" x14ac:dyDescent="0.25">
      <c r="B12" s="25"/>
      <c r="C12" s="456"/>
      <c r="D12" s="456"/>
      <c r="E12" s="454"/>
      <c r="F12" s="454"/>
      <c r="G12" s="454"/>
      <c r="H12" s="454"/>
      <c r="I12" s="26"/>
      <c r="K12" s="62"/>
      <c r="L12" s="58">
        <v>7</v>
      </c>
      <c r="M12" s="59" t="s">
        <v>56</v>
      </c>
      <c r="N12" s="2"/>
      <c r="O12" s="27"/>
      <c r="P12" s="27"/>
      <c r="Q12" s="26"/>
    </row>
    <row r="13" spans="2:17" ht="15" x14ac:dyDescent="0.25">
      <c r="B13" s="25"/>
      <c r="C13" s="456" t="s">
        <v>112</v>
      </c>
      <c r="D13" s="456"/>
      <c r="E13" s="454" t="s">
        <v>114</v>
      </c>
      <c r="F13" s="454"/>
      <c r="G13" s="454"/>
      <c r="H13" s="454"/>
      <c r="I13" s="26"/>
      <c r="K13" s="62"/>
      <c r="L13" s="58">
        <v>8</v>
      </c>
      <c r="M13" s="59" t="s">
        <v>57</v>
      </c>
      <c r="N13" s="2"/>
      <c r="O13" s="27"/>
      <c r="P13" s="27"/>
      <c r="Q13" s="26"/>
    </row>
    <row r="14" spans="2:17" ht="15" customHeight="1" x14ac:dyDescent="0.25">
      <c r="B14" s="25"/>
      <c r="C14" s="456"/>
      <c r="D14" s="456"/>
      <c r="E14" s="454"/>
      <c r="F14" s="454"/>
      <c r="G14" s="454"/>
      <c r="H14" s="454"/>
      <c r="I14" s="26"/>
      <c r="K14" s="62"/>
      <c r="L14" s="58">
        <v>9</v>
      </c>
      <c r="M14" s="59" t="s">
        <v>58</v>
      </c>
      <c r="N14" s="2"/>
      <c r="O14" s="27"/>
      <c r="P14" s="27"/>
      <c r="Q14" s="26"/>
    </row>
    <row r="15" spans="2:17" ht="15" x14ac:dyDescent="0.25">
      <c r="B15" s="25"/>
      <c r="C15" s="456" t="s">
        <v>115</v>
      </c>
      <c r="D15" s="456"/>
      <c r="E15" s="454" t="s">
        <v>114</v>
      </c>
      <c r="F15" s="454"/>
      <c r="G15" s="454"/>
      <c r="H15" s="454"/>
      <c r="I15" s="26"/>
      <c r="K15" s="62"/>
      <c r="L15" s="58">
        <v>10</v>
      </c>
      <c r="M15" s="59" t="s">
        <v>59</v>
      </c>
      <c r="N15" s="2"/>
      <c r="O15" s="27"/>
      <c r="P15" s="27"/>
      <c r="Q15" s="26"/>
    </row>
    <row r="16" spans="2:17" ht="15" customHeight="1" x14ac:dyDescent="0.25">
      <c r="B16" s="25"/>
      <c r="C16" s="456"/>
      <c r="D16" s="456"/>
      <c r="E16" s="454"/>
      <c r="F16" s="454"/>
      <c r="G16" s="454"/>
      <c r="H16" s="454"/>
      <c r="I16" s="26"/>
      <c r="K16" s="62"/>
      <c r="L16" s="58">
        <v>11</v>
      </c>
      <c r="M16" s="59" t="s">
        <v>60</v>
      </c>
      <c r="N16" s="2"/>
      <c r="O16" s="27"/>
      <c r="P16" s="27"/>
      <c r="Q16" s="26"/>
    </row>
    <row r="17" spans="2:17" ht="15" x14ac:dyDescent="0.25">
      <c r="B17" s="25"/>
      <c r="C17" s="453" t="s">
        <v>18</v>
      </c>
      <c r="D17" s="453"/>
      <c r="E17" s="454" t="s">
        <v>21</v>
      </c>
      <c r="F17" s="454"/>
      <c r="G17" s="454"/>
      <c r="H17" s="454"/>
      <c r="I17" s="26"/>
      <c r="K17" s="62"/>
      <c r="L17" s="58">
        <v>12</v>
      </c>
      <c r="M17" s="59" t="s">
        <v>61</v>
      </c>
      <c r="N17" s="2"/>
      <c r="O17" s="27"/>
      <c r="P17" s="27"/>
      <c r="Q17" s="26"/>
    </row>
    <row r="18" spans="2:17" ht="15" customHeight="1" x14ac:dyDescent="0.25">
      <c r="B18" s="25"/>
      <c r="C18" s="453"/>
      <c r="D18" s="453"/>
      <c r="E18" s="454"/>
      <c r="F18" s="454"/>
      <c r="G18" s="454"/>
      <c r="H18" s="454"/>
      <c r="I18" s="26"/>
      <c r="K18" s="62"/>
      <c r="L18" s="58">
        <v>13</v>
      </c>
      <c r="M18" s="59" t="s">
        <v>62</v>
      </c>
      <c r="N18" s="2"/>
      <c r="O18" s="27"/>
      <c r="P18" s="27"/>
      <c r="Q18" s="26"/>
    </row>
    <row r="19" spans="2:17" ht="15" x14ac:dyDescent="0.25">
      <c r="B19" s="25"/>
      <c r="C19" s="453" t="s">
        <v>13</v>
      </c>
      <c r="D19" s="453"/>
      <c r="E19" s="454" t="s">
        <v>22</v>
      </c>
      <c r="F19" s="454"/>
      <c r="G19" s="454"/>
      <c r="H19" s="454"/>
      <c r="I19" s="26"/>
      <c r="K19" s="62"/>
      <c r="L19" s="58">
        <v>14</v>
      </c>
      <c r="M19" s="59" t="s">
        <v>63</v>
      </c>
      <c r="N19" s="2"/>
      <c r="O19" s="27"/>
      <c r="P19" s="27"/>
      <c r="Q19" s="26"/>
    </row>
    <row r="20" spans="2:17" ht="15" customHeight="1" x14ac:dyDescent="0.25">
      <c r="B20" s="25"/>
      <c r="C20" s="453"/>
      <c r="D20" s="453"/>
      <c r="E20" s="454"/>
      <c r="F20" s="454"/>
      <c r="G20" s="454"/>
      <c r="H20" s="454"/>
      <c r="I20" s="26"/>
      <c r="K20" s="62"/>
      <c r="L20" s="58">
        <v>15</v>
      </c>
      <c r="M20" s="59" t="s">
        <v>64</v>
      </c>
      <c r="N20" s="2"/>
      <c r="O20" s="27"/>
      <c r="P20" s="27"/>
      <c r="Q20" s="26"/>
    </row>
    <row r="21" spans="2:17" ht="15.6" thickBot="1" x14ac:dyDescent="0.3">
      <c r="B21" s="65"/>
      <c r="C21" s="66"/>
      <c r="D21" s="28"/>
      <c r="E21" s="28"/>
      <c r="F21" s="28"/>
      <c r="G21" s="28"/>
      <c r="H21" s="28"/>
      <c r="I21" s="29"/>
      <c r="K21" s="62"/>
      <c r="L21" s="58">
        <v>16</v>
      </c>
      <c r="M21" s="59" t="s">
        <v>65</v>
      </c>
      <c r="N21" s="2"/>
      <c r="O21" s="27"/>
      <c r="P21" s="27"/>
      <c r="Q21" s="26"/>
    </row>
    <row r="22" spans="2:17" ht="15" customHeight="1" x14ac:dyDescent="0.25">
      <c r="K22" s="62"/>
      <c r="L22" s="58">
        <v>17</v>
      </c>
      <c r="M22" s="59" t="s">
        <v>66</v>
      </c>
      <c r="N22" s="2"/>
      <c r="O22" s="27"/>
      <c r="P22" s="27"/>
      <c r="Q22" s="26"/>
    </row>
    <row r="23" spans="2:17" ht="15" x14ac:dyDescent="0.25">
      <c r="K23" s="62"/>
      <c r="L23" s="58">
        <v>18</v>
      </c>
      <c r="M23" s="59" t="s">
        <v>67</v>
      </c>
      <c r="N23" s="2"/>
      <c r="O23" s="27"/>
      <c r="P23" s="27"/>
      <c r="Q23" s="26"/>
    </row>
    <row r="24" spans="2:17" ht="15" x14ac:dyDescent="0.25">
      <c r="K24" s="62"/>
      <c r="L24" s="58">
        <v>19</v>
      </c>
      <c r="M24" s="59" t="s">
        <v>68</v>
      </c>
      <c r="N24" s="2"/>
      <c r="O24" s="27"/>
      <c r="P24" s="27"/>
      <c r="Q24" s="26"/>
    </row>
    <row r="25" spans="2:17" ht="15" x14ac:dyDescent="0.25">
      <c r="K25" s="62"/>
      <c r="L25" s="58">
        <v>20</v>
      </c>
      <c r="M25" s="59" t="s">
        <v>69</v>
      </c>
      <c r="N25" s="2"/>
      <c r="O25" s="27"/>
      <c r="P25" s="27"/>
      <c r="Q25" s="26"/>
    </row>
    <row r="26" spans="2:17" ht="15" x14ac:dyDescent="0.25">
      <c r="K26" s="62"/>
      <c r="L26" s="58">
        <v>21</v>
      </c>
      <c r="M26" s="59" t="s">
        <v>70</v>
      </c>
      <c r="N26" s="2"/>
      <c r="O26" s="27"/>
      <c r="P26" s="27"/>
      <c r="Q26" s="26"/>
    </row>
    <row r="27" spans="2:17" ht="9" customHeight="1" thickBot="1" x14ac:dyDescent="0.3">
      <c r="K27" s="65"/>
      <c r="L27" s="66"/>
      <c r="M27" s="28"/>
      <c r="N27" s="28"/>
      <c r="O27" s="28"/>
      <c r="P27" s="28"/>
      <c r="Q27" s="29"/>
    </row>
  </sheetData>
  <mergeCells count="16">
    <mergeCell ref="C19:D20"/>
    <mergeCell ref="E19:H20"/>
    <mergeCell ref="E5:H6"/>
    <mergeCell ref="C5:D6"/>
    <mergeCell ref="C13:D14"/>
    <mergeCell ref="C17:D18"/>
    <mergeCell ref="E13:H14"/>
    <mergeCell ref="E17:H18"/>
    <mergeCell ref="C7:D8"/>
    <mergeCell ref="E7:H8"/>
    <mergeCell ref="C9:D10"/>
    <mergeCell ref="E9:H10"/>
    <mergeCell ref="C11:D12"/>
    <mergeCell ref="E11:H12"/>
    <mergeCell ref="C15:D16"/>
    <mergeCell ref="E15:H16"/>
  </mergeCells>
  <pageMargins left="0.7" right="0.7" top="0.75" bottom="0.7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Annual Capacity</vt:lpstr>
      <vt:lpstr>Monthly Capacity</vt:lpstr>
      <vt:lpstr>Interconnection &amp; Customer Type</vt:lpstr>
      <vt:lpstr>TPO Summary</vt:lpstr>
      <vt:lpstr>By County</vt:lpstr>
      <vt:lpstr>Definitions</vt:lpstr>
      <vt:lpstr>'Annual Capacity'!Print_Area</vt:lpstr>
      <vt:lpstr>'By County'!Print_Area</vt:lpstr>
      <vt:lpstr>Definitions!Print_Area</vt:lpstr>
      <vt:lpstr>'Interconnection &amp; Customer Type'!Print_Area</vt:lpstr>
      <vt:lpstr>'TPO Summary'!Print_Area</vt:lpstr>
    </vt:vector>
  </TitlesOfParts>
  <Company>Honeywell,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NJ Solar Installation Summary</dc:title>
  <dc:creator>Charlie Garrison</dc:creator>
  <cp:lastModifiedBy>Zito, Melissa</cp:lastModifiedBy>
  <cp:lastPrinted>2017-04-13T13:17:17Z</cp:lastPrinted>
  <dcterms:created xsi:type="dcterms:W3CDTF">2009-08-03T14:10:19Z</dcterms:created>
  <dcterms:modified xsi:type="dcterms:W3CDTF">2017-04-13T15:58:06Z</dcterms:modified>
</cp:coreProperties>
</file>