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ewbrunswick-fp\Projects\PA 2016-X-23938\PRG - SRP - Solar Registration Program\Reporting - Solar\Monthly Reports\2017 Monthly\05 - May\To be Posted on Website\"/>
    </mc:Choice>
  </mc:AlternateContent>
  <bookViews>
    <workbookView xWindow="0" yWindow="0" windowWidth="23040" windowHeight="9108" tabRatio="746"/>
  </bookViews>
  <sheets>
    <sheet name="Annual Capacity" sheetId="36" r:id="rId1"/>
    <sheet name="Annual Capacity - Graph" sheetId="64" r:id="rId2"/>
    <sheet name="Monthly Capacity" sheetId="61" r:id="rId3"/>
    <sheet name="Interconnection &amp; Customer Type" sheetId="46" r:id="rId4"/>
    <sheet name="TPO Summary" sheetId="47" r:id="rId5"/>
    <sheet name="Installations by County" sheetId="63" r:id="rId6"/>
    <sheet name="Definitions" sheetId="42" r:id="rId7"/>
  </sheets>
  <externalReferences>
    <externalReference r:id="rId8"/>
  </externalReferences>
  <definedNames>
    <definedName name="As_of" localSheetId="0">#REF!</definedName>
    <definedName name="As_of" localSheetId="1">#REF!</definedName>
    <definedName name="As_of" localSheetId="5">#REF!</definedName>
    <definedName name="As_of">#REF!</definedName>
    <definedName name="bpuapp_id_lookup" localSheetId="0">#REF!</definedName>
    <definedName name="bpuapp_id_lookup" localSheetId="1">#REF!</definedName>
    <definedName name="bpuapp_id_lookup" localSheetId="5">#REF!</definedName>
    <definedName name="bpuapp_id_lookup">#REF!</definedName>
    <definedName name="County_Lookup" localSheetId="0">#REF!</definedName>
    <definedName name="County_Lookup" localSheetId="1">#REF!</definedName>
    <definedName name="County_Lookup" localSheetId="5">#REF!</definedName>
    <definedName name="County_Lookup">#REF!</definedName>
    <definedName name="_xlnm.Print_Area" localSheetId="0">'Annual Capacity'!$A$2:$Z$27</definedName>
    <definedName name="_xlnm.Print_Area" localSheetId="1">'Annual Capacity - Graph'!$A$2:$V$38</definedName>
    <definedName name="_xlnm.Print_Area" localSheetId="6">Definitions!$A$1:$I$27</definedName>
    <definedName name="_xlnm.Print_Area" localSheetId="5">'Installations by County'!$B$2:$AB$31</definedName>
    <definedName name="_xlnm.Print_Area" localSheetId="3">'Interconnection &amp; Customer Type'!$A$1:$J$34</definedName>
    <definedName name="_xlnm.Print_Area" localSheetId="2">'Monthly Capacity'!$A$1:$X$56</definedName>
    <definedName name="_xlnm.Print_Area" localSheetId="4">'TPO Summary'!$A$2:$G$20</definedName>
    <definedName name="Zip_Correction" localSheetId="0">#REF!</definedName>
    <definedName name="Zip_Correction" localSheetId="1">#REF!</definedName>
    <definedName name="Zip_Correction" localSheetId="5">#REF!</definedName>
    <definedName name="Zip_Correction">#REF!</definedName>
  </definedNames>
  <calcPr calcId="152511"/>
</workbook>
</file>

<file path=xl/calcChain.xml><?xml version="1.0" encoding="utf-8"?>
<calcChain xmlns="http://schemas.openxmlformats.org/spreadsheetml/2006/main">
  <c r="T16" i="36" l="1"/>
  <c r="Z16" i="36" s="1"/>
  <c r="T14" i="36"/>
  <c r="Z14" i="36" s="1"/>
  <c r="T12" i="36"/>
  <c r="Z12" i="36" s="1"/>
  <c r="T10" i="36"/>
  <c r="Z10" i="36" s="1"/>
  <c r="T8" i="36"/>
  <c r="Z8" i="36" s="1"/>
  <c r="N17" i="36"/>
  <c r="T17" i="36" s="1"/>
  <c r="Z17" i="36" s="1"/>
  <c r="M17" i="36"/>
  <c r="S17" i="36" s="1"/>
  <c r="Y17" i="36" s="1"/>
  <c r="N16" i="36"/>
  <c r="M16" i="36"/>
  <c r="S16" i="36" s="1"/>
  <c r="Y16" i="36" s="1"/>
  <c r="N15" i="36"/>
  <c r="T15" i="36" s="1"/>
  <c r="Z15" i="36" s="1"/>
  <c r="M15" i="36"/>
  <c r="S15" i="36" s="1"/>
  <c r="Y15" i="36" s="1"/>
  <c r="N14" i="36"/>
  <c r="M14" i="36"/>
  <c r="S14" i="36" s="1"/>
  <c r="Y14" i="36" s="1"/>
  <c r="N13" i="36"/>
  <c r="T13" i="36" s="1"/>
  <c r="Z13" i="36" s="1"/>
  <c r="M13" i="36"/>
  <c r="S13" i="36" s="1"/>
  <c r="Y13" i="36" s="1"/>
  <c r="N12" i="36"/>
  <c r="M12" i="36"/>
  <c r="S12" i="36" s="1"/>
  <c r="Y12" i="36" s="1"/>
  <c r="N11" i="36"/>
  <c r="T11" i="36" s="1"/>
  <c r="Z11" i="36" s="1"/>
  <c r="M11" i="36"/>
  <c r="S11" i="36" s="1"/>
  <c r="Y11" i="36" s="1"/>
  <c r="N10" i="36"/>
  <c r="M10" i="36"/>
  <c r="S10" i="36" s="1"/>
  <c r="Y10" i="36" s="1"/>
  <c r="N9" i="36"/>
  <c r="T9" i="36" s="1"/>
  <c r="Z9" i="36" s="1"/>
  <c r="M9" i="36"/>
  <c r="S9" i="36" s="1"/>
  <c r="Y9" i="36" s="1"/>
  <c r="N8" i="36"/>
  <c r="M8" i="36"/>
  <c r="S8" i="36" s="1"/>
  <c r="Y8" i="36" s="1"/>
  <c r="N7" i="36"/>
  <c r="T7" i="36" s="1"/>
  <c r="Z7" i="36" s="1"/>
  <c r="M7" i="36"/>
  <c r="S7" i="36" s="1"/>
  <c r="Y7" i="36" s="1"/>
  <c r="D29" i="63" l="1"/>
  <c r="O52" i="61" l="1"/>
  <c r="N52" i="61"/>
  <c r="J52" i="61"/>
  <c r="H52" i="61"/>
  <c r="F52" i="61"/>
  <c r="I52" i="61"/>
  <c r="G52" i="61"/>
  <c r="E52" i="61"/>
  <c r="C52" i="61"/>
  <c r="B52" i="61"/>
  <c r="U49" i="61" l="1"/>
  <c r="U48" i="61"/>
  <c r="U47" i="61"/>
  <c r="U46" i="61"/>
  <c r="T49" i="61"/>
  <c r="L50" i="61"/>
  <c r="R50" i="61" s="1"/>
  <c r="X50" i="61" s="1"/>
  <c r="K50" i="61"/>
  <c r="Q50" i="61" s="1"/>
  <c r="W50" i="61" s="1"/>
  <c r="T48" i="61"/>
  <c r="T47" i="61"/>
  <c r="T46" i="61"/>
  <c r="U42" i="61"/>
  <c r="U41" i="61"/>
  <c r="U40" i="61"/>
  <c r="U39" i="61"/>
  <c r="U38" i="61"/>
  <c r="U37" i="61"/>
  <c r="U36" i="61"/>
  <c r="U35" i="61"/>
  <c r="U34" i="61"/>
  <c r="U33" i="61"/>
  <c r="U32" i="61"/>
  <c r="U31" i="61"/>
  <c r="T42" i="61"/>
  <c r="T41" i="61"/>
  <c r="T40" i="61"/>
  <c r="T39" i="61"/>
  <c r="T38" i="61"/>
  <c r="T37" i="61"/>
  <c r="T36" i="61"/>
  <c r="T35" i="61"/>
  <c r="T34" i="61"/>
  <c r="T33" i="61"/>
  <c r="T32" i="61"/>
  <c r="T31" i="61"/>
  <c r="U27" i="61"/>
  <c r="U26" i="61"/>
  <c r="U25" i="61"/>
  <c r="U24" i="61"/>
  <c r="U23" i="61"/>
  <c r="U22" i="61"/>
  <c r="U21" i="61"/>
  <c r="U20" i="61"/>
  <c r="U19" i="61"/>
  <c r="U18" i="61"/>
  <c r="U17" i="61"/>
  <c r="U16" i="61"/>
  <c r="T27" i="61"/>
  <c r="T26" i="61"/>
  <c r="T25" i="61"/>
  <c r="T24" i="61"/>
  <c r="T23" i="61"/>
  <c r="T22" i="61"/>
  <c r="T21" i="61"/>
  <c r="T20" i="61"/>
  <c r="T19" i="61"/>
  <c r="T18" i="61"/>
  <c r="T17" i="61"/>
  <c r="T16" i="61"/>
  <c r="U11" i="61"/>
  <c r="U10" i="61"/>
  <c r="U9" i="61"/>
  <c r="U8" i="61"/>
  <c r="T11" i="61"/>
  <c r="T10" i="61"/>
  <c r="T9" i="61"/>
  <c r="T8" i="61"/>
  <c r="W25" i="36" l="1"/>
  <c r="V25" i="36"/>
  <c r="N27" i="63" l="1"/>
  <c r="T27" i="63" s="1"/>
  <c r="AB27" i="63" s="1"/>
  <c r="N26" i="63"/>
  <c r="N25" i="63"/>
  <c r="T25" i="63" s="1"/>
  <c r="AB25" i="63" s="1"/>
  <c r="N24" i="63"/>
  <c r="T24" i="63" s="1"/>
  <c r="AB24" i="63" s="1"/>
  <c r="N23" i="63"/>
  <c r="T23" i="63" s="1"/>
  <c r="AB23" i="63" s="1"/>
  <c r="N22" i="63"/>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N10" i="63"/>
  <c r="N9" i="63"/>
  <c r="N8" i="63"/>
  <c r="T8" i="63" s="1"/>
  <c r="AB8" i="63" s="1"/>
  <c r="M27" i="63"/>
  <c r="S27" i="63" s="1"/>
  <c r="AA27" i="63" s="1"/>
  <c r="M26" i="63"/>
  <c r="M25" i="63"/>
  <c r="S25" i="63" s="1"/>
  <c r="AA25" i="63" s="1"/>
  <c r="M24" i="63"/>
  <c r="S24" i="63" s="1"/>
  <c r="AA24" i="63" s="1"/>
  <c r="M23" i="63"/>
  <c r="M22" i="63"/>
  <c r="S22" i="63" s="1"/>
  <c r="AA22" i="63" s="1"/>
  <c r="M21" i="63"/>
  <c r="S21" i="63" s="1"/>
  <c r="AA21" i="63" s="1"/>
  <c r="M20" i="63"/>
  <c r="S20" i="63" s="1"/>
  <c r="AA20" i="63" s="1"/>
  <c r="M19" i="63"/>
  <c r="S19" i="63" s="1"/>
  <c r="AA19" i="63" s="1"/>
  <c r="M18" i="63"/>
  <c r="S18" i="63" s="1"/>
  <c r="AA18" i="63" s="1"/>
  <c r="M17" i="63"/>
  <c r="S17" i="63" s="1"/>
  <c r="AA17" i="63" s="1"/>
  <c r="M16" i="63"/>
  <c r="S16" i="63" s="1"/>
  <c r="AA16" i="63" s="1"/>
  <c r="M15" i="63"/>
  <c r="S15" i="63" s="1"/>
  <c r="AA15" i="63" s="1"/>
  <c r="M14" i="63"/>
  <c r="S14" i="63" s="1"/>
  <c r="AA14" i="63" s="1"/>
  <c r="M13" i="63"/>
  <c r="S13" i="63" s="1"/>
  <c r="AA13" i="63" s="1"/>
  <c r="M12" i="63"/>
  <c r="S12" i="63" s="1"/>
  <c r="AA12" i="63" s="1"/>
  <c r="M11" i="63"/>
  <c r="S11" i="63" s="1"/>
  <c r="AA11" i="63" s="1"/>
  <c r="M10" i="63"/>
  <c r="S10" i="63" s="1"/>
  <c r="AA10" i="63" s="1"/>
  <c r="M9" i="63"/>
  <c r="S9" i="63" s="1"/>
  <c r="AA9" i="63" s="1"/>
  <c r="M8" i="63"/>
  <c r="S8" i="63" s="1"/>
  <c r="AA8" i="63" s="1"/>
  <c r="N7" i="63"/>
  <c r="T7" i="63" s="1"/>
  <c r="M7" i="63"/>
  <c r="S7" i="63" s="1"/>
  <c r="AA7" i="63" s="1"/>
  <c r="T9" i="63"/>
  <c r="AB9" i="63" s="1"/>
  <c r="T10" i="63"/>
  <c r="AB10" i="63" s="1"/>
  <c r="T11" i="63"/>
  <c r="AB11" i="63" s="1"/>
  <c r="T22" i="63"/>
  <c r="AB22" i="63" s="1"/>
  <c r="T26" i="63"/>
  <c r="AB26" i="63" s="1"/>
  <c r="S23" i="63"/>
  <c r="AA23" i="63" s="1"/>
  <c r="S26" i="63"/>
  <c r="AA26" i="63" s="1"/>
  <c r="Q29" i="63"/>
  <c r="P29" i="63"/>
  <c r="L29" i="63"/>
  <c r="K29" i="63"/>
  <c r="J29" i="63"/>
  <c r="I29" i="63"/>
  <c r="H29" i="63"/>
  <c r="G29" i="63"/>
  <c r="Y29" i="63"/>
  <c r="X29" i="63"/>
  <c r="E29" i="63"/>
  <c r="E25" i="36"/>
  <c r="N18" i="36"/>
  <c r="T18" i="36" s="1"/>
  <c r="Z18" i="36" s="1"/>
  <c r="N19" i="36"/>
  <c r="T19" i="36" s="1"/>
  <c r="Z19" i="36" s="1"/>
  <c r="N20" i="36"/>
  <c r="T20" i="36" s="1"/>
  <c r="Z20" i="36" s="1"/>
  <c r="N21" i="36"/>
  <c r="T21" i="36" s="1"/>
  <c r="Z21" i="36" s="1"/>
  <c r="N22" i="36"/>
  <c r="T22" i="36" s="1"/>
  <c r="Z22" i="36" s="1"/>
  <c r="N23" i="36"/>
  <c r="T23" i="36" s="1"/>
  <c r="Z23" i="36" s="1"/>
  <c r="P25" i="36"/>
  <c r="B5" i="46" s="1"/>
  <c r="D25" i="36"/>
  <c r="M18" i="36"/>
  <c r="S18" i="36" s="1"/>
  <c r="Y18" i="36" s="1"/>
  <c r="M19" i="36"/>
  <c r="M20" i="36"/>
  <c r="S20" i="36" s="1"/>
  <c r="Y20" i="36" s="1"/>
  <c r="M21" i="36"/>
  <c r="S21" i="36" s="1"/>
  <c r="Y21" i="36" s="1"/>
  <c r="M22" i="36"/>
  <c r="S22" i="36" s="1"/>
  <c r="Y22" i="36" s="1"/>
  <c r="M23" i="36"/>
  <c r="B9" i="61"/>
  <c r="E9" i="61"/>
  <c r="G9" i="61"/>
  <c r="I9" i="61"/>
  <c r="N9" i="61"/>
  <c r="B10" i="61"/>
  <c r="E10" i="61"/>
  <c r="G10" i="61"/>
  <c r="I10" i="61"/>
  <c r="N10" i="61"/>
  <c r="B11" i="61"/>
  <c r="E11" i="61"/>
  <c r="G11" i="61"/>
  <c r="I11" i="61"/>
  <c r="N11" i="61"/>
  <c r="C9" i="61"/>
  <c r="F9" i="61"/>
  <c r="H9" i="61"/>
  <c r="J9" i="61"/>
  <c r="O9" i="61"/>
  <c r="C10" i="61"/>
  <c r="F10" i="61"/>
  <c r="H10" i="61"/>
  <c r="J10" i="61"/>
  <c r="O10" i="61"/>
  <c r="C11" i="61"/>
  <c r="F11" i="61"/>
  <c r="H11" i="61"/>
  <c r="J11" i="61"/>
  <c r="O11" i="61"/>
  <c r="T13" i="61"/>
  <c r="U13" i="61"/>
  <c r="Q25" i="36"/>
  <c r="C5" i="46" s="1"/>
  <c r="L25" i="36"/>
  <c r="K25" i="36"/>
  <c r="J25" i="36"/>
  <c r="I25" i="36"/>
  <c r="H25" i="36"/>
  <c r="G25" i="36"/>
  <c r="U52" i="61"/>
  <c r="T52" i="61"/>
  <c r="L49" i="61"/>
  <c r="R49" i="61" s="1"/>
  <c r="X49" i="61" s="1"/>
  <c r="L48" i="61"/>
  <c r="R48" i="61" s="1"/>
  <c r="X48" i="61" s="1"/>
  <c r="K49" i="61"/>
  <c r="Q49" i="61" s="1"/>
  <c r="W49" i="61" s="1"/>
  <c r="K48" i="61"/>
  <c r="Q48" i="61" s="1"/>
  <c r="W48" i="61" s="1"/>
  <c r="L39" i="61"/>
  <c r="R39" i="61" s="1"/>
  <c r="X39" i="61" s="1"/>
  <c r="U44" i="61"/>
  <c r="T44" i="61"/>
  <c r="O44" i="61"/>
  <c r="N44" i="61"/>
  <c r="J44" i="61"/>
  <c r="I44" i="61"/>
  <c r="H44" i="61"/>
  <c r="G44" i="61"/>
  <c r="F44" i="61"/>
  <c r="E44" i="61"/>
  <c r="C44" i="61"/>
  <c r="B44" i="61"/>
  <c r="U29" i="61"/>
  <c r="T29" i="61"/>
  <c r="O29" i="61"/>
  <c r="N29" i="61"/>
  <c r="J29" i="61"/>
  <c r="I29" i="61"/>
  <c r="H29" i="61"/>
  <c r="G29" i="61"/>
  <c r="F29" i="61"/>
  <c r="E29" i="61"/>
  <c r="C29" i="61"/>
  <c r="B29" i="61"/>
  <c r="K16" i="61"/>
  <c r="Q16" i="61" s="1"/>
  <c r="L16" i="61"/>
  <c r="R16" i="61" s="1"/>
  <c r="X16" i="61" s="1"/>
  <c r="K17" i="61"/>
  <c r="Q17" i="61" s="1"/>
  <c r="W17" i="61" s="1"/>
  <c r="L17" i="61"/>
  <c r="R17" i="61" s="1"/>
  <c r="X17" i="61" s="1"/>
  <c r="L47" i="61"/>
  <c r="R47" i="61" s="1"/>
  <c r="X47" i="61" s="1"/>
  <c r="K47" i="61"/>
  <c r="Q47" i="61" s="1"/>
  <c r="W47" i="61" s="1"/>
  <c r="J32" i="46"/>
  <c r="I32" i="46"/>
  <c r="J31" i="46"/>
  <c r="I31" i="46"/>
  <c r="J30" i="46"/>
  <c r="I30" i="46"/>
  <c r="J29" i="46"/>
  <c r="I29" i="46"/>
  <c r="J28" i="46"/>
  <c r="I28" i="46"/>
  <c r="G33" i="46"/>
  <c r="F33" i="46"/>
  <c r="L46" i="61"/>
  <c r="K46" i="61"/>
  <c r="L42" i="61"/>
  <c r="R42" i="61" s="1"/>
  <c r="X42" i="61" s="1"/>
  <c r="K42" i="61"/>
  <c r="Q42" i="61" s="1"/>
  <c r="W42" i="61" s="1"/>
  <c r="B22" i="46"/>
  <c r="L20" i="61"/>
  <c r="R20" i="61" s="1"/>
  <c r="X20" i="61" s="1"/>
  <c r="K20" i="61"/>
  <c r="Q20" i="61" s="1"/>
  <c r="W20" i="61" s="1"/>
  <c r="L19" i="61"/>
  <c r="R19" i="61" s="1"/>
  <c r="X19" i="61" s="1"/>
  <c r="K19" i="61"/>
  <c r="Q19" i="61" s="1"/>
  <c r="W19" i="61" s="1"/>
  <c r="L18" i="61"/>
  <c r="R18" i="61" s="1"/>
  <c r="K18" i="61"/>
  <c r="Q18" i="61" s="1"/>
  <c r="W18" i="61" s="1"/>
  <c r="L41" i="61"/>
  <c r="R41" i="61" s="1"/>
  <c r="X41" i="61" s="1"/>
  <c r="K41" i="61"/>
  <c r="Q41" i="61" s="1"/>
  <c r="W41" i="61" s="1"/>
  <c r="C33" i="46"/>
  <c r="D32" i="46" s="1"/>
  <c r="B33" i="46"/>
  <c r="K35" i="61"/>
  <c r="Q35" i="61" s="1"/>
  <c r="W35" i="61" s="1"/>
  <c r="L40" i="61"/>
  <c r="R40" i="61" s="1"/>
  <c r="X40" i="61" s="1"/>
  <c r="K40" i="61"/>
  <c r="Q40" i="61" s="1"/>
  <c r="W40" i="61" s="1"/>
  <c r="L38" i="61"/>
  <c r="R38" i="61" s="1"/>
  <c r="X38" i="61" s="1"/>
  <c r="K38" i="61"/>
  <c r="Q38" i="61" s="1"/>
  <c r="W38" i="61" s="1"/>
  <c r="L37" i="61"/>
  <c r="R37" i="61" s="1"/>
  <c r="X37" i="61" s="1"/>
  <c r="K37" i="61"/>
  <c r="Q37" i="61" s="1"/>
  <c r="W37" i="61" s="1"/>
  <c r="L36" i="61"/>
  <c r="R36" i="61" s="1"/>
  <c r="X36" i="61" s="1"/>
  <c r="K36" i="61"/>
  <c r="Q36" i="61" s="1"/>
  <c r="W36" i="61" s="1"/>
  <c r="L35" i="61"/>
  <c r="R35" i="61" s="1"/>
  <c r="X35" i="61" s="1"/>
  <c r="L34" i="61"/>
  <c r="R34" i="61" s="1"/>
  <c r="X34" i="61" s="1"/>
  <c r="K34" i="61"/>
  <c r="Q34" i="61" s="1"/>
  <c r="W34" i="61" s="1"/>
  <c r="L33" i="61"/>
  <c r="R33" i="61" s="1"/>
  <c r="X33" i="61" s="1"/>
  <c r="K33" i="61"/>
  <c r="Q33" i="61" s="1"/>
  <c r="W33" i="61" s="1"/>
  <c r="L32" i="61"/>
  <c r="K32" i="61"/>
  <c r="Q32" i="61" s="1"/>
  <c r="W32" i="61" s="1"/>
  <c r="L31" i="61"/>
  <c r="R31" i="61" s="1"/>
  <c r="K31" i="61"/>
  <c r="Q31" i="61" s="1"/>
  <c r="W31" i="61" s="1"/>
  <c r="L27" i="61"/>
  <c r="R27" i="61" s="1"/>
  <c r="X27" i="61" s="1"/>
  <c r="K27" i="61"/>
  <c r="Q27" i="61" s="1"/>
  <c r="W27" i="61" s="1"/>
  <c r="L26" i="61"/>
  <c r="R26" i="61" s="1"/>
  <c r="X26" i="61" s="1"/>
  <c r="K26" i="61"/>
  <c r="Q26" i="61" s="1"/>
  <c r="W26" i="61" s="1"/>
  <c r="L25" i="61"/>
  <c r="R25" i="61" s="1"/>
  <c r="X25" i="61" s="1"/>
  <c r="K25" i="61"/>
  <c r="Q25" i="61" s="1"/>
  <c r="W25" i="61" s="1"/>
  <c r="L24" i="61"/>
  <c r="R24" i="61" s="1"/>
  <c r="X24" i="61" s="1"/>
  <c r="K24" i="61"/>
  <c r="Q24" i="61" s="1"/>
  <c r="W24" i="61" s="1"/>
  <c r="L23" i="61"/>
  <c r="R23" i="61" s="1"/>
  <c r="X23" i="61" s="1"/>
  <c r="K23" i="61"/>
  <c r="Q23" i="61" s="1"/>
  <c r="W23" i="61" s="1"/>
  <c r="L22" i="61"/>
  <c r="R22" i="61" s="1"/>
  <c r="X22" i="61" s="1"/>
  <c r="K22" i="61"/>
  <c r="Q22" i="61" s="1"/>
  <c r="W22" i="61" s="1"/>
  <c r="L21" i="61"/>
  <c r="R21" i="61" s="1"/>
  <c r="X21" i="61" s="1"/>
  <c r="K21" i="61"/>
  <c r="Q21" i="61" s="1"/>
  <c r="W21" i="61" s="1"/>
  <c r="K39" i="61"/>
  <c r="Q39" i="61" s="1"/>
  <c r="W39" i="61" s="1"/>
  <c r="E17" i="47"/>
  <c r="F15" i="47" s="1"/>
  <c r="D17" i="47"/>
  <c r="E9" i="47"/>
  <c r="F8" i="47" s="1"/>
  <c r="D9" i="47"/>
  <c r="C22" i="46"/>
  <c r="D21" i="46" s="1"/>
  <c r="F7" i="47"/>
  <c r="F9" i="47" s="1"/>
  <c r="S23" i="36"/>
  <c r="Y23" i="36" s="1"/>
  <c r="S19" i="36"/>
  <c r="Y19" i="36" s="1"/>
  <c r="T54" i="61" l="1"/>
  <c r="Z25" i="36"/>
  <c r="F16" i="47"/>
  <c r="F17" i="47" s="1"/>
  <c r="I33" i="46"/>
  <c r="D31" i="46"/>
  <c r="D30" i="46"/>
  <c r="R46" i="61"/>
  <c r="R52" i="61" s="1"/>
  <c r="X52" i="61" s="1"/>
  <c r="L52" i="61"/>
  <c r="Q46" i="61"/>
  <c r="Q52" i="61" s="1"/>
  <c r="W52" i="61" s="1"/>
  <c r="K52" i="61"/>
  <c r="N29" i="63"/>
  <c r="M29" i="63"/>
  <c r="T29" i="63"/>
  <c r="V15" i="63" s="1"/>
  <c r="AB7" i="63"/>
  <c r="S29" i="63"/>
  <c r="AA29" i="63" s="1"/>
  <c r="D28" i="46"/>
  <c r="J33" i="46"/>
  <c r="D29" i="46"/>
  <c r="D16" i="46"/>
  <c r="D13" i="46"/>
  <c r="D17" i="46"/>
  <c r="D20" i="46"/>
  <c r="D19" i="46"/>
  <c r="D11" i="46"/>
  <c r="D12" i="46"/>
  <c r="D14" i="46"/>
  <c r="D18" i="46"/>
  <c r="D15" i="46"/>
  <c r="U54" i="61"/>
  <c r="L44" i="61"/>
  <c r="R32" i="61"/>
  <c r="X32" i="61" s="1"/>
  <c r="W44" i="61"/>
  <c r="Q44" i="61"/>
  <c r="W16" i="61"/>
  <c r="W29" i="61" s="1"/>
  <c r="Q29" i="61"/>
  <c r="X18" i="61"/>
  <c r="X29" i="61" s="1"/>
  <c r="R29" i="61"/>
  <c r="K29" i="61"/>
  <c r="I13" i="61"/>
  <c r="E13" i="61"/>
  <c r="C13" i="61"/>
  <c r="X31" i="61"/>
  <c r="K44" i="61"/>
  <c r="K11" i="61"/>
  <c r="Q11" i="61" s="1"/>
  <c r="W11" i="61" s="1"/>
  <c r="B54" i="61"/>
  <c r="L29" i="61"/>
  <c r="O54" i="61"/>
  <c r="N13" i="61"/>
  <c r="G54" i="61"/>
  <c r="O13" i="61"/>
  <c r="C54" i="61"/>
  <c r="J13" i="61"/>
  <c r="K9" i="61"/>
  <c r="Q9" i="61" s="1"/>
  <c r="W9" i="61" s="1"/>
  <c r="M25" i="36"/>
  <c r="B4" i="46" s="1"/>
  <c r="B6" i="46" s="1"/>
  <c r="F54" i="61"/>
  <c r="L9" i="61"/>
  <c r="R9" i="61" s="1"/>
  <c r="X9" i="61" s="1"/>
  <c r="L11" i="61"/>
  <c r="R11" i="61" s="1"/>
  <c r="X11" i="61" s="1"/>
  <c r="J54" i="61"/>
  <c r="E54" i="61"/>
  <c r="G13" i="61"/>
  <c r="L8" i="61"/>
  <c r="N54" i="61"/>
  <c r="F13" i="61"/>
  <c r="B13" i="61"/>
  <c r="K10" i="61"/>
  <c r="Q10" i="61" s="1"/>
  <c r="W10" i="61" s="1"/>
  <c r="N25" i="36"/>
  <c r="C4" i="46" s="1"/>
  <c r="H54" i="61"/>
  <c r="I54" i="61"/>
  <c r="L10" i="61"/>
  <c r="R10" i="61" s="1"/>
  <c r="X10" i="61" s="1"/>
  <c r="H13" i="61"/>
  <c r="K8" i="61"/>
  <c r="T25" i="36"/>
  <c r="Y25" i="36" l="1"/>
  <c r="V26" i="63"/>
  <c r="V7" i="63"/>
  <c r="V12" i="63"/>
  <c r="D33" i="46"/>
  <c r="W46" i="61"/>
  <c r="X46" i="61"/>
  <c r="V27" i="63"/>
  <c r="V24" i="63"/>
  <c r="V16" i="63"/>
  <c r="V17" i="63"/>
  <c r="V19" i="63"/>
  <c r="V14" i="63"/>
  <c r="V22" i="63"/>
  <c r="V25" i="63"/>
  <c r="V23" i="63"/>
  <c r="V18" i="63"/>
  <c r="V20" i="63"/>
  <c r="V11" i="63"/>
  <c r="V9" i="63"/>
  <c r="AB29" i="63"/>
  <c r="V13" i="63"/>
  <c r="V10" i="63"/>
  <c r="V21" i="63"/>
  <c r="V8" i="63"/>
  <c r="D22" i="46"/>
  <c r="X44" i="61"/>
  <c r="R44" i="61"/>
  <c r="L54" i="61"/>
  <c r="R8" i="61"/>
  <c r="R13" i="61" s="1"/>
  <c r="C6" i="46"/>
  <c r="D5" i="46" s="1"/>
  <c r="S25" i="36"/>
  <c r="L13" i="61"/>
  <c r="Q8" i="61"/>
  <c r="K13" i="61"/>
  <c r="K54" i="61"/>
  <c r="V29" i="63" l="1"/>
  <c r="R54" i="61"/>
  <c r="X8" i="61"/>
  <c r="X13" i="61" s="1"/>
  <c r="X54" i="61" s="1"/>
  <c r="D4" i="46"/>
  <c r="D6" i="46" s="1"/>
  <c r="Q54" i="61"/>
  <c r="W8" i="61"/>
  <c r="W13" i="61" s="1"/>
  <c r="W54" i="61" s="1"/>
  <c r="Q13" i="61"/>
</calcChain>
</file>

<file path=xl/sharedStrings.xml><?xml version="1.0" encoding="utf-8"?>
<sst xmlns="http://schemas.openxmlformats.org/spreadsheetml/2006/main" count="263" uniqueCount="132">
  <si>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</si>
  <si>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</si>
  <si>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</si>
  <si>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</si>
  <si>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</si>
  <si>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</si>
  <si>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</si>
  <si>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</si>
  <si>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</si>
  <si>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</si>
  <si>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</si>
  <si>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</si>
  <si>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</si>
  <si>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</si>
  <si>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</si>
  <si>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</si>
  <si>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</si>
  <si>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</si>
  <si>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</si>
  <si>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2001-2011</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</si>
  <si>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</si>
  <si>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</si>
  <si>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</si>
  <si>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</si>
  <si>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</si>
  <si>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</si>
  <si>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</si>
  <si>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</si>
  <si>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</si>
  <si>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</si>
  <si>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</si>
  <si>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</si>
  <si>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</si>
  <si>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</si>
  <si>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</si>
  <si>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</si>
  <si>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</si>
  <si>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</si>
  <si>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University Private</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</si>
  <si>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</si>
  <si>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</si>
  <si>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</si>
  <si>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</si>
  <si>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</si>
  <si>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</si>
  <si>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</si>
  <si>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</si>
  <si>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</si>
  <si>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</si>
  <si>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</si>
  <si>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</si>
  <si>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</si>
  <si>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</si>
  <si>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</si>
  <si>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</si>
  <si>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</si>
  <si>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</si>
  <si>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</si>
  <si>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</si>
  <si>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</si>
  <si>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</si>
  <si>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</si>
  <si>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</si>
  <si>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</si>
  <si>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</si>
  <si>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</si>
  <si>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</si>
  <si>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</si>
  <si>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</si>
  <si>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</si>
  <si>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</si>
  <si>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</si>
  <si>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</si>
  <si>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</si>
  <si>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</si>
  <si>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Unkown</t>
  </si>
  <si>
    <t xml:space="preserve">Capacity </t>
  </si>
  <si>
    <t>Government</t>
  </si>
  <si>
    <t>Sunlit</t>
  </si>
  <si>
    <t>Customer Type</t>
  </si>
  <si>
    <t>BEHIND THE METER Project Installations by Customer Type</t>
  </si>
  <si>
    <t>GRID SUPPLY Project Installations by Subsection</t>
  </si>
  <si>
    <t xml:space="preserve">Note:  The above tables provide a summary of responses regarding the use of Third Party Ownership (TPO) as reported on the SRP Registration form by the registrant. The quantities for the projects that are listed as "Unknown" are provided as a reference but are not included in the Totals or the Percent of Capacity calculation. </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</si>
  <si>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</si>
  <si>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</si>
  <si>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</si>
  <si>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</si>
  <si>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</si>
  <si>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</si>
  <si>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</si>
  <si>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</si>
  <si>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</si>
  <si>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</si>
  <si>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</si>
  <si>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</si>
  <si>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</si>
  <si>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</si>
  <si>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</si>
  <si>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</si>
  <si>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</si>
  <si>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</si>
  <si>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</si>
  <si>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</si>
  <si>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</si>
  <si>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</si>
  <si>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</si>
  <si>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2015 Total</t>
  </si>
  <si>
    <t>2016 Total</t>
  </si>
  <si>
    <t>2017 Total</t>
  </si>
  <si>
    <t>Public University</t>
  </si>
  <si>
    <t>Total of All Projects               as of 4/30/17 (kW)</t>
  </si>
  <si>
    <t>2001-2014 Total</t>
  </si>
  <si>
    <t>Previously Reported through 4/30/17</t>
  </si>
  <si>
    <t>New Jersey Solar Installations Annually as of 5/31/17</t>
  </si>
  <si>
    <t>Total of All Projects               as of 5/31/17 (kW)</t>
  </si>
  <si>
    <t>Difference between 4/30/17 and 5/31/17</t>
  </si>
  <si>
    <t>*Note: All projects with a Permission to Operate (“PTO”) date will be reported as installed in the month/year in which the PTO was issued.  There are approximately 7,000 projects, mostly older, that did not report a PTO date to the program. These projects are reported as installed in the month/year in which the project reached QA/QC status.</t>
  </si>
  <si>
    <t>New Jersey Solar Installations by Month as of 5/31/17</t>
  </si>
  <si>
    <t>Total of All Projects (kW) as of 5/31/17</t>
  </si>
  <si>
    <t>Difference between 4/30/17 and 5/31/17 Report</t>
  </si>
  <si>
    <r>
      <rPr>
        <b/>
        <i/>
        <sz val="11"/>
        <rFont val="Arial"/>
        <family val="2"/>
      </rPr>
      <t>Note:</t>
    </r>
    <r>
      <rPr>
        <i/>
        <sz val="11"/>
        <rFont val="Arial"/>
        <family val="2"/>
      </rPr>
      <t xml:space="preserve">  The monthly installations shown above include only those projects that have reported a PTO date to the SRP processing team (and/or the 7,000 projects that did not report a PTO date, but are installed when the project reached QA/QC status). The actual amount installed in any month will not be known until all projects installed in that month submit a PTO date.  Therefore, for example, the amount shown for any given month should not be interpreted as what was installed in that month.  Alternatively, it represents only the projects installed in that month that have reported a PTO date as of the date of the report.
Based on the above data, we are seeing a lag time of well over 2-3 months between when a project obtains a PTO and when it submits the PTO to the SRP team.  The monthly installation number will be updated as additional PTO dates are reported.
</t>
    </r>
  </si>
  <si>
    <t>New Jersey Solar Installations by Interconnection Type as of 5/31/17</t>
  </si>
  <si>
    <t>BEHIND THE METER Projects as of 5/31/17</t>
  </si>
  <si>
    <t>New Jersey Solar Installations by County as of 5/31/17</t>
  </si>
  <si>
    <t>Registration Number</t>
  </si>
  <si>
    <t>Subsection</t>
  </si>
  <si>
    <t>Date PTO was Issued</t>
  </si>
  <si>
    <t>Capacity (kW)</t>
  </si>
  <si>
    <t>q</t>
  </si>
  <si>
    <t>SRP25261</t>
  </si>
  <si>
    <t>SRP25265</t>
  </si>
  <si>
    <r>
      <rPr>
        <b/>
        <i/>
        <sz val="11"/>
        <color theme="1"/>
        <rFont val="Arial"/>
        <family val="2"/>
      </rPr>
      <t xml:space="preserve">Note 1: </t>
    </r>
    <r>
      <rPr>
        <i/>
        <sz val="11"/>
        <color theme="1"/>
        <rFont val="Arial"/>
        <family val="2"/>
      </rPr>
      <t>The following Grid Supply projects are included in the May 2017 Installation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</si>
</sst>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_);[Red]\(0.00\)"/>
    <numFmt numFmtId="171" formatCode="m/d/yy;@"/>
  </numFmts>
  <fonts count="47"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b/>
      <sz val="11"/>
      <name val="Arial"/>
      <family val="2"/>
    </font>
    <font>
      <sz val="10"/>
      <name val="Arial"/>
      <family val="2"/>
    </font>
    <font>
      <sz val="12"/>
      <name val="Arial"/>
      <family val="2"/>
    </font>
    <font>
      <b/>
      <sz val="11"/>
      <color indexed="8"/>
      <name val="Arial"/>
      <family val="2"/>
    </font>
    <font>
      <sz val="11"/>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b/>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b/>
      <sz val="11"/>
      <color theme="1" tint="0.34998626667073579"/>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11"/>
      <color theme="1"/>
      <name val="Arial"/>
      <family val="2"/>
    </font>
    <font>
      <b/>
      <i/>
      <sz val="11"/>
      <color theme="1"/>
      <name val="Arial"/>
      <family val="2"/>
    </font>
    <font>
      <b/>
      <i/>
      <sz val="10"/>
      <color theme="1"/>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s>
  <cellStyleXfs count="10">
    <xf numFmtId="0" fontId="0" fillId="0" borderId="0"/>
    <xf numFmtId="43" fontId="3" fillId="0" borderId="0" applyFont="0" applyFill="0" applyBorder="0" applyAlignment="0" applyProtection="0"/>
    <xf numFmtId="0" fontId="11" fillId="0" borderId="0"/>
    <xf numFmtId="0" fontId="4" fillId="0" borderId="0"/>
    <xf numFmtId="0" fontId="4" fillId="0" borderId="0"/>
    <xf numFmtId="0" fontId="8" fillId="0" borderId="0"/>
    <xf numFmtId="0" fontId="2" fillId="0" borderId="0"/>
    <xf numFmtId="9" fontId="20" fillId="0" borderId="0" applyFont="0" applyFill="0" applyBorder="0" applyAlignment="0" applyProtection="0"/>
    <xf numFmtId="0" fontId="1" fillId="0" borderId="0"/>
    <xf numFmtId="43" fontId="1" fillId="0" borderId="0" applyFont="0" applyFill="0" applyBorder="0" applyAlignment="0" applyProtection="0"/>
  </cellStyleXfs>
  <cellXfs count="388">
    <xf numFmtId="0" fontId="0" fillId="0" borderId="0" xfId="0"/>
    <xf numFmtId="0" fontId="4" fillId="0" borderId="0" xfId="3" applyFill="1"/>
    <xf numFmtId="0" fontId="0" fillId="2" borderId="0" xfId="0" applyFill="1" applyBorder="1" applyAlignment="1"/>
    <xf numFmtId="0" fontId="5" fillId="2" borderId="0" xfId="4" applyFont="1" applyFill="1" applyBorder="1" applyAlignment="1">
      <alignment vertical="center"/>
    </xf>
    <xf numFmtId="0" fontId="4" fillId="3" borderId="0" xfId="3" applyFill="1"/>
    <xf numFmtId="0" fontId="4" fillId="0" borderId="0" xfId="3" applyFill="1" applyBorder="1"/>
    <xf numFmtId="0" fontId="7" fillId="4" borderId="1" xfId="3" applyFont="1" applyFill="1" applyBorder="1" applyAlignment="1">
      <alignment horizontal="center" wrapText="1"/>
    </xf>
    <xf numFmtId="0" fontId="4" fillId="3" borderId="0" xfId="3" applyFill="1" applyAlignment="1">
      <alignment horizontal="center" vertical="center"/>
    </xf>
    <xf numFmtId="0" fontId="16"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2" fillId="2" borderId="0" xfId="0" applyFont="1" applyFill="1" applyBorder="1" applyAlignment="1"/>
    <xf numFmtId="0" fontId="0" fillId="0" borderId="8" xfId="0" applyBorder="1"/>
    <xf numFmtId="0" fontId="0" fillId="0" borderId="15" xfId="0" applyBorder="1"/>
    <xf numFmtId="0" fontId="5" fillId="2" borderId="12" xfId="4" applyFont="1" applyFill="1" applyBorder="1" applyAlignment="1">
      <alignment horizontal="left" vertical="center"/>
    </xf>
    <xf numFmtId="0" fontId="5" fillId="2" borderId="0" xfId="4" applyFont="1" applyFill="1" applyBorder="1" applyAlignment="1">
      <alignment horizontal="left" vertical="center"/>
    </xf>
    <xf numFmtId="0" fontId="5" fillId="2" borderId="13" xfId="4" applyFont="1" applyFill="1" applyBorder="1" applyAlignment="1">
      <alignment horizontal="left" vertical="center"/>
    </xf>
    <xf numFmtId="0" fontId="3" fillId="2" borderId="13" xfId="0" applyFont="1" applyFill="1" applyBorder="1" applyAlignment="1">
      <alignment horizontal="left"/>
    </xf>
    <xf numFmtId="0" fontId="15" fillId="3" borderId="0" xfId="3" applyFont="1" applyFill="1" applyAlignment="1">
      <alignment horizontal="left" vertical="top" wrapText="1"/>
    </xf>
    <xf numFmtId="0" fontId="15" fillId="3" borderId="0" xfId="3" applyFont="1" applyFill="1" applyAlignment="1">
      <alignment horizontal="center" vertical="center"/>
    </xf>
    <xf numFmtId="0" fontId="15" fillId="3" borderId="0" xfId="3" applyFont="1" applyFill="1" applyAlignment="1">
      <alignment horizontal="left" vertical="center" wrapText="1"/>
    </xf>
    <xf numFmtId="0" fontId="7" fillId="0" borderId="0" xfId="3" applyFont="1" applyFill="1" applyBorder="1" applyAlignment="1">
      <alignment horizontal="center" vertical="center"/>
    </xf>
    <xf numFmtId="0" fontId="7" fillId="0" borderId="0" xfId="3" applyFont="1" applyFill="1" applyBorder="1" applyAlignment="1">
      <alignment horizontal="center" wrapText="1"/>
    </xf>
    <xf numFmtId="3" fontId="14" fillId="0" borderId="0" xfId="1" applyNumberFormat="1" applyFont="1" applyFill="1" applyBorder="1" applyAlignment="1">
      <alignment horizontal="center" vertical="center"/>
    </xf>
    <xf numFmtId="0" fontId="15" fillId="0" borderId="0" xfId="3" applyFont="1" applyFill="1" applyAlignment="1">
      <alignment horizontal="left" vertical="center" wrapText="1"/>
    </xf>
    <xf numFmtId="0" fontId="15" fillId="3" borderId="0" xfId="3" applyFont="1" applyFill="1" applyAlignment="1">
      <alignment vertical="center"/>
    </xf>
    <xf numFmtId="0" fontId="0" fillId="3" borderId="0" xfId="0" applyFill="1"/>
    <xf numFmtId="0" fontId="6" fillId="3" borderId="0" xfId="3" applyFont="1" applyFill="1"/>
    <xf numFmtId="0" fontId="9" fillId="3" borderId="1" xfId="5" applyFont="1" applyFill="1" applyBorder="1" applyAlignment="1">
      <alignment horizontal="left" wrapText="1"/>
    </xf>
    <xf numFmtId="0" fontId="6" fillId="0" borderId="1" xfId="0" applyFont="1" applyBorder="1" applyAlignment="1">
      <alignment horizontal="center" wrapText="1"/>
    </xf>
    <xf numFmtId="0" fontId="6" fillId="0" borderId="1" xfId="0" applyFont="1" applyBorder="1" applyAlignment="1">
      <alignment horizontal="center"/>
    </xf>
    <xf numFmtId="0" fontId="12" fillId="0" borderId="1" xfId="0" applyNumberFormat="1" applyFont="1" applyBorder="1" applyAlignment="1">
      <alignment horizontal="center"/>
    </xf>
    <xf numFmtId="0" fontId="12" fillId="0" borderId="1" xfId="0" applyFont="1" applyBorder="1"/>
    <xf numFmtId="0" fontId="0" fillId="3" borderId="9" xfId="0" applyFill="1" applyBorder="1"/>
    <xf numFmtId="0" fontId="0" fillId="3" borderId="10" xfId="0" applyFill="1" applyBorder="1"/>
    <xf numFmtId="0" fontId="0" fillId="3" borderId="12" xfId="0" applyFill="1" applyBorder="1"/>
    <xf numFmtId="0" fontId="15" fillId="0" borderId="12" xfId="3" applyFont="1" applyFill="1" applyBorder="1" applyAlignment="1">
      <alignment horizontal="left" vertical="center" wrapText="1"/>
    </xf>
    <xf numFmtId="0" fontId="15" fillId="3" borderId="12" xfId="3" applyFont="1" applyFill="1" applyBorder="1" applyAlignment="1">
      <alignment vertical="center"/>
    </xf>
    <xf numFmtId="0" fontId="0" fillId="3" borderId="14" xfId="0" applyFill="1" applyBorder="1"/>
    <xf numFmtId="0" fontId="0" fillId="3" borderId="8" xfId="0" applyFill="1" applyBorder="1"/>
    <xf numFmtId="0" fontId="12" fillId="3" borderId="0" xfId="2" applyFont="1" applyFill="1"/>
    <xf numFmtId="0" fontId="15" fillId="0" borderId="0" xfId="3" applyFont="1" applyFill="1" applyAlignment="1">
      <alignment horizontal="left" vertical="center"/>
    </xf>
    <xf numFmtId="0" fontId="5" fillId="3" borderId="0" xfId="2" applyFont="1" applyFill="1" applyAlignment="1">
      <alignment horizontal="center" vertical="center"/>
    </xf>
    <xf numFmtId="164" fontId="9" fillId="3" borderId="1" xfId="5" applyNumberFormat="1" applyFont="1" applyFill="1" applyBorder="1" applyAlignment="1">
      <alignment horizontal="center"/>
    </xf>
    <xf numFmtId="0" fontId="4" fillId="0" borderId="0" xfId="3" applyFill="1" applyAlignment="1">
      <alignment horizontal="center"/>
    </xf>
    <xf numFmtId="0" fontId="6" fillId="0" borderId="0" xfId="3" applyFont="1" applyFill="1" applyBorder="1"/>
    <xf numFmtId="0" fontId="6" fillId="0" borderId="0" xfId="3" applyFont="1" applyFill="1" applyBorder="1" applyAlignment="1">
      <alignment horizontal="center"/>
    </xf>
    <xf numFmtId="0" fontId="4" fillId="3" borderId="0" xfId="3" applyFont="1" applyFill="1"/>
    <xf numFmtId="166" fontId="4" fillId="3" borderId="0" xfId="3" applyNumberFormat="1" applyFont="1" applyFill="1"/>
    <xf numFmtId="0" fontId="22" fillId="0" borderId="0" xfId="0" applyFont="1" applyFill="1" applyBorder="1" applyAlignment="1">
      <alignment horizontal="center" vertical="center" wrapText="1"/>
    </xf>
    <xf numFmtId="3" fontId="22" fillId="0" borderId="0" xfId="0" applyNumberFormat="1" applyFont="1" applyFill="1" applyBorder="1" applyAlignment="1">
      <alignment horizontal="center" vertical="center"/>
    </xf>
    <xf numFmtId="10" fontId="22" fillId="0" borderId="0" xfId="0" applyNumberFormat="1" applyFont="1" applyFill="1" applyBorder="1" applyAlignment="1">
      <alignment horizontal="center" vertical="center"/>
    </xf>
    <xf numFmtId="0" fontId="21" fillId="0" borderId="1" xfId="0" applyFont="1" applyBorder="1" applyAlignment="1">
      <alignment vertical="center" wrapText="1"/>
    </xf>
    <xf numFmtId="3" fontId="21" fillId="0" borderId="1" xfId="0" applyNumberFormat="1" applyFont="1" applyBorder="1" applyAlignment="1">
      <alignment horizontal="center" vertical="center"/>
    </xf>
    <xf numFmtId="10" fontId="21" fillId="0" borderId="1" xfId="0" applyNumberFormat="1" applyFont="1" applyBorder="1" applyAlignment="1">
      <alignment horizontal="center" vertical="center"/>
    </xf>
    <xf numFmtId="0" fontId="21" fillId="0" borderId="16" xfId="0" applyFont="1" applyBorder="1" applyAlignment="1">
      <alignment vertical="center" wrapText="1"/>
    </xf>
    <xf numFmtId="3" fontId="21" fillId="0" borderId="16" xfId="0" applyNumberFormat="1" applyFont="1" applyBorder="1" applyAlignment="1">
      <alignment horizontal="center" vertical="center"/>
    </xf>
    <xf numFmtId="0" fontId="24" fillId="6" borderId="1" xfId="0" applyFont="1" applyFill="1" applyBorder="1" applyAlignment="1">
      <alignment horizontal="center" vertical="center" wrapText="1"/>
    </xf>
    <xf numFmtId="3" fontId="24" fillId="6" borderId="1" xfId="0" applyNumberFormat="1" applyFont="1" applyFill="1" applyBorder="1" applyAlignment="1">
      <alignment horizontal="center" vertical="center"/>
    </xf>
    <xf numFmtId="10" fontId="24" fillId="6" borderId="1" xfId="0" applyNumberFormat="1" applyFont="1" applyFill="1" applyBorder="1" applyAlignment="1">
      <alignment horizontal="center" vertical="center"/>
    </xf>
    <xf numFmtId="0" fontId="4" fillId="3" borderId="0" xfId="2" applyFont="1" applyFill="1"/>
    <xf numFmtId="0" fontId="7" fillId="3" borderId="1" xfId="2" applyFont="1" applyFill="1" applyBorder="1"/>
    <xf numFmtId="0" fontId="7" fillId="3" borderId="1" xfId="2" applyFont="1" applyFill="1" applyBorder="1" applyAlignment="1">
      <alignment horizontal="center"/>
    </xf>
    <xf numFmtId="0" fontId="4" fillId="3" borderId="1" xfId="2" applyFont="1" applyFill="1" applyBorder="1"/>
    <xf numFmtId="3" fontId="4" fillId="3" borderId="1" xfId="2" applyNumberFormat="1" applyFont="1" applyFill="1" applyBorder="1" applyAlignment="1">
      <alignment horizontal="center"/>
    </xf>
    <xf numFmtId="167" fontId="4" fillId="3" borderId="1" xfId="7" applyNumberFormat="1" applyFont="1" applyFill="1" applyBorder="1" applyAlignment="1">
      <alignment horizontal="center"/>
    </xf>
    <xf numFmtId="3" fontId="4" fillId="3" borderId="0" xfId="2" applyNumberFormat="1" applyFont="1" applyFill="1"/>
    <xf numFmtId="3" fontId="7" fillId="4" borderId="1" xfId="2" applyNumberFormat="1" applyFont="1" applyFill="1" applyBorder="1" applyAlignment="1">
      <alignment horizontal="center"/>
    </xf>
    <xf numFmtId="9" fontId="7" fillId="4" borderId="1" xfId="0" applyNumberFormat="1" applyFont="1" applyFill="1" applyBorder="1" applyAlignment="1">
      <alignment horizontal="center"/>
    </xf>
    <xf numFmtId="0" fontId="7" fillId="3" borderId="0" xfId="2" applyFont="1" applyFill="1"/>
    <xf numFmtId="0" fontId="4" fillId="8" borderId="1" xfId="2" applyFont="1" applyFill="1" applyBorder="1"/>
    <xf numFmtId="3" fontId="4" fillId="8" borderId="1" xfId="2" applyNumberFormat="1" applyFont="1" applyFill="1" applyBorder="1" applyAlignment="1">
      <alignment horizontal="center"/>
    </xf>
    <xf numFmtId="0" fontId="4" fillId="3" borderId="0" xfId="2" applyFont="1" applyFill="1" applyBorder="1"/>
    <xf numFmtId="0" fontId="4" fillId="3" borderId="0" xfId="2" applyFont="1" applyFill="1" applyAlignment="1">
      <alignment horizontal="right"/>
    </xf>
    <xf numFmtId="0" fontId="7" fillId="0" borderId="0" xfId="3" applyFont="1" applyFill="1" applyBorder="1"/>
    <xf numFmtId="0" fontId="4" fillId="0" borderId="0" xfId="3" applyFont="1" applyFill="1"/>
    <xf numFmtId="164" fontId="4" fillId="0" borderId="0" xfId="3" applyNumberFormat="1" applyFont="1" applyFill="1" applyBorder="1"/>
    <xf numFmtId="0" fontId="7" fillId="3" borderId="0" xfId="3" applyFont="1" applyFill="1" applyBorder="1"/>
    <xf numFmtId="164" fontId="4" fillId="3" borderId="0" xfId="3" applyNumberFormat="1" applyFont="1" applyFill="1" applyBorder="1"/>
    <xf numFmtId="0" fontId="24" fillId="6" borderId="1" xfId="0" applyFont="1" applyFill="1" applyBorder="1" applyAlignment="1">
      <alignment horizontal="center" vertical="center"/>
    </xf>
    <xf numFmtId="0" fontId="19" fillId="6" borderId="1" xfId="0" applyFont="1" applyFill="1" applyBorder="1" applyAlignment="1">
      <alignment horizontal="center" vertical="center"/>
    </xf>
    <xf numFmtId="4" fontId="19" fillId="6" borderId="1" xfId="0" applyNumberFormat="1" applyFont="1" applyFill="1" applyBorder="1" applyAlignment="1">
      <alignment horizontal="center" vertical="center" wrapText="1"/>
    </xf>
    <xf numFmtId="167" fontId="24" fillId="6" borderId="1" xfId="0" applyNumberFormat="1" applyFont="1" applyFill="1" applyBorder="1" applyAlignment="1">
      <alignment horizontal="center"/>
    </xf>
    <xf numFmtId="0" fontId="7" fillId="3" borderId="17" xfId="2" applyFont="1" applyFill="1" applyBorder="1"/>
    <xf numFmtId="0" fontId="7" fillId="3" borderId="17" xfId="2" applyFont="1" applyFill="1" applyBorder="1" applyAlignment="1">
      <alignment horizontal="center"/>
    </xf>
    <xf numFmtId="0" fontId="23" fillId="3" borderId="17" xfId="2" applyFont="1" applyFill="1" applyBorder="1"/>
    <xf numFmtId="0" fontId="15" fillId="3" borderId="1" xfId="2" applyFont="1" applyFill="1" applyBorder="1"/>
    <xf numFmtId="0" fontId="23" fillId="3" borderId="1" xfId="2" applyFont="1" applyFill="1" applyBorder="1"/>
    <xf numFmtId="43" fontId="7" fillId="3" borderId="1" xfId="3" applyNumberFormat="1" applyFont="1" applyFill="1" applyBorder="1" applyAlignment="1">
      <alignment horizontal="center" vertical="center" wrapText="1"/>
    </xf>
    <xf numFmtId="0" fontId="7" fillId="3" borderId="1" xfId="3" quotePrefix="1" applyFont="1" applyFill="1" applyBorder="1" applyAlignment="1">
      <alignment horizontal="center" vertical="center" wrapText="1"/>
    </xf>
    <xf numFmtId="43" fontId="7" fillId="3" borderId="1" xfId="3" applyNumberFormat="1" applyFont="1" applyFill="1" applyBorder="1" applyAlignment="1">
      <alignment horizontal="left" vertical="center" wrapText="1"/>
    </xf>
    <xf numFmtId="0" fontId="7" fillId="3" borderId="1" xfId="3" applyFont="1" applyFill="1" applyBorder="1" applyAlignment="1">
      <alignment horizontal="left" vertical="center"/>
    </xf>
    <xf numFmtId="0" fontId="24" fillId="6" borderId="1" xfId="0" applyFont="1" applyFill="1" applyBorder="1" applyAlignment="1">
      <alignment horizontal="left" vertical="center" wrapText="1"/>
    </xf>
    <xf numFmtId="0" fontId="7" fillId="5" borderId="1"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3" borderId="1" xfId="3" applyFont="1" applyFill="1" applyBorder="1" applyAlignment="1">
      <alignment horizontal="center" vertical="center" wrapText="1"/>
    </xf>
    <xf numFmtId="0" fontId="7" fillId="3" borderId="17" xfId="3" applyFont="1" applyFill="1" applyBorder="1" applyAlignment="1">
      <alignment horizontal="center" vertical="center" wrapText="1"/>
    </xf>
    <xf numFmtId="0" fontId="7" fillId="4" borderId="1" xfId="3" applyFont="1" applyFill="1" applyBorder="1" applyAlignment="1">
      <alignment horizontal="center" vertical="center" wrapText="1"/>
    </xf>
    <xf numFmtId="0" fontId="4" fillId="0" borderId="0" xfId="3" applyFont="1" applyFill="1" applyBorder="1" applyAlignment="1">
      <alignment vertical="center"/>
    </xf>
    <xf numFmtId="0" fontId="7" fillId="0" borderId="0" xfId="3" applyFont="1" applyFill="1" applyBorder="1" applyAlignment="1">
      <alignment wrapText="1"/>
    </xf>
    <xf numFmtId="0" fontId="26" fillId="0" borderId="1" xfId="3" applyFont="1" applyFill="1" applyBorder="1" applyAlignment="1">
      <alignment horizontal="center" vertical="center" wrapText="1"/>
    </xf>
    <xf numFmtId="0" fontId="26" fillId="0" borderId="0" xfId="3" applyFont="1" applyFill="1" applyBorder="1" applyAlignment="1">
      <alignment horizontal="center" vertical="center" wrapText="1"/>
    </xf>
    <xf numFmtId="3" fontId="25" fillId="0" borderId="0" xfId="1" applyNumberFormat="1" applyFont="1" applyFill="1" applyBorder="1"/>
    <xf numFmtId="168" fontId="7" fillId="0" borderId="0" xfId="1" applyNumberFormat="1" applyFont="1" applyFill="1" applyBorder="1" applyAlignment="1">
      <alignment vertical="center"/>
    </xf>
    <xf numFmtId="0" fontId="5" fillId="3" borderId="0" xfId="3" applyFont="1" applyFill="1" applyAlignment="1">
      <alignment horizontal="left" vertical="center"/>
    </xf>
    <xf numFmtId="164" fontId="9" fillId="3" borderId="17" xfId="5" applyNumberFormat="1" applyFont="1" applyFill="1" applyBorder="1" applyAlignment="1">
      <alignment horizontal="center"/>
    </xf>
    <xf numFmtId="0" fontId="17" fillId="0" borderId="0" xfId="0" applyFont="1" applyBorder="1" applyAlignment="1">
      <alignment vertical="center"/>
    </xf>
    <xf numFmtId="4" fontId="4" fillId="3" borderId="0" xfId="3" applyNumberFormat="1" applyFont="1" applyFill="1"/>
    <xf numFmtId="40" fontId="4" fillId="3" borderId="0" xfId="3" applyNumberFormat="1" applyFont="1" applyFill="1"/>
    <xf numFmtId="0" fontId="29" fillId="0" borderId="0" xfId="0" applyFont="1" applyBorder="1" applyAlignment="1">
      <alignment horizontal="left" vertical="center"/>
    </xf>
    <xf numFmtId="0" fontId="28" fillId="3" borderId="0" xfId="3" applyFont="1" applyFill="1"/>
    <xf numFmtId="0" fontId="28" fillId="0" borderId="0" xfId="3" applyFont="1" applyFill="1" applyBorder="1" applyAlignment="1">
      <alignment horizontal="center" vertical="center" wrapText="1"/>
    </xf>
    <xf numFmtId="0" fontId="28" fillId="3" borderId="0" xfId="3" applyFont="1" applyFill="1" applyAlignment="1">
      <alignment horizontal="right"/>
    </xf>
    <xf numFmtId="3" fontId="28" fillId="3" borderId="0" xfId="3" applyNumberFormat="1" applyFont="1" applyFill="1"/>
    <xf numFmtId="0" fontId="30" fillId="5" borderId="1" xfId="3" applyFont="1" applyFill="1" applyBorder="1" applyAlignment="1">
      <alignment horizontal="center" vertical="center" wrapText="1"/>
    </xf>
    <xf numFmtId="3" fontId="27" fillId="0" borderId="1" xfId="3" applyNumberFormat="1" applyFont="1" applyFill="1" applyBorder="1" applyAlignment="1">
      <alignment horizontal="center"/>
    </xf>
    <xf numFmtId="3" fontId="30" fillId="5" borderId="1" xfId="3" applyNumberFormat="1" applyFont="1" applyFill="1" applyBorder="1" applyAlignment="1">
      <alignment horizontal="center"/>
    </xf>
    <xf numFmtId="165" fontId="13" fillId="0" borderId="0" xfId="1" applyNumberFormat="1" applyFont="1" applyFill="1" applyBorder="1" applyAlignment="1">
      <alignment horizontal="right" wrapText="1" indent="1"/>
    </xf>
    <xf numFmtId="37" fontId="7" fillId="0" borderId="0" xfId="1" applyNumberFormat="1" applyFont="1" applyFill="1" applyBorder="1"/>
    <xf numFmtId="167" fontId="7" fillId="0" borderId="0" xfId="7" applyNumberFormat="1" applyFont="1" applyFill="1" applyBorder="1"/>
    <xf numFmtId="0" fontId="7" fillId="5" borderId="1" xfId="3" applyFont="1" applyFill="1" applyBorder="1" applyAlignment="1">
      <alignment horizontal="center" vertical="center" wrapText="1"/>
    </xf>
    <xf numFmtId="0" fontId="4" fillId="0" borderId="0" xfId="3" applyFont="1" applyFill="1" applyBorder="1"/>
    <xf numFmtId="0" fontId="4" fillId="0" borderId="0" xfId="3" applyFill="1" applyBorder="1" applyAlignment="1">
      <alignment vertical="center"/>
    </xf>
    <xf numFmtId="0" fontId="4" fillId="0" borderId="0" xfId="1" applyNumberFormat="1" applyFont="1" applyFill="1" applyBorder="1" applyAlignment="1">
      <alignment vertical="center"/>
    </xf>
    <xf numFmtId="3" fontId="9" fillId="4" borderId="1" xfId="1" applyNumberFormat="1" applyFont="1" applyFill="1" applyBorder="1" applyAlignment="1">
      <alignment horizontal="right" vertical="center" wrapText="1"/>
    </xf>
    <xf numFmtId="3" fontId="4" fillId="4" borderId="1" xfId="1" applyNumberFormat="1" applyFont="1" applyFill="1" applyBorder="1" applyAlignment="1">
      <alignment vertical="center"/>
    </xf>
    <xf numFmtId="0" fontId="4" fillId="0" borderId="0" xfId="3" applyNumberFormat="1" applyFill="1" applyBorder="1" applyAlignment="1">
      <alignment vertical="center"/>
    </xf>
    <xf numFmtId="3" fontId="9" fillId="4" borderId="17" xfId="1" applyNumberFormat="1" applyFont="1" applyFill="1" applyBorder="1" applyAlignment="1">
      <alignment horizontal="right" vertical="center" wrapText="1"/>
    </xf>
    <xf numFmtId="3" fontId="4" fillId="4" borderId="17" xfId="1" applyNumberFormat="1" applyFont="1" applyFill="1" applyBorder="1" applyAlignment="1">
      <alignment vertical="center"/>
    </xf>
    <xf numFmtId="3" fontId="9" fillId="0" borderId="0" xfId="1" applyNumberFormat="1" applyFont="1" applyFill="1" applyBorder="1" applyAlignment="1">
      <alignment horizontal="right" vertical="center" wrapText="1"/>
    </xf>
    <xf numFmtId="3" fontId="4" fillId="0" borderId="0" xfId="1" applyNumberFormat="1" applyFont="1" applyFill="1" applyBorder="1" applyAlignment="1">
      <alignment horizontal="right" vertical="center"/>
    </xf>
    <xf numFmtId="3" fontId="4" fillId="0" borderId="0" xfId="1" applyNumberFormat="1" applyFont="1" applyFill="1" applyBorder="1" applyAlignment="1">
      <alignment vertical="center"/>
    </xf>
    <xf numFmtId="3" fontId="25" fillId="0" borderId="0" xfId="1" applyNumberFormat="1" applyFont="1" applyFill="1" applyBorder="1" applyAlignment="1">
      <alignment horizontal="right" vertical="center" wrapText="1"/>
    </xf>
    <xf numFmtId="3" fontId="25" fillId="0" borderId="0" xfId="1" applyNumberFormat="1" applyFont="1" applyFill="1" applyBorder="1" applyAlignment="1">
      <alignment vertical="center"/>
    </xf>
    <xf numFmtId="0" fontId="7" fillId="3" borderId="0" xfId="3" applyFont="1" applyFill="1" applyBorder="1" applyAlignment="1">
      <alignment vertical="center" wrapText="1"/>
    </xf>
    <xf numFmtId="0" fontId="9" fillId="5" borderId="1" xfId="1" applyNumberFormat="1" applyFont="1" applyFill="1" applyBorder="1" applyAlignment="1">
      <alignment horizontal="right" vertical="center" wrapText="1"/>
    </xf>
    <xf numFmtId="3" fontId="4" fillId="5" borderId="1" xfId="1" applyNumberFormat="1" applyFont="1" applyFill="1" applyBorder="1" applyAlignment="1">
      <alignment horizontal="right" vertical="center"/>
    </xf>
    <xf numFmtId="0" fontId="9" fillId="0" borderId="1" xfId="1" applyNumberFormat="1" applyFont="1" applyFill="1" applyBorder="1" applyAlignment="1">
      <alignment horizontal="right" vertical="center" wrapText="1"/>
    </xf>
    <xf numFmtId="3" fontId="4" fillId="0" borderId="1" xfId="1" applyNumberFormat="1" applyFont="1" applyFill="1" applyBorder="1" applyAlignment="1">
      <alignment horizontal="right" vertical="center"/>
    </xf>
    <xf numFmtId="3" fontId="4" fillId="5" borderId="1" xfId="1" applyNumberFormat="1" applyFont="1" applyFill="1" applyBorder="1" applyAlignment="1">
      <alignment vertical="center"/>
    </xf>
    <xf numFmtId="3" fontId="25" fillId="5" borderId="1" xfId="1" applyNumberFormat="1" applyFont="1" applyFill="1" applyBorder="1" applyAlignment="1">
      <alignment horizontal="right" vertical="center" wrapText="1"/>
    </xf>
    <xf numFmtId="3" fontId="25" fillId="5" borderId="1" xfId="1" applyNumberFormat="1" applyFont="1" applyFill="1" applyBorder="1" applyAlignment="1">
      <alignment vertical="center"/>
    </xf>
    <xf numFmtId="168" fontId="4" fillId="0" borderId="0" xfId="1" applyNumberFormat="1" applyFont="1" applyFill="1" applyBorder="1" applyAlignment="1">
      <alignment vertical="center"/>
    </xf>
    <xf numFmtId="0" fontId="9" fillId="5" borderId="17" xfId="1" applyNumberFormat="1" applyFont="1" applyFill="1" applyBorder="1" applyAlignment="1">
      <alignment horizontal="right" vertical="center" wrapText="1"/>
    </xf>
    <xf numFmtId="3" fontId="4" fillId="5" borderId="17" xfId="1" applyNumberFormat="1" applyFont="1" applyFill="1" applyBorder="1" applyAlignment="1">
      <alignment horizontal="right" vertical="center"/>
    </xf>
    <xf numFmtId="3" fontId="4" fillId="5" borderId="17" xfId="1" applyNumberFormat="1" applyFont="1" applyFill="1" applyBorder="1" applyAlignment="1">
      <alignment vertical="center"/>
    </xf>
    <xf numFmtId="0" fontId="9" fillId="0" borderId="0" xfId="1" applyNumberFormat="1" applyFont="1" applyFill="1" applyBorder="1" applyAlignment="1">
      <alignment horizontal="right" vertical="center" wrapText="1"/>
    </xf>
    <xf numFmtId="37" fontId="4" fillId="3" borderId="1" xfId="1" applyNumberFormat="1" applyFont="1" applyFill="1" applyBorder="1" applyAlignment="1">
      <alignment horizontal="center"/>
    </xf>
    <xf numFmtId="37" fontId="7" fillId="4" borderId="1" xfId="1" applyNumberFormat="1" applyFont="1" applyFill="1" applyBorder="1" applyAlignment="1">
      <alignment horizontal="center"/>
    </xf>
    <xf numFmtId="167" fontId="7" fillId="4" borderId="1" xfId="7" applyNumberFormat="1" applyFont="1" applyFill="1" applyBorder="1" applyAlignment="1">
      <alignment horizontal="center"/>
    </xf>
    <xf numFmtId="37" fontId="9" fillId="3" borderId="1" xfId="1" applyNumberFormat="1" applyFont="1" applyFill="1" applyBorder="1" applyAlignment="1">
      <alignment horizontal="center" wrapText="1"/>
    </xf>
    <xf numFmtId="37" fontId="13" fillId="4" borderId="1" xfId="1" applyNumberFormat="1" applyFont="1" applyFill="1" applyBorder="1" applyAlignment="1">
      <alignment horizontal="center" wrapText="1"/>
    </xf>
    <xf numFmtId="3" fontId="7" fillId="3" borderId="0" xfId="2" applyNumberFormat="1" applyFont="1" applyFill="1"/>
    <xf numFmtId="0" fontId="35" fillId="0" borderId="0" xfId="3" applyFont="1" applyFill="1"/>
    <xf numFmtId="0" fontId="35" fillId="0" borderId="0" xfId="3" applyFont="1" applyFill="1" applyBorder="1"/>
    <xf numFmtId="0" fontId="35" fillId="0" borderId="0" xfId="3" applyFont="1" applyFill="1" applyBorder="1" applyAlignment="1">
      <alignment vertical="center"/>
    </xf>
    <xf numFmtId="165" fontId="25" fillId="0" borderId="0" xfId="1" applyNumberFormat="1" applyFont="1" applyFill="1" applyBorder="1" applyAlignment="1">
      <alignment horizontal="right" vertical="center" wrapText="1"/>
    </xf>
    <xf numFmtId="165" fontId="25" fillId="5" borderId="1" xfId="1" applyNumberFormat="1" applyFont="1" applyFill="1" applyBorder="1" applyAlignment="1">
      <alignment horizontal="right" vertical="center" wrapText="1"/>
    </xf>
    <xf numFmtId="3" fontId="25" fillId="5" borderId="1" xfId="1" applyNumberFormat="1" applyFont="1" applyFill="1" applyBorder="1" applyAlignment="1">
      <alignment vertical="center" wrapText="1"/>
    </xf>
    <xf numFmtId="165" fontId="25" fillId="5" borderId="17" xfId="1" applyNumberFormat="1" applyFont="1" applyFill="1" applyBorder="1" applyAlignment="1">
      <alignment horizontal="center" vertical="center" wrapText="1"/>
    </xf>
    <xf numFmtId="3" fontId="25" fillId="0" borderId="0" xfId="1" applyNumberFormat="1" applyFont="1" applyFill="1" applyBorder="1" applyAlignment="1">
      <alignment vertical="center" wrapText="1"/>
    </xf>
    <xf numFmtId="0" fontId="7" fillId="0" borderId="3" xfId="3" applyFont="1" applyFill="1" applyBorder="1" applyAlignment="1">
      <alignment horizontal="left" wrapText="1"/>
    </xf>
    <xf numFmtId="0" fontId="7" fillId="5" borderId="1" xfId="3" applyFont="1" applyFill="1" applyBorder="1" applyAlignment="1">
      <alignment horizontal="center" vertical="center" wrapText="1"/>
    </xf>
    <xf numFmtId="0" fontId="4" fillId="0" borderId="3" xfId="1" applyNumberFormat="1" applyFont="1" applyFill="1" applyBorder="1" applyAlignment="1">
      <alignment vertical="center"/>
    </xf>
    <xf numFmtId="3" fontId="33" fillId="0" borderId="1" xfId="3" applyNumberFormat="1" applyFont="1" applyFill="1" applyBorder="1" applyAlignment="1">
      <alignment horizontal="center"/>
    </xf>
    <xf numFmtId="3" fontId="34" fillId="5" borderId="1" xfId="3" applyNumberFormat="1" applyFont="1" applyFill="1" applyBorder="1" applyAlignment="1">
      <alignment horizontal="center"/>
    </xf>
    <xf numFmtId="164" fontId="9" fillId="0" borderId="0" xfId="5" applyNumberFormat="1" applyFont="1" applyFill="1" applyBorder="1" applyAlignment="1">
      <alignment horizontal="center"/>
    </xf>
    <xf numFmtId="0" fontId="7" fillId="0" borderId="0" xfId="3" applyFont="1" applyFill="1" applyBorder="1" applyAlignment="1">
      <alignment vertical="center"/>
    </xf>
    <xf numFmtId="0" fontId="36" fillId="0" borderId="0" xfId="3" applyFont="1" applyFill="1" applyBorder="1" applyAlignment="1">
      <alignment vertical="center"/>
    </xf>
    <xf numFmtId="0" fontId="7" fillId="0" borderId="0" xfId="3" applyFont="1" applyFill="1"/>
    <xf numFmtId="165" fontId="25" fillId="5" borderId="1" xfId="1" applyNumberFormat="1" applyFont="1" applyFill="1" applyBorder="1" applyAlignment="1">
      <alignment horizontal="center" vertical="center" wrapText="1"/>
    </xf>
    <xf numFmtId="0" fontId="13" fillId="6" borderId="26" xfId="1" applyNumberFormat="1" applyFont="1" applyFill="1" applyBorder="1" applyAlignment="1">
      <alignment horizontal="right" vertical="center" wrapText="1"/>
    </xf>
    <xf numFmtId="3" fontId="7" fillId="6" borderId="27" xfId="1" applyNumberFormat="1" applyFont="1" applyFill="1" applyBorder="1" applyAlignment="1">
      <alignment horizontal="right" vertical="center"/>
    </xf>
    <xf numFmtId="0" fontId="13" fillId="6" borderId="25" xfId="1" applyNumberFormat="1" applyFont="1" applyFill="1" applyBorder="1" applyAlignment="1">
      <alignment horizontal="right" vertical="center" wrapText="1"/>
    </xf>
    <xf numFmtId="3" fontId="7" fillId="6" borderId="27" xfId="1" applyNumberFormat="1" applyFont="1" applyFill="1" applyBorder="1" applyAlignment="1">
      <alignment vertical="center"/>
    </xf>
    <xf numFmtId="3" fontId="13" fillId="9" borderId="25" xfId="1" applyNumberFormat="1" applyFont="1" applyFill="1" applyBorder="1" applyAlignment="1">
      <alignment horizontal="right" vertical="center" wrapText="1"/>
    </xf>
    <xf numFmtId="3" fontId="7" fillId="9" borderId="27" xfId="1" applyNumberFormat="1" applyFont="1" applyFill="1" applyBorder="1" applyAlignment="1">
      <alignment vertical="center"/>
    </xf>
    <xf numFmtId="164" fontId="13" fillId="0" borderId="25" xfId="5" applyNumberFormat="1" applyFont="1" applyFill="1" applyBorder="1" applyAlignment="1">
      <alignment horizontal="center"/>
    </xf>
    <xf numFmtId="168" fontId="7" fillId="0" borderId="0" xfId="1" applyNumberFormat="1" applyFont="1" applyFill="1" applyBorder="1" applyAlignment="1">
      <alignment horizontal="right" vertical="center"/>
    </xf>
    <xf numFmtId="0" fontId="4" fillId="0" borderId="0" xfId="3" applyFill="1" applyBorder="1" applyAlignment="1">
      <alignment horizontal="right" vertical="center"/>
    </xf>
    <xf numFmtId="0" fontId="25" fillId="0" borderId="0" xfId="3" applyFont="1" applyFill="1" applyBorder="1" applyAlignment="1">
      <alignment horizontal="right" vertical="center"/>
    </xf>
    <xf numFmtId="3" fontId="13" fillId="9" borderId="24" xfId="1" applyNumberFormat="1" applyFont="1" applyFill="1" applyBorder="1" applyAlignment="1">
      <alignment horizontal="right" vertical="center" wrapText="1"/>
    </xf>
    <xf numFmtId="37" fontId="13" fillId="9" borderId="28" xfId="1" applyNumberFormat="1" applyFont="1" applyFill="1" applyBorder="1" applyAlignment="1">
      <alignment horizontal="right" vertical="center" wrapText="1"/>
    </xf>
    <xf numFmtId="37" fontId="13" fillId="9" borderId="29" xfId="1" applyNumberFormat="1" applyFont="1" applyFill="1" applyBorder="1" applyAlignment="1">
      <alignment horizontal="right" vertical="center" wrapText="1"/>
    </xf>
    <xf numFmtId="37" fontId="13" fillId="4" borderId="31" xfId="1" applyNumberFormat="1" applyFont="1" applyFill="1" applyBorder="1" applyAlignment="1">
      <alignment horizontal="right" vertical="center" wrapText="1"/>
    </xf>
    <xf numFmtId="3" fontId="13" fillId="4" borderId="24" xfId="1" applyNumberFormat="1" applyFont="1" applyFill="1" applyBorder="1" applyAlignment="1">
      <alignment horizontal="right" vertical="center" wrapText="1"/>
    </xf>
    <xf numFmtId="37" fontId="13" fillId="6" borderId="29" xfId="1" applyNumberFormat="1" applyFont="1" applyFill="1" applyBorder="1" applyAlignment="1">
      <alignment horizontal="right" vertical="center" wrapText="1"/>
    </xf>
    <xf numFmtId="3" fontId="13" fillId="6" borderId="28" xfId="1" applyNumberFormat="1" applyFont="1" applyFill="1" applyBorder="1" applyAlignment="1">
      <alignment horizontal="right" vertical="center" wrapText="1"/>
    </xf>
    <xf numFmtId="37" fontId="13" fillId="6" borderId="28" xfId="1" applyNumberFormat="1" applyFont="1" applyFill="1" applyBorder="1" applyAlignment="1">
      <alignment horizontal="right" vertical="center" wrapText="1"/>
    </xf>
    <xf numFmtId="37" fontId="13" fillId="4" borderId="29" xfId="1" applyNumberFormat="1" applyFont="1" applyFill="1" applyBorder="1" applyAlignment="1">
      <alignment horizontal="right" vertical="center" wrapText="1"/>
    </xf>
    <xf numFmtId="37" fontId="13" fillId="4" borderId="24" xfId="1" applyNumberFormat="1" applyFont="1" applyFill="1" applyBorder="1" applyAlignment="1">
      <alignment horizontal="right" vertical="center" readingOrder="1"/>
    </xf>
    <xf numFmtId="0" fontId="13" fillId="5" borderId="25" xfId="1" applyNumberFormat="1" applyFont="1" applyFill="1" applyBorder="1" applyAlignment="1">
      <alignment horizontal="right" vertical="center" wrapText="1"/>
    </xf>
    <xf numFmtId="0" fontId="13" fillId="5" borderId="30" xfId="1" applyNumberFormat="1" applyFont="1" applyFill="1" applyBorder="1" applyAlignment="1">
      <alignment horizontal="right" vertical="center" wrapText="1"/>
    </xf>
    <xf numFmtId="3" fontId="26" fillId="5" borderId="25" xfId="1" applyNumberFormat="1" applyFont="1" applyFill="1" applyBorder="1" applyAlignment="1">
      <alignment vertical="center" wrapText="1"/>
    </xf>
    <xf numFmtId="3" fontId="26" fillId="5" borderId="27" xfId="1" applyNumberFormat="1" applyFont="1" applyFill="1" applyBorder="1" applyAlignment="1">
      <alignment vertical="center"/>
    </xf>
    <xf numFmtId="3" fontId="26" fillId="5" borderId="25" xfId="1" applyNumberFormat="1" applyFont="1" applyFill="1" applyBorder="1" applyAlignment="1">
      <alignment horizontal="right" vertical="center" wrapText="1"/>
    </xf>
    <xf numFmtId="3" fontId="13" fillId="5" borderId="30" xfId="1" applyNumberFormat="1" applyFont="1" applyFill="1" applyBorder="1" applyAlignment="1">
      <alignment horizontal="right" vertical="center" wrapText="1"/>
    </xf>
    <xf numFmtId="0" fontId="7" fillId="4" borderId="23" xfId="3" quotePrefix="1" applyFont="1" applyFill="1" applyBorder="1" applyAlignment="1">
      <alignment horizontal="center" vertical="center" wrapText="1"/>
    </xf>
    <xf numFmtId="3" fontId="9" fillId="5" borderId="1" xfId="1" applyNumberFormat="1" applyFont="1" applyFill="1" applyBorder="1" applyAlignment="1">
      <alignment horizontal="right" vertical="center" wrapText="1"/>
    </xf>
    <xf numFmtId="3" fontId="13" fillId="6" borderId="26" xfId="1" applyNumberFormat="1" applyFont="1" applyFill="1" applyBorder="1" applyAlignment="1">
      <alignment horizontal="right" vertical="center" wrapText="1"/>
    </xf>
    <xf numFmtId="3" fontId="9" fillId="5" borderId="17" xfId="1" applyNumberFormat="1" applyFont="1" applyFill="1" applyBorder="1" applyAlignment="1">
      <alignment horizontal="right" vertical="center" wrapText="1"/>
    </xf>
    <xf numFmtId="3" fontId="9" fillId="0" borderId="1" xfId="1" applyNumberFormat="1" applyFont="1" applyFill="1" applyBorder="1" applyAlignment="1">
      <alignment horizontal="right" vertical="center" wrapText="1"/>
    </xf>
    <xf numFmtId="3" fontId="4" fillId="3" borderId="1" xfId="3" applyNumberFormat="1" applyFont="1" applyFill="1" applyBorder="1" applyAlignment="1">
      <alignment horizontal="right" vertical="center" wrapText="1"/>
    </xf>
    <xf numFmtId="0" fontId="31" fillId="0" borderId="0" xfId="3" applyFont="1" applyFill="1"/>
    <xf numFmtId="0" fontId="31" fillId="3" borderId="0" xfId="3" applyFont="1" applyFill="1" applyAlignment="1">
      <alignment horizontal="center" vertical="center"/>
    </xf>
    <xf numFmtId="0" fontId="37" fillId="3" borderId="0" xfId="3" applyFont="1" applyFill="1" applyAlignment="1">
      <alignment horizontal="center" vertical="center"/>
    </xf>
    <xf numFmtId="14" fontId="31" fillId="3" borderId="0" xfId="3" applyNumberFormat="1" applyFont="1" applyFill="1" applyAlignment="1">
      <alignment horizontal="center" vertical="center"/>
    </xf>
    <xf numFmtId="0" fontId="31" fillId="3" borderId="0" xfId="3" applyFont="1" applyFill="1" applyBorder="1"/>
    <xf numFmtId="0" fontId="31" fillId="3" borderId="0" xfId="3" applyFont="1" applyFill="1"/>
    <xf numFmtId="3" fontId="13" fillId="5" borderId="1" xfId="1" applyNumberFormat="1" applyFont="1" applyFill="1" applyBorder="1" applyAlignment="1">
      <alignment horizontal="right" vertical="center" wrapText="1"/>
    </xf>
    <xf numFmtId="3" fontId="7" fillId="0" borderId="0" xfId="1" applyNumberFormat="1" applyFont="1" applyFill="1" applyBorder="1" applyAlignment="1">
      <alignment horizontal="right" vertical="center"/>
    </xf>
    <xf numFmtId="3" fontId="9" fillId="0" borderId="1" xfId="1" applyNumberFormat="1" applyFont="1" applyFill="1" applyBorder="1" applyAlignment="1">
      <alignment horizontal="center" vertical="center" wrapText="1"/>
    </xf>
    <xf numFmtId="0" fontId="7" fillId="3" borderId="0" xfId="3" applyFont="1" applyFill="1" applyBorder="1" applyAlignment="1">
      <alignment horizontal="left" wrapText="1"/>
    </xf>
    <xf numFmtId="0" fontId="15" fillId="0" borderId="0" xfId="3" applyFont="1" applyFill="1" applyBorder="1" applyAlignment="1">
      <alignment horizontal="left" vertical="center" wrapText="1"/>
    </xf>
    <xf numFmtId="0" fontId="15" fillId="0" borderId="0" xfId="3" applyFont="1" applyFill="1" applyBorder="1" applyAlignment="1">
      <alignment horizontal="left" vertical="top" wrapText="1"/>
    </xf>
    <xf numFmtId="0" fontId="7" fillId="3" borderId="1" xfId="3" quotePrefix="1" applyNumberFormat="1" applyFont="1" applyFill="1" applyBorder="1" applyAlignment="1">
      <alignment horizontal="center" vertical="center"/>
    </xf>
    <xf numFmtId="3" fontId="4" fillId="3" borderId="1" xfId="1" applyNumberFormat="1" applyFont="1" applyFill="1" applyBorder="1" applyAlignment="1">
      <alignment horizontal="right" vertical="center" wrapText="1"/>
    </xf>
    <xf numFmtId="3" fontId="4" fillId="3" borderId="0" xfId="3" applyNumberFormat="1" applyFont="1" applyFill="1" applyBorder="1" applyAlignment="1">
      <alignment horizontal="center" vertical="center" wrapText="1"/>
    </xf>
    <xf numFmtId="0" fontId="7" fillId="6" borderId="1" xfId="3" applyFont="1" applyFill="1" applyBorder="1" applyAlignment="1">
      <alignment horizontal="center"/>
    </xf>
    <xf numFmtId="0" fontId="10" fillId="6" borderId="1" xfId="3" quotePrefix="1" applyFont="1" applyFill="1" applyBorder="1" applyAlignment="1">
      <alignment horizontal="center" vertical="center" wrapText="1"/>
    </xf>
    <xf numFmtId="3" fontId="13" fillId="6" borderId="1" xfId="1" applyNumberFormat="1" applyFont="1" applyFill="1" applyBorder="1" applyAlignment="1">
      <alignment horizontal="right" vertical="center" wrapText="1"/>
    </xf>
    <xf numFmtId="3" fontId="13" fillId="3" borderId="1" xfId="1" applyNumberFormat="1" applyFont="1" applyFill="1" applyBorder="1" applyAlignment="1">
      <alignment horizontal="right" vertical="center" wrapText="1"/>
    </xf>
    <xf numFmtId="0" fontId="4" fillId="3" borderId="0" xfId="1" applyNumberFormat="1" applyFont="1" applyFill="1" applyBorder="1" applyAlignment="1">
      <alignment vertical="center"/>
    </xf>
    <xf numFmtId="0" fontId="4" fillId="3" borderId="1" xfId="3" quotePrefix="1" applyNumberFormat="1" applyFont="1" applyFill="1" applyBorder="1" applyAlignment="1">
      <alignment horizontal="center" vertical="center"/>
    </xf>
    <xf numFmtId="3" fontId="9" fillId="3" borderId="1" xfId="1" applyNumberFormat="1" applyFont="1" applyFill="1" applyBorder="1" applyAlignment="1">
      <alignment horizontal="right" vertical="center" wrapText="1"/>
    </xf>
    <xf numFmtId="3" fontId="4" fillId="3" borderId="1" xfId="1" applyNumberFormat="1" applyFont="1" applyFill="1" applyBorder="1" applyAlignment="1">
      <alignment horizontal="right" vertical="center"/>
    </xf>
    <xf numFmtId="0" fontId="4" fillId="3" borderId="17" xfId="3" quotePrefix="1" applyNumberFormat="1" applyFont="1" applyFill="1" applyBorder="1" applyAlignment="1">
      <alignment horizontal="center" vertical="center"/>
    </xf>
    <xf numFmtId="3" fontId="9" fillId="3" borderId="17" xfId="1" applyNumberFormat="1" applyFont="1" applyFill="1" applyBorder="1" applyAlignment="1">
      <alignment horizontal="right" vertical="center" wrapText="1"/>
    </xf>
    <xf numFmtId="3" fontId="4" fillId="3" borderId="17" xfId="1" applyNumberFormat="1" applyFont="1" applyFill="1" applyBorder="1" applyAlignment="1">
      <alignment horizontal="right" vertical="center"/>
    </xf>
    <xf numFmtId="0" fontId="15" fillId="0" borderId="0" xfId="3" applyFont="1" applyFill="1" applyBorder="1" applyAlignment="1">
      <alignment horizontal="left" vertical="center" wrapText="1"/>
    </xf>
    <xf numFmtId="0" fontId="7" fillId="5" borderId="1" xfId="3" applyFont="1" applyFill="1" applyBorder="1" applyAlignment="1">
      <alignment horizontal="center" vertical="center" wrapText="1"/>
    </xf>
    <xf numFmtId="0" fontId="5" fillId="3" borderId="0" xfId="3" applyFont="1" applyFill="1" applyAlignment="1">
      <alignment horizontal="center" vertical="center" wrapText="1"/>
    </xf>
    <xf numFmtId="0" fontId="7" fillId="4" borderId="1" xfId="3" applyFont="1" applyFill="1" applyBorder="1" applyAlignment="1">
      <alignment horizontal="center" vertical="center" wrapText="1"/>
    </xf>
    <xf numFmtId="3" fontId="4" fillId="3" borderId="0" xfId="3" applyNumberFormat="1" applyFill="1"/>
    <xf numFmtId="0" fontId="32" fillId="3" borderId="0" xfId="3" applyFont="1" applyFill="1" applyBorder="1" applyAlignment="1">
      <alignment vertical="center" wrapText="1"/>
    </xf>
    <xf numFmtId="3" fontId="16" fillId="5" borderId="18" xfId="1" applyNumberFormat="1" applyFont="1" applyFill="1" applyBorder="1" applyAlignment="1">
      <alignment horizontal="right" vertical="center"/>
    </xf>
    <xf numFmtId="3" fontId="40" fillId="6" borderId="18" xfId="1" applyNumberFormat="1" applyFont="1" applyFill="1" applyBorder="1" applyAlignment="1">
      <alignment horizontal="right" vertical="center"/>
    </xf>
    <xf numFmtId="3" fontId="16" fillId="5" borderId="1" xfId="3" applyNumberFormat="1" applyFont="1" applyFill="1" applyBorder="1" applyAlignment="1">
      <alignment horizontal="right" vertical="center"/>
    </xf>
    <xf numFmtId="3" fontId="40" fillId="6" borderId="1" xfId="3" applyNumberFormat="1" applyFont="1" applyFill="1" applyBorder="1" applyAlignment="1">
      <alignment horizontal="right" vertical="center"/>
    </xf>
    <xf numFmtId="0" fontId="24" fillId="0" borderId="0" xfId="3" applyFont="1" applyFill="1" applyBorder="1" applyAlignment="1">
      <alignment vertical="center" wrapText="1"/>
    </xf>
    <xf numFmtId="0" fontId="38" fillId="0" borderId="0" xfId="3" applyFont="1" applyFill="1" applyBorder="1" applyAlignment="1">
      <alignment vertical="center" wrapText="1"/>
    </xf>
    <xf numFmtId="0" fontId="40" fillId="0" borderId="0" xfId="3" applyFont="1" applyFill="1" applyBorder="1" applyAlignment="1">
      <alignment vertical="center" wrapText="1"/>
    </xf>
    <xf numFmtId="3" fontId="25" fillId="3" borderId="1" xfId="1" applyNumberFormat="1" applyFont="1" applyFill="1" applyBorder="1" applyAlignment="1">
      <alignment horizontal="right" vertical="center" wrapText="1"/>
    </xf>
    <xf numFmtId="3" fontId="25" fillId="3" borderId="1" xfId="1" applyNumberFormat="1" applyFont="1" applyFill="1" applyBorder="1" applyAlignment="1">
      <alignment vertical="center"/>
    </xf>
    <xf numFmtId="3" fontId="25" fillId="3" borderId="17" xfId="1" applyNumberFormat="1" applyFont="1" applyFill="1" applyBorder="1" applyAlignment="1">
      <alignment horizontal="right" vertical="center" wrapText="1"/>
    </xf>
    <xf numFmtId="3" fontId="25" fillId="3" borderId="17" xfId="1" applyNumberFormat="1" applyFont="1" applyFill="1" applyBorder="1" applyAlignment="1">
      <alignment vertical="center"/>
    </xf>
    <xf numFmtId="3" fontId="4" fillId="0" borderId="0" xfId="3" applyNumberFormat="1" applyFill="1" applyBorder="1"/>
    <xf numFmtId="0" fontId="41" fillId="0" borderId="0" xfId="3" applyFont="1" applyFill="1"/>
    <xf numFmtId="0" fontId="41" fillId="3" borderId="0" xfId="3" applyFont="1" applyFill="1"/>
    <xf numFmtId="0" fontId="42" fillId="3" borderId="0" xfId="3" applyFont="1" applyFill="1" applyAlignment="1">
      <alignment horizontal="center" vertical="center"/>
    </xf>
    <xf numFmtId="0" fontId="41" fillId="3" borderId="0" xfId="3" applyFont="1" applyFill="1" applyAlignment="1">
      <alignment horizontal="center" vertical="center"/>
    </xf>
    <xf numFmtId="0" fontId="43" fillId="3" borderId="0" xfId="3" applyFont="1" applyFill="1" applyAlignment="1">
      <alignment horizontal="center" vertical="center"/>
    </xf>
    <xf numFmtId="0" fontId="41" fillId="3" borderId="0" xfId="3" applyFont="1" applyFill="1" applyBorder="1"/>
    <xf numFmtId="0" fontId="4" fillId="3" borderId="0" xfId="3" applyFont="1" applyFill="1" applyBorder="1"/>
    <xf numFmtId="0" fontId="4" fillId="3" borderId="1" xfId="3" applyFont="1" applyFill="1" applyBorder="1" applyAlignment="1">
      <alignment horizontal="right" vertical="center"/>
    </xf>
    <xf numFmtId="3" fontId="4" fillId="3" borderId="1" xfId="3" applyNumberFormat="1" applyFont="1" applyFill="1" applyBorder="1" applyAlignment="1">
      <alignment horizontal="right" vertical="center"/>
    </xf>
    <xf numFmtId="3" fontId="4" fillId="3" borderId="0" xfId="3" applyNumberFormat="1" applyFont="1" applyFill="1" applyBorder="1" applyAlignment="1">
      <alignment horizontal="center" vertical="center"/>
    </xf>
    <xf numFmtId="3" fontId="4" fillId="3" borderId="0" xfId="3" applyNumberFormat="1" applyFont="1" applyFill="1" applyBorder="1" applyAlignment="1">
      <alignment horizontal="right" vertical="center"/>
    </xf>
    <xf numFmtId="0" fontId="4" fillId="3" borderId="0" xfId="3" applyFont="1" applyFill="1" applyAlignment="1">
      <alignment horizontal="right" vertical="center"/>
    </xf>
    <xf numFmtId="0" fontId="15" fillId="3" borderId="0" xfId="3" applyFont="1" applyFill="1" applyAlignment="1">
      <alignment horizontal="right" vertical="center"/>
    </xf>
    <xf numFmtId="0" fontId="4" fillId="3" borderId="0" xfId="3" applyFont="1" applyFill="1" applyBorder="1" applyAlignment="1">
      <alignment horizontal="right" vertical="center"/>
    </xf>
    <xf numFmtId="0" fontId="4" fillId="0" borderId="0" xfId="3" applyFont="1" applyFill="1" applyAlignment="1">
      <alignment horizontal="right" vertical="center"/>
    </xf>
    <xf numFmtId="0" fontId="4" fillId="3" borderId="0" xfId="0" applyFont="1" applyFill="1" applyBorder="1" applyAlignment="1">
      <alignment horizontal="right" vertical="center"/>
    </xf>
    <xf numFmtId="0" fontId="7" fillId="0" borderId="0" xfId="3" applyFont="1" applyFill="1" applyAlignment="1">
      <alignment horizontal="right" vertical="center"/>
    </xf>
    <xf numFmtId="3" fontId="7" fillId="5" borderId="1" xfId="3" applyNumberFormat="1" applyFont="1" applyFill="1" applyBorder="1" applyAlignment="1">
      <alignment horizontal="right" vertical="center"/>
    </xf>
    <xf numFmtId="0" fontId="5" fillId="0" borderId="0" xfId="3" applyFont="1" applyFill="1"/>
    <xf numFmtId="0" fontId="7" fillId="3" borderId="0" xfId="3" applyFont="1" applyFill="1"/>
    <xf numFmtId="3" fontId="18" fillId="3" borderId="1" xfId="0" applyNumberFormat="1" applyFont="1" applyFill="1" applyBorder="1" applyAlignment="1">
      <alignment horizontal="right"/>
    </xf>
    <xf numFmtId="3" fontId="19" fillId="3" borderId="0" xfId="0" applyNumberFormat="1" applyFont="1" applyFill="1" applyBorder="1" applyAlignment="1">
      <alignment horizontal="right"/>
    </xf>
    <xf numFmtId="3" fontId="7" fillId="6" borderId="1" xfId="3" applyNumberFormat="1" applyFont="1" applyFill="1" applyBorder="1" applyAlignment="1">
      <alignment horizontal="center" vertical="center"/>
    </xf>
    <xf numFmtId="0" fontId="7" fillId="6" borderId="1" xfId="0" applyFont="1" applyFill="1" applyBorder="1" applyAlignment="1">
      <alignment horizontal="left" vertical="center"/>
    </xf>
    <xf numFmtId="0" fontId="7" fillId="6" borderId="16" xfId="0" applyFont="1" applyFill="1" applyBorder="1" applyAlignment="1">
      <alignment horizontal="left" vertical="center"/>
    </xf>
    <xf numFmtId="0" fontId="19" fillId="5" borderId="1" xfId="3" applyFont="1" applyFill="1" applyBorder="1" applyAlignment="1">
      <alignment horizontal="center" vertical="center" wrapText="1"/>
    </xf>
    <xf numFmtId="3" fontId="19" fillId="5" borderId="1" xfId="3" applyNumberFormat="1" applyFont="1" applyFill="1" applyBorder="1" applyAlignment="1">
      <alignment horizontal="center" vertical="center" wrapText="1"/>
    </xf>
    <xf numFmtId="0" fontId="19" fillId="5" borderId="1" xfId="3" applyFont="1" applyFill="1" applyBorder="1" applyAlignment="1">
      <alignment horizontal="center"/>
    </xf>
    <xf numFmtId="3" fontId="19" fillId="5" borderId="1" xfId="3" applyNumberFormat="1" applyFont="1" applyFill="1" applyBorder="1" applyAlignment="1">
      <alignment horizontal="center"/>
    </xf>
    <xf numFmtId="0" fontId="16" fillId="3" borderId="0" xfId="3" applyFont="1" applyFill="1" applyAlignment="1"/>
    <xf numFmtId="0" fontId="18" fillId="3" borderId="0" xfId="3" applyFont="1" applyFill="1" applyAlignment="1">
      <alignment vertical="center"/>
    </xf>
    <xf numFmtId="0" fontId="18" fillId="3" borderId="0" xfId="3" applyFont="1" applyFill="1" applyAlignment="1">
      <alignment horizontal="center"/>
    </xf>
    <xf numFmtId="3" fontId="16" fillId="0" borderId="1" xfId="1" applyNumberFormat="1" applyFont="1" applyFill="1" applyBorder="1" applyAlignment="1">
      <alignment horizontal="right" vertical="center" wrapText="1"/>
    </xf>
    <xf numFmtId="3" fontId="16" fillId="3" borderId="1" xfId="0" applyNumberFormat="1" applyFont="1" applyFill="1" applyBorder="1" applyAlignment="1">
      <alignment horizontal="right"/>
    </xf>
    <xf numFmtId="0" fontId="18" fillId="3" borderId="0" xfId="3" applyFont="1" applyFill="1" applyAlignment="1">
      <alignment horizontal="right"/>
    </xf>
    <xf numFmtId="0" fontId="18" fillId="3" borderId="0" xfId="3" applyFont="1" applyFill="1" applyBorder="1" applyAlignment="1">
      <alignment horizontal="right"/>
    </xf>
    <xf numFmtId="0" fontId="42" fillId="3" borderId="0" xfId="3" applyFont="1" applyFill="1" applyBorder="1" applyAlignment="1">
      <alignment horizontal="right"/>
    </xf>
    <xf numFmtId="169" fontId="40" fillId="3" borderId="0" xfId="3" applyNumberFormat="1" applyFont="1" applyFill="1" applyAlignment="1">
      <alignment horizontal="right"/>
    </xf>
    <xf numFmtId="3" fontId="16" fillId="3" borderId="1" xfId="3" applyNumberFormat="1" applyFont="1" applyFill="1" applyBorder="1" applyAlignment="1">
      <alignment horizontal="right" vertical="center" wrapText="1"/>
    </xf>
    <xf numFmtId="3" fontId="16" fillId="3" borderId="20" xfId="3" applyNumberFormat="1" applyFont="1" applyFill="1" applyBorder="1" applyAlignment="1">
      <alignment horizontal="right" vertical="center"/>
    </xf>
    <xf numFmtId="3" fontId="40" fillId="6" borderId="1" xfId="1" applyNumberFormat="1" applyFont="1" applyFill="1" applyBorder="1" applyAlignment="1">
      <alignment horizontal="right" vertical="center"/>
    </xf>
    <xf numFmtId="3" fontId="40" fillId="6" borderId="20" xfId="3" applyNumberFormat="1" applyFont="1" applyFill="1" applyBorder="1" applyAlignment="1">
      <alignment horizontal="right" vertical="center"/>
    </xf>
    <xf numFmtId="3" fontId="16" fillId="5" borderId="18" xfId="3" applyNumberFormat="1" applyFont="1" applyFill="1" applyBorder="1" applyAlignment="1">
      <alignment horizontal="right" vertical="center" wrapText="1"/>
    </xf>
    <xf numFmtId="165" fontId="25" fillId="5" borderId="17" xfId="1" applyNumberFormat="1" applyFont="1" applyFill="1" applyBorder="1" applyAlignment="1">
      <alignment horizontal="right" vertical="center" wrapText="1"/>
    </xf>
    <xf numFmtId="3" fontId="39" fillId="0" borderId="1" xfId="0" applyNumberFormat="1" applyFont="1" applyBorder="1" applyAlignment="1">
      <alignment horizontal="center" vertical="center"/>
    </xf>
    <xf numFmtId="3" fontId="39" fillId="0" borderId="16" xfId="0" applyNumberFormat="1" applyFont="1" applyBorder="1" applyAlignment="1">
      <alignment horizontal="center" vertical="center"/>
    </xf>
    <xf numFmtId="170" fontId="4" fillId="3" borderId="0" xfId="3" applyNumberFormat="1" applyFont="1" applyFill="1"/>
    <xf numFmtId="0" fontId="21" fillId="0" borderId="0" xfId="0" applyFont="1" applyFill="1" applyBorder="1" applyAlignment="1">
      <alignment horizontal="center" vertical="top" wrapText="1"/>
    </xf>
    <xf numFmtId="0" fontId="46" fillId="10" borderId="1" xfId="0" applyFont="1" applyFill="1" applyBorder="1" applyAlignment="1">
      <alignment horizontal="center" vertical="center" wrapText="1"/>
    </xf>
    <xf numFmtId="43" fontId="46" fillId="11" borderId="1" xfId="1" applyFont="1" applyFill="1" applyBorder="1" applyAlignment="1">
      <alignment horizontal="center" vertical="center" wrapText="1"/>
    </xf>
    <xf numFmtId="43" fontId="46" fillId="12" borderId="1" xfId="1" applyFont="1" applyFill="1" applyBorder="1" applyAlignment="1">
      <alignment horizontal="center" vertical="center" wrapText="1"/>
    </xf>
    <xf numFmtId="0" fontId="4" fillId="3" borderId="0" xfId="3" applyFont="1" applyFill="1" applyAlignment="1">
      <alignment horizontal="center"/>
    </xf>
    <xf numFmtId="0" fontId="0" fillId="0" borderId="1" xfId="0" applyBorder="1" applyAlignment="1">
      <alignment horizontal="center"/>
    </xf>
    <xf numFmtId="0" fontId="15" fillId="0" borderId="1" xfId="0" applyFont="1" applyBorder="1" applyAlignment="1">
      <alignment horizontal="center" vertical="center" wrapText="1"/>
    </xf>
    <xf numFmtId="171" fontId="15" fillId="11" borderId="1" xfId="0" applyNumberFormat="1" applyFont="1" applyFill="1" applyBorder="1" applyAlignment="1">
      <alignment horizontal="center" vertical="center"/>
    </xf>
    <xf numFmtId="4" fontId="15" fillId="12" borderId="1" xfId="0" applyNumberFormat="1" applyFont="1" applyFill="1" applyBorder="1" applyAlignment="1">
      <alignment horizontal="center" vertical="center"/>
    </xf>
    <xf numFmtId="0" fontId="21" fillId="0" borderId="0" xfId="3" applyFont="1" applyFill="1"/>
    <xf numFmtId="0" fontId="21" fillId="0" borderId="0" xfId="3" applyFont="1" applyFill="1" applyBorder="1"/>
    <xf numFmtId="0" fontId="15" fillId="0" borderId="0" xfId="3" applyFont="1" applyFill="1" applyAlignment="1">
      <alignment horizontal="left" vertical="center" wrapText="1"/>
    </xf>
    <xf numFmtId="0" fontId="40" fillId="0" borderId="0" xfId="3" applyFont="1" applyFill="1" applyBorder="1" applyAlignment="1">
      <alignment horizontal="center" vertical="center" wrapText="1"/>
    </xf>
    <xf numFmtId="0" fontId="40" fillId="0" borderId="3" xfId="3" applyFont="1" applyFill="1" applyBorder="1" applyAlignment="1">
      <alignment horizontal="center" vertical="center" wrapText="1"/>
    </xf>
    <xf numFmtId="0" fontId="40" fillId="5" borderId="6" xfId="3" applyFont="1" applyFill="1" applyBorder="1" applyAlignment="1">
      <alignment horizontal="center" vertical="center" wrapText="1"/>
    </xf>
    <xf numFmtId="0" fontId="40" fillId="5" borderId="5" xfId="3" applyFont="1" applyFill="1" applyBorder="1" applyAlignment="1">
      <alignment horizontal="center" vertical="center" wrapText="1"/>
    </xf>
    <xf numFmtId="0" fontId="40" fillId="5" borderId="1" xfId="3" applyFont="1" applyFill="1" applyBorder="1" applyAlignment="1">
      <alignment horizontal="center" vertical="center" wrapText="1"/>
    </xf>
    <xf numFmtId="0" fontId="7" fillId="4" borderId="1" xfId="3" applyFont="1" applyFill="1" applyBorder="1" applyAlignment="1">
      <alignment horizontal="center" vertical="center" wrapText="1"/>
    </xf>
    <xf numFmtId="164" fontId="4" fillId="3" borderId="5" xfId="3" applyNumberFormat="1" applyFont="1" applyFill="1" applyBorder="1" applyAlignment="1">
      <alignment horizontal="center"/>
    </xf>
    <xf numFmtId="164" fontId="4" fillId="3" borderId="3" xfId="3" applyNumberFormat="1" applyFont="1" applyFill="1" applyBorder="1" applyAlignment="1">
      <alignment horizontal="center"/>
    </xf>
    <xf numFmtId="0" fontId="7" fillId="5" borderId="5" xfId="3" applyFont="1" applyFill="1" applyBorder="1" applyAlignment="1">
      <alignment horizontal="center"/>
    </xf>
    <xf numFmtId="0" fontId="7" fillId="5" borderId="4" xfId="3" applyFont="1" applyFill="1" applyBorder="1" applyAlignment="1">
      <alignment horizontal="center"/>
    </xf>
    <xf numFmtId="0" fontId="7" fillId="3" borderId="6" xfId="3" applyFont="1" applyFill="1" applyBorder="1" applyAlignment="1">
      <alignment horizontal="center" wrapText="1"/>
    </xf>
    <xf numFmtId="0" fontId="7" fillId="3" borderId="7" xfId="3" applyFont="1" applyFill="1" applyBorder="1" applyAlignment="1">
      <alignment horizontal="center" wrapText="1"/>
    </xf>
    <xf numFmtId="0" fontId="4" fillId="3" borderId="5" xfId="3" applyFont="1" applyFill="1" applyBorder="1" applyAlignment="1">
      <alignment horizontal="center" wrapText="1"/>
    </xf>
    <xf numFmtId="0" fontId="7" fillId="3" borderId="4" xfId="3" applyFont="1" applyFill="1" applyBorder="1" applyAlignment="1">
      <alignment horizontal="center" wrapText="1"/>
    </xf>
    <xf numFmtId="0" fontId="7" fillId="5" borderId="1" xfId="3" applyFont="1" applyFill="1" applyBorder="1" applyAlignment="1">
      <alignment horizontal="center" vertical="center"/>
    </xf>
    <xf numFmtId="0" fontId="7" fillId="3" borderId="6" xfId="3" applyFont="1" applyFill="1" applyBorder="1" applyAlignment="1">
      <alignment horizontal="center"/>
    </xf>
    <xf numFmtId="0" fontId="7" fillId="3" borderId="2" xfId="3" applyFont="1" applyFill="1" applyBorder="1" applyAlignment="1">
      <alignment horizontal="center"/>
    </xf>
    <xf numFmtId="0" fontId="7" fillId="5" borderId="6" xfId="3" applyFont="1" applyFill="1" applyBorder="1" applyAlignment="1">
      <alignment horizontal="center"/>
    </xf>
    <xf numFmtId="0" fontId="7" fillId="5" borderId="7" xfId="3" applyFont="1" applyFill="1" applyBorder="1" applyAlignment="1">
      <alignment horizontal="center"/>
    </xf>
    <xf numFmtId="0" fontId="7" fillId="3" borderId="2" xfId="3" applyFont="1" applyFill="1" applyBorder="1" applyAlignment="1">
      <alignment horizontal="center" wrapText="1"/>
    </xf>
    <xf numFmtId="0" fontId="4" fillId="3" borderId="3" xfId="3" applyFont="1" applyFill="1" applyBorder="1" applyAlignment="1">
      <alignment horizontal="center" wrapText="1"/>
    </xf>
    <xf numFmtId="0" fontId="5" fillId="3" borderId="0" xfId="3" applyFont="1" applyFill="1" applyBorder="1" applyAlignment="1">
      <alignment horizontal="center" vertical="center"/>
    </xf>
    <xf numFmtId="0" fontId="40" fillId="5" borderId="20" xfId="3" applyFont="1" applyFill="1" applyBorder="1" applyAlignment="1">
      <alignment horizontal="center" vertical="center" wrapText="1"/>
    </xf>
    <xf numFmtId="0" fontId="44" fillId="0" borderId="0" xfId="3" applyFont="1" applyFill="1" applyAlignment="1">
      <alignment horizontal="left" vertical="top" wrapText="1"/>
    </xf>
    <xf numFmtId="0" fontId="7" fillId="0" borderId="0" xfId="3" applyFont="1" applyFill="1" applyBorder="1" applyAlignment="1">
      <alignment horizontal="left" wrapText="1"/>
    </xf>
    <xf numFmtId="0" fontId="15" fillId="0" borderId="0" xfId="3" applyFont="1" applyFill="1" applyAlignment="1">
      <alignment horizontal="left" vertical="top" wrapText="1"/>
    </xf>
    <xf numFmtId="0" fontId="7" fillId="5" borderId="6" xfId="3" applyFont="1" applyFill="1" applyBorder="1" applyAlignment="1">
      <alignment horizontal="center" vertical="center" wrapText="1"/>
    </xf>
    <xf numFmtId="0" fontId="7" fillId="5" borderId="7" xfId="3" applyFont="1" applyFill="1" applyBorder="1" applyAlignment="1">
      <alignment horizontal="center" vertical="center" wrapText="1"/>
    </xf>
    <xf numFmtId="0" fontId="7" fillId="5" borderId="21" xfId="3" applyFont="1" applyFill="1" applyBorder="1" applyAlignment="1">
      <alignment horizontal="center" vertical="center" wrapText="1"/>
    </xf>
    <xf numFmtId="0" fontId="7" fillId="5" borderId="22"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4" borderId="7" xfId="3" applyFont="1" applyFill="1" applyBorder="1" applyAlignment="1">
      <alignment horizontal="center" vertical="center" wrapText="1"/>
    </xf>
    <xf numFmtId="0" fontId="7" fillId="4" borderId="21" xfId="3" applyFont="1" applyFill="1" applyBorder="1" applyAlignment="1">
      <alignment horizontal="center" vertical="center" wrapText="1"/>
    </xf>
    <xf numFmtId="0" fontId="7" fillId="4" borderId="22" xfId="3" applyFont="1" applyFill="1" applyBorder="1" applyAlignment="1">
      <alignment horizontal="center" vertical="center" wrapText="1"/>
    </xf>
    <xf numFmtId="164" fontId="4" fillId="3" borderId="21" xfId="3" applyNumberFormat="1" applyFont="1" applyFill="1" applyBorder="1" applyAlignment="1">
      <alignment horizontal="center" vertical="center"/>
    </xf>
    <xf numFmtId="164" fontId="4" fillId="3" borderId="22" xfId="3" applyNumberFormat="1" applyFont="1" applyFill="1" applyBorder="1" applyAlignment="1">
      <alignment horizontal="center" vertical="center"/>
    </xf>
    <xf numFmtId="0" fontId="5" fillId="0" borderId="0" xfId="3" applyFont="1" applyFill="1" applyBorder="1" applyAlignment="1">
      <alignment horizontal="center" vertical="center"/>
    </xf>
    <xf numFmtId="0" fontId="25" fillId="0" borderId="0" xfId="3" applyFont="1" applyFill="1" applyBorder="1" applyAlignment="1">
      <alignment horizontal="center" vertical="center" wrapText="1"/>
    </xf>
    <xf numFmtId="0" fontId="25" fillId="0" borderId="0" xfId="3" applyFont="1" applyFill="1" applyAlignment="1">
      <alignment horizontal="center" vertical="center" wrapText="1"/>
    </xf>
    <xf numFmtId="0" fontId="7" fillId="5" borderId="21" xfId="3" applyFont="1" applyFill="1" applyBorder="1" applyAlignment="1">
      <alignment horizontal="center" vertical="center"/>
    </xf>
    <xf numFmtId="0" fontId="7" fillId="5" borderId="22" xfId="3" applyFont="1" applyFill="1" applyBorder="1" applyAlignment="1">
      <alignment horizontal="center" vertical="center"/>
    </xf>
    <xf numFmtId="0" fontId="7" fillId="5" borderId="1" xfId="3" applyFont="1" applyFill="1" applyBorder="1" applyAlignment="1">
      <alignment horizontal="center" vertical="center" wrapText="1"/>
    </xf>
    <xf numFmtId="0" fontId="7" fillId="5" borderId="16" xfId="3" applyFont="1" applyFill="1" applyBorder="1" applyAlignment="1">
      <alignment horizontal="center" vertical="center" wrapText="1"/>
    </xf>
    <xf numFmtId="0" fontId="7" fillId="3" borderId="7" xfId="3" applyFont="1" applyFill="1" applyBorder="1" applyAlignment="1">
      <alignment horizontal="center"/>
    </xf>
    <xf numFmtId="0" fontId="44" fillId="0" borderId="0" xfId="0" applyFont="1" applyFill="1" applyBorder="1" applyAlignment="1">
      <alignment horizontal="left" vertical="center" wrapText="1"/>
    </xf>
    <xf numFmtId="0" fontId="30" fillId="0" borderId="0" xfId="3" applyFont="1" applyFill="1" applyAlignment="1">
      <alignment horizontal="center" wrapText="1"/>
    </xf>
    <xf numFmtId="0" fontId="30" fillId="0" borderId="3" xfId="3" applyFont="1" applyFill="1" applyBorder="1" applyAlignment="1">
      <alignment horizontal="center" wrapText="1"/>
    </xf>
    <xf numFmtId="0" fontId="19" fillId="0" borderId="0" xfId="3" applyFont="1" applyFill="1" applyBorder="1" applyAlignment="1">
      <alignment horizontal="center" wrapText="1"/>
    </xf>
    <xf numFmtId="0" fontId="19" fillId="0" borderId="3" xfId="3" applyFont="1" applyFill="1" applyBorder="1" applyAlignment="1">
      <alignment horizontal="center" wrapText="1"/>
    </xf>
    <xf numFmtId="0" fontId="5" fillId="3" borderId="0" xfId="3" applyFont="1" applyFill="1" applyAlignment="1">
      <alignment horizontal="left" vertical="center"/>
    </xf>
    <xf numFmtId="0" fontId="17" fillId="0" borderId="0" xfId="0" applyFont="1" applyBorder="1" applyAlignment="1">
      <alignment horizontal="left" vertical="center"/>
    </xf>
    <xf numFmtId="0" fontId="5" fillId="3" borderId="0" xfId="2" applyFont="1" applyFill="1" applyAlignment="1">
      <alignment horizontal="center" vertical="center"/>
    </xf>
    <xf numFmtId="0" fontId="15" fillId="3" borderId="0" xfId="2" applyFont="1" applyFill="1" applyBorder="1" applyAlignment="1">
      <alignment horizontal="left" wrapText="1"/>
    </xf>
    <xf numFmtId="0" fontId="4" fillId="3" borderId="18" xfId="2" applyFont="1" applyFill="1" applyBorder="1" applyAlignment="1">
      <alignment horizontal="left"/>
    </xf>
    <xf numFmtId="0" fontId="4" fillId="3" borderId="20" xfId="2" applyFont="1" applyFill="1" applyBorder="1" applyAlignment="1">
      <alignment horizontal="left"/>
    </xf>
    <xf numFmtId="0" fontId="7" fillId="3" borderId="18" xfId="2" applyFont="1" applyFill="1" applyBorder="1" applyAlignment="1">
      <alignment horizontal="right"/>
    </xf>
    <xf numFmtId="0" fontId="7" fillId="3" borderId="19" xfId="2" applyFont="1" applyFill="1" applyBorder="1" applyAlignment="1">
      <alignment horizontal="right"/>
    </xf>
    <xf numFmtId="0" fontId="7" fillId="3" borderId="20" xfId="2" applyFont="1" applyFill="1" applyBorder="1" applyAlignment="1">
      <alignment horizontal="right"/>
    </xf>
    <xf numFmtId="0" fontId="7" fillId="7" borderId="16" xfId="2" applyFont="1" applyFill="1" applyBorder="1" applyAlignment="1">
      <alignment horizontal="center" vertical="center"/>
    </xf>
    <xf numFmtId="0" fontId="7" fillId="7" borderId="18" xfId="2" applyFont="1" applyFill="1" applyBorder="1" applyAlignment="1">
      <alignment horizontal="center" vertical="center"/>
    </xf>
    <xf numFmtId="0" fontId="7" fillId="7" borderId="19" xfId="2" applyFont="1" applyFill="1" applyBorder="1" applyAlignment="1">
      <alignment horizontal="center" vertical="center"/>
    </xf>
    <xf numFmtId="0" fontId="7" fillId="7" borderId="20" xfId="2" applyFont="1" applyFill="1" applyBorder="1" applyAlignment="1">
      <alignment horizontal="center" vertical="center"/>
    </xf>
    <xf numFmtId="0" fontId="12" fillId="3" borderId="0" xfId="3" applyFont="1" applyFill="1" applyAlignment="1">
      <alignment horizontal="left" vertical="top" wrapText="1"/>
    </xf>
    <xf numFmtId="0" fontId="18" fillId="3" borderId="0" xfId="3" applyFont="1" applyFill="1" applyAlignment="1">
      <alignment horizontal="center" wrapText="1"/>
    </xf>
    <xf numFmtId="0" fontId="18" fillId="3" borderId="3" xfId="3" applyFont="1" applyFill="1" applyBorder="1" applyAlignment="1">
      <alignment horizontal="center" wrapText="1"/>
    </xf>
    <xf numFmtId="0" fontId="18" fillId="0" borderId="0" xfId="3" applyFont="1" applyFill="1" applyAlignment="1">
      <alignment horizontal="center" wrapText="1"/>
    </xf>
    <xf numFmtId="0" fontId="18" fillId="0" borderId="3" xfId="3" applyFont="1" applyFill="1" applyBorder="1" applyAlignment="1">
      <alignment horizontal="center" wrapText="1"/>
    </xf>
    <xf numFmtId="0" fontId="24" fillId="6" borderId="1" xfId="0" applyFont="1" applyFill="1" applyBorder="1" applyAlignment="1">
      <alignment horizontal="center" vertical="center"/>
    </xf>
    <xf numFmtId="0" fontId="7" fillId="3" borderId="6" xfId="3" applyFont="1" applyFill="1" applyBorder="1" applyAlignment="1">
      <alignment horizontal="center" vertical="center"/>
    </xf>
    <xf numFmtId="0" fontId="7" fillId="3" borderId="2" xfId="3" applyFont="1" applyFill="1" applyBorder="1" applyAlignment="1">
      <alignment horizontal="center" vertical="center"/>
    </xf>
    <xf numFmtId="0" fontId="7" fillId="3" borderId="6"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5" borderId="6" xfId="3" applyFont="1" applyFill="1" applyBorder="1" applyAlignment="1">
      <alignment horizontal="center" vertical="center"/>
    </xf>
    <xf numFmtId="0" fontId="7" fillId="5" borderId="7" xfId="3" applyFont="1" applyFill="1" applyBorder="1" applyAlignment="1">
      <alignment horizontal="center" vertical="center"/>
    </xf>
    <xf numFmtId="0" fontId="12" fillId="0" borderId="1" xfId="0" applyNumberFormat="1" applyFont="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0" borderId="1" xfId="0" applyNumberFormat="1" applyFont="1" applyBorder="1" applyAlignment="1">
      <alignment horizontal="left" vertical="center" wrapText="1"/>
    </xf>
  </cellXfs>
  <cellStyles count="10">
    <cellStyle name="Comma" xfId="1" builtinId="3"/>
    <cellStyle name="Comma 2" xfId="9"/>
    <cellStyle name="Normal" xfId="0" builtinId="0"/>
    <cellStyle name="Normal 2" xfId="2"/>
    <cellStyle name="Normal 3" xfId="6"/>
    <cellStyle name="Normal 4" xfId="8"/>
    <cellStyle name="Normal_Solar Installed RE Project Detail as of 3-31-09 by Year" xfId="3"/>
    <cellStyle name="Normal_SREC Reg Pgm Status Report 063009 (3)" xfId="4"/>
    <cellStyle name="Normal_Summary by Year" xfId="5"/>
    <cellStyle name="Percent" xfId="7" builtinId="5"/>
  </cellStyles>
  <dxfs count="0"/>
  <tableStyles count="0" defaultTableStyle="TableStyleMedium9" defaultPivotStyle="PivotStyleLight16"/>
  <colors>
    <mruColors>
      <color rgb="FFFF5050"/>
      <color rgb="FFDCD8D4"/>
      <color rgb="FFC9CED3"/>
      <color rgb="FFD2D5CB"/>
      <color rgb="FFC8CDD4"/>
      <color rgb="FFD1D6CA"/>
      <color rgb="FFA4C163"/>
      <color rgb="FFFFFF99"/>
      <color rgb="FFFFFFB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335280</xdr:colOff>
      <xdr:row>57</xdr:row>
      <xdr:rowOff>142240</xdr:rowOff>
    </xdr:from>
    <xdr:to>
      <xdr:col>22</xdr:col>
      <xdr:colOff>792480</xdr:colOff>
      <xdr:row>59</xdr:row>
      <xdr:rowOff>40640</xdr:rowOff>
    </xdr:to>
    <xdr:sp macro="" textlink="">
      <xdr:nvSpPr>
        <xdr:cNvPr id="2" name="TextBox 1"/>
        <xdr:cNvSpPr txBox="1"/>
      </xdr:nvSpPr>
      <xdr:spPr>
        <a:xfrm>
          <a:off x="15768320" y="10464800"/>
          <a:ext cx="4572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YTD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243840</xdr:colOff>
      <xdr:row>23</xdr:row>
      <xdr:rowOff>121920</xdr:rowOff>
    </xdr:from>
    <xdr:to>
      <xdr:col>19</xdr:col>
      <xdr:colOff>701040</xdr:colOff>
      <xdr:row>25</xdr:row>
      <xdr:rowOff>20320</xdr:rowOff>
    </xdr:to>
    <xdr:sp macro="" textlink="">
      <xdr:nvSpPr>
        <xdr:cNvPr id="3" name="TextBox 2"/>
        <xdr:cNvSpPr txBox="1"/>
      </xdr:nvSpPr>
      <xdr:spPr>
        <a:xfrm>
          <a:off x="13776960" y="5648960"/>
          <a:ext cx="4572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YTD</a:t>
          </a:r>
        </a:p>
      </xdr:txBody>
    </xdr:sp>
    <xdr:clientData/>
  </xdr:twoCellAnchor>
  <xdr:twoCellAnchor editAs="oneCell">
    <xdr:from>
      <xdr:col>1</xdr:col>
      <xdr:colOff>0</xdr:colOff>
      <xdr:row>0</xdr:row>
      <xdr:rowOff>0</xdr:rowOff>
    </xdr:from>
    <xdr:to>
      <xdr:col>21</xdr:col>
      <xdr:colOff>619760</xdr:colOff>
      <xdr:row>37</xdr:row>
      <xdr:rowOff>87433</xdr:rowOff>
    </xdr:to>
    <xdr:pic>
      <xdr:nvPicPr>
        <xdr:cNvPr id="4" name="Picture 3"/>
        <xdr:cNvPicPr>
          <a:picLocks noChangeAspect="1"/>
        </xdr:cNvPicPr>
      </xdr:nvPicPr>
      <xdr:blipFill>
        <a:blip xmlns:r="http://schemas.openxmlformats.org/officeDocument/2006/relationships" r:embed="rId1"/>
        <a:stretch>
          <a:fillRect/>
        </a:stretch>
      </xdr:blipFill>
      <xdr:spPr>
        <a:xfrm>
          <a:off x="71120" y="0"/>
          <a:ext cx="15270480" cy="64780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zito.EMPLOYEES/OneDrive%20-%20TRC/Reporting%20-%20Solar%20Reports/Monthly%20Reports%202017/4%20-%20April/Solar%20Installation%20Report%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apacity"/>
      <sheetName val="Monthly Capacity"/>
      <sheetName val="Interconnection &amp; Customer Type"/>
      <sheetName val="TPO Summary"/>
      <sheetName val="Installations by County"/>
      <sheetName val="Definitions"/>
    </sheetNames>
    <sheetDataSet>
      <sheetData sheetId="0"/>
      <sheetData sheetId="1">
        <row r="8">
          <cell r="Q8">
            <v>14131</v>
          </cell>
          <cell r="R8">
            <v>700950.33500000008</v>
          </cell>
        </row>
        <row r="9">
          <cell r="Q9">
            <v>6415</v>
          </cell>
          <cell r="R9">
            <v>333134.73800000001</v>
          </cell>
        </row>
        <row r="10">
          <cell r="Q10">
            <v>6493</v>
          </cell>
          <cell r="R10">
            <v>220176.46100000001</v>
          </cell>
        </row>
        <row r="11">
          <cell r="Q11">
            <v>7041</v>
          </cell>
          <cell r="R11">
            <v>203178.16600000003</v>
          </cell>
        </row>
        <row r="18">
          <cell r="Q18">
            <v>853</v>
          </cell>
          <cell r="R18">
            <v>16143.61</v>
          </cell>
        </row>
        <row r="19">
          <cell r="Q19">
            <v>636</v>
          </cell>
          <cell r="R19">
            <v>5915.42</v>
          </cell>
        </row>
        <row r="20">
          <cell r="Q20">
            <v>851</v>
          </cell>
          <cell r="R20">
            <v>14049.54</v>
          </cell>
        </row>
        <row r="21">
          <cell r="Q21">
            <v>922</v>
          </cell>
          <cell r="R21">
            <v>8813.74</v>
          </cell>
        </row>
        <row r="22">
          <cell r="Q22">
            <v>794</v>
          </cell>
          <cell r="R22">
            <v>7980.3399999999992</v>
          </cell>
        </row>
        <row r="23">
          <cell r="Q23">
            <v>1111</v>
          </cell>
          <cell r="R23">
            <v>17735.830000000002</v>
          </cell>
        </row>
        <row r="24">
          <cell r="Q24">
            <v>1534</v>
          </cell>
          <cell r="R24">
            <v>20324.12</v>
          </cell>
        </row>
        <row r="25">
          <cell r="Q25">
            <v>1420</v>
          </cell>
          <cell r="R25">
            <v>22298.36</v>
          </cell>
        </row>
        <row r="26">
          <cell r="Q26">
            <v>1337</v>
          </cell>
          <cell r="R26">
            <v>18245.080000000002</v>
          </cell>
        </row>
        <row r="27">
          <cell r="Q27">
            <v>1269</v>
          </cell>
          <cell r="R27">
            <v>11843.970000000001</v>
          </cell>
        </row>
        <row r="28">
          <cell r="Q28">
            <v>950</v>
          </cell>
          <cell r="R28">
            <v>15202.5</v>
          </cell>
        </row>
        <row r="29">
          <cell r="Q29">
            <v>1261</v>
          </cell>
          <cell r="R29">
            <v>35494.06</v>
          </cell>
        </row>
        <row r="33">
          <cell r="Q33">
            <v>1279</v>
          </cell>
          <cell r="R33">
            <v>25256.54</v>
          </cell>
        </row>
        <row r="34">
          <cell r="Q34">
            <v>1411</v>
          </cell>
          <cell r="R34">
            <v>26206.14</v>
          </cell>
        </row>
        <row r="35">
          <cell r="Q35">
            <v>1807</v>
          </cell>
          <cell r="R35">
            <v>41080</v>
          </cell>
        </row>
        <row r="36">
          <cell r="Q36">
            <v>1393</v>
          </cell>
          <cell r="R36">
            <v>35918.899999999994</v>
          </cell>
        </row>
        <row r="37">
          <cell r="Q37">
            <v>2020</v>
          </cell>
          <cell r="R37">
            <v>43332.97</v>
          </cell>
        </row>
        <row r="38">
          <cell r="Q38">
            <v>2328</v>
          </cell>
          <cell r="R38">
            <v>29389.39</v>
          </cell>
        </row>
        <row r="39">
          <cell r="Q39">
            <v>1806</v>
          </cell>
          <cell r="R39">
            <v>22616.65</v>
          </cell>
        </row>
        <row r="40">
          <cell r="Q40">
            <v>2354</v>
          </cell>
          <cell r="R40">
            <v>22358.239999999998</v>
          </cell>
        </row>
        <row r="41">
          <cell r="Q41">
            <v>1838</v>
          </cell>
          <cell r="R41">
            <v>29657.63</v>
          </cell>
        </row>
        <row r="42">
          <cell r="Q42">
            <v>1729</v>
          </cell>
          <cell r="R42">
            <v>56086.16</v>
          </cell>
        </row>
        <row r="43">
          <cell r="Q43">
            <v>1606</v>
          </cell>
          <cell r="R43">
            <v>28704.35</v>
          </cell>
        </row>
        <row r="44">
          <cell r="Q44">
            <v>1898</v>
          </cell>
          <cell r="R44">
            <v>27621.54</v>
          </cell>
        </row>
        <row r="48">
          <cell r="Q48">
            <v>1719</v>
          </cell>
          <cell r="R48">
            <v>29789.26</v>
          </cell>
        </row>
        <row r="49">
          <cell r="Q49">
            <v>1702</v>
          </cell>
          <cell r="R49">
            <v>19819.440000000002</v>
          </cell>
        </row>
        <row r="50">
          <cell r="Q50">
            <v>1412</v>
          </cell>
          <cell r="R50">
            <v>32320.019999999997</v>
          </cell>
        </row>
        <row r="51">
          <cell r="Q51">
            <v>719</v>
          </cell>
          <cell r="R51">
            <v>8376.68</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Z45"/>
  <sheetViews>
    <sheetView showGridLines="0" tabSelected="1" topLeftCell="A2" zoomScale="75" zoomScaleNormal="75" workbookViewId="0">
      <selection activeCell="B1" sqref="B1:Z2"/>
    </sheetView>
  </sheetViews>
  <sheetFormatPr defaultColWidth="10.33203125" defaultRowHeight="13.8" x14ac:dyDescent="0.25"/>
  <cols>
    <col min="1" max="1" width="1" style="206" customWidth="1"/>
    <col min="2" max="2" width="33.88671875" style="1" customWidth="1"/>
    <col min="3" max="3" width="0.88671875" style="5" customWidth="1"/>
    <col min="4" max="4" width="11.77734375" style="1" customWidth="1"/>
    <col min="5" max="5" width="12.44140625" style="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2"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30" t="s">
        <v>113</v>
      </c>
      <c r="C1" s="330"/>
      <c r="D1" s="330"/>
      <c r="E1" s="330"/>
      <c r="F1" s="330"/>
      <c r="G1" s="330"/>
      <c r="H1" s="330"/>
      <c r="I1" s="330"/>
      <c r="J1" s="330"/>
      <c r="K1" s="330"/>
      <c r="L1" s="330"/>
      <c r="M1" s="330"/>
      <c r="N1" s="330"/>
      <c r="O1" s="330"/>
      <c r="P1" s="330"/>
      <c r="Q1" s="330"/>
      <c r="R1" s="330"/>
      <c r="S1" s="330"/>
      <c r="T1" s="330"/>
      <c r="U1" s="330"/>
      <c r="V1" s="330"/>
      <c r="W1" s="330"/>
      <c r="X1" s="330"/>
      <c r="Y1" s="330"/>
      <c r="Z1" s="330"/>
    </row>
    <row r="2" spans="1:26" s="78" customFormat="1" ht="22.8" customHeight="1" x14ac:dyDescent="0.25">
      <c r="A2" s="206"/>
      <c r="B2" s="330"/>
      <c r="C2" s="330"/>
      <c r="D2" s="330"/>
      <c r="E2" s="330"/>
      <c r="F2" s="330"/>
      <c r="G2" s="330"/>
      <c r="H2" s="330"/>
      <c r="I2" s="330"/>
      <c r="J2" s="330"/>
      <c r="K2" s="330"/>
      <c r="L2" s="330"/>
      <c r="M2" s="330"/>
      <c r="N2" s="330"/>
      <c r="O2" s="330"/>
      <c r="P2" s="330"/>
      <c r="Q2" s="330"/>
      <c r="R2" s="330"/>
      <c r="S2" s="330"/>
      <c r="T2" s="330"/>
      <c r="U2" s="330"/>
      <c r="V2" s="330"/>
      <c r="W2" s="330"/>
      <c r="X2" s="330"/>
      <c r="Y2" s="330"/>
      <c r="Z2" s="330"/>
    </row>
    <row r="3" spans="1:26" s="78" customFormat="1" ht="16.5" customHeight="1" x14ac:dyDescent="0.25">
      <c r="A3" s="206"/>
      <c r="B3" s="1"/>
      <c r="C3" s="5"/>
      <c r="D3" s="1"/>
      <c r="E3" s="1"/>
      <c r="F3" s="5"/>
      <c r="G3" s="1"/>
      <c r="H3" s="1"/>
      <c r="I3" s="1"/>
      <c r="J3" s="1"/>
      <c r="K3" s="1"/>
      <c r="L3" s="1"/>
      <c r="M3" s="1"/>
      <c r="N3" s="1"/>
      <c r="O3" s="5"/>
      <c r="P3" s="1"/>
      <c r="Q3" s="1"/>
      <c r="R3" s="5"/>
      <c r="S3" s="1"/>
      <c r="T3" s="1"/>
      <c r="V3" s="309" t="s">
        <v>112</v>
      </c>
      <c r="W3" s="309"/>
      <c r="X3" s="5"/>
      <c r="Y3" s="309" t="s">
        <v>115</v>
      </c>
      <c r="Z3" s="309"/>
    </row>
    <row r="4" spans="1:26" s="78" customFormat="1" ht="32.25" customHeight="1" x14ac:dyDescent="0.25">
      <c r="A4" s="206"/>
      <c r="B4" s="80"/>
      <c r="C4" s="24"/>
      <c r="D4" s="323" t="s">
        <v>93</v>
      </c>
      <c r="E4" s="323"/>
      <c r="F4" s="24"/>
      <c r="G4" s="324" t="s">
        <v>10</v>
      </c>
      <c r="H4" s="325"/>
      <c r="I4" s="319" t="s">
        <v>10</v>
      </c>
      <c r="J4" s="320"/>
      <c r="K4" s="328" t="s">
        <v>10</v>
      </c>
      <c r="L4" s="320"/>
      <c r="M4" s="326" t="s">
        <v>10</v>
      </c>
      <c r="N4" s="327"/>
      <c r="O4" s="24"/>
      <c r="P4" s="323" t="s">
        <v>92</v>
      </c>
      <c r="Q4" s="323"/>
      <c r="R4" s="24"/>
      <c r="S4" s="314" t="s">
        <v>114</v>
      </c>
      <c r="T4" s="314"/>
      <c r="V4" s="310"/>
      <c r="W4" s="310"/>
      <c r="X4" s="5"/>
      <c r="Y4" s="310"/>
      <c r="Z4" s="310"/>
    </row>
    <row r="5" spans="1:26" s="8" customFormat="1" ht="13.95" customHeight="1" x14ac:dyDescent="0.25">
      <c r="A5" s="207"/>
      <c r="B5" s="81"/>
      <c r="C5" s="24"/>
      <c r="D5" s="323"/>
      <c r="E5" s="323"/>
      <c r="F5" s="24"/>
      <c r="G5" s="315" t="s">
        <v>89</v>
      </c>
      <c r="H5" s="316"/>
      <c r="I5" s="321" t="s">
        <v>90</v>
      </c>
      <c r="J5" s="322"/>
      <c r="K5" s="329" t="s">
        <v>91</v>
      </c>
      <c r="L5" s="322"/>
      <c r="M5" s="317" t="s">
        <v>86</v>
      </c>
      <c r="N5" s="318"/>
      <c r="O5" s="24"/>
      <c r="P5" s="323"/>
      <c r="Q5" s="323"/>
      <c r="R5" s="24"/>
      <c r="S5" s="314"/>
      <c r="T5" s="314"/>
      <c r="V5" s="311" t="s">
        <v>8</v>
      </c>
      <c r="W5" s="313" t="s">
        <v>85</v>
      </c>
      <c r="X5" s="5"/>
      <c r="Y5" s="313" t="s">
        <v>8</v>
      </c>
      <c r="Z5" s="331" t="s">
        <v>85</v>
      </c>
    </row>
    <row r="6" spans="1:26" s="7" customFormat="1" ht="13.95" customHeight="1" x14ac:dyDescent="0.25">
      <c r="A6" s="209">
        <v>40909</v>
      </c>
      <c r="B6" s="221" t="s">
        <v>0</v>
      </c>
      <c r="C6" s="97"/>
      <c r="D6" s="96" t="s">
        <v>9</v>
      </c>
      <c r="E6" s="96" t="s">
        <v>11</v>
      </c>
      <c r="F6" s="97"/>
      <c r="G6" s="98" t="s">
        <v>9</v>
      </c>
      <c r="H6" s="98" t="s">
        <v>11</v>
      </c>
      <c r="I6" s="99" t="s">
        <v>9</v>
      </c>
      <c r="J6" s="99" t="s">
        <v>11</v>
      </c>
      <c r="K6" s="98" t="s">
        <v>9</v>
      </c>
      <c r="L6" s="98" t="s">
        <v>11</v>
      </c>
      <c r="M6" s="96" t="s">
        <v>9</v>
      </c>
      <c r="N6" s="96" t="s">
        <v>11</v>
      </c>
      <c r="O6" s="97"/>
      <c r="P6" s="96" t="s">
        <v>9</v>
      </c>
      <c r="Q6" s="96" t="s">
        <v>11</v>
      </c>
      <c r="R6" s="97"/>
      <c r="S6" s="100" t="s">
        <v>8</v>
      </c>
      <c r="T6" s="100" t="s">
        <v>12</v>
      </c>
      <c r="V6" s="312"/>
      <c r="W6" s="313"/>
      <c r="X6" s="5"/>
      <c r="Y6" s="313"/>
      <c r="Z6" s="331"/>
    </row>
    <row r="7" spans="1:26" s="7" customFormat="1" ht="13.95" customHeight="1" x14ac:dyDescent="0.25">
      <c r="A7" s="209"/>
      <c r="B7" s="218">
        <v>2001</v>
      </c>
      <c r="C7" s="220"/>
      <c r="D7" s="205">
        <v>3</v>
      </c>
      <c r="E7" s="219">
        <v>7.51</v>
      </c>
      <c r="F7" s="220"/>
      <c r="G7" s="205">
        <v>0</v>
      </c>
      <c r="H7" s="205">
        <v>0</v>
      </c>
      <c r="I7" s="205">
        <v>0</v>
      </c>
      <c r="J7" s="205">
        <v>0</v>
      </c>
      <c r="K7" s="205">
        <v>0</v>
      </c>
      <c r="L7" s="205">
        <v>0</v>
      </c>
      <c r="M7" s="205">
        <f t="shared" ref="M7:M17" si="0">SUM(G7+I7+K7)</f>
        <v>0</v>
      </c>
      <c r="N7" s="205">
        <f t="shared" ref="N7:N17" si="1">SUM(H7+J7+L7)</f>
        <v>0</v>
      </c>
      <c r="O7" s="220"/>
      <c r="P7" s="205">
        <v>0</v>
      </c>
      <c r="Q7" s="205">
        <v>0</v>
      </c>
      <c r="R7" s="220"/>
      <c r="S7" s="205">
        <f t="shared" ref="S7:S17" si="2">SUM(D7+M7+P7)</f>
        <v>3</v>
      </c>
      <c r="T7" s="205">
        <f t="shared" ref="T7:T17" si="3">SUM(E7+N7+Q7)</f>
        <v>7.51</v>
      </c>
      <c r="V7" s="292">
        <v>3</v>
      </c>
      <c r="W7" s="240">
        <v>7.51</v>
      </c>
      <c r="X7" s="249"/>
      <c r="Y7" s="288">
        <f t="shared" ref="Y7:Y17" si="4">S7-V7</f>
        <v>0</v>
      </c>
      <c r="Z7" s="289">
        <f t="shared" ref="Z7:Z17" si="5">T7-W7</f>
        <v>0</v>
      </c>
    </row>
    <row r="8" spans="1:26" s="7" customFormat="1" ht="13.95" customHeight="1" x14ac:dyDescent="0.25">
      <c r="A8" s="209"/>
      <c r="B8" s="218">
        <v>2002</v>
      </c>
      <c r="C8" s="220"/>
      <c r="D8" s="205">
        <v>29</v>
      </c>
      <c r="E8" s="219">
        <v>108.89</v>
      </c>
      <c r="F8" s="220"/>
      <c r="G8" s="205">
        <v>7</v>
      </c>
      <c r="H8" s="205">
        <v>252.42</v>
      </c>
      <c r="I8" s="205">
        <v>1</v>
      </c>
      <c r="J8" s="205">
        <v>262.14</v>
      </c>
      <c r="K8" s="205">
        <v>0</v>
      </c>
      <c r="L8" s="205">
        <v>0</v>
      </c>
      <c r="M8" s="205">
        <f t="shared" si="0"/>
        <v>8</v>
      </c>
      <c r="N8" s="205">
        <f t="shared" si="1"/>
        <v>514.55999999999995</v>
      </c>
      <c r="O8" s="220"/>
      <c r="P8" s="205">
        <v>0</v>
      </c>
      <c r="Q8" s="205">
        <v>0</v>
      </c>
      <c r="R8" s="220"/>
      <c r="S8" s="205">
        <f t="shared" si="2"/>
        <v>37</v>
      </c>
      <c r="T8" s="205">
        <f t="shared" si="3"/>
        <v>623.44999999999993</v>
      </c>
      <c r="V8" s="292">
        <v>37</v>
      </c>
      <c r="W8" s="240">
        <v>623.45000000000005</v>
      </c>
      <c r="X8" s="249"/>
      <c r="Y8" s="288">
        <f t="shared" si="4"/>
        <v>0</v>
      </c>
      <c r="Z8" s="289">
        <f t="shared" si="5"/>
        <v>0</v>
      </c>
    </row>
    <row r="9" spans="1:26" s="7" customFormat="1" ht="13.95" customHeight="1" x14ac:dyDescent="0.25">
      <c r="A9" s="209"/>
      <c r="B9" s="218">
        <v>2003</v>
      </c>
      <c r="C9" s="220"/>
      <c r="D9" s="205">
        <v>73</v>
      </c>
      <c r="E9" s="219">
        <v>392.90199999999999</v>
      </c>
      <c r="F9" s="220"/>
      <c r="G9" s="205">
        <v>21</v>
      </c>
      <c r="H9" s="205">
        <v>303.94</v>
      </c>
      <c r="I9" s="205">
        <v>1</v>
      </c>
      <c r="J9" s="205">
        <v>479.8</v>
      </c>
      <c r="K9" s="205">
        <v>0</v>
      </c>
      <c r="L9" s="205">
        <v>0</v>
      </c>
      <c r="M9" s="205">
        <f t="shared" si="0"/>
        <v>22</v>
      </c>
      <c r="N9" s="205">
        <f t="shared" si="1"/>
        <v>783.74</v>
      </c>
      <c r="O9" s="220"/>
      <c r="P9" s="205">
        <v>0</v>
      </c>
      <c r="Q9" s="205">
        <v>0</v>
      </c>
      <c r="R9" s="220"/>
      <c r="S9" s="205">
        <f t="shared" si="2"/>
        <v>95</v>
      </c>
      <c r="T9" s="205">
        <f t="shared" si="3"/>
        <v>1176.6420000000001</v>
      </c>
      <c r="V9" s="292">
        <v>95</v>
      </c>
      <c r="W9" s="240">
        <v>1176.6420000000001</v>
      </c>
      <c r="X9" s="249"/>
      <c r="Y9" s="288">
        <f t="shared" si="4"/>
        <v>0</v>
      </c>
      <c r="Z9" s="289">
        <f t="shared" si="5"/>
        <v>0</v>
      </c>
    </row>
    <row r="10" spans="1:26" s="7" customFormat="1" ht="13.95" customHeight="1" x14ac:dyDescent="0.25">
      <c r="A10" s="209"/>
      <c r="B10" s="218">
        <v>2004</v>
      </c>
      <c r="C10" s="220"/>
      <c r="D10" s="205">
        <v>246</v>
      </c>
      <c r="E10" s="219">
        <v>1507.979</v>
      </c>
      <c r="F10" s="220"/>
      <c r="G10" s="205">
        <v>42</v>
      </c>
      <c r="H10" s="205">
        <v>388.58600000000001</v>
      </c>
      <c r="I10" s="205">
        <v>1</v>
      </c>
      <c r="J10" s="205">
        <v>120.96</v>
      </c>
      <c r="K10" s="205">
        <v>0</v>
      </c>
      <c r="L10" s="205">
        <v>0</v>
      </c>
      <c r="M10" s="205">
        <f t="shared" si="0"/>
        <v>43</v>
      </c>
      <c r="N10" s="205">
        <f t="shared" si="1"/>
        <v>509.54599999999999</v>
      </c>
      <c r="O10" s="220"/>
      <c r="P10" s="205">
        <v>0</v>
      </c>
      <c r="Q10" s="205">
        <v>0</v>
      </c>
      <c r="R10" s="220"/>
      <c r="S10" s="205">
        <f t="shared" si="2"/>
        <v>289</v>
      </c>
      <c r="T10" s="205">
        <f t="shared" si="3"/>
        <v>2017.5250000000001</v>
      </c>
      <c r="V10" s="292">
        <v>289</v>
      </c>
      <c r="W10" s="240">
        <v>2017.5250000000001</v>
      </c>
      <c r="X10" s="249"/>
      <c r="Y10" s="288">
        <f t="shared" si="4"/>
        <v>0</v>
      </c>
      <c r="Z10" s="289">
        <f t="shared" si="5"/>
        <v>0</v>
      </c>
    </row>
    <row r="11" spans="1:26" s="7" customFormat="1" ht="13.95" customHeight="1" x14ac:dyDescent="0.25">
      <c r="A11" s="209"/>
      <c r="B11" s="218">
        <v>2005</v>
      </c>
      <c r="C11" s="220"/>
      <c r="D11" s="205">
        <v>639</v>
      </c>
      <c r="E11" s="219">
        <v>4768.9399999999996</v>
      </c>
      <c r="F11" s="220"/>
      <c r="G11" s="205">
        <v>74</v>
      </c>
      <c r="H11" s="205">
        <v>1072.2729999999999</v>
      </c>
      <c r="I11" s="205">
        <v>16</v>
      </c>
      <c r="J11" s="205">
        <v>4032.8850000000002</v>
      </c>
      <c r="K11" s="205">
        <v>0</v>
      </c>
      <c r="L11" s="205">
        <v>0</v>
      </c>
      <c r="M11" s="205">
        <f t="shared" si="0"/>
        <v>90</v>
      </c>
      <c r="N11" s="205">
        <f t="shared" si="1"/>
        <v>5105.1580000000004</v>
      </c>
      <c r="O11" s="220"/>
      <c r="P11" s="205">
        <v>0</v>
      </c>
      <c r="Q11" s="205">
        <v>0</v>
      </c>
      <c r="R11" s="220"/>
      <c r="S11" s="205">
        <f t="shared" si="2"/>
        <v>729</v>
      </c>
      <c r="T11" s="205">
        <f t="shared" si="3"/>
        <v>9874.098</v>
      </c>
      <c r="V11" s="292">
        <v>729</v>
      </c>
      <c r="W11" s="240">
        <v>9874.098</v>
      </c>
      <c r="X11" s="249"/>
      <c r="Y11" s="288">
        <f t="shared" si="4"/>
        <v>0</v>
      </c>
      <c r="Z11" s="289">
        <f t="shared" si="5"/>
        <v>0</v>
      </c>
    </row>
    <row r="12" spans="1:26" s="7" customFormat="1" ht="13.95" customHeight="1" x14ac:dyDescent="0.25">
      <c r="A12" s="209"/>
      <c r="B12" s="218">
        <v>2006</v>
      </c>
      <c r="C12" s="220"/>
      <c r="D12" s="205">
        <v>729</v>
      </c>
      <c r="E12" s="219">
        <v>5190.3670000000002</v>
      </c>
      <c r="F12" s="220"/>
      <c r="G12" s="205">
        <v>102</v>
      </c>
      <c r="H12" s="205">
        <v>1698.087</v>
      </c>
      <c r="I12" s="205">
        <v>36</v>
      </c>
      <c r="J12" s="205">
        <v>11399.632</v>
      </c>
      <c r="K12" s="205">
        <v>0</v>
      </c>
      <c r="L12" s="205">
        <v>0</v>
      </c>
      <c r="M12" s="205">
        <f t="shared" si="0"/>
        <v>138</v>
      </c>
      <c r="N12" s="205">
        <f t="shared" si="1"/>
        <v>13097.718999999999</v>
      </c>
      <c r="O12" s="220"/>
      <c r="P12" s="205">
        <v>0</v>
      </c>
      <c r="Q12" s="205">
        <v>0</v>
      </c>
      <c r="R12" s="220"/>
      <c r="S12" s="205">
        <f t="shared" si="2"/>
        <v>867</v>
      </c>
      <c r="T12" s="205">
        <f t="shared" si="3"/>
        <v>18288.085999999999</v>
      </c>
      <c r="V12" s="292">
        <v>867</v>
      </c>
      <c r="W12" s="240">
        <v>18288.085999999999</v>
      </c>
      <c r="X12" s="249"/>
      <c r="Y12" s="288">
        <f t="shared" si="4"/>
        <v>0</v>
      </c>
      <c r="Z12" s="289">
        <f t="shared" si="5"/>
        <v>0</v>
      </c>
    </row>
    <row r="13" spans="1:26" s="7" customFormat="1" ht="13.95" customHeight="1" x14ac:dyDescent="0.25">
      <c r="A13" s="209"/>
      <c r="B13" s="218">
        <v>2007</v>
      </c>
      <c r="C13" s="220"/>
      <c r="D13" s="205">
        <v>567</v>
      </c>
      <c r="E13" s="219">
        <v>4127.3860000000004</v>
      </c>
      <c r="F13" s="220"/>
      <c r="G13" s="205">
        <v>102</v>
      </c>
      <c r="H13" s="205">
        <v>2344.25</v>
      </c>
      <c r="I13" s="205">
        <v>26</v>
      </c>
      <c r="J13" s="205">
        <v>8786.4599999999991</v>
      </c>
      <c r="K13" s="205">
        <v>0</v>
      </c>
      <c r="L13" s="205">
        <v>0</v>
      </c>
      <c r="M13" s="205">
        <f t="shared" si="0"/>
        <v>128</v>
      </c>
      <c r="N13" s="205">
        <f t="shared" si="1"/>
        <v>11130.71</v>
      </c>
      <c r="O13" s="220"/>
      <c r="P13" s="205">
        <v>0</v>
      </c>
      <c r="Q13" s="205">
        <v>0</v>
      </c>
      <c r="R13" s="220"/>
      <c r="S13" s="205">
        <f t="shared" si="2"/>
        <v>695</v>
      </c>
      <c r="T13" s="205">
        <f t="shared" si="3"/>
        <v>15258.096</v>
      </c>
      <c r="V13" s="292">
        <v>695</v>
      </c>
      <c r="W13" s="240">
        <v>15258.096</v>
      </c>
      <c r="X13" s="249"/>
      <c r="Y13" s="288">
        <f t="shared" si="4"/>
        <v>0</v>
      </c>
      <c r="Z13" s="289">
        <f t="shared" si="5"/>
        <v>0</v>
      </c>
    </row>
    <row r="14" spans="1:26" s="7" customFormat="1" ht="13.95" customHeight="1" x14ac:dyDescent="0.25">
      <c r="A14" s="209"/>
      <c r="B14" s="218">
        <v>2008</v>
      </c>
      <c r="C14" s="220"/>
      <c r="D14" s="205">
        <v>632</v>
      </c>
      <c r="E14" s="219">
        <v>4758.9889999999996</v>
      </c>
      <c r="F14" s="220"/>
      <c r="G14" s="205">
        <v>166</v>
      </c>
      <c r="H14" s="205">
        <v>3706.3319999999999</v>
      </c>
      <c r="I14" s="205">
        <v>36</v>
      </c>
      <c r="J14" s="205">
        <v>10291.371999999999</v>
      </c>
      <c r="K14" s="205">
        <v>2</v>
      </c>
      <c r="L14" s="205">
        <v>3959.89</v>
      </c>
      <c r="M14" s="205">
        <f t="shared" si="0"/>
        <v>204</v>
      </c>
      <c r="N14" s="205">
        <f t="shared" si="1"/>
        <v>17957.594000000001</v>
      </c>
      <c r="O14" s="220"/>
      <c r="P14" s="205">
        <v>0</v>
      </c>
      <c r="Q14" s="205">
        <v>0</v>
      </c>
      <c r="R14" s="220"/>
      <c r="S14" s="205">
        <f t="shared" si="2"/>
        <v>836</v>
      </c>
      <c r="T14" s="205">
        <f t="shared" si="3"/>
        <v>22716.582999999999</v>
      </c>
      <c r="V14" s="292">
        <v>836</v>
      </c>
      <c r="W14" s="240">
        <v>22716.582999999999</v>
      </c>
      <c r="X14" s="249"/>
      <c r="Y14" s="288">
        <f t="shared" si="4"/>
        <v>0</v>
      </c>
      <c r="Z14" s="289">
        <f t="shared" si="5"/>
        <v>0</v>
      </c>
    </row>
    <row r="15" spans="1:26" s="7" customFormat="1" ht="13.95" customHeight="1" x14ac:dyDescent="0.25">
      <c r="A15" s="209"/>
      <c r="B15" s="218">
        <v>2009</v>
      </c>
      <c r="C15" s="220"/>
      <c r="D15" s="205">
        <v>1050</v>
      </c>
      <c r="E15" s="219">
        <v>7894.4440000000004</v>
      </c>
      <c r="F15" s="220"/>
      <c r="G15" s="205">
        <v>243</v>
      </c>
      <c r="H15" s="205">
        <v>6864.674</v>
      </c>
      <c r="I15" s="205">
        <v>91</v>
      </c>
      <c r="J15" s="205">
        <v>24513.258999999998</v>
      </c>
      <c r="K15" s="205">
        <v>10</v>
      </c>
      <c r="L15" s="205">
        <v>15051.84</v>
      </c>
      <c r="M15" s="205">
        <f t="shared" si="0"/>
        <v>344</v>
      </c>
      <c r="N15" s="205">
        <f t="shared" si="1"/>
        <v>46429.773000000001</v>
      </c>
      <c r="O15" s="220"/>
      <c r="P15" s="205">
        <v>5</v>
      </c>
      <c r="Q15" s="205">
        <v>3370.56</v>
      </c>
      <c r="R15" s="220"/>
      <c r="S15" s="205">
        <f t="shared" si="2"/>
        <v>1399</v>
      </c>
      <c r="T15" s="205">
        <f t="shared" si="3"/>
        <v>57694.777000000002</v>
      </c>
      <c r="V15" s="292">
        <v>1399</v>
      </c>
      <c r="W15" s="240">
        <v>57694.777000000002</v>
      </c>
      <c r="X15" s="249"/>
      <c r="Y15" s="288">
        <f t="shared" si="4"/>
        <v>0</v>
      </c>
      <c r="Z15" s="289">
        <f t="shared" si="5"/>
        <v>0</v>
      </c>
    </row>
    <row r="16" spans="1:26" s="7" customFormat="1" ht="13.95" customHeight="1" x14ac:dyDescent="0.25">
      <c r="A16" s="209"/>
      <c r="B16" s="218">
        <v>2010</v>
      </c>
      <c r="C16" s="220"/>
      <c r="D16" s="205">
        <v>2192</v>
      </c>
      <c r="E16" s="219">
        <v>16934.650000000001</v>
      </c>
      <c r="F16" s="220"/>
      <c r="G16" s="205">
        <v>392</v>
      </c>
      <c r="H16" s="205">
        <v>12884.486999999999</v>
      </c>
      <c r="I16" s="205">
        <v>160</v>
      </c>
      <c r="J16" s="205">
        <v>47800.038999999997</v>
      </c>
      <c r="K16" s="205">
        <v>13</v>
      </c>
      <c r="L16" s="205">
        <v>23407.72</v>
      </c>
      <c r="M16" s="205">
        <f t="shared" si="0"/>
        <v>565</v>
      </c>
      <c r="N16" s="205">
        <f t="shared" si="1"/>
        <v>84092.245999999999</v>
      </c>
      <c r="O16" s="220"/>
      <c r="P16" s="205">
        <v>19</v>
      </c>
      <c r="Q16" s="205">
        <v>25187.34</v>
      </c>
      <c r="R16" s="220"/>
      <c r="S16" s="205">
        <f t="shared" si="2"/>
        <v>2776</v>
      </c>
      <c r="T16" s="205">
        <f t="shared" si="3"/>
        <v>126214.236</v>
      </c>
      <c r="V16" s="292">
        <v>2776</v>
      </c>
      <c r="W16" s="240">
        <v>126214.236</v>
      </c>
      <c r="X16" s="249"/>
      <c r="Y16" s="288">
        <f t="shared" si="4"/>
        <v>0</v>
      </c>
      <c r="Z16" s="289">
        <f t="shared" si="5"/>
        <v>0</v>
      </c>
    </row>
    <row r="17" spans="1:26" s="7" customFormat="1" ht="13.95" customHeight="1" x14ac:dyDescent="0.25">
      <c r="A17" s="209"/>
      <c r="B17" s="218">
        <v>2011</v>
      </c>
      <c r="C17" s="220"/>
      <c r="D17" s="205">
        <v>5057</v>
      </c>
      <c r="E17" s="219">
        <v>42524.277000000002</v>
      </c>
      <c r="F17" s="220"/>
      <c r="G17" s="205">
        <v>813</v>
      </c>
      <c r="H17" s="205">
        <v>26275.057000000001</v>
      </c>
      <c r="I17" s="205">
        <v>435</v>
      </c>
      <c r="J17" s="205">
        <v>134166.14000000001</v>
      </c>
      <c r="K17" s="205">
        <v>50</v>
      </c>
      <c r="L17" s="205">
        <v>106495.59299999999</v>
      </c>
      <c r="M17" s="205">
        <f t="shared" si="0"/>
        <v>1298</v>
      </c>
      <c r="N17" s="205">
        <f t="shared" si="1"/>
        <v>266936.79000000004</v>
      </c>
      <c r="O17" s="220"/>
      <c r="P17" s="205">
        <v>51</v>
      </c>
      <c r="Q17" s="205">
        <v>137618.951</v>
      </c>
      <c r="R17" s="220"/>
      <c r="S17" s="205">
        <f t="shared" si="2"/>
        <v>6406</v>
      </c>
      <c r="T17" s="205">
        <f t="shared" si="3"/>
        <v>447080.01800000004</v>
      </c>
      <c r="V17" s="292">
        <v>6405</v>
      </c>
      <c r="W17" s="240">
        <v>447079.29800000001</v>
      </c>
      <c r="X17" s="249"/>
      <c r="Y17" s="288">
        <f t="shared" si="4"/>
        <v>1</v>
      </c>
      <c r="Z17" s="289">
        <f t="shared" si="5"/>
        <v>0.72000000003026798</v>
      </c>
    </row>
    <row r="18" spans="1:26" s="7" customFormat="1" ht="13.95" customHeight="1" x14ac:dyDescent="0.25">
      <c r="A18" s="209">
        <v>41640</v>
      </c>
      <c r="B18" s="218">
        <v>2012</v>
      </c>
      <c r="C18" s="220"/>
      <c r="D18" s="205">
        <v>5303</v>
      </c>
      <c r="E18" s="219">
        <v>45792.758999999998</v>
      </c>
      <c r="F18" s="220"/>
      <c r="G18" s="205">
        <v>630</v>
      </c>
      <c r="H18" s="205">
        <v>22254.632000000001</v>
      </c>
      <c r="I18" s="205">
        <v>413</v>
      </c>
      <c r="J18" s="205">
        <v>120416.802</v>
      </c>
      <c r="K18" s="205">
        <v>47</v>
      </c>
      <c r="L18" s="205">
        <v>87882.441000000006</v>
      </c>
      <c r="M18" s="205">
        <f t="shared" ref="M18:N20" si="6">SUM(G18+I18+K18)</f>
        <v>1090</v>
      </c>
      <c r="N18" s="205">
        <f t="shared" si="6"/>
        <v>230553.875</v>
      </c>
      <c r="O18" s="220"/>
      <c r="P18" s="205">
        <v>23</v>
      </c>
      <c r="Q18" s="205">
        <v>56793.803999999996</v>
      </c>
      <c r="R18" s="220"/>
      <c r="S18" s="205">
        <f t="shared" ref="S18:S23" si="7">SUM(D18+M18+P18)</f>
        <v>6416</v>
      </c>
      <c r="T18" s="205">
        <f t="shared" ref="T18:T23" si="8">SUM(E18+N18+Q18)</f>
        <v>333140.43800000002</v>
      </c>
      <c r="V18" s="292">
        <v>6415</v>
      </c>
      <c r="W18" s="240">
        <v>333134.73800000001</v>
      </c>
      <c r="X18" s="249"/>
      <c r="Y18" s="288">
        <f t="shared" ref="Y18:Y23" si="9">S18-V18</f>
        <v>1</v>
      </c>
      <c r="Z18" s="289">
        <f t="shared" ref="Z18:Z23" si="10">T18-W18</f>
        <v>5.7000000000116415</v>
      </c>
    </row>
    <row r="19" spans="1:26" s="22" customFormat="1" ht="14.4" customHeight="1" x14ac:dyDescent="0.25">
      <c r="A19" s="208"/>
      <c r="B19" s="218">
        <v>2013</v>
      </c>
      <c r="C19" s="220"/>
      <c r="D19" s="205">
        <v>5957</v>
      </c>
      <c r="E19" s="219">
        <v>47928.606</v>
      </c>
      <c r="F19" s="220"/>
      <c r="G19" s="205">
        <v>265</v>
      </c>
      <c r="H19" s="205">
        <v>10665.724</v>
      </c>
      <c r="I19" s="205">
        <v>228</v>
      </c>
      <c r="J19" s="205">
        <v>74009.281000000003</v>
      </c>
      <c r="K19" s="205">
        <v>26</v>
      </c>
      <c r="L19" s="205">
        <v>64412.160000000003</v>
      </c>
      <c r="M19" s="205">
        <f t="shared" si="6"/>
        <v>519</v>
      </c>
      <c r="N19" s="205">
        <f t="shared" si="6"/>
        <v>149087.16500000001</v>
      </c>
      <c r="O19" s="220"/>
      <c r="P19" s="205">
        <v>18</v>
      </c>
      <c r="Q19" s="205">
        <v>23162.1</v>
      </c>
      <c r="R19" s="220"/>
      <c r="S19" s="205">
        <f t="shared" si="7"/>
        <v>6494</v>
      </c>
      <c r="T19" s="205">
        <f t="shared" si="8"/>
        <v>220177.87100000001</v>
      </c>
      <c r="V19" s="292">
        <v>6493</v>
      </c>
      <c r="W19" s="240">
        <v>220176.46100000001</v>
      </c>
      <c r="X19" s="249"/>
      <c r="Y19" s="288">
        <f t="shared" si="9"/>
        <v>1</v>
      </c>
      <c r="Z19" s="289">
        <f t="shared" si="10"/>
        <v>1.4100000000034925</v>
      </c>
    </row>
    <row r="20" spans="1:26" s="22" customFormat="1" ht="14.4" x14ac:dyDescent="0.25">
      <c r="A20" s="208"/>
      <c r="B20" s="218">
        <v>2014</v>
      </c>
      <c r="C20" s="220"/>
      <c r="D20" s="205">
        <v>6813</v>
      </c>
      <c r="E20" s="219">
        <v>55235.733999999997</v>
      </c>
      <c r="F20" s="220"/>
      <c r="G20" s="205">
        <v>112</v>
      </c>
      <c r="H20" s="205">
        <v>4127.3940000000002</v>
      </c>
      <c r="I20" s="205">
        <v>102</v>
      </c>
      <c r="J20" s="205">
        <v>35309.277999999998</v>
      </c>
      <c r="K20" s="205">
        <v>10</v>
      </c>
      <c r="L20" s="205">
        <v>45163.02</v>
      </c>
      <c r="M20" s="205">
        <f t="shared" si="6"/>
        <v>224</v>
      </c>
      <c r="N20" s="205">
        <f t="shared" si="6"/>
        <v>84599.691999999995</v>
      </c>
      <c r="O20" s="220"/>
      <c r="P20" s="205">
        <v>8</v>
      </c>
      <c r="Q20" s="205">
        <v>63370.64</v>
      </c>
      <c r="R20" s="220"/>
      <c r="S20" s="205">
        <f t="shared" si="7"/>
        <v>7045</v>
      </c>
      <c r="T20" s="205">
        <f t="shared" si="8"/>
        <v>203206.06599999999</v>
      </c>
      <c r="V20" s="292">
        <v>7041</v>
      </c>
      <c r="W20" s="240">
        <v>203178.166</v>
      </c>
      <c r="X20" s="249"/>
      <c r="Y20" s="288">
        <f t="shared" si="9"/>
        <v>4</v>
      </c>
      <c r="Z20" s="289">
        <f t="shared" si="10"/>
        <v>27.899999999994179</v>
      </c>
    </row>
    <row r="21" spans="1:26" s="7" customFormat="1" x14ac:dyDescent="0.25">
      <c r="A21" s="209">
        <v>42005</v>
      </c>
      <c r="B21" s="218">
        <v>2015</v>
      </c>
      <c r="C21" s="26"/>
      <c r="D21" s="204">
        <v>12733</v>
      </c>
      <c r="E21" s="141">
        <v>100855.45</v>
      </c>
      <c r="F21" s="26"/>
      <c r="G21" s="140">
        <v>117</v>
      </c>
      <c r="H21" s="141">
        <v>3707.92</v>
      </c>
      <c r="I21" s="140">
        <v>83</v>
      </c>
      <c r="J21" s="141">
        <v>26254.29</v>
      </c>
      <c r="K21" s="140">
        <v>7</v>
      </c>
      <c r="L21" s="141">
        <v>21629.63</v>
      </c>
      <c r="M21" s="205">
        <f t="shared" ref="M21:N23" si="11">SUM(G21+I21+K21)</f>
        <v>207</v>
      </c>
      <c r="N21" s="205">
        <f t="shared" si="11"/>
        <v>51591.839999999997</v>
      </c>
      <c r="O21" s="26"/>
      <c r="P21" s="140">
        <v>8</v>
      </c>
      <c r="Q21" s="141">
        <v>41683.64</v>
      </c>
      <c r="R21" s="26"/>
      <c r="S21" s="205">
        <f t="shared" si="7"/>
        <v>12948</v>
      </c>
      <c r="T21" s="205">
        <f t="shared" si="8"/>
        <v>194130.93</v>
      </c>
      <c r="V21" s="238">
        <v>12938</v>
      </c>
      <c r="W21" s="240">
        <v>194046.57</v>
      </c>
      <c r="X21" s="249"/>
      <c r="Y21" s="288">
        <f t="shared" si="9"/>
        <v>10</v>
      </c>
      <c r="Z21" s="289">
        <f t="shared" si="10"/>
        <v>84.35999999998603</v>
      </c>
    </row>
    <row r="22" spans="1:26" s="7" customFormat="1" x14ac:dyDescent="0.25">
      <c r="A22" s="209">
        <v>42370</v>
      </c>
      <c r="B22" s="218">
        <v>2016</v>
      </c>
      <c r="C22" s="26"/>
      <c r="D22" s="204">
        <v>21326</v>
      </c>
      <c r="E22" s="141">
        <v>175881.88</v>
      </c>
      <c r="F22" s="26"/>
      <c r="G22" s="140">
        <v>220</v>
      </c>
      <c r="H22" s="141">
        <v>6242.94</v>
      </c>
      <c r="I22" s="140">
        <v>124</v>
      </c>
      <c r="J22" s="141">
        <v>43049.82</v>
      </c>
      <c r="K22" s="140">
        <v>18</v>
      </c>
      <c r="L22" s="141">
        <v>42479.69</v>
      </c>
      <c r="M22" s="205">
        <f t="shared" si="11"/>
        <v>362</v>
      </c>
      <c r="N22" s="205">
        <f t="shared" si="11"/>
        <v>91772.450000000012</v>
      </c>
      <c r="O22" s="26"/>
      <c r="P22" s="140">
        <v>22</v>
      </c>
      <c r="Q22" s="141">
        <v>136243.34</v>
      </c>
      <c r="R22" s="26"/>
      <c r="S22" s="205">
        <f t="shared" si="7"/>
        <v>21710</v>
      </c>
      <c r="T22" s="205">
        <f t="shared" si="8"/>
        <v>403897.67000000004</v>
      </c>
      <c r="V22" s="238">
        <v>21469</v>
      </c>
      <c r="W22" s="240">
        <v>388228.52</v>
      </c>
      <c r="X22" s="249"/>
      <c r="Y22" s="288">
        <f t="shared" si="9"/>
        <v>241</v>
      </c>
      <c r="Z22" s="289">
        <f t="shared" si="10"/>
        <v>15669.150000000023</v>
      </c>
    </row>
    <row r="23" spans="1:26" s="7" customFormat="1" x14ac:dyDescent="0.25">
      <c r="A23" s="209">
        <v>42736</v>
      </c>
      <c r="B23" s="218">
        <v>2017</v>
      </c>
      <c r="C23" s="26"/>
      <c r="D23" s="204">
        <v>7085</v>
      </c>
      <c r="E23" s="141">
        <v>60520.47</v>
      </c>
      <c r="F23" s="26"/>
      <c r="G23" s="140">
        <v>104</v>
      </c>
      <c r="H23" s="141">
        <v>3277.76</v>
      </c>
      <c r="I23" s="140">
        <v>62</v>
      </c>
      <c r="J23" s="141">
        <v>23693.59</v>
      </c>
      <c r="K23" s="140">
        <v>2</v>
      </c>
      <c r="L23" s="141">
        <v>5702.92</v>
      </c>
      <c r="M23" s="205">
        <f t="shared" si="11"/>
        <v>168</v>
      </c>
      <c r="N23" s="205">
        <f t="shared" si="11"/>
        <v>32674.269999999997</v>
      </c>
      <c r="O23" s="26"/>
      <c r="P23" s="140">
        <v>3</v>
      </c>
      <c r="Q23" s="141">
        <v>20240.04</v>
      </c>
      <c r="R23" s="26"/>
      <c r="S23" s="205">
        <f t="shared" si="7"/>
        <v>7256</v>
      </c>
      <c r="T23" s="205">
        <f t="shared" si="8"/>
        <v>113434.78</v>
      </c>
      <c r="V23" s="238">
        <v>5552</v>
      </c>
      <c r="W23" s="240">
        <v>90305.4</v>
      </c>
      <c r="X23" s="249"/>
      <c r="Y23" s="288">
        <f t="shared" si="9"/>
        <v>1704</v>
      </c>
      <c r="Z23" s="289">
        <f t="shared" si="10"/>
        <v>23129.380000000005</v>
      </c>
    </row>
    <row r="24" spans="1:26" ht="4.8" customHeight="1" x14ac:dyDescent="0.25">
      <c r="B24" s="23"/>
      <c r="C24" s="23"/>
      <c r="D24" s="23"/>
      <c r="E24" s="23"/>
      <c r="F24" s="23"/>
      <c r="G24" s="23"/>
      <c r="H24" s="23"/>
      <c r="I24" s="23"/>
      <c r="J24" s="23"/>
      <c r="K24" s="23"/>
      <c r="L24" s="21"/>
      <c r="M24" s="21"/>
      <c r="N24" s="4"/>
      <c r="O24" s="4"/>
      <c r="P24" s="4"/>
      <c r="Q24" s="4"/>
      <c r="R24" s="4"/>
      <c r="S24" s="4"/>
      <c r="T24" s="236"/>
    </row>
    <row r="25" spans="1:26" s="4" customFormat="1" ht="14.4" customHeight="1" x14ac:dyDescent="0.25">
      <c r="A25" s="211"/>
      <c r="B25" s="222" t="s">
        <v>1</v>
      </c>
      <c r="C25" s="213"/>
      <c r="D25" s="212">
        <f>SUM(D7:D23)</f>
        <v>70434</v>
      </c>
      <c r="E25" s="212">
        <f>SUM(E7:E23)</f>
        <v>574431.23300000001</v>
      </c>
      <c r="F25" s="213"/>
      <c r="G25" s="224">
        <f t="shared" ref="G25:N25" si="12">SUM(G7:G23)</f>
        <v>3410</v>
      </c>
      <c r="H25" s="224">
        <f t="shared" si="12"/>
        <v>106066.476</v>
      </c>
      <c r="I25" s="224">
        <f t="shared" si="12"/>
        <v>1815</v>
      </c>
      <c r="J25" s="224">
        <f t="shared" si="12"/>
        <v>564585.74799999991</v>
      </c>
      <c r="K25" s="224">
        <f t="shared" si="12"/>
        <v>185</v>
      </c>
      <c r="L25" s="224">
        <f t="shared" si="12"/>
        <v>416184.90399999998</v>
      </c>
      <c r="M25" s="212">
        <f t="shared" si="12"/>
        <v>5410</v>
      </c>
      <c r="N25" s="212">
        <f t="shared" si="12"/>
        <v>1086837.128</v>
      </c>
      <c r="O25" s="213"/>
      <c r="P25" s="212">
        <f>SUM(P7:P23)</f>
        <v>157</v>
      </c>
      <c r="Q25" s="212">
        <f>SUM(Q7:Q23)</f>
        <v>507670.41499999998</v>
      </c>
      <c r="R25" s="213"/>
      <c r="S25" s="223">
        <f>SUM(S7:S23)</f>
        <v>76001</v>
      </c>
      <c r="T25" s="223">
        <f>SUM(T7:T23)</f>
        <v>2168938.7760000001</v>
      </c>
      <c r="V25" s="239">
        <f>SUM(V7:V23)</f>
        <v>74039</v>
      </c>
      <c r="W25" s="241">
        <f>SUM(W7:W23)</f>
        <v>2130020.156</v>
      </c>
      <c r="X25" s="249"/>
      <c r="Y25" s="290">
        <f>SUM(Y7:Y23)</f>
        <v>1962</v>
      </c>
      <c r="Z25" s="291">
        <f>SUM(Z7:Z23)</f>
        <v>38918.620000000054</v>
      </c>
    </row>
    <row r="26" spans="1:26" ht="4.8" customHeight="1" x14ac:dyDescent="0.25">
      <c r="B26" s="216"/>
      <c r="C26" s="232"/>
      <c r="D26" s="216"/>
      <c r="E26" s="216"/>
      <c r="F26" s="216"/>
      <c r="G26" s="216"/>
      <c r="H26" s="216"/>
      <c r="I26" s="216"/>
      <c r="J26" s="216"/>
      <c r="K26" s="216"/>
      <c r="L26" s="217"/>
      <c r="M26" s="217"/>
      <c r="N26" s="21"/>
      <c r="O26" s="21"/>
      <c r="P26" s="21"/>
      <c r="Q26" s="21"/>
      <c r="R26" s="21"/>
      <c r="S26" s="21"/>
      <c r="T26" s="21"/>
    </row>
    <row r="27" spans="1:26" ht="43.2" customHeight="1" x14ac:dyDescent="0.25">
      <c r="B27" s="308" t="s">
        <v>116</v>
      </c>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row>
    <row r="28" spans="1:26" ht="26.4" customHeight="1" x14ac:dyDescent="0.25">
      <c r="D28" s="237"/>
      <c r="E28" s="237"/>
      <c r="F28" s="210"/>
      <c r="G28" s="237"/>
      <c r="H28" s="237"/>
      <c r="I28" s="237"/>
      <c r="J28" s="237"/>
      <c r="M28" s="242"/>
      <c r="N28" s="242"/>
      <c r="P28" s="243"/>
      <c r="Q28" s="243"/>
      <c r="S28" s="244"/>
      <c r="T28" s="244"/>
    </row>
    <row r="29" spans="1:26" x14ac:dyDescent="0.25">
      <c r="B29" s="306"/>
      <c r="C29" s="307"/>
      <c r="D29" s="306"/>
      <c r="E29" s="306"/>
      <c r="F29" s="307"/>
      <c r="G29" s="306"/>
      <c r="H29" s="306"/>
      <c r="I29" s="306"/>
      <c r="J29" s="306"/>
      <c r="K29" s="306"/>
      <c r="L29" s="306"/>
      <c r="M29" s="306"/>
      <c r="N29" s="306"/>
      <c r="O29" s="307"/>
      <c r="P29" s="306"/>
      <c r="Q29" s="306"/>
      <c r="R29" s="307"/>
      <c r="S29" s="306"/>
      <c r="T29" s="306"/>
    </row>
    <row r="30" spans="1:26" x14ac:dyDescent="0.25">
      <c r="B30" s="306"/>
      <c r="C30" s="307"/>
      <c r="D30" s="306"/>
      <c r="E30" s="306"/>
      <c r="F30" s="307"/>
      <c r="G30" s="306"/>
      <c r="H30" s="306"/>
      <c r="I30" s="306"/>
      <c r="J30" s="306"/>
      <c r="K30" s="306"/>
      <c r="L30" s="306"/>
      <c r="M30" s="306"/>
      <c r="N30" s="306"/>
      <c r="O30" s="307"/>
      <c r="P30" s="306"/>
      <c r="Q30" s="306"/>
      <c r="R30" s="307"/>
      <c r="S30" s="306"/>
      <c r="T30" s="306"/>
    </row>
    <row r="31" spans="1:26" x14ac:dyDescent="0.25">
      <c r="B31" s="306"/>
      <c r="C31" s="307"/>
      <c r="D31" s="306"/>
      <c r="E31" s="306"/>
      <c r="F31" s="307"/>
      <c r="G31" s="306"/>
      <c r="H31" s="306"/>
      <c r="I31" s="306"/>
      <c r="J31" s="306"/>
      <c r="K31" s="306"/>
      <c r="L31" s="306"/>
      <c r="M31" s="306"/>
      <c r="N31" s="306"/>
      <c r="O31" s="307"/>
      <c r="P31" s="306"/>
      <c r="Q31" s="306"/>
      <c r="R31" s="307"/>
      <c r="S31" s="306"/>
      <c r="T31" s="306"/>
    </row>
    <row r="32" spans="1:26" x14ac:dyDescent="0.25">
      <c r="B32" s="306"/>
      <c r="C32" s="307"/>
      <c r="D32" s="306"/>
      <c r="E32" s="306"/>
      <c r="F32" s="307"/>
      <c r="G32" s="306"/>
      <c r="H32" s="306"/>
      <c r="I32" s="306"/>
      <c r="J32" s="306"/>
      <c r="K32" s="306"/>
      <c r="L32" s="306"/>
      <c r="M32" s="306"/>
      <c r="N32" s="306"/>
      <c r="O32" s="307"/>
      <c r="P32" s="306"/>
      <c r="Q32" s="306"/>
      <c r="R32" s="307"/>
      <c r="S32" s="306"/>
      <c r="T32" s="306"/>
    </row>
    <row r="33" spans="2:20" x14ac:dyDescent="0.25">
      <c r="B33" s="306"/>
      <c r="C33" s="307"/>
      <c r="D33" s="306"/>
      <c r="E33" s="306"/>
      <c r="F33" s="307"/>
      <c r="G33" s="306"/>
      <c r="H33" s="306"/>
      <c r="I33" s="306"/>
      <c r="J33" s="306"/>
      <c r="K33" s="306"/>
      <c r="L33" s="306"/>
      <c r="M33" s="306"/>
      <c r="N33" s="306"/>
      <c r="O33" s="307"/>
      <c r="P33" s="306"/>
      <c r="Q33" s="306"/>
      <c r="R33" s="307"/>
      <c r="S33" s="306"/>
      <c r="T33" s="306"/>
    </row>
    <row r="34" spans="2:20" x14ac:dyDescent="0.25">
      <c r="B34" s="306"/>
      <c r="C34" s="307"/>
      <c r="D34" s="306"/>
      <c r="E34" s="306"/>
      <c r="F34" s="307"/>
      <c r="G34" s="306"/>
      <c r="H34" s="306"/>
      <c r="I34" s="306"/>
      <c r="J34" s="306"/>
      <c r="K34" s="306"/>
      <c r="L34" s="306"/>
      <c r="M34" s="306"/>
      <c r="N34" s="306"/>
      <c r="O34" s="307"/>
      <c r="P34" s="306"/>
      <c r="Q34" s="306"/>
      <c r="R34" s="307"/>
      <c r="S34" s="306"/>
      <c r="T34" s="306"/>
    </row>
    <row r="35" spans="2:20" x14ac:dyDescent="0.25">
      <c r="B35" s="306"/>
      <c r="C35" s="307"/>
      <c r="D35" s="306"/>
      <c r="E35" s="306"/>
      <c r="F35" s="307"/>
      <c r="G35" s="306"/>
      <c r="H35" s="306"/>
      <c r="I35" s="306"/>
      <c r="J35" s="306"/>
      <c r="K35" s="306"/>
      <c r="L35" s="306"/>
      <c r="M35" s="306"/>
      <c r="N35" s="306"/>
      <c r="O35" s="307"/>
      <c r="P35" s="306"/>
      <c r="Q35" s="306"/>
      <c r="R35" s="307"/>
      <c r="S35" s="306"/>
      <c r="T35" s="306"/>
    </row>
    <row r="36" spans="2:20" x14ac:dyDescent="0.25">
      <c r="B36" s="306"/>
      <c r="C36" s="307"/>
      <c r="D36" s="306"/>
      <c r="E36" s="306"/>
      <c r="F36" s="307"/>
      <c r="G36" s="306"/>
      <c r="H36" s="306"/>
      <c r="I36" s="306"/>
      <c r="J36" s="306"/>
      <c r="K36" s="306"/>
      <c r="L36" s="306"/>
      <c r="M36" s="306"/>
      <c r="N36" s="306"/>
      <c r="O36" s="307"/>
      <c r="P36" s="306"/>
      <c r="Q36" s="306"/>
      <c r="R36" s="307"/>
      <c r="S36" s="306"/>
      <c r="T36" s="306"/>
    </row>
    <row r="37" spans="2:20" x14ac:dyDescent="0.25">
      <c r="B37" s="306"/>
      <c r="C37" s="307"/>
      <c r="D37" s="306"/>
      <c r="E37" s="306"/>
      <c r="F37" s="307"/>
      <c r="G37" s="306"/>
      <c r="H37" s="306"/>
      <c r="I37" s="306"/>
      <c r="J37" s="306"/>
      <c r="K37" s="306"/>
      <c r="L37" s="306"/>
      <c r="M37" s="306"/>
      <c r="N37" s="306"/>
      <c r="O37" s="307"/>
      <c r="P37" s="306"/>
      <c r="Q37" s="306"/>
      <c r="R37" s="307"/>
      <c r="S37" s="306"/>
      <c r="T37" s="306"/>
    </row>
    <row r="38" spans="2:20" x14ac:dyDescent="0.25">
      <c r="B38" s="306"/>
      <c r="C38" s="307"/>
      <c r="D38" s="306"/>
      <c r="E38" s="306"/>
      <c r="F38" s="307"/>
      <c r="G38" s="306"/>
      <c r="H38" s="306"/>
      <c r="I38" s="306"/>
      <c r="J38" s="306"/>
      <c r="K38" s="306"/>
      <c r="L38" s="306"/>
      <c r="M38" s="306"/>
      <c r="N38" s="306"/>
      <c r="O38" s="307"/>
      <c r="P38" s="306"/>
      <c r="Q38" s="306"/>
      <c r="R38" s="307"/>
      <c r="S38" s="306"/>
      <c r="T38" s="306"/>
    </row>
    <row r="39" spans="2:20" x14ac:dyDescent="0.25">
      <c r="B39" s="306"/>
      <c r="C39" s="307"/>
      <c r="D39" s="306"/>
      <c r="E39" s="306"/>
      <c r="F39" s="307"/>
      <c r="G39" s="306"/>
      <c r="H39" s="306"/>
      <c r="I39" s="306"/>
      <c r="J39" s="306"/>
      <c r="K39" s="306"/>
      <c r="L39" s="306"/>
      <c r="M39" s="306"/>
      <c r="N39" s="306"/>
      <c r="O39" s="307"/>
      <c r="P39" s="306"/>
      <c r="Q39" s="306"/>
      <c r="R39" s="307"/>
      <c r="S39" s="306"/>
      <c r="T39" s="306"/>
    </row>
    <row r="40" spans="2:20" x14ac:dyDescent="0.25">
      <c r="B40" s="306"/>
      <c r="C40" s="307"/>
      <c r="D40" s="306"/>
      <c r="E40" s="306"/>
      <c r="F40" s="307"/>
      <c r="G40" s="306"/>
      <c r="H40" s="306"/>
      <c r="I40" s="306"/>
      <c r="J40" s="306"/>
      <c r="K40" s="306"/>
      <c r="L40" s="306"/>
      <c r="M40" s="306"/>
      <c r="N40" s="306"/>
      <c r="O40" s="307"/>
      <c r="P40" s="306"/>
      <c r="Q40" s="306"/>
      <c r="R40" s="307"/>
      <c r="S40" s="306"/>
      <c r="T40" s="306"/>
    </row>
    <row r="41" spans="2:20" x14ac:dyDescent="0.25">
      <c r="B41" s="306"/>
      <c r="C41" s="307"/>
      <c r="D41" s="306"/>
      <c r="E41" s="306"/>
      <c r="F41" s="307"/>
      <c r="G41" s="306"/>
      <c r="H41" s="306"/>
      <c r="I41" s="306"/>
      <c r="J41" s="306"/>
      <c r="K41" s="306"/>
      <c r="L41" s="306"/>
      <c r="M41" s="306"/>
      <c r="N41" s="306"/>
      <c r="O41" s="307"/>
      <c r="P41" s="306"/>
      <c r="Q41" s="306"/>
      <c r="R41" s="307"/>
      <c r="S41" s="306"/>
      <c r="T41" s="306"/>
    </row>
    <row r="42" spans="2:20" x14ac:dyDescent="0.25">
      <c r="B42" s="306"/>
      <c r="C42" s="307"/>
      <c r="D42" s="306"/>
      <c r="E42" s="306"/>
      <c r="F42" s="307"/>
      <c r="G42" s="306"/>
      <c r="H42" s="306"/>
      <c r="I42" s="306"/>
      <c r="J42" s="306"/>
      <c r="K42" s="306"/>
      <c r="L42" s="306"/>
      <c r="M42" s="306"/>
      <c r="N42" s="306"/>
      <c r="O42" s="307"/>
      <c r="P42" s="306"/>
      <c r="Q42" s="306"/>
      <c r="R42" s="307"/>
      <c r="S42" s="306"/>
      <c r="T42" s="306"/>
    </row>
    <row r="43" spans="2:20" x14ac:dyDescent="0.25">
      <c r="B43" s="306"/>
      <c r="C43" s="307"/>
      <c r="D43" s="306"/>
      <c r="E43" s="306"/>
      <c r="F43" s="307"/>
      <c r="G43" s="306"/>
      <c r="H43" s="306"/>
      <c r="I43" s="306"/>
      <c r="J43" s="306"/>
      <c r="K43" s="306"/>
      <c r="L43" s="306"/>
      <c r="M43" s="306"/>
      <c r="N43" s="306"/>
      <c r="O43" s="307"/>
      <c r="P43" s="306"/>
      <c r="Q43" s="306"/>
      <c r="R43" s="307"/>
      <c r="S43" s="306"/>
      <c r="T43" s="306"/>
    </row>
    <row r="44" spans="2:20" x14ac:dyDescent="0.25">
      <c r="B44" s="306"/>
      <c r="C44" s="307"/>
      <c r="D44" s="306"/>
      <c r="E44" s="306"/>
      <c r="F44" s="307"/>
      <c r="G44" s="306"/>
      <c r="H44" s="306"/>
      <c r="I44" s="306"/>
      <c r="J44" s="306"/>
      <c r="K44" s="306"/>
      <c r="L44" s="306"/>
      <c r="M44" s="306"/>
      <c r="N44" s="306"/>
      <c r="O44" s="307"/>
      <c r="P44" s="306"/>
      <c r="Q44" s="306"/>
      <c r="R44" s="307"/>
      <c r="S44" s="306"/>
      <c r="T44" s="306"/>
    </row>
    <row r="45" spans="2:20" x14ac:dyDescent="0.25">
      <c r="B45" s="306"/>
      <c r="C45" s="307"/>
      <c r="D45" s="306"/>
      <c r="E45" s="306"/>
      <c r="F45" s="307"/>
      <c r="G45" s="306"/>
      <c r="H45" s="306"/>
      <c r="I45" s="306"/>
      <c r="J45" s="306"/>
      <c r="K45" s="306"/>
      <c r="L45" s="306"/>
      <c r="M45" s="306"/>
      <c r="N45" s="306"/>
      <c r="O45" s="307"/>
      <c r="P45" s="306"/>
      <c r="Q45" s="306"/>
      <c r="R45" s="307"/>
      <c r="S45" s="306"/>
      <c r="T45" s="306"/>
    </row>
  </sheetData>
  <mergeCells count="19">
    <mergeCell ref="B1:Z2"/>
    <mergeCell ref="Y5:Y6"/>
    <mergeCell ref="Z5:Z6"/>
    <mergeCell ref="B27:Z27"/>
    <mergeCell ref="V3:W4"/>
    <mergeCell ref="Y3:Z4"/>
    <mergeCell ref="V5:V6"/>
    <mergeCell ref="W5:W6"/>
    <mergeCell ref="S4:T5"/>
    <mergeCell ref="G5:H5"/>
    <mergeCell ref="M5:N5"/>
    <mergeCell ref="I4:J4"/>
    <mergeCell ref="I5:J5"/>
    <mergeCell ref="D4:E5"/>
    <mergeCell ref="G4:H4"/>
    <mergeCell ref="M4:N4"/>
    <mergeCell ref="P4:Q5"/>
    <mergeCell ref="K4:L4"/>
    <mergeCell ref="K5:L5"/>
  </mergeCells>
  <printOptions horizontalCentered="1"/>
  <pageMargins left="0.25" right="0.25" top="1.5" bottom="0.75" header="0.3" footer="0.3"/>
  <pageSetup scale="52" fitToHeight="0" orientation="landscape" r:id="rId1"/>
  <headerFooter alignWithMargins="0">
    <oddFooter>&amp;LNew Jersey Board of Public Utilities,  Office of Clean Energy&amp;RNew Jersey's Clean Energy Program&amp;XTM</oddFooter>
  </headerFooter>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T20"/>
  <sheetViews>
    <sheetView showGridLines="0" topLeftCell="A2" zoomScale="75" zoomScaleNormal="75" workbookViewId="0">
      <selection activeCell="B39" sqref="B39"/>
    </sheetView>
  </sheetViews>
  <sheetFormatPr defaultColWidth="10.33203125" defaultRowHeight="13.8" x14ac:dyDescent="0.25"/>
  <cols>
    <col min="1" max="1" width="1" style="206" customWidth="1"/>
    <col min="2" max="2" width="33.88671875" style="1" customWidth="1"/>
    <col min="3" max="3" width="0.88671875" style="5" customWidth="1"/>
    <col min="4" max="4" width="11.77734375" style="1" customWidth="1"/>
    <col min="5" max="5" width="12.44140625" style="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2" style="1" customWidth="1"/>
    <col min="24" max="24" width="2.21875" style="1" customWidth="1"/>
    <col min="25" max="25" width="10.33203125" style="1"/>
    <col min="26" max="26" width="12.6640625" style="1" customWidth="1"/>
    <col min="27" max="16384" width="10.33203125" style="1"/>
  </cols>
  <sheetData>
    <row r="1" spans="2:20" ht="19.2" hidden="1" customHeight="1" x14ac:dyDescent="0.25"/>
    <row r="2" spans="2:20" ht="26.4" customHeight="1" x14ac:dyDescent="0.25">
      <c r="D2" s="237"/>
      <c r="E2" s="237"/>
      <c r="F2" s="210"/>
      <c r="G2" s="237"/>
      <c r="H2" s="237"/>
      <c r="I2" s="237"/>
      <c r="J2" s="237"/>
      <c r="M2" s="242"/>
      <c r="N2" s="242"/>
      <c r="P2" s="243"/>
      <c r="Q2" s="243"/>
      <c r="S2" s="244"/>
      <c r="T2" s="244"/>
    </row>
    <row r="3" spans="2:20" ht="14.4" x14ac:dyDescent="0.25">
      <c r="B3" s="306"/>
      <c r="C3" s="307"/>
      <c r="D3" s="306"/>
      <c r="E3" s="306"/>
      <c r="F3" s="307"/>
      <c r="G3" s="306"/>
      <c r="H3" s="306"/>
      <c r="I3" s="306"/>
      <c r="J3" s="332"/>
      <c r="K3" s="332"/>
      <c r="L3" s="332"/>
      <c r="M3" s="332"/>
      <c r="N3" s="332"/>
      <c r="O3" s="332"/>
      <c r="P3" s="332"/>
      <c r="Q3" s="332"/>
      <c r="R3" s="332"/>
      <c r="S3" s="332"/>
      <c r="T3" s="332"/>
    </row>
    <row r="4" spans="2:20" x14ac:dyDescent="0.25">
      <c r="B4" s="306"/>
      <c r="C4" s="307"/>
      <c r="D4" s="306"/>
      <c r="E4" s="306"/>
      <c r="F4" s="307"/>
      <c r="G4" s="306"/>
      <c r="H4" s="306"/>
      <c r="I4" s="306"/>
      <c r="J4" s="306"/>
      <c r="K4" s="306"/>
      <c r="L4" s="306"/>
      <c r="M4" s="306"/>
      <c r="N4" s="306"/>
      <c r="O4" s="307"/>
      <c r="P4" s="306"/>
      <c r="Q4" s="306"/>
      <c r="R4" s="307"/>
      <c r="S4" s="306"/>
      <c r="T4" s="306"/>
    </row>
    <row r="5" spans="2:20" x14ac:dyDescent="0.25">
      <c r="B5" s="306"/>
      <c r="C5" s="307"/>
      <c r="D5" s="306"/>
      <c r="E5" s="306"/>
      <c r="F5" s="307"/>
      <c r="G5" s="306"/>
      <c r="H5" s="306"/>
      <c r="I5" s="306"/>
      <c r="J5" s="306"/>
      <c r="K5" s="306"/>
      <c r="L5" s="306"/>
      <c r="M5" s="306"/>
      <c r="N5" s="306"/>
      <c r="O5" s="307"/>
      <c r="P5" s="306"/>
      <c r="Q5" s="306"/>
      <c r="R5" s="307"/>
      <c r="S5" s="306"/>
      <c r="T5" s="306"/>
    </row>
    <row r="6" spans="2:20" x14ac:dyDescent="0.25">
      <c r="B6" s="306"/>
      <c r="C6" s="307"/>
      <c r="D6" s="306"/>
      <c r="E6" s="306"/>
      <c r="F6" s="307"/>
      <c r="G6" s="306"/>
      <c r="H6" s="306"/>
      <c r="I6" s="306"/>
      <c r="J6" s="306"/>
      <c r="K6" s="306"/>
      <c r="L6" s="306"/>
      <c r="M6" s="306"/>
      <c r="N6" s="306"/>
      <c r="O6" s="307"/>
      <c r="P6" s="306"/>
      <c r="Q6" s="306"/>
      <c r="R6" s="307"/>
      <c r="S6" s="306"/>
      <c r="T6" s="306"/>
    </row>
    <row r="7" spans="2:20" x14ac:dyDescent="0.25">
      <c r="B7" s="306"/>
      <c r="C7" s="307"/>
      <c r="D7" s="306"/>
      <c r="E7" s="306"/>
      <c r="F7" s="307"/>
      <c r="G7" s="306"/>
      <c r="H7" s="306"/>
      <c r="I7" s="306"/>
      <c r="J7" s="306"/>
      <c r="K7" s="306"/>
      <c r="L7" s="306"/>
      <c r="M7" s="306"/>
      <c r="N7" s="306"/>
      <c r="O7" s="307"/>
      <c r="P7" s="306"/>
      <c r="Q7" s="306"/>
      <c r="R7" s="307"/>
      <c r="S7" s="306"/>
      <c r="T7" s="306"/>
    </row>
    <row r="8" spans="2:20" x14ac:dyDescent="0.25">
      <c r="B8" s="306"/>
      <c r="C8" s="307"/>
      <c r="D8" s="306"/>
      <c r="E8" s="306"/>
      <c r="F8" s="307"/>
      <c r="G8" s="306"/>
      <c r="H8" s="306"/>
      <c r="I8" s="306"/>
      <c r="J8" s="306"/>
      <c r="K8" s="306"/>
      <c r="L8" s="306"/>
      <c r="M8" s="306"/>
      <c r="N8" s="306"/>
      <c r="O8" s="307"/>
      <c r="P8" s="306"/>
      <c r="Q8" s="306"/>
      <c r="R8" s="307"/>
      <c r="S8" s="306"/>
      <c r="T8" s="306"/>
    </row>
    <row r="9" spans="2:20" x14ac:dyDescent="0.25">
      <c r="B9" s="306"/>
      <c r="C9" s="307"/>
      <c r="D9" s="306"/>
      <c r="E9" s="306"/>
      <c r="F9" s="307"/>
      <c r="G9" s="306"/>
      <c r="H9" s="306"/>
      <c r="I9" s="306"/>
      <c r="J9" s="306"/>
      <c r="K9" s="306"/>
      <c r="L9" s="306"/>
      <c r="M9" s="306"/>
      <c r="N9" s="306"/>
      <c r="O9" s="307"/>
      <c r="P9" s="306"/>
      <c r="Q9" s="306"/>
      <c r="R9" s="307"/>
      <c r="S9" s="306"/>
      <c r="T9" s="306"/>
    </row>
    <row r="10" spans="2:20" x14ac:dyDescent="0.25">
      <c r="B10" s="306"/>
      <c r="C10" s="307"/>
      <c r="D10" s="306"/>
      <c r="E10" s="306"/>
      <c r="F10" s="307"/>
      <c r="G10" s="306"/>
      <c r="H10" s="306"/>
      <c r="I10" s="306"/>
      <c r="J10" s="306"/>
      <c r="K10" s="306"/>
      <c r="L10" s="306"/>
      <c r="M10" s="306"/>
      <c r="N10" s="306"/>
      <c r="O10" s="307"/>
      <c r="P10" s="306"/>
      <c r="Q10" s="306"/>
      <c r="R10" s="307"/>
      <c r="S10" s="306"/>
      <c r="T10" s="306"/>
    </row>
    <row r="11" spans="2:20" x14ac:dyDescent="0.25">
      <c r="B11" s="306"/>
      <c r="C11" s="307"/>
      <c r="D11" s="306"/>
      <c r="E11" s="306"/>
      <c r="F11" s="307"/>
      <c r="G11" s="306"/>
      <c r="H11" s="306"/>
      <c r="I11" s="306"/>
      <c r="J11" s="306"/>
      <c r="K11" s="306"/>
      <c r="L11" s="306"/>
      <c r="M11" s="306"/>
      <c r="N11" s="306"/>
      <c r="O11" s="307"/>
      <c r="P11" s="306"/>
      <c r="Q11" s="306"/>
      <c r="R11" s="307"/>
      <c r="S11" s="306"/>
      <c r="T11" s="306"/>
    </row>
    <row r="12" spans="2:20" x14ac:dyDescent="0.25">
      <c r="B12" s="306"/>
      <c r="C12" s="307"/>
      <c r="D12" s="306"/>
      <c r="E12" s="306"/>
      <c r="F12" s="307"/>
      <c r="G12" s="306"/>
      <c r="H12" s="306"/>
      <c r="I12" s="306"/>
      <c r="J12" s="306"/>
      <c r="K12" s="306"/>
      <c r="L12" s="306"/>
      <c r="M12" s="306"/>
      <c r="N12" s="306"/>
      <c r="O12" s="307"/>
      <c r="P12" s="306"/>
      <c r="Q12" s="306"/>
      <c r="R12" s="307"/>
      <c r="S12" s="306"/>
      <c r="T12" s="306"/>
    </row>
    <row r="13" spans="2:20" x14ac:dyDescent="0.25">
      <c r="B13" s="306"/>
      <c r="C13" s="307"/>
      <c r="D13" s="306"/>
      <c r="E13" s="306"/>
      <c r="F13" s="307"/>
      <c r="G13" s="306"/>
      <c r="H13" s="306"/>
      <c r="I13" s="306"/>
      <c r="J13" s="306"/>
      <c r="K13" s="306"/>
      <c r="L13" s="306"/>
      <c r="M13" s="306"/>
      <c r="N13" s="306"/>
      <c r="O13" s="307"/>
      <c r="P13" s="306"/>
      <c r="Q13" s="306"/>
      <c r="R13" s="307"/>
      <c r="S13" s="306"/>
      <c r="T13" s="306"/>
    </row>
    <row r="14" spans="2:20" x14ac:dyDescent="0.25">
      <c r="B14" s="306"/>
      <c r="C14" s="307"/>
      <c r="D14" s="306"/>
      <c r="E14" s="306"/>
      <c r="F14" s="307"/>
      <c r="G14" s="306"/>
      <c r="H14" s="306"/>
      <c r="I14" s="306"/>
      <c r="J14" s="306"/>
      <c r="K14" s="306"/>
      <c r="L14" s="306"/>
      <c r="M14" s="306"/>
      <c r="N14" s="306"/>
      <c r="O14" s="307"/>
      <c r="P14" s="306"/>
      <c r="Q14" s="306"/>
      <c r="R14" s="307"/>
      <c r="S14" s="306"/>
      <c r="T14" s="306"/>
    </row>
    <row r="15" spans="2:20" x14ac:dyDescent="0.25">
      <c r="B15" s="306"/>
      <c r="C15" s="307"/>
      <c r="D15" s="306"/>
      <c r="E15" s="306"/>
      <c r="F15" s="307"/>
      <c r="G15" s="306"/>
      <c r="H15" s="306"/>
      <c r="I15" s="306"/>
      <c r="J15" s="306"/>
      <c r="K15" s="306"/>
      <c r="L15" s="306"/>
      <c r="M15" s="306"/>
      <c r="N15" s="306"/>
      <c r="O15" s="307"/>
      <c r="P15" s="306"/>
      <c r="Q15" s="306"/>
      <c r="R15" s="307"/>
      <c r="S15" s="306"/>
      <c r="T15" s="306"/>
    </row>
    <row r="16" spans="2:20" x14ac:dyDescent="0.25">
      <c r="B16" s="306"/>
      <c r="C16" s="307"/>
      <c r="D16" s="306"/>
      <c r="E16" s="306"/>
      <c r="F16" s="307"/>
      <c r="G16" s="306"/>
      <c r="H16" s="306"/>
      <c r="I16" s="306"/>
      <c r="J16" s="306"/>
      <c r="K16" s="306"/>
      <c r="L16" s="306"/>
      <c r="M16" s="306"/>
      <c r="N16" s="306"/>
      <c r="O16" s="307"/>
      <c r="P16" s="306"/>
      <c r="Q16" s="306"/>
      <c r="R16" s="307"/>
      <c r="S16" s="306"/>
      <c r="T16" s="306"/>
    </row>
    <row r="17" spans="2:20" x14ac:dyDescent="0.25">
      <c r="B17" s="306"/>
      <c r="C17" s="307"/>
      <c r="D17" s="306"/>
      <c r="E17" s="306"/>
      <c r="F17" s="307"/>
      <c r="G17" s="306"/>
      <c r="H17" s="306"/>
      <c r="I17" s="306"/>
      <c r="J17" s="306"/>
      <c r="K17" s="306"/>
      <c r="L17" s="306"/>
      <c r="M17" s="306"/>
      <c r="N17" s="306"/>
      <c r="O17" s="307"/>
      <c r="P17" s="306"/>
      <c r="Q17" s="306"/>
      <c r="R17" s="307"/>
      <c r="S17" s="306"/>
      <c r="T17" s="306"/>
    </row>
    <row r="18" spans="2:20" x14ac:dyDescent="0.25">
      <c r="B18" s="306"/>
      <c r="C18" s="307"/>
      <c r="D18" s="306"/>
      <c r="E18" s="306"/>
      <c r="F18" s="307"/>
      <c r="G18" s="306"/>
      <c r="H18" s="306"/>
      <c r="I18" s="306"/>
      <c r="J18" s="306"/>
      <c r="K18" s="306"/>
      <c r="L18" s="306"/>
      <c r="M18" s="306"/>
      <c r="N18" s="306"/>
      <c r="O18" s="307"/>
      <c r="P18" s="306"/>
      <c r="Q18" s="306"/>
      <c r="R18" s="307"/>
      <c r="S18" s="306"/>
      <c r="T18" s="306"/>
    </row>
    <row r="19" spans="2:20" x14ac:dyDescent="0.25">
      <c r="B19" s="306"/>
      <c r="C19" s="307"/>
      <c r="D19" s="306"/>
      <c r="E19" s="306"/>
      <c r="F19" s="307"/>
      <c r="G19" s="306"/>
      <c r="H19" s="306"/>
      <c r="I19" s="306"/>
      <c r="J19" s="306"/>
      <c r="K19" s="306"/>
      <c r="L19" s="306"/>
      <c r="M19" s="306"/>
      <c r="N19" s="306"/>
      <c r="O19" s="307"/>
      <c r="P19" s="306"/>
      <c r="Q19" s="306"/>
      <c r="R19" s="307"/>
      <c r="S19" s="306"/>
      <c r="T19" s="306"/>
    </row>
    <row r="20" spans="2:20" x14ac:dyDescent="0.25">
      <c r="B20" s="306"/>
      <c r="C20" s="307"/>
      <c r="D20" s="306"/>
      <c r="E20" s="306"/>
      <c r="F20" s="307"/>
      <c r="G20" s="306"/>
      <c r="H20" s="306"/>
      <c r="I20" s="306"/>
      <c r="J20" s="306"/>
      <c r="K20" s="306"/>
      <c r="L20" s="306"/>
      <c r="M20" s="306"/>
      <c r="N20" s="306"/>
      <c r="O20" s="307"/>
      <c r="P20" s="306"/>
      <c r="Q20" s="306"/>
      <c r="R20" s="307"/>
      <c r="S20" s="306"/>
      <c r="T20" s="306"/>
    </row>
  </sheetData>
  <mergeCells count="1">
    <mergeCell ref="J3:T3"/>
  </mergeCells>
  <printOptions horizontalCentered="1"/>
  <pageMargins left="0.25" right="0.25" top="1.5" bottom="0.75" header="0.3" footer="0.3"/>
  <pageSetup scale="60" fitToHeight="0" orientation="landscape" r:id="rId1"/>
  <headerFooter alignWithMargins="0">
    <oddFooter>&amp;LNew Jersey Board of Public Utilities,  Office of Clean Energy&amp;RNew Jersey's Clean Energy Program&amp;XTM</oddFooter>
  </headerFooter>
  <rowBreaks count="1" manualBreakCount="1">
    <brk id="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X69"/>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X1"/>
    </sheetView>
  </sheetViews>
  <sheetFormatPr defaultColWidth="10.33203125" defaultRowHeight="13.8" x14ac:dyDescent="0.25"/>
  <cols>
    <col min="1" max="1" width="27.77734375" style="1" bestFit="1" customWidth="1"/>
    <col min="2" max="2" width="9.109375" style="47" customWidth="1"/>
    <col min="3" max="3" width="12.88671875" style="1" bestFit="1" customWidth="1"/>
    <col min="4" max="4" width="0.88671875" style="5"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6" style="1" customWidth="1"/>
    <col min="25" max="16384" width="10.33203125" style="1"/>
  </cols>
  <sheetData>
    <row r="1" spans="1:24" ht="17.399999999999999" x14ac:dyDescent="0.25">
      <c r="A1" s="345" t="s">
        <v>117</v>
      </c>
      <c r="B1" s="345"/>
      <c r="C1" s="345"/>
      <c r="D1" s="345"/>
      <c r="E1" s="345"/>
      <c r="F1" s="345"/>
      <c r="G1" s="345"/>
      <c r="H1" s="345"/>
      <c r="I1" s="345"/>
      <c r="J1" s="345"/>
      <c r="K1" s="345"/>
      <c r="L1" s="345"/>
      <c r="M1" s="345"/>
      <c r="N1" s="345"/>
      <c r="O1" s="345"/>
      <c r="P1" s="345"/>
      <c r="Q1" s="345"/>
      <c r="R1" s="345"/>
      <c r="S1" s="345"/>
      <c r="T1" s="345"/>
      <c r="U1" s="345"/>
      <c r="V1" s="345"/>
      <c r="W1" s="345"/>
      <c r="X1" s="345"/>
    </row>
    <row r="2" spans="1:24" ht="10.199999999999999" customHeight="1" x14ac:dyDescent="0.3">
      <c r="A2" s="48"/>
      <c r="B2" s="49"/>
      <c r="C2" s="48"/>
      <c r="E2" s="48"/>
      <c r="F2" s="48"/>
      <c r="G2" s="48"/>
      <c r="H2" s="48"/>
      <c r="I2" s="48"/>
      <c r="J2" s="48"/>
      <c r="K2" s="5"/>
      <c r="L2" s="5"/>
      <c r="N2" s="5"/>
      <c r="O2" s="5"/>
      <c r="Q2" s="5"/>
      <c r="R2" s="5"/>
      <c r="T2" s="156"/>
      <c r="U2" s="156"/>
      <c r="V2" s="157"/>
      <c r="W2" s="347" t="s">
        <v>119</v>
      </c>
      <c r="X2" s="347"/>
    </row>
    <row r="3" spans="1:24" s="78" customFormat="1" ht="15.6" customHeight="1" x14ac:dyDescent="0.25">
      <c r="A3" s="77"/>
      <c r="B3" s="350" t="s">
        <v>93</v>
      </c>
      <c r="C3" s="350"/>
      <c r="D3" s="24"/>
      <c r="E3" s="324" t="s">
        <v>10</v>
      </c>
      <c r="F3" s="352"/>
      <c r="G3" s="324" t="s">
        <v>10</v>
      </c>
      <c r="H3" s="352"/>
      <c r="I3" s="324" t="s">
        <v>10</v>
      </c>
      <c r="J3" s="352"/>
      <c r="K3" s="326" t="s">
        <v>10</v>
      </c>
      <c r="L3" s="327"/>
      <c r="M3" s="24"/>
      <c r="N3" s="335" t="s">
        <v>92</v>
      </c>
      <c r="O3" s="336"/>
      <c r="P3" s="24"/>
      <c r="Q3" s="339" t="s">
        <v>118</v>
      </c>
      <c r="R3" s="340"/>
      <c r="S3" s="124"/>
      <c r="T3" s="346" t="s">
        <v>112</v>
      </c>
      <c r="U3" s="346"/>
      <c r="V3" s="157"/>
      <c r="W3" s="347"/>
      <c r="X3" s="347"/>
    </row>
    <row r="4" spans="1:24" s="78" customFormat="1" x14ac:dyDescent="0.25">
      <c r="A4" s="79"/>
      <c r="B4" s="351"/>
      <c r="C4" s="351"/>
      <c r="D4" s="24"/>
      <c r="E4" s="343" t="s">
        <v>89</v>
      </c>
      <c r="F4" s="344"/>
      <c r="G4" s="343" t="s">
        <v>94</v>
      </c>
      <c r="H4" s="344"/>
      <c r="I4" s="343" t="s">
        <v>91</v>
      </c>
      <c r="J4" s="344"/>
      <c r="K4" s="348" t="s">
        <v>86</v>
      </c>
      <c r="L4" s="349"/>
      <c r="M4" s="24"/>
      <c r="N4" s="337"/>
      <c r="O4" s="338"/>
      <c r="P4" s="24"/>
      <c r="Q4" s="341"/>
      <c r="R4" s="342"/>
      <c r="S4" s="124"/>
      <c r="T4" s="346"/>
      <c r="U4" s="346"/>
      <c r="V4" s="157"/>
      <c r="W4" s="347"/>
      <c r="X4" s="347"/>
    </row>
    <row r="5" spans="1:24" s="78" customFormat="1" ht="27.6" x14ac:dyDescent="0.25">
      <c r="A5" s="333" t="s">
        <v>95</v>
      </c>
      <c r="B5" s="165" t="s">
        <v>9</v>
      </c>
      <c r="C5" s="123" t="s">
        <v>76</v>
      </c>
      <c r="D5" s="97"/>
      <c r="E5" s="98" t="s">
        <v>9</v>
      </c>
      <c r="F5" s="98" t="s">
        <v>76</v>
      </c>
      <c r="G5" s="98" t="s">
        <v>9</v>
      </c>
      <c r="H5" s="98" t="s">
        <v>76</v>
      </c>
      <c r="I5" s="98" t="s">
        <v>9</v>
      </c>
      <c r="J5" s="98" t="s">
        <v>76</v>
      </c>
      <c r="K5" s="123" t="s">
        <v>9</v>
      </c>
      <c r="L5" s="123" t="s">
        <v>76</v>
      </c>
      <c r="M5" s="97"/>
      <c r="N5" s="123" t="s">
        <v>9</v>
      </c>
      <c r="O5" s="123" t="s">
        <v>11</v>
      </c>
      <c r="P5" s="25"/>
      <c r="Q5" s="100" t="s">
        <v>8</v>
      </c>
      <c r="R5" s="100" t="s">
        <v>32</v>
      </c>
      <c r="S5" s="101"/>
      <c r="T5" s="103" t="s">
        <v>8</v>
      </c>
      <c r="U5" s="103" t="s">
        <v>30</v>
      </c>
      <c r="V5" s="158"/>
      <c r="W5" s="103" t="s">
        <v>8</v>
      </c>
      <c r="X5" s="103" t="s">
        <v>30</v>
      </c>
    </row>
    <row r="6" spans="1:24" s="78" customFormat="1" x14ac:dyDescent="0.25">
      <c r="A6" s="333"/>
      <c r="B6" s="102"/>
      <c r="C6" s="102"/>
      <c r="D6" s="102"/>
      <c r="E6" s="102"/>
      <c r="F6" s="102"/>
      <c r="G6" s="102"/>
      <c r="H6" s="102"/>
      <c r="I6" s="102"/>
      <c r="J6" s="102"/>
      <c r="K6" s="102"/>
      <c r="L6" s="102"/>
      <c r="M6" s="97"/>
      <c r="N6" s="97"/>
      <c r="O6" s="97"/>
      <c r="P6" s="25"/>
      <c r="Q6" s="97"/>
      <c r="R6" s="97"/>
      <c r="S6" s="101"/>
      <c r="T6" s="104"/>
      <c r="U6" s="104"/>
      <c r="V6" s="158"/>
      <c r="W6" s="104"/>
      <c r="X6" s="104"/>
    </row>
    <row r="7" spans="1:24" s="78" customFormat="1" ht="4.2" customHeight="1" x14ac:dyDescent="0.25">
      <c r="A7" s="164"/>
      <c r="B7" s="102"/>
      <c r="C7" s="102"/>
      <c r="D7" s="102"/>
      <c r="E7" s="102"/>
      <c r="F7" s="102"/>
      <c r="G7" s="102"/>
      <c r="H7" s="102"/>
      <c r="I7" s="102"/>
      <c r="J7" s="102"/>
      <c r="K7" s="102"/>
      <c r="L7" s="102"/>
      <c r="M7" s="97"/>
      <c r="N7" s="97"/>
      <c r="O7" s="97"/>
      <c r="P7" s="25"/>
      <c r="Q7" s="97"/>
      <c r="R7" s="97"/>
      <c r="S7" s="101"/>
      <c r="T7" s="104"/>
      <c r="U7" s="104"/>
      <c r="V7" s="158"/>
      <c r="W7" s="104"/>
      <c r="X7" s="104"/>
    </row>
    <row r="8" spans="1:24" ht="14.4" x14ac:dyDescent="0.25">
      <c r="A8" s="226" t="s">
        <v>19</v>
      </c>
      <c r="B8" s="201">
        <v>11217</v>
      </c>
      <c r="C8" s="139">
        <v>88216</v>
      </c>
      <c r="D8" s="225"/>
      <c r="E8" s="227">
        <v>1962</v>
      </c>
      <c r="F8" s="228">
        <v>55790</v>
      </c>
      <c r="G8" s="227">
        <v>803</v>
      </c>
      <c r="H8" s="228">
        <v>241853</v>
      </c>
      <c r="I8" s="227">
        <v>75</v>
      </c>
      <c r="J8" s="228">
        <v>148915</v>
      </c>
      <c r="K8" s="201">
        <f t="shared" ref="K8:L11" si="0">SUM(E8+G8+I8)</f>
        <v>2840</v>
      </c>
      <c r="L8" s="142">
        <f t="shared" si="0"/>
        <v>446558</v>
      </c>
      <c r="M8" s="225"/>
      <c r="N8" s="201">
        <v>75</v>
      </c>
      <c r="O8" s="139">
        <v>166177</v>
      </c>
      <c r="P8" s="126"/>
      <c r="Q8" s="127">
        <f t="shared" ref="Q8:R11" si="1">SUM(B8+K8+N8)</f>
        <v>14132</v>
      </c>
      <c r="R8" s="128">
        <f t="shared" si="1"/>
        <v>700951</v>
      </c>
      <c r="S8" s="129"/>
      <c r="T8" s="160">
        <f>'[1]Monthly Capacity'!$Q$8</f>
        <v>14131</v>
      </c>
      <c r="U8" s="160">
        <f>'[1]Monthly Capacity'!$R$8</f>
        <v>700950.33500000008</v>
      </c>
      <c r="V8" s="158"/>
      <c r="W8" s="245">
        <f t="shared" ref="W8:X11" si="2">SUM(Q8-T8)</f>
        <v>1</v>
      </c>
      <c r="X8" s="246">
        <f t="shared" si="2"/>
        <v>0.66499999992083758</v>
      </c>
    </row>
    <row r="9" spans="1:24" ht="14.4" x14ac:dyDescent="0.25">
      <c r="A9" s="229">
        <v>2012</v>
      </c>
      <c r="B9" s="203">
        <f>'Annual Capacity'!D18</f>
        <v>5303</v>
      </c>
      <c r="C9" s="147">
        <f>'Annual Capacity'!E18</f>
        <v>45792.758999999998</v>
      </c>
      <c r="D9" s="225"/>
      <c r="E9" s="230">
        <f>'Annual Capacity'!G18</f>
        <v>630</v>
      </c>
      <c r="F9" s="231">
        <f>'Annual Capacity'!H18</f>
        <v>22254.632000000001</v>
      </c>
      <c r="G9" s="230">
        <f>'Annual Capacity'!I18</f>
        <v>413</v>
      </c>
      <c r="H9" s="231">
        <f>'Annual Capacity'!J18</f>
        <v>120416.802</v>
      </c>
      <c r="I9" s="230">
        <f>'Annual Capacity'!K18</f>
        <v>47</v>
      </c>
      <c r="J9" s="231">
        <f>'Annual Capacity'!L18</f>
        <v>87882.441000000006</v>
      </c>
      <c r="K9" s="203">
        <f t="shared" si="0"/>
        <v>1090</v>
      </c>
      <c r="L9" s="148">
        <f t="shared" si="0"/>
        <v>230553.875</v>
      </c>
      <c r="M9" s="225"/>
      <c r="N9" s="203">
        <f>'Annual Capacity'!P18</f>
        <v>23</v>
      </c>
      <c r="O9" s="147">
        <f>'Annual Capacity'!Q18</f>
        <v>56793.803999999996</v>
      </c>
      <c r="P9" s="126"/>
      <c r="Q9" s="130">
        <f t="shared" si="1"/>
        <v>6416</v>
      </c>
      <c r="R9" s="131">
        <f t="shared" si="1"/>
        <v>333140.43800000002</v>
      </c>
      <c r="S9" s="129"/>
      <c r="T9" s="293">
        <f>'[1]Monthly Capacity'!$Q$9</f>
        <v>6415</v>
      </c>
      <c r="U9" s="293">
        <f>'[1]Monthly Capacity'!$R$9</f>
        <v>333134.73800000001</v>
      </c>
      <c r="V9" s="158"/>
      <c r="W9" s="247">
        <f t="shared" si="2"/>
        <v>1</v>
      </c>
      <c r="X9" s="248">
        <f t="shared" si="2"/>
        <v>5.7000000000116415</v>
      </c>
    </row>
    <row r="10" spans="1:24" ht="14.4" x14ac:dyDescent="0.25">
      <c r="A10" s="226">
        <v>2013</v>
      </c>
      <c r="B10" s="201">
        <f>'Annual Capacity'!D19</f>
        <v>5957</v>
      </c>
      <c r="C10" s="139">
        <f>'Annual Capacity'!E19</f>
        <v>47928.606</v>
      </c>
      <c r="D10" s="225"/>
      <c r="E10" s="227">
        <f>'Annual Capacity'!G19</f>
        <v>265</v>
      </c>
      <c r="F10" s="228">
        <f>'Annual Capacity'!H19</f>
        <v>10665.724</v>
      </c>
      <c r="G10" s="227">
        <f>'Annual Capacity'!I19</f>
        <v>228</v>
      </c>
      <c r="H10" s="228">
        <f>'Annual Capacity'!J19</f>
        <v>74009.281000000003</v>
      </c>
      <c r="I10" s="227">
        <f>'Annual Capacity'!K19</f>
        <v>26</v>
      </c>
      <c r="J10" s="228">
        <f>'Annual Capacity'!L19</f>
        <v>64412.160000000003</v>
      </c>
      <c r="K10" s="201">
        <f t="shared" si="0"/>
        <v>519</v>
      </c>
      <c r="L10" s="142">
        <f t="shared" si="0"/>
        <v>149087.16500000001</v>
      </c>
      <c r="M10" s="225"/>
      <c r="N10" s="201">
        <f>'Annual Capacity'!P19</f>
        <v>18</v>
      </c>
      <c r="O10" s="139">
        <f>'Annual Capacity'!Q19</f>
        <v>23162.1</v>
      </c>
      <c r="P10" s="126"/>
      <c r="Q10" s="127">
        <f t="shared" si="1"/>
        <v>6494</v>
      </c>
      <c r="R10" s="128">
        <f t="shared" si="1"/>
        <v>220177.87100000001</v>
      </c>
      <c r="S10" s="129"/>
      <c r="T10" s="160">
        <f>'[1]Monthly Capacity'!$Q$10</f>
        <v>6493</v>
      </c>
      <c r="U10" s="160">
        <f>'[1]Monthly Capacity'!$R$10</f>
        <v>220176.46100000001</v>
      </c>
      <c r="V10" s="158"/>
      <c r="W10" s="245">
        <f t="shared" si="2"/>
        <v>1</v>
      </c>
      <c r="X10" s="246">
        <f t="shared" si="2"/>
        <v>1.4100000000034925</v>
      </c>
    </row>
    <row r="11" spans="1:24" ht="14.4" x14ac:dyDescent="0.25">
      <c r="A11" s="226">
        <v>2014</v>
      </c>
      <c r="B11" s="201">
        <f>'Annual Capacity'!D20</f>
        <v>6813</v>
      </c>
      <c r="C11" s="139">
        <f>'Annual Capacity'!E20</f>
        <v>55235.733999999997</v>
      </c>
      <c r="D11" s="225"/>
      <c r="E11" s="227">
        <f>'Annual Capacity'!G20</f>
        <v>112</v>
      </c>
      <c r="F11" s="228">
        <f>'Annual Capacity'!H20</f>
        <v>4127.3940000000002</v>
      </c>
      <c r="G11" s="227">
        <f>'Annual Capacity'!I20</f>
        <v>102</v>
      </c>
      <c r="H11" s="228">
        <f>'Annual Capacity'!J20</f>
        <v>35309.277999999998</v>
      </c>
      <c r="I11" s="227">
        <f>'Annual Capacity'!K20</f>
        <v>10</v>
      </c>
      <c r="J11" s="228">
        <f>'Annual Capacity'!L20</f>
        <v>45163.02</v>
      </c>
      <c r="K11" s="201">
        <f t="shared" si="0"/>
        <v>224</v>
      </c>
      <c r="L11" s="142">
        <f t="shared" si="0"/>
        <v>84599.691999999995</v>
      </c>
      <c r="M11" s="225"/>
      <c r="N11" s="201">
        <f>'Annual Capacity'!P20</f>
        <v>8</v>
      </c>
      <c r="O11" s="139">
        <f>'Annual Capacity'!Q20</f>
        <v>63370.64</v>
      </c>
      <c r="P11" s="126"/>
      <c r="Q11" s="127">
        <f t="shared" si="1"/>
        <v>7045</v>
      </c>
      <c r="R11" s="128">
        <f t="shared" si="1"/>
        <v>203206.06599999999</v>
      </c>
      <c r="S11" s="129"/>
      <c r="T11" s="160">
        <f>'[1]Monthly Capacity'!$Q$11</f>
        <v>7041</v>
      </c>
      <c r="U11" s="160">
        <f>'[1]Monthly Capacity'!$R$11</f>
        <v>203178.16600000003</v>
      </c>
      <c r="V11" s="158"/>
      <c r="W11" s="245">
        <f t="shared" si="2"/>
        <v>4</v>
      </c>
      <c r="X11" s="246">
        <f t="shared" si="2"/>
        <v>27.899999999965075</v>
      </c>
    </row>
    <row r="12" spans="1:24" s="5" customFormat="1" ht="4.2" customHeight="1" thickBot="1" x14ac:dyDescent="0.3">
      <c r="A12" s="169"/>
      <c r="B12" s="132"/>
      <c r="C12" s="133"/>
      <c r="D12" s="145"/>
      <c r="E12" s="149"/>
      <c r="F12" s="133"/>
      <c r="G12" s="149"/>
      <c r="H12" s="133"/>
      <c r="I12" s="149"/>
      <c r="J12" s="133"/>
      <c r="K12" s="149"/>
      <c r="L12" s="134"/>
      <c r="M12" s="145"/>
      <c r="N12" s="149"/>
      <c r="O12" s="133"/>
      <c r="P12" s="145"/>
      <c r="Q12" s="132"/>
      <c r="R12" s="134"/>
      <c r="S12" s="125"/>
      <c r="T12" s="163"/>
      <c r="U12" s="136"/>
      <c r="V12" s="158"/>
      <c r="W12" s="135"/>
      <c r="X12" s="136"/>
    </row>
    <row r="13" spans="1:24" s="172" customFormat="1" ht="15" thickTop="1" thickBot="1" x14ac:dyDescent="0.3">
      <c r="A13" s="180" t="s">
        <v>111</v>
      </c>
      <c r="B13" s="202">
        <f>SUM(B3:B11)</f>
        <v>29290</v>
      </c>
      <c r="C13" s="175">
        <f>SUM(C3:C11)</f>
        <v>237173.09899999999</v>
      </c>
      <c r="D13" s="106"/>
      <c r="E13" s="194">
        <f t="shared" ref="E13:L13" si="3">SUM(E3:E11)</f>
        <v>2969</v>
      </c>
      <c r="F13" s="199">
        <f t="shared" si="3"/>
        <v>92837.75</v>
      </c>
      <c r="G13" s="195">
        <f t="shared" si="3"/>
        <v>1546</v>
      </c>
      <c r="H13" s="199">
        <f t="shared" si="3"/>
        <v>471588.36100000003</v>
      </c>
      <c r="I13" s="195">
        <f t="shared" si="3"/>
        <v>158</v>
      </c>
      <c r="J13" s="199">
        <f t="shared" si="3"/>
        <v>346372.62100000004</v>
      </c>
      <c r="K13" s="174">
        <f t="shared" si="3"/>
        <v>4673</v>
      </c>
      <c r="L13" s="177">
        <f t="shared" si="3"/>
        <v>910798.73200000008</v>
      </c>
      <c r="M13" s="106"/>
      <c r="N13" s="176">
        <f>SUM(N3:N11)</f>
        <v>124</v>
      </c>
      <c r="O13" s="175">
        <f>SUM(O3:O11)</f>
        <v>309503.54399999999</v>
      </c>
      <c r="P13" s="106"/>
      <c r="Q13" s="178">
        <f>SUM(Q3:Q11)</f>
        <v>34087</v>
      </c>
      <c r="R13" s="179">
        <f>SUM(R3:R11)</f>
        <v>1457475.375</v>
      </c>
      <c r="S13" s="170"/>
      <c r="T13" s="196">
        <f>SUM(T8:T11)</f>
        <v>34080</v>
      </c>
      <c r="U13" s="197">
        <f>SUM(U3:U11)</f>
        <v>1457439.7</v>
      </c>
      <c r="V13" s="171"/>
      <c r="W13" s="198">
        <f>SUM(W8:W11)</f>
        <v>7</v>
      </c>
      <c r="X13" s="197">
        <f>SUM(X8:X11)</f>
        <v>35.674999999901047</v>
      </c>
    </row>
    <row r="14" spans="1:24" s="5" customFormat="1" ht="17.399999999999999" customHeight="1" thickTop="1" x14ac:dyDescent="0.25">
      <c r="A14" s="215"/>
      <c r="B14" s="137"/>
      <c r="C14" s="137"/>
      <c r="D14" s="137"/>
      <c r="E14" s="137"/>
      <c r="F14" s="137"/>
      <c r="G14" s="137"/>
      <c r="H14" s="137"/>
      <c r="I14" s="137"/>
      <c r="J14" s="137"/>
      <c r="K14" s="137"/>
      <c r="L14" s="137"/>
      <c r="M14" s="126"/>
      <c r="N14" s="132"/>
      <c r="O14" s="133"/>
      <c r="P14" s="126"/>
      <c r="Q14" s="132"/>
      <c r="R14" s="134"/>
      <c r="S14" s="129"/>
      <c r="T14" s="159"/>
      <c r="U14" s="159"/>
      <c r="V14" s="158"/>
      <c r="W14" s="135"/>
      <c r="X14" s="136"/>
    </row>
    <row r="15" spans="1:24" s="78" customFormat="1" ht="4.2" customHeight="1" x14ac:dyDescent="0.25">
      <c r="A15" s="164"/>
      <c r="B15" s="102"/>
      <c r="C15" s="102"/>
      <c r="D15" s="102"/>
      <c r="E15" s="102"/>
      <c r="F15" s="102"/>
      <c r="G15" s="102"/>
      <c r="H15" s="102"/>
      <c r="I15" s="102"/>
      <c r="J15" s="102"/>
      <c r="K15" s="102"/>
      <c r="L15" s="102"/>
      <c r="M15" s="97"/>
      <c r="N15" s="97"/>
      <c r="O15" s="97"/>
      <c r="P15" s="25"/>
      <c r="Q15" s="97"/>
      <c r="R15" s="97"/>
      <c r="S15" s="101"/>
      <c r="T15" s="104"/>
      <c r="U15" s="104"/>
      <c r="V15" s="158"/>
      <c r="W15" s="104"/>
      <c r="X15" s="104"/>
    </row>
    <row r="16" spans="1:24" ht="14.4" x14ac:dyDescent="0.25">
      <c r="A16" s="46">
        <v>42005</v>
      </c>
      <c r="B16" s="201">
        <v>833</v>
      </c>
      <c r="C16" s="139">
        <v>6782.14</v>
      </c>
      <c r="D16" s="126"/>
      <c r="E16" s="140">
        <v>8</v>
      </c>
      <c r="F16" s="141">
        <v>187.73</v>
      </c>
      <c r="G16" s="140">
        <v>12</v>
      </c>
      <c r="H16" s="141">
        <v>2920.42</v>
      </c>
      <c r="I16" s="140">
        <v>0</v>
      </c>
      <c r="J16" s="141">
        <v>0</v>
      </c>
      <c r="K16" s="138">
        <f t="shared" ref="K16:L20" si="4">SUM(E16+G16+I16)</f>
        <v>20</v>
      </c>
      <c r="L16" s="142">
        <f t="shared" si="4"/>
        <v>3108.15</v>
      </c>
      <c r="M16" s="126"/>
      <c r="N16" s="138">
        <v>1</v>
      </c>
      <c r="O16" s="139">
        <v>6258.6</v>
      </c>
      <c r="P16" s="126"/>
      <c r="Q16" s="127">
        <f t="shared" ref="Q16:Q39" si="5">SUM(B16+K16+N16)</f>
        <v>854</v>
      </c>
      <c r="R16" s="128">
        <f>SUM(C16+L16+O16)</f>
        <v>16148.890000000001</v>
      </c>
      <c r="S16" s="129"/>
      <c r="T16" s="160">
        <f>'[1]Monthly Capacity'!$Q$18</f>
        <v>853</v>
      </c>
      <c r="U16" s="160">
        <f>'[1]Monthly Capacity'!$R$18</f>
        <v>16143.61</v>
      </c>
      <c r="V16" s="158"/>
      <c r="W16" s="143">
        <f t="shared" ref="W16:X20" si="6">SUM(Q16-T16)</f>
        <v>1</v>
      </c>
      <c r="X16" s="144">
        <f t="shared" si="6"/>
        <v>5.2800000000006548</v>
      </c>
    </row>
    <row r="17" spans="1:24" ht="14.4" x14ac:dyDescent="0.25">
      <c r="A17" s="46">
        <v>42036</v>
      </c>
      <c r="B17" s="201">
        <v>622</v>
      </c>
      <c r="C17" s="139">
        <v>4725.6899999999996</v>
      </c>
      <c r="D17" s="126"/>
      <c r="E17" s="140">
        <v>12</v>
      </c>
      <c r="F17" s="141">
        <v>334.13</v>
      </c>
      <c r="G17" s="140">
        <v>1</v>
      </c>
      <c r="H17" s="141">
        <v>851.19</v>
      </c>
      <c r="I17" s="140">
        <v>0</v>
      </c>
      <c r="J17" s="141">
        <v>0</v>
      </c>
      <c r="K17" s="138">
        <f t="shared" si="4"/>
        <v>13</v>
      </c>
      <c r="L17" s="142">
        <f t="shared" si="4"/>
        <v>1185.3200000000002</v>
      </c>
      <c r="M17" s="126"/>
      <c r="N17" s="138">
        <v>0</v>
      </c>
      <c r="O17" s="139">
        <v>0</v>
      </c>
      <c r="P17" s="126"/>
      <c r="Q17" s="127">
        <f t="shared" si="5"/>
        <v>635</v>
      </c>
      <c r="R17" s="128">
        <f>SUM(C17+L17+O17)</f>
        <v>5911.01</v>
      </c>
      <c r="S17" s="129"/>
      <c r="T17" s="160">
        <f>'[1]Monthly Capacity'!$Q$19</f>
        <v>636</v>
      </c>
      <c r="U17" s="160">
        <f>'[1]Monthly Capacity'!$R$19</f>
        <v>5915.42</v>
      </c>
      <c r="V17" s="158"/>
      <c r="W17" s="143">
        <f t="shared" si="6"/>
        <v>-1</v>
      </c>
      <c r="X17" s="144">
        <f t="shared" si="6"/>
        <v>-4.4099999999998545</v>
      </c>
    </row>
    <row r="18" spans="1:24" ht="14.4" x14ac:dyDescent="0.25">
      <c r="A18" s="46">
        <v>42064</v>
      </c>
      <c r="B18" s="201">
        <v>847</v>
      </c>
      <c r="C18" s="139">
        <v>6885.9</v>
      </c>
      <c r="D18" s="126"/>
      <c r="E18" s="140">
        <v>1</v>
      </c>
      <c r="F18" s="141">
        <v>16.07</v>
      </c>
      <c r="G18" s="140">
        <v>3</v>
      </c>
      <c r="H18" s="141">
        <v>1207.5</v>
      </c>
      <c r="I18" s="140">
        <v>1</v>
      </c>
      <c r="J18" s="141">
        <v>5958.43</v>
      </c>
      <c r="K18" s="138">
        <f t="shared" si="4"/>
        <v>5</v>
      </c>
      <c r="L18" s="142">
        <f t="shared" si="4"/>
        <v>7182</v>
      </c>
      <c r="M18" s="126"/>
      <c r="N18" s="138">
        <v>0</v>
      </c>
      <c r="O18" s="139">
        <v>0</v>
      </c>
      <c r="P18" s="126"/>
      <c r="Q18" s="127">
        <f t="shared" si="5"/>
        <v>852</v>
      </c>
      <c r="R18" s="128">
        <f>SUM(C18+L18+O18)</f>
        <v>14067.9</v>
      </c>
      <c r="S18" s="129"/>
      <c r="T18" s="160">
        <f>'[1]Monthly Capacity'!$Q$20</f>
        <v>851</v>
      </c>
      <c r="U18" s="160">
        <f>'[1]Monthly Capacity'!$R$20</f>
        <v>14049.54</v>
      </c>
      <c r="V18" s="158"/>
      <c r="W18" s="143">
        <f t="shared" si="6"/>
        <v>1</v>
      </c>
      <c r="X18" s="144">
        <f t="shared" si="6"/>
        <v>18.359999999998763</v>
      </c>
    </row>
    <row r="19" spans="1:24" ht="14.4" x14ac:dyDescent="0.25">
      <c r="A19" s="46">
        <v>42095</v>
      </c>
      <c r="B19" s="201">
        <v>907</v>
      </c>
      <c r="C19" s="139">
        <v>7069.36</v>
      </c>
      <c r="D19" s="126"/>
      <c r="E19" s="140">
        <v>11</v>
      </c>
      <c r="F19" s="141">
        <v>285.07</v>
      </c>
      <c r="G19" s="140">
        <v>4</v>
      </c>
      <c r="H19" s="141">
        <v>1459.31</v>
      </c>
      <c r="I19" s="140">
        <v>0</v>
      </c>
      <c r="J19" s="141">
        <v>0</v>
      </c>
      <c r="K19" s="138">
        <f t="shared" si="4"/>
        <v>15</v>
      </c>
      <c r="L19" s="142">
        <f t="shared" si="4"/>
        <v>1744.3799999999999</v>
      </c>
      <c r="M19" s="126"/>
      <c r="N19" s="138">
        <v>0</v>
      </c>
      <c r="O19" s="139">
        <v>0</v>
      </c>
      <c r="P19" s="126"/>
      <c r="Q19" s="127">
        <f t="shared" si="5"/>
        <v>922</v>
      </c>
      <c r="R19" s="128">
        <f>SUM(C19+L19+O19)</f>
        <v>8813.74</v>
      </c>
      <c r="S19" s="129"/>
      <c r="T19" s="160">
        <f>'[1]Monthly Capacity'!$Q$21</f>
        <v>922</v>
      </c>
      <c r="U19" s="160">
        <f>'[1]Monthly Capacity'!$R$21</f>
        <v>8813.74</v>
      </c>
      <c r="V19" s="158"/>
      <c r="W19" s="143">
        <f t="shared" si="6"/>
        <v>0</v>
      </c>
      <c r="X19" s="144">
        <f t="shared" si="6"/>
        <v>0</v>
      </c>
    </row>
    <row r="20" spans="1:24" ht="14.4" x14ac:dyDescent="0.25">
      <c r="A20" s="46">
        <v>42125</v>
      </c>
      <c r="B20" s="201">
        <v>785</v>
      </c>
      <c r="C20" s="139">
        <v>6073.15</v>
      </c>
      <c r="D20" s="126"/>
      <c r="E20" s="140">
        <v>6</v>
      </c>
      <c r="F20" s="141">
        <v>197.07</v>
      </c>
      <c r="G20" s="140">
        <v>5</v>
      </c>
      <c r="H20" s="141">
        <v>1718.79</v>
      </c>
      <c r="I20" s="140">
        <v>0</v>
      </c>
      <c r="J20" s="141">
        <v>0</v>
      </c>
      <c r="K20" s="138">
        <f t="shared" si="4"/>
        <v>11</v>
      </c>
      <c r="L20" s="142">
        <f t="shared" si="4"/>
        <v>1915.86</v>
      </c>
      <c r="M20" s="126"/>
      <c r="N20" s="138">
        <v>0</v>
      </c>
      <c r="O20" s="139">
        <v>0</v>
      </c>
      <c r="P20" s="126"/>
      <c r="Q20" s="127">
        <f t="shared" si="5"/>
        <v>796</v>
      </c>
      <c r="R20" s="128">
        <f>SUM(C20+L20+O20)</f>
        <v>7989.0099999999993</v>
      </c>
      <c r="S20" s="129"/>
      <c r="T20" s="160">
        <f>'[1]Monthly Capacity'!$Q$22</f>
        <v>794</v>
      </c>
      <c r="U20" s="160">
        <f>'[1]Monthly Capacity'!$R$22</f>
        <v>7980.3399999999992</v>
      </c>
      <c r="V20" s="158"/>
      <c r="W20" s="143">
        <f t="shared" si="6"/>
        <v>2</v>
      </c>
      <c r="X20" s="144">
        <f t="shared" si="6"/>
        <v>8.6700000000000728</v>
      </c>
    </row>
    <row r="21" spans="1:24" ht="14.4" x14ac:dyDescent="0.25">
      <c r="A21" s="46">
        <v>42156</v>
      </c>
      <c r="B21" s="201">
        <v>1096</v>
      </c>
      <c r="C21" s="139">
        <v>8779.5300000000007</v>
      </c>
      <c r="D21" s="145"/>
      <c r="E21" s="140">
        <v>11</v>
      </c>
      <c r="F21" s="141">
        <v>289.3</v>
      </c>
      <c r="G21" s="140">
        <v>3</v>
      </c>
      <c r="H21" s="141">
        <v>1200.6600000000001</v>
      </c>
      <c r="I21" s="140">
        <v>1</v>
      </c>
      <c r="J21" s="141">
        <v>1589.87</v>
      </c>
      <c r="K21" s="138">
        <f t="shared" ref="K21:K38" si="7">SUM(E21+G21+I21)</f>
        <v>15</v>
      </c>
      <c r="L21" s="142">
        <f t="shared" ref="L21:L39" si="8">SUM(F21+H21+J21)</f>
        <v>3079.83</v>
      </c>
      <c r="M21" s="145"/>
      <c r="N21" s="138">
        <v>2</v>
      </c>
      <c r="O21" s="139">
        <v>5887.72</v>
      </c>
      <c r="P21" s="145"/>
      <c r="Q21" s="127">
        <f t="shared" si="5"/>
        <v>1113</v>
      </c>
      <c r="R21" s="128">
        <f t="shared" ref="R21:R39" si="9">SUM(C21+L21+O21)</f>
        <v>17747.080000000002</v>
      </c>
      <c r="S21" s="125"/>
      <c r="T21" s="161">
        <f>'[1]Monthly Capacity'!$Q$23</f>
        <v>1111</v>
      </c>
      <c r="U21" s="144">
        <f>'[1]Monthly Capacity'!$R$23</f>
        <v>17735.830000000002</v>
      </c>
      <c r="V21" s="158"/>
      <c r="W21" s="143">
        <f t="shared" ref="W21:X24" si="10">SUM(Q21-T21)</f>
        <v>2</v>
      </c>
      <c r="X21" s="144">
        <f t="shared" si="10"/>
        <v>11.25</v>
      </c>
    </row>
    <row r="22" spans="1:24" ht="14.4" x14ac:dyDescent="0.25">
      <c r="A22" s="46">
        <v>42186</v>
      </c>
      <c r="B22" s="201">
        <v>1508</v>
      </c>
      <c r="C22" s="139">
        <v>12086.89</v>
      </c>
      <c r="D22" s="145"/>
      <c r="E22" s="140">
        <v>10</v>
      </c>
      <c r="F22" s="141">
        <v>260.91000000000003</v>
      </c>
      <c r="G22" s="140">
        <v>15</v>
      </c>
      <c r="H22" s="141">
        <v>4527.88</v>
      </c>
      <c r="I22" s="140">
        <v>1</v>
      </c>
      <c r="J22" s="141">
        <v>3448.44</v>
      </c>
      <c r="K22" s="138">
        <f t="shared" si="7"/>
        <v>26</v>
      </c>
      <c r="L22" s="142">
        <f t="shared" si="8"/>
        <v>8237.23</v>
      </c>
      <c r="M22" s="145"/>
      <c r="N22" s="138">
        <v>0</v>
      </c>
      <c r="O22" s="139">
        <v>0</v>
      </c>
      <c r="P22" s="145"/>
      <c r="Q22" s="127">
        <f t="shared" si="5"/>
        <v>1534</v>
      </c>
      <c r="R22" s="128">
        <f t="shared" si="9"/>
        <v>20324.12</v>
      </c>
      <c r="S22" s="125"/>
      <c r="T22" s="161">
        <f>'[1]Monthly Capacity'!$Q$24</f>
        <v>1534</v>
      </c>
      <c r="U22" s="144">
        <f>'[1]Monthly Capacity'!$R$24</f>
        <v>20324.12</v>
      </c>
      <c r="V22" s="158"/>
      <c r="W22" s="143">
        <f t="shared" si="10"/>
        <v>0</v>
      </c>
      <c r="X22" s="144">
        <f t="shared" si="10"/>
        <v>0</v>
      </c>
    </row>
    <row r="23" spans="1:24" ht="14.4" x14ac:dyDescent="0.25">
      <c r="A23" s="46">
        <v>42217</v>
      </c>
      <c r="B23" s="201">
        <v>1405</v>
      </c>
      <c r="C23" s="139">
        <v>11063.64</v>
      </c>
      <c r="D23" s="145"/>
      <c r="E23" s="140">
        <v>12</v>
      </c>
      <c r="F23" s="141">
        <v>410.26</v>
      </c>
      <c r="G23" s="140">
        <v>5</v>
      </c>
      <c r="H23" s="141">
        <v>947.96</v>
      </c>
      <c r="I23" s="140">
        <v>0</v>
      </c>
      <c r="J23" s="141">
        <v>0</v>
      </c>
      <c r="K23" s="138">
        <f t="shared" si="7"/>
        <v>17</v>
      </c>
      <c r="L23" s="142">
        <f t="shared" si="8"/>
        <v>1358.22</v>
      </c>
      <c r="M23" s="145"/>
      <c r="N23" s="138">
        <v>1</v>
      </c>
      <c r="O23" s="139">
        <v>9899.82</v>
      </c>
      <c r="P23" s="145"/>
      <c r="Q23" s="127">
        <f t="shared" si="5"/>
        <v>1423</v>
      </c>
      <c r="R23" s="128">
        <f t="shared" si="9"/>
        <v>22321.68</v>
      </c>
      <c r="S23" s="125"/>
      <c r="T23" s="161">
        <f>'[1]Monthly Capacity'!$Q$25</f>
        <v>1420</v>
      </c>
      <c r="U23" s="144">
        <f>'[1]Monthly Capacity'!$R$25</f>
        <v>22298.36</v>
      </c>
      <c r="V23" s="158"/>
      <c r="W23" s="143">
        <f t="shared" si="10"/>
        <v>3</v>
      </c>
      <c r="X23" s="144">
        <f t="shared" si="10"/>
        <v>23.319999999999709</v>
      </c>
    </row>
    <row r="24" spans="1:24" ht="14.4" x14ac:dyDescent="0.25">
      <c r="A24" s="46">
        <v>42248</v>
      </c>
      <c r="B24" s="201">
        <v>1328</v>
      </c>
      <c r="C24" s="139">
        <v>10579</v>
      </c>
      <c r="D24" s="145"/>
      <c r="E24" s="140">
        <v>3</v>
      </c>
      <c r="F24" s="141">
        <v>101.26</v>
      </c>
      <c r="G24" s="140">
        <v>6</v>
      </c>
      <c r="H24" s="141">
        <v>1584.75</v>
      </c>
      <c r="I24" s="140">
        <v>0</v>
      </c>
      <c r="J24" s="141">
        <v>0</v>
      </c>
      <c r="K24" s="138">
        <f t="shared" si="7"/>
        <v>9</v>
      </c>
      <c r="L24" s="142">
        <f t="shared" si="8"/>
        <v>1686.01</v>
      </c>
      <c r="M24" s="145"/>
      <c r="N24" s="138">
        <v>1</v>
      </c>
      <c r="O24" s="139">
        <v>5992.02</v>
      </c>
      <c r="P24" s="145"/>
      <c r="Q24" s="127">
        <f t="shared" si="5"/>
        <v>1338</v>
      </c>
      <c r="R24" s="128">
        <f t="shared" si="9"/>
        <v>18257.03</v>
      </c>
      <c r="S24" s="125"/>
      <c r="T24" s="161">
        <f>'[1]Monthly Capacity'!$Q$26</f>
        <v>1337</v>
      </c>
      <c r="U24" s="144">
        <f>'[1]Monthly Capacity'!$R$26</f>
        <v>18245.080000000002</v>
      </c>
      <c r="V24" s="158"/>
      <c r="W24" s="143">
        <f t="shared" si="10"/>
        <v>1</v>
      </c>
      <c r="X24" s="144">
        <f t="shared" si="10"/>
        <v>11.94999999999709</v>
      </c>
    </row>
    <row r="25" spans="1:24" ht="14.4" x14ac:dyDescent="0.25">
      <c r="A25" s="46">
        <v>42278</v>
      </c>
      <c r="B25" s="201">
        <v>1248</v>
      </c>
      <c r="C25" s="139">
        <v>9994.14</v>
      </c>
      <c r="D25" s="145"/>
      <c r="E25" s="140">
        <v>13</v>
      </c>
      <c r="F25" s="141">
        <v>473.12</v>
      </c>
      <c r="G25" s="140">
        <v>8</v>
      </c>
      <c r="H25" s="141">
        <v>1377.49</v>
      </c>
      <c r="I25" s="140">
        <v>0</v>
      </c>
      <c r="J25" s="141">
        <v>0</v>
      </c>
      <c r="K25" s="138">
        <f t="shared" si="7"/>
        <v>21</v>
      </c>
      <c r="L25" s="142">
        <f t="shared" si="8"/>
        <v>1850.6100000000001</v>
      </c>
      <c r="M25" s="145"/>
      <c r="N25" s="138">
        <v>0</v>
      </c>
      <c r="O25" s="139">
        <v>0</v>
      </c>
      <c r="P25" s="145"/>
      <c r="Q25" s="127">
        <f t="shared" si="5"/>
        <v>1269</v>
      </c>
      <c r="R25" s="128">
        <f t="shared" si="9"/>
        <v>11844.75</v>
      </c>
      <c r="S25" s="125"/>
      <c r="T25" s="161">
        <f>'[1]Monthly Capacity'!$Q$27</f>
        <v>1269</v>
      </c>
      <c r="U25" s="144">
        <f>'[1]Monthly Capacity'!$R$27</f>
        <v>11843.970000000001</v>
      </c>
      <c r="V25" s="158"/>
      <c r="W25" s="143">
        <f t="shared" ref="W25:W40" si="11">SUM(Q25-T25)</f>
        <v>0</v>
      </c>
      <c r="X25" s="144">
        <f t="shared" ref="X25:X40" si="12">SUM(R25-U25)</f>
        <v>0.77999999999883585</v>
      </c>
    </row>
    <row r="26" spans="1:24" ht="14.4" x14ac:dyDescent="0.25">
      <c r="A26" s="46">
        <v>42309</v>
      </c>
      <c r="B26" s="201">
        <v>929</v>
      </c>
      <c r="C26" s="139">
        <v>7141.37</v>
      </c>
      <c r="D26" s="145"/>
      <c r="E26" s="140">
        <v>11</v>
      </c>
      <c r="F26" s="141">
        <v>455.37</v>
      </c>
      <c r="G26" s="140">
        <v>8</v>
      </c>
      <c r="H26" s="141">
        <v>4233.07</v>
      </c>
      <c r="I26" s="140">
        <v>2</v>
      </c>
      <c r="J26" s="141">
        <v>3372.69</v>
      </c>
      <c r="K26" s="138">
        <f t="shared" si="7"/>
        <v>21</v>
      </c>
      <c r="L26" s="142">
        <f t="shared" si="8"/>
        <v>8061.1299999999992</v>
      </c>
      <c r="M26" s="145"/>
      <c r="N26" s="138">
        <v>0</v>
      </c>
      <c r="O26" s="139">
        <v>0</v>
      </c>
      <c r="P26" s="145"/>
      <c r="Q26" s="127">
        <f t="shared" si="5"/>
        <v>950</v>
      </c>
      <c r="R26" s="128">
        <f t="shared" si="9"/>
        <v>15202.5</v>
      </c>
      <c r="S26" s="125"/>
      <c r="T26" s="161">
        <f>'[1]Monthly Capacity'!$Q$28</f>
        <v>950</v>
      </c>
      <c r="U26" s="144">
        <f>'[1]Monthly Capacity'!$R$28</f>
        <v>15202.5</v>
      </c>
      <c r="V26" s="158"/>
      <c r="W26" s="143">
        <f t="shared" si="11"/>
        <v>0</v>
      </c>
      <c r="X26" s="144">
        <f t="shared" si="12"/>
        <v>0</v>
      </c>
    </row>
    <row r="27" spans="1:24" ht="14.4" x14ac:dyDescent="0.25">
      <c r="A27" s="46">
        <v>42339</v>
      </c>
      <c r="B27" s="201">
        <v>1225</v>
      </c>
      <c r="C27" s="139">
        <v>9674.64</v>
      </c>
      <c r="D27" s="145"/>
      <c r="E27" s="140">
        <v>19</v>
      </c>
      <c r="F27" s="141">
        <v>697.63</v>
      </c>
      <c r="G27" s="140">
        <v>13</v>
      </c>
      <c r="H27" s="141">
        <v>4225.2700000000004</v>
      </c>
      <c r="I27" s="140">
        <v>2</v>
      </c>
      <c r="J27" s="141">
        <v>7260.2</v>
      </c>
      <c r="K27" s="138">
        <f t="shared" si="7"/>
        <v>34</v>
      </c>
      <c r="L27" s="142">
        <f t="shared" si="8"/>
        <v>12183.1</v>
      </c>
      <c r="M27" s="145"/>
      <c r="N27" s="138">
        <v>3</v>
      </c>
      <c r="O27" s="139">
        <v>13645.47</v>
      </c>
      <c r="P27" s="145"/>
      <c r="Q27" s="127">
        <f t="shared" si="5"/>
        <v>1262</v>
      </c>
      <c r="R27" s="128">
        <f t="shared" si="9"/>
        <v>35503.21</v>
      </c>
      <c r="S27" s="125"/>
      <c r="T27" s="161">
        <f>'[1]Monthly Capacity'!$Q$29</f>
        <v>1261</v>
      </c>
      <c r="U27" s="144">
        <f>'[1]Monthly Capacity'!$R$29</f>
        <v>35494.06</v>
      </c>
      <c r="V27" s="158"/>
      <c r="W27" s="143">
        <f t="shared" si="11"/>
        <v>1</v>
      </c>
      <c r="X27" s="144">
        <f t="shared" si="12"/>
        <v>9.1500000000014552</v>
      </c>
    </row>
    <row r="28" spans="1:24" s="5" customFormat="1" ht="4.2" customHeight="1" thickBot="1" x14ac:dyDescent="0.3">
      <c r="A28" s="169"/>
      <c r="B28" s="132"/>
      <c r="C28" s="133"/>
      <c r="D28" s="145"/>
      <c r="E28" s="149"/>
      <c r="F28" s="133"/>
      <c r="G28" s="149"/>
      <c r="H28" s="133"/>
      <c r="I28" s="149"/>
      <c r="J28" s="133"/>
      <c r="K28" s="149"/>
      <c r="L28" s="134"/>
      <c r="M28" s="145"/>
      <c r="N28" s="149"/>
      <c r="O28" s="133"/>
      <c r="P28" s="145"/>
      <c r="Q28" s="132"/>
      <c r="R28" s="134"/>
      <c r="S28" s="125"/>
      <c r="T28" s="163"/>
      <c r="U28" s="136"/>
      <c r="V28" s="158"/>
      <c r="W28" s="135"/>
      <c r="X28" s="136"/>
    </row>
    <row r="29" spans="1:24" s="172" customFormat="1" ht="15" thickTop="1" thickBot="1" x14ac:dyDescent="0.3">
      <c r="A29" s="180" t="s">
        <v>106</v>
      </c>
      <c r="B29" s="202">
        <f>SUM(B16:B27)</f>
        <v>12733</v>
      </c>
      <c r="C29" s="175">
        <f>SUM(C16:C27)</f>
        <v>100855.44999999998</v>
      </c>
      <c r="D29" s="106"/>
      <c r="E29" s="194">
        <f t="shared" ref="E29:L29" si="13">SUM(E16:E27)</f>
        <v>117</v>
      </c>
      <c r="F29" s="199">
        <f t="shared" si="13"/>
        <v>3707.92</v>
      </c>
      <c r="G29" s="195">
        <f t="shared" si="13"/>
        <v>83</v>
      </c>
      <c r="H29" s="199">
        <f t="shared" si="13"/>
        <v>26254.29</v>
      </c>
      <c r="I29" s="195">
        <f t="shared" si="13"/>
        <v>7</v>
      </c>
      <c r="J29" s="199">
        <f t="shared" si="13"/>
        <v>21629.63</v>
      </c>
      <c r="K29" s="174">
        <f t="shared" si="13"/>
        <v>207</v>
      </c>
      <c r="L29" s="177">
        <f t="shared" si="13"/>
        <v>51591.839999999997</v>
      </c>
      <c r="M29" s="106"/>
      <c r="N29" s="176">
        <f>SUM(N16:N27)</f>
        <v>8</v>
      </c>
      <c r="O29" s="175">
        <f>SUM(O16:O27)</f>
        <v>41683.629999999997</v>
      </c>
      <c r="P29" s="106"/>
      <c r="Q29" s="178">
        <f>SUM(Q16:Q27)</f>
        <v>12948</v>
      </c>
      <c r="R29" s="179">
        <f>SUM(R16:R27)</f>
        <v>194130.91999999998</v>
      </c>
      <c r="S29" s="170"/>
      <c r="T29" s="196">
        <f>SUM(T16:T27)</f>
        <v>12938</v>
      </c>
      <c r="U29" s="197">
        <f>SUM(U16:U27)</f>
        <v>194046.56999999998</v>
      </c>
      <c r="V29" s="171"/>
      <c r="W29" s="198">
        <f>SUM(W16:W27)</f>
        <v>10</v>
      </c>
      <c r="X29" s="197">
        <f>SUM(X16:X27)</f>
        <v>84.349999999996726</v>
      </c>
    </row>
    <row r="30" spans="1:24" s="5" customFormat="1" ht="9.6" customHeight="1" thickTop="1" x14ac:dyDescent="0.25">
      <c r="A30" s="169"/>
      <c r="B30" s="132"/>
      <c r="C30" s="133"/>
      <c r="D30" s="145"/>
      <c r="E30" s="149"/>
      <c r="F30" s="133"/>
      <c r="G30" s="149"/>
      <c r="H30" s="133"/>
      <c r="I30" s="149"/>
      <c r="J30" s="133"/>
      <c r="K30" s="149"/>
      <c r="L30" s="134"/>
      <c r="M30" s="145"/>
      <c r="N30" s="149"/>
      <c r="O30" s="133"/>
      <c r="P30" s="145"/>
      <c r="Q30" s="132"/>
      <c r="R30" s="134"/>
      <c r="S30" s="125"/>
      <c r="T30" s="163"/>
      <c r="U30" s="136"/>
      <c r="V30" s="158"/>
      <c r="W30" s="135"/>
      <c r="X30" s="136"/>
    </row>
    <row r="31" spans="1:24" ht="14.4" x14ac:dyDescent="0.25">
      <c r="A31" s="46">
        <v>42370</v>
      </c>
      <c r="B31" s="201">
        <v>1266</v>
      </c>
      <c r="C31" s="139">
        <v>10224.299999999999</v>
      </c>
      <c r="D31" s="145"/>
      <c r="E31" s="140">
        <v>8</v>
      </c>
      <c r="F31" s="141">
        <v>288.85000000000002</v>
      </c>
      <c r="G31" s="140">
        <v>4</v>
      </c>
      <c r="H31" s="141">
        <v>941.95</v>
      </c>
      <c r="I31" s="140">
        <v>0</v>
      </c>
      <c r="J31" s="141">
        <v>0</v>
      </c>
      <c r="K31" s="138">
        <f t="shared" si="7"/>
        <v>12</v>
      </c>
      <c r="L31" s="142">
        <f t="shared" si="8"/>
        <v>1230.8000000000002</v>
      </c>
      <c r="M31" s="145"/>
      <c r="N31" s="138">
        <v>2</v>
      </c>
      <c r="O31" s="139">
        <v>13808.06</v>
      </c>
      <c r="P31" s="145"/>
      <c r="Q31" s="127">
        <f t="shared" si="5"/>
        <v>1280</v>
      </c>
      <c r="R31" s="128">
        <f t="shared" si="9"/>
        <v>25263.159999999996</v>
      </c>
      <c r="S31" s="125"/>
      <c r="T31" s="161">
        <f>'[1]Monthly Capacity'!$Q$33</f>
        <v>1279</v>
      </c>
      <c r="U31" s="144">
        <f>'[1]Monthly Capacity'!$R$33</f>
        <v>25256.54</v>
      </c>
      <c r="V31" s="158"/>
      <c r="W31" s="143">
        <f t="shared" si="11"/>
        <v>1</v>
      </c>
      <c r="X31" s="144">
        <f t="shared" si="12"/>
        <v>6.6199999999953434</v>
      </c>
    </row>
    <row r="32" spans="1:24" ht="14.4" x14ac:dyDescent="0.25">
      <c r="A32" s="46">
        <v>42401</v>
      </c>
      <c r="B32" s="201">
        <v>1384</v>
      </c>
      <c r="C32" s="139">
        <v>11086.7</v>
      </c>
      <c r="D32" s="145"/>
      <c r="E32" s="140">
        <v>17</v>
      </c>
      <c r="F32" s="141">
        <v>370.21</v>
      </c>
      <c r="G32" s="140">
        <v>8</v>
      </c>
      <c r="H32" s="141">
        <v>2331.6999999999998</v>
      </c>
      <c r="I32" s="140">
        <v>0</v>
      </c>
      <c r="J32" s="141">
        <v>0</v>
      </c>
      <c r="K32" s="138">
        <f t="shared" si="7"/>
        <v>25</v>
      </c>
      <c r="L32" s="142">
        <f t="shared" si="8"/>
        <v>2701.91</v>
      </c>
      <c r="M32" s="145"/>
      <c r="N32" s="138">
        <v>2</v>
      </c>
      <c r="O32" s="139">
        <v>12343.29</v>
      </c>
      <c r="P32" s="145"/>
      <c r="Q32" s="127">
        <f t="shared" si="5"/>
        <v>1411</v>
      </c>
      <c r="R32" s="128">
        <f t="shared" si="9"/>
        <v>26131.9</v>
      </c>
      <c r="S32" s="125"/>
      <c r="T32" s="161">
        <f>'[1]Monthly Capacity'!$Q$34</f>
        <v>1411</v>
      </c>
      <c r="U32" s="144">
        <f>'[1]Monthly Capacity'!$R$34</f>
        <v>26206.14</v>
      </c>
      <c r="V32" s="158"/>
      <c r="W32" s="143">
        <f t="shared" si="11"/>
        <v>0</v>
      </c>
      <c r="X32" s="144">
        <f t="shared" si="12"/>
        <v>-74.239999999997963</v>
      </c>
    </row>
    <row r="33" spans="1:24" ht="14.4" x14ac:dyDescent="0.25">
      <c r="A33" s="46">
        <v>42430</v>
      </c>
      <c r="B33" s="201">
        <v>1777</v>
      </c>
      <c r="C33" s="139">
        <v>14524.26</v>
      </c>
      <c r="D33" s="145"/>
      <c r="E33" s="140">
        <v>18</v>
      </c>
      <c r="F33" s="141">
        <v>443.24</v>
      </c>
      <c r="G33" s="140">
        <v>9</v>
      </c>
      <c r="H33" s="141">
        <v>3637.43</v>
      </c>
      <c r="I33" s="140">
        <v>2</v>
      </c>
      <c r="J33" s="141">
        <v>3738.92</v>
      </c>
      <c r="K33" s="138">
        <f t="shared" si="7"/>
        <v>29</v>
      </c>
      <c r="L33" s="142">
        <f t="shared" si="8"/>
        <v>7819.59</v>
      </c>
      <c r="M33" s="145"/>
      <c r="N33" s="138">
        <v>2</v>
      </c>
      <c r="O33" s="139">
        <v>18727.509999999998</v>
      </c>
      <c r="P33" s="145"/>
      <c r="Q33" s="127">
        <f t="shared" si="5"/>
        <v>1808</v>
      </c>
      <c r="R33" s="128">
        <f t="shared" si="9"/>
        <v>41071.360000000001</v>
      </c>
      <c r="S33" s="125"/>
      <c r="T33" s="161">
        <f>'[1]Monthly Capacity'!$Q$35</f>
        <v>1807</v>
      </c>
      <c r="U33" s="144">
        <f>'[1]Monthly Capacity'!$R$35</f>
        <v>41080</v>
      </c>
      <c r="V33" s="158"/>
      <c r="W33" s="143">
        <f t="shared" si="11"/>
        <v>1</v>
      </c>
      <c r="X33" s="144">
        <f t="shared" si="12"/>
        <v>-8.6399999999994179</v>
      </c>
    </row>
    <row r="34" spans="1:24" ht="14.4" x14ac:dyDescent="0.25">
      <c r="A34" s="46">
        <v>42461</v>
      </c>
      <c r="B34" s="201">
        <v>1373</v>
      </c>
      <c r="C34" s="139">
        <v>11496.13</v>
      </c>
      <c r="D34" s="145"/>
      <c r="E34" s="140">
        <v>11</v>
      </c>
      <c r="F34" s="141">
        <v>284.57</v>
      </c>
      <c r="G34" s="140">
        <v>7</v>
      </c>
      <c r="H34" s="141">
        <v>2016.14</v>
      </c>
      <c r="I34" s="140">
        <v>1</v>
      </c>
      <c r="J34" s="141">
        <v>2673.6</v>
      </c>
      <c r="K34" s="138">
        <f t="shared" si="7"/>
        <v>19</v>
      </c>
      <c r="L34" s="142">
        <f t="shared" si="8"/>
        <v>4974.3099999999995</v>
      </c>
      <c r="M34" s="145"/>
      <c r="N34" s="138">
        <v>2</v>
      </c>
      <c r="O34" s="139">
        <v>19453.59</v>
      </c>
      <c r="P34" s="145"/>
      <c r="Q34" s="127">
        <f t="shared" si="5"/>
        <v>1394</v>
      </c>
      <c r="R34" s="128">
        <f t="shared" si="9"/>
        <v>35924.03</v>
      </c>
      <c r="S34" s="125"/>
      <c r="T34" s="161">
        <f>'[1]Monthly Capacity'!$Q$36</f>
        <v>1393</v>
      </c>
      <c r="U34" s="144">
        <f>'[1]Monthly Capacity'!$R$36</f>
        <v>35918.899999999994</v>
      </c>
      <c r="V34" s="158"/>
      <c r="W34" s="143">
        <f t="shared" si="11"/>
        <v>1</v>
      </c>
      <c r="X34" s="144">
        <f t="shared" si="12"/>
        <v>5.1300000000046566</v>
      </c>
    </row>
    <row r="35" spans="1:24" ht="14.4" x14ac:dyDescent="0.25">
      <c r="A35" s="46">
        <v>42491</v>
      </c>
      <c r="B35" s="201">
        <v>2004</v>
      </c>
      <c r="C35" s="139">
        <v>16155</v>
      </c>
      <c r="D35" s="145"/>
      <c r="E35" s="140">
        <v>20</v>
      </c>
      <c r="F35" s="141">
        <v>475.7</v>
      </c>
      <c r="G35" s="140">
        <v>9</v>
      </c>
      <c r="H35" s="141">
        <v>2873.43</v>
      </c>
      <c r="I35" s="140">
        <v>0</v>
      </c>
      <c r="J35" s="141">
        <v>0</v>
      </c>
      <c r="K35" s="138">
        <f t="shared" si="7"/>
        <v>29</v>
      </c>
      <c r="L35" s="142">
        <f t="shared" si="8"/>
        <v>3349.1299999999997</v>
      </c>
      <c r="M35" s="145"/>
      <c r="N35" s="138">
        <v>5</v>
      </c>
      <c r="O35" s="139">
        <v>23958.37</v>
      </c>
      <c r="P35" s="145"/>
      <c r="Q35" s="127">
        <f t="shared" si="5"/>
        <v>2038</v>
      </c>
      <c r="R35" s="128">
        <f t="shared" si="9"/>
        <v>43462.5</v>
      </c>
      <c r="S35" s="125"/>
      <c r="T35" s="161">
        <f>'[1]Monthly Capacity'!$Q$37</f>
        <v>2020</v>
      </c>
      <c r="U35" s="144">
        <f>'[1]Monthly Capacity'!$R$37</f>
        <v>43332.97</v>
      </c>
      <c r="V35" s="158"/>
      <c r="W35" s="143">
        <f t="shared" si="11"/>
        <v>18</v>
      </c>
      <c r="X35" s="144">
        <f t="shared" si="12"/>
        <v>129.52999999999884</v>
      </c>
    </row>
    <row r="36" spans="1:24" ht="14.4" x14ac:dyDescent="0.25">
      <c r="A36" s="46">
        <v>42522</v>
      </c>
      <c r="B36" s="201">
        <v>2304</v>
      </c>
      <c r="C36" s="139">
        <v>18902.419999999998</v>
      </c>
      <c r="D36" s="145"/>
      <c r="E36" s="140">
        <v>18</v>
      </c>
      <c r="F36" s="141">
        <v>397.68</v>
      </c>
      <c r="G36" s="140">
        <v>11</v>
      </c>
      <c r="H36" s="141">
        <v>4157.74</v>
      </c>
      <c r="I36" s="140">
        <v>0</v>
      </c>
      <c r="J36" s="141">
        <v>0</v>
      </c>
      <c r="K36" s="138">
        <f t="shared" si="7"/>
        <v>29</v>
      </c>
      <c r="L36" s="142">
        <f t="shared" si="8"/>
        <v>4555.42</v>
      </c>
      <c r="M36" s="145"/>
      <c r="N36" s="138">
        <v>1</v>
      </c>
      <c r="O36" s="139">
        <v>5992.03</v>
      </c>
      <c r="P36" s="145"/>
      <c r="Q36" s="127">
        <f t="shared" si="5"/>
        <v>2334</v>
      </c>
      <c r="R36" s="128">
        <f t="shared" si="9"/>
        <v>29449.869999999995</v>
      </c>
      <c r="S36" s="125"/>
      <c r="T36" s="161">
        <f>'[1]Monthly Capacity'!$Q$38</f>
        <v>2328</v>
      </c>
      <c r="U36" s="144">
        <f>'[1]Monthly Capacity'!$R$38</f>
        <v>29389.39</v>
      </c>
      <c r="V36" s="158"/>
      <c r="W36" s="143">
        <f t="shared" si="11"/>
        <v>6</v>
      </c>
      <c r="X36" s="144">
        <f t="shared" si="12"/>
        <v>60.479999999995925</v>
      </c>
    </row>
    <row r="37" spans="1:24" ht="14.4" x14ac:dyDescent="0.25">
      <c r="A37" s="46">
        <v>42552</v>
      </c>
      <c r="B37" s="201">
        <v>1780</v>
      </c>
      <c r="C37" s="139">
        <v>14772.21</v>
      </c>
      <c r="D37" s="145"/>
      <c r="E37" s="140">
        <v>24</v>
      </c>
      <c r="F37" s="141">
        <v>889.07</v>
      </c>
      <c r="G37" s="140">
        <v>7</v>
      </c>
      <c r="H37" s="141">
        <v>2504.38</v>
      </c>
      <c r="I37" s="140">
        <v>3</v>
      </c>
      <c r="J37" s="141">
        <v>4537.07</v>
      </c>
      <c r="K37" s="138">
        <f t="shared" si="7"/>
        <v>34</v>
      </c>
      <c r="L37" s="142">
        <f t="shared" si="8"/>
        <v>7930.52</v>
      </c>
      <c r="M37" s="145"/>
      <c r="N37" s="138">
        <v>0</v>
      </c>
      <c r="O37" s="139">
        <v>0</v>
      </c>
      <c r="P37" s="145"/>
      <c r="Q37" s="127">
        <f t="shared" si="5"/>
        <v>1814</v>
      </c>
      <c r="R37" s="128">
        <f t="shared" si="9"/>
        <v>22702.73</v>
      </c>
      <c r="S37" s="125"/>
      <c r="T37" s="161">
        <f>'[1]Monthly Capacity'!$Q$39</f>
        <v>1806</v>
      </c>
      <c r="U37" s="144">
        <f>'[1]Monthly Capacity'!$R$39</f>
        <v>22616.65</v>
      </c>
      <c r="V37" s="158"/>
      <c r="W37" s="143">
        <f t="shared" si="11"/>
        <v>8</v>
      </c>
      <c r="X37" s="144">
        <f t="shared" si="12"/>
        <v>86.079999999998108</v>
      </c>
    </row>
    <row r="38" spans="1:24" ht="14.4" x14ac:dyDescent="0.25">
      <c r="A38" s="46">
        <v>42583</v>
      </c>
      <c r="B38" s="201">
        <v>2341</v>
      </c>
      <c r="C38" s="139">
        <v>19405.93</v>
      </c>
      <c r="D38" s="145"/>
      <c r="E38" s="140">
        <v>20</v>
      </c>
      <c r="F38" s="141">
        <v>562.91</v>
      </c>
      <c r="G38" s="140">
        <v>11</v>
      </c>
      <c r="H38" s="141">
        <v>2592.44</v>
      </c>
      <c r="I38" s="140">
        <v>0</v>
      </c>
      <c r="J38" s="141">
        <v>0</v>
      </c>
      <c r="K38" s="138">
        <f t="shared" si="7"/>
        <v>31</v>
      </c>
      <c r="L38" s="142">
        <f t="shared" si="8"/>
        <v>3155.35</v>
      </c>
      <c r="M38" s="145"/>
      <c r="N38" s="138">
        <v>0</v>
      </c>
      <c r="O38" s="139">
        <v>0</v>
      </c>
      <c r="P38" s="145"/>
      <c r="Q38" s="127">
        <f t="shared" si="5"/>
        <v>2372</v>
      </c>
      <c r="R38" s="128">
        <f t="shared" si="9"/>
        <v>22561.279999999999</v>
      </c>
      <c r="S38" s="125"/>
      <c r="T38" s="161">
        <f>'[1]Monthly Capacity'!$Q$40</f>
        <v>2354</v>
      </c>
      <c r="U38" s="144">
        <f>'[1]Monthly Capacity'!$R$40</f>
        <v>22358.239999999998</v>
      </c>
      <c r="V38" s="158"/>
      <c r="W38" s="143">
        <f t="shared" si="11"/>
        <v>18</v>
      </c>
      <c r="X38" s="144">
        <f t="shared" si="12"/>
        <v>203.04000000000087</v>
      </c>
    </row>
    <row r="39" spans="1:24" ht="14.4" x14ac:dyDescent="0.25">
      <c r="A39" s="46">
        <v>42614</v>
      </c>
      <c r="B39" s="201">
        <v>1807</v>
      </c>
      <c r="C39" s="139">
        <v>15351.39</v>
      </c>
      <c r="D39" s="145"/>
      <c r="E39" s="140">
        <v>23</v>
      </c>
      <c r="F39" s="141">
        <v>701.71</v>
      </c>
      <c r="G39" s="140">
        <v>12</v>
      </c>
      <c r="H39" s="141">
        <v>3195.31</v>
      </c>
      <c r="I39" s="140">
        <v>1</v>
      </c>
      <c r="J39" s="141">
        <v>3972.96</v>
      </c>
      <c r="K39" s="138">
        <f>SUM(E39+G39+I39)</f>
        <v>36</v>
      </c>
      <c r="L39" s="142">
        <f t="shared" si="8"/>
        <v>7869.98</v>
      </c>
      <c r="M39" s="145"/>
      <c r="N39" s="138">
        <v>2</v>
      </c>
      <c r="O39" s="139">
        <v>3896.7</v>
      </c>
      <c r="P39" s="145"/>
      <c r="Q39" s="127">
        <f t="shared" si="5"/>
        <v>1845</v>
      </c>
      <c r="R39" s="128">
        <f t="shared" si="9"/>
        <v>27118.07</v>
      </c>
      <c r="S39" s="125"/>
      <c r="T39" s="161">
        <f>'[1]Monthly Capacity'!$Q$41</f>
        <v>1838</v>
      </c>
      <c r="U39" s="144">
        <f>'[1]Monthly Capacity'!$R$41</f>
        <v>29657.63</v>
      </c>
      <c r="V39" s="158"/>
      <c r="W39" s="143">
        <f t="shared" si="11"/>
        <v>7</v>
      </c>
      <c r="X39" s="144">
        <f t="shared" si="12"/>
        <v>-2539.5600000000013</v>
      </c>
    </row>
    <row r="40" spans="1:24" ht="14.4" x14ac:dyDescent="0.25">
      <c r="A40" s="46">
        <v>42644</v>
      </c>
      <c r="B40" s="201">
        <v>1696</v>
      </c>
      <c r="C40" s="139">
        <v>13888.84</v>
      </c>
      <c r="D40" s="145"/>
      <c r="E40" s="140">
        <v>31</v>
      </c>
      <c r="F40" s="141">
        <v>842.73</v>
      </c>
      <c r="G40" s="140">
        <v>9</v>
      </c>
      <c r="H40" s="141">
        <v>3401.61</v>
      </c>
      <c r="I40" s="140">
        <v>4</v>
      </c>
      <c r="J40" s="141">
        <v>14381.37</v>
      </c>
      <c r="K40" s="138">
        <f>SUM(E40+G40+I40)</f>
        <v>44</v>
      </c>
      <c r="L40" s="142">
        <f>SUM(F40+H40+J40)</f>
        <v>18625.71</v>
      </c>
      <c r="M40" s="145"/>
      <c r="N40" s="138">
        <v>3</v>
      </c>
      <c r="O40" s="139">
        <v>23799.69</v>
      </c>
      <c r="P40" s="145"/>
      <c r="Q40" s="127">
        <f t="shared" ref="Q40:R42" si="14">SUM(B40+K40+N40)</f>
        <v>1743</v>
      </c>
      <c r="R40" s="128">
        <f t="shared" si="14"/>
        <v>56314.239999999998</v>
      </c>
      <c r="S40" s="125"/>
      <c r="T40" s="161">
        <f>'[1]Monthly Capacity'!$Q$42</f>
        <v>1729</v>
      </c>
      <c r="U40" s="144">
        <f>'[1]Monthly Capacity'!$R$42</f>
        <v>56086.16</v>
      </c>
      <c r="V40" s="158"/>
      <c r="W40" s="143">
        <f t="shared" si="11"/>
        <v>14</v>
      </c>
      <c r="X40" s="144">
        <f t="shared" si="12"/>
        <v>228.07999999999447</v>
      </c>
    </row>
    <row r="41" spans="1:24" ht="14.4" x14ac:dyDescent="0.25">
      <c r="A41" s="46">
        <v>42675</v>
      </c>
      <c r="B41" s="201">
        <v>1605</v>
      </c>
      <c r="C41" s="139">
        <v>13414.56</v>
      </c>
      <c r="D41" s="126"/>
      <c r="E41" s="140">
        <v>13</v>
      </c>
      <c r="F41" s="141">
        <v>441.44</v>
      </c>
      <c r="G41" s="140">
        <v>16</v>
      </c>
      <c r="H41" s="141">
        <v>8158.73</v>
      </c>
      <c r="I41" s="140">
        <v>5</v>
      </c>
      <c r="J41" s="141">
        <v>9955.48</v>
      </c>
      <c r="K41" s="138">
        <f>SUM(E41+G41+I41)</f>
        <v>34</v>
      </c>
      <c r="L41" s="142">
        <f>SUM(F41+H41+J41)</f>
        <v>18555.650000000001</v>
      </c>
      <c r="M41" s="126"/>
      <c r="N41" s="138">
        <v>0</v>
      </c>
      <c r="O41" s="139">
        <v>0</v>
      </c>
      <c r="P41" s="126"/>
      <c r="Q41" s="127">
        <f t="shared" si="14"/>
        <v>1639</v>
      </c>
      <c r="R41" s="128">
        <f t="shared" si="14"/>
        <v>31970.21</v>
      </c>
      <c r="S41" s="129"/>
      <c r="T41" s="160">
        <f>'[1]Monthly Capacity'!$Q$43</f>
        <v>1606</v>
      </c>
      <c r="U41" s="160">
        <f>'[1]Monthly Capacity'!$R$43</f>
        <v>28704.35</v>
      </c>
      <c r="V41" s="158"/>
      <c r="W41" s="143">
        <f>SUM(Q41-T41)</f>
        <v>33</v>
      </c>
      <c r="X41" s="144">
        <f>SUM(R41-U41)</f>
        <v>3265.8600000000006</v>
      </c>
    </row>
    <row r="42" spans="1:24" ht="14.4" x14ac:dyDescent="0.25">
      <c r="A42" s="46">
        <v>42705</v>
      </c>
      <c r="B42" s="201">
        <v>1989</v>
      </c>
      <c r="C42" s="139">
        <v>16660.14</v>
      </c>
      <c r="D42" s="126"/>
      <c r="E42" s="140">
        <v>17</v>
      </c>
      <c r="F42" s="141">
        <v>544.83000000000004</v>
      </c>
      <c r="G42" s="140">
        <v>21</v>
      </c>
      <c r="H42" s="141">
        <v>7238.96</v>
      </c>
      <c r="I42" s="140">
        <v>2</v>
      </c>
      <c r="J42" s="141">
        <v>3220.29</v>
      </c>
      <c r="K42" s="138">
        <f>SUM(E42+G42+I42)</f>
        <v>40</v>
      </c>
      <c r="L42" s="142">
        <f>SUM(F42+H42+J42)</f>
        <v>11004.08</v>
      </c>
      <c r="M42" s="126"/>
      <c r="N42" s="138">
        <v>3</v>
      </c>
      <c r="O42" s="139">
        <v>14264.1</v>
      </c>
      <c r="P42" s="126"/>
      <c r="Q42" s="127">
        <f t="shared" si="14"/>
        <v>2032</v>
      </c>
      <c r="R42" s="128">
        <f t="shared" si="14"/>
        <v>41928.32</v>
      </c>
      <c r="S42" s="129"/>
      <c r="T42" s="160">
        <f>'[1]Monthly Capacity'!$Q$44</f>
        <v>1898</v>
      </c>
      <c r="U42" s="160">
        <f>'[1]Monthly Capacity'!$R$44</f>
        <v>27621.54</v>
      </c>
      <c r="V42" s="158"/>
      <c r="W42" s="143">
        <f>SUM(Q42-T42)</f>
        <v>134</v>
      </c>
      <c r="X42" s="144">
        <f>SUM(R42-U42)</f>
        <v>14306.779999999999</v>
      </c>
    </row>
    <row r="43" spans="1:24" s="5" customFormat="1" ht="4.2" customHeight="1" thickBot="1" x14ac:dyDescent="0.3">
      <c r="A43" s="169"/>
      <c r="B43" s="132"/>
      <c r="C43" s="133"/>
      <c r="D43" s="145"/>
      <c r="E43" s="149"/>
      <c r="F43" s="133"/>
      <c r="G43" s="149"/>
      <c r="H43" s="133"/>
      <c r="I43" s="149"/>
      <c r="J43" s="133"/>
      <c r="K43" s="149"/>
      <c r="L43" s="134"/>
      <c r="M43" s="145"/>
      <c r="N43" s="149"/>
      <c r="O43" s="133"/>
      <c r="P43" s="145"/>
      <c r="Q43" s="132"/>
      <c r="R43" s="134"/>
      <c r="S43" s="125"/>
      <c r="T43" s="163"/>
      <c r="U43" s="136"/>
      <c r="V43" s="158"/>
      <c r="W43" s="135"/>
      <c r="X43" s="136"/>
    </row>
    <row r="44" spans="1:24" s="172" customFormat="1" ht="15" thickTop="1" thickBot="1" x14ac:dyDescent="0.3">
      <c r="A44" s="180" t="s">
        <v>107</v>
      </c>
      <c r="B44" s="202">
        <f>SUM(B31:B42)</f>
        <v>21326</v>
      </c>
      <c r="C44" s="175">
        <f>SUM(C31:C42)</f>
        <v>175881.87999999995</v>
      </c>
      <c r="D44" s="106"/>
      <c r="E44" s="194">
        <f t="shared" ref="E44:L44" si="15">SUM(E31:E42)</f>
        <v>220</v>
      </c>
      <c r="F44" s="199">
        <f t="shared" si="15"/>
        <v>6242.94</v>
      </c>
      <c r="G44" s="195">
        <f t="shared" si="15"/>
        <v>124</v>
      </c>
      <c r="H44" s="199">
        <f t="shared" si="15"/>
        <v>43049.82</v>
      </c>
      <c r="I44" s="195">
        <f t="shared" si="15"/>
        <v>18</v>
      </c>
      <c r="J44" s="199">
        <f t="shared" si="15"/>
        <v>42479.689999999995</v>
      </c>
      <c r="K44" s="174">
        <f t="shared" si="15"/>
        <v>362</v>
      </c>
      <c r="L44" s="177">
        <f t="shared" si="15"/>
        <v>91772.450000000012</v>
      </c>
      <c r="M44" s="106"/>
      <c r="N44" s="176">
        <f>SUM(N31:N42)</f>
        <v>22</v>
      </c>
      <c r="O44" s="175">
        <f>SUM(O31:O42)</f>
        <v>136243.34</v>
      </c>
      <c r="P44" s="106"/>
      <c r="Q44" s="178">
        <f>SUM(Q31:Q42)</f>
        <v>21710</v>
      </c>
      <c r="R44" s="179">
        <f>SUM(R31:R42)</f>
        <v>403897.67000000004</v>
      </c>
      <c r="S44" s="170"/>
      <c r="T44" s="196">
        <f>SUM(T31:T42)</f>
        <v>21469</v>
      </c>
      <c r="U44" s="197">
        <f>SUM(U31:U42)</f>
        <v>388228.50999999995</v>
      </c>
      <c r="V44" s="171"/>
      <c r="W44" s="198">
        <f>SUM(W31:W42)</f>
        <v>241</v>
      </c>
      <c r="X44" s="197">
        <f>SUM(X31:X42)</f>
        <v>15669.159999999989</v>
      </c>
    </row>
    <row r="45" spans="1:24" s="5" customFormat="1" ht="9.6" customHeight="1" thickTop="1" x14ac:dyDescent="0.25">
      <c r="A45" s="169"/>
      <c r="B45" s="132"/>
      <c r="C45" s="133"/>
      <c r="D45" s="145"/>
      <c r="E45" s="149"/>
      <c r="F45" s="133"/>
      <c r="G45" s="149"/>
      <c r="H45" s="133"/>
      <c r="I45" s="149"/>
      <c r="J45" s="133"/>
      <c r="K45" s="149"/>
      <c r="L45" s="134"/>
      <c r="M45" s="145"/>
      <c r="N45" s="149"/>
      <c r="O45" s="133"/>
      <c r="P45" s="145"/>
      <c r="Q45" s="132"/>
      <c r="R45" s="134"/>
      <c r="S45" s="125"/>
      <c r="T45" s="163"/>
      <c r="U45" s="136"/>
      <c r="V45" s="158"/>
      <c r="W45" s="135"/>
      <c r="X45" s="136"/>
    </row>
    <row r="46" spans="1:24" ht="14.4" x14ac:dyDescent="0.25">
      <c r="A46" s="46">
        <v>42736</v>
      </c>
      <c r="B46" s="201">
        <v>1882</v>
      </c>
      <c r="C46" s="139">
        <v>15656.63</v>
      </c>
      <c r="D46" s="126"/>
      <c r="E46" s="140">
        <v>49</v>
      </c>
      <c r="F46" s="141">
        <v>1648.97</v>
      </c>
      <c r="G46" s="140">
        <v>16</v>
      </c>
      <c r="H46" s="141">
        <v>7630.63</v>
      </c>
      <c r="I46" s="140">
        <v>0</v>
      </c>
      <c r="J46" s="141">
        <v>0</v>
      </c>
      <c r="K46" s="138">
        <f t="shared" ref="K46:L50" si="16">SUM(E46+G46+I46)</f>
        <v>65</v>
      </c>
      <c r="L46" s="142">
        <f t="shared" si="16"/>
        <v>9279.6</v>
      </c>
      <c r="M46" s="126"/>
      <c r="N46" s="138">
        <v>1</v>
      </c>
      <c r="O46" s="139">
        <v>7746.05</v>
      </c>
      <c r="P46" s="126"/>
      <c r="Q46" s="127">
        <f t="shared" ref="Q46:R50" si="17">SUM(B46+K46+N46)</f>
        <v>1948</v>
      </c>
      <c r="R46" s="127">
        <f t="shared" si="17"/>
        <v>32682.28</v>
      </c>
      <c r="S46" s="129"/>
      <c r="T46" s="173">
        <f>'[1]Monthly Capacity'!$Q$48</f>
        <v>1719</v>
      </c>
      <c r="U46" s="173">
        <f>'[1]Monthly Capacity'!$R$48</f>
        <v>29789.26</v>
      </c>
      <c r="V46" s="158"/>
      <c r="W46" s="143">
        <f t="shared" ref="W46:X50" si="18">SUM(Q46-T46)</f>
        <v>229</v>
      </c>
      <c r="X46" s="143">
        <f t="shared" si="18"/>
        <v>2893.0200000000004</v>
      </c>
    </row>
    <row r="47" spans="1:24" ht="14.4" x14ac:dyDescent="0.25">
      <c r="A47" s="108">
        <v>42767</v>
      </c>
      <c r="B47" s="201">
        <v>1757</v>
      </c>
      <c r="C47" s="139">
        <v>14934.2</v>
      </c>
      <c r="D47" s="126"/>
      <c r="E47" s="140">
        <v>11</v>
      </c>
      <c r="F47" s="141">
        <v>351.89</v>
      </c>
      <c r="G47" s="140">
        <v>15</v>
      </c>
      <c r="H47" s="141">
        <v>5402.44</v>
      </c>
      <c r="I47" s="140">
        <v>0</v>
      </c>
      <c r="J47" s="141">
        <v>0</v>
      </c>
      <c r="K47" s="146">
        <f t="shared" si="16"/>
        <v>26</v>
      </c>
      <c r="L47" s="148">
        <f t="shared" si="16"/>
        <v>5754.33</v>
      </c>
      <c r="M47" s="166"/>
      <c r="N47" s="138">
        <v>0</v>
      </c>
      <c r="O47" s="139">
        <v>0</v>
      </c>
      <c r="P47" s="126"/>
      <c r="Q47" s="127">
        <f t="shared" si="17"/>
        <v>1783</v>
      </c>
      <c r="R47" s="127">
        <f t="shared" si="17"/>
        <v>20688.53</v>
      </c>
      <c r="S47" s="129"/>
      <c r="T47" s="162">
        <f>'[1]Monthly Capacity'!$Q$49</f>
        <v>1702</v>
      </c>
      <c r="U47" s="162">
        <f>'[1]Monthly Capacity'!$R$49</f>
        <v>19819.440000000002</v>
      </c>
      <c r="V47" s="158"/>
      <c r="W47" s="143">
        <f t="shared" si="18"/>
        <v>81</v>
      </c>
      <c r="X47" s="143">
        <f t="shared" si="18"/>
        <v>869.08999999999651</v>
      </c>
    </row>
    <row r="48" spans="1:24" ht="14.4" x14ac:dyDescent="0.25">
      <c r="A48" s="46">
        <v>42795</v>
      </c>
      <c r="B48" s="201">
        <v>1456</v>
      </c>
      <c r="C48" s="139">
        <v>12769.15</v>
      </c>
      <c r="D48" s="126"/>
      <c r="E48" s="140">
        <v>28</v>
      </c>
      <c r="F48" s="141">
        <v>594.24</v>
      </c>
      <c r="G48" s="140">
        <v>15</v>
      </c>
      <c r="H48" s="141">
        <v>4826.17</v>
      </c>
      <c r="I48" s="140">
        <v>2</v>
      </c>
      <c r="J48" s="141">
        <v>5702.92</v>
      </c>
      <c r="K48" s="138">
        <f t="shared" si="16"/>
        <v>45</v>
      </c>
      <c r="L48" s="142">
        <f t="shared" si="16"/>
        <v>11123.33</v>
      </c>
      <c r="M48" s="126"/>
      <c r="N48" s="138">
        <v>1</v>
      </c>
      <c r="O48" s="139">
        <v>9997.99</v>
      </c>
      <c r="P48" s="126"/>
      <c r="Q48" s="127">
        <f t="shared" si="17"/>
        <v>1502</v>
      </c>
      <c r="R48" s="127">
        <f t="shared" si="17"/>
        <v>33890.47</v>
      </c>
      <c r="S48" s="129"/>
      <c r="T48" s="173">
        <f>'[1]Monthly Capacity'!$Q$50</f>
        <v>1412</v>
      </c>
      <c r="U48" s="173">
        <f>'[1]Monthly Capacity'!$R$50</f>
        <v>32320.019999999997</v>
      </c>
      <c r="V48" s="158"/>
      <c r="W48" s="143">
        <f t="shared" si="18"/>
        <v>90</v>
      </c>
      <c r="X48" s="143">
        <f t="shared" si="18"/>
        <v>1570.4500000000044</v>
      </c>
    </row>
    <row r="49" spans="1:24" ht="14.4" x14ac:dyDescent="0.25">
      <c r="A49" s="46">
        <v>42826</v>
      </c>
      <c r="B49" s="201">
        <v>999</v>
      </c>
      <c r="C49" s="139">
        <v>8504.94</v>
      </c>
      <c r="D49" s="126"/>
      <c r="E49" s="140">
        <v>8</v>
      </c>
      <c r="F49" s="141">
        <v>372.01</v>
      </c>
      <c r="G49" s="140">
        <v>14</v>
      </c>
      <c r="H49" s="141">
        <v>5277.23</v>
      </c>
      <c r="I49" s="140">
        <v>0</v>
      </c>
      <c r="J49" s="141">
        <v>0</v>
      </c>
      <c r="K49" s="146">
        <f t="shared" si="16"/>
        <v>22</v>
      </c>
      <c r="L49" s="148">
        <f t="shared" si="16"/>
        <v>5649.24</v>
      </c>
      <c r="M49" s="126"/>
      <c r="N49" s="138">
        <v>0</v>
      </c>
      <c r="O49" s="139">
        <v>0</v>
      </c>
      <c r="P49" s="126"/>
      <c r="Q49" s="127">
        <f t="shared" si="17"/>
        <v>1021</v>
      </c>
      <c r="R49" s="127">
        <f t="shared" si="17"/>
        <v>14154.18</v>
      </c>
      <c r="S49" s="129"/>
      <c r="T49" s="173">
        <f>'[1]Monthly Capacity'!$Q$51</f>
        <v>719</v>
      </c>
      <c r="U49" s="173">
        <f>'[1]Monthly Capacity'!$R$51</f>
        <v>8376.68</v>
      </c>
      <c r="V49" s="158"/>
      <c r="W49" s="143">
        <f t="shared" si="18"/>
        <v>302</v>
      </c>
      <c r="X49" s="143">
        <f t="shared" si="18"/>
        <v>5777.5</v>
      </c>
    </row>
    <row r="50" spans="1:24" ht="14.4" x14ac:dyDescent="0.25">
      <c r="A50" s="46">
        <v>42856</v>
      </c>
      <c r="B50" s="203">
        <v>991</v>
      </c>
      <c r="C50" s="139">
        <v>8655.5499999999993</v>
      </c>
      <c r="D50" s="126"/>
      <c r="E50" s="140">
        <v>8</v>
      </c>
      <c r="F50" s="141">
        <v>310.64999999999998</v>
      </c>
      <c r="G50" s="140">
        <v>2</v>
      </c>
      <c r="H50" s="141">
        <v>557.12</v>
      </c>
      <c r="I50" s="140">
        <v>0</v>
      </c>
      <c r="J50" s="141">
        <v>0</v>
      </c>
      <c r="K50" s="146">
        <f t="shared" si="16"/>
        <v>10</v>
      </c>
      <c r="L50" s="148">
        <f t="shared" si="16"/>
        <v>867.77</v>
      </c>
      <c r="M50" s="126"/>
      <c r="N50" s="138">
        <v>1</v>
      </c>
      <c r="O50" s="139">
        <v>2496</v>
      </c>
      <c r="P50" s="126"/>
      <c r="Q50" s="127">
        <f t="shared" si="17"/>
        <v>1002</v>
      </c>
      <c r="R50" s="127">
        <f t="shared" si="17"/>
        <v>12019.32</v>
      </c>
      <c r="S50" s="129"/>
      <c r="T50" s="173">
        <v>0</v>
      </c>
      <c r="U50" s="173">
        <v>0</v>
      </c>
      <c r="V50" s="158"/>
      <c r="W50" s="143">
        <f t="shared" si="18"/>
        <v>1002</v>
      </c>
      <c r="X50" s="143">
        <f t="shared" si="18"/>
        <v>12019.32</v>
      </c>
    </row>
    <row r="51" spans="1:24" ht="5.4" customHeight="1" thickBot="1" x14ac:dyDescent="0.3">
      <c r="A51" s="169"/>
      <c r="B51" s="132"/>
      <c r="C51" s="133"/>
      <c r="D51" s="145"/>
      <c r="E51" s="149"/>
      <c r="F51" s="133"/>
      <c r="G51" s="149"/>
      <c r="H51" s="133"/>
      <c r="I51" s="149"/>
      <c r="J51" s="133"/>
      <c r="K51" s="149"/>
      <c r="L51" s="134"/>
      <c r="M51" s="145"/>
      <c r="N51" s="149"/>
      <c r="O51" s="133"/>
      <c r="P51" s="145"/>
      <c r="Q51" s="132"/>
      <c r="R51" s="134"/>
      <c r="S51" s="125"/>
      <c r="T51" s="163"/>
      <c r="U51" s="136"/>
      <c r="V51" s="158"/>
      <c r="W51" s="135"/>
      <c r="X51" s="136"/>
    </row>
    <row r="52" spans="1:24" s="5" customFormat="1" ht="15" thickTop="1" thickBot="1" x14ac:dyDescent="0.3">
      <c r="A52" s="180" t="s">
        <v>108</v>
      </c>
      <c r="B52" s="202">
        <f>SUM(B46:B50)</f>
        <v>7085</v>
      </c>
      <c r="C52" s="175">
        <f>SUM(C46:C50)</f>
        <v>60520.47</v>
      </c>
      <c r="D52" s="106"/>
      <c r="E52" s="194">
        <f t="shared" ref="E52:L52" si="19">SUM(E46:E50)</f>
        <v>104</v>
      </c>
      <c r="F52" s="199">
        <f t="shared" si="19"/>
        <v>3277.7600000000007</v>
      </c>
      <c r="G52" s="194">
        <f t="shared" si="19"/>
        <v>62</v>
      </c>
      <c r="H52" s="199">
        <f t="shared" si="19"/>
        <v>23693.589999999997</v>
      </c>
      <c r="I52" s="194">
        <f t="shared" si="19"/>
        <v>2</v>
      </c>
      <c r="J52" s="199">
        <f t="shared" si="19"/>
        <v>5702.92</v>
      </c>
      <c r="K52" s="174">
        <f t="shared" si="19"/>
        <v>168</v>
      </c>
      <c r="L52" s="202">
        <f t="shared" si="19"/>
        <v>32674.27</v>
      </c>
      <c r="M52" s="106"/>
      <c r="N52" s="176">
        <f>SUM(N46:N50)</f>
        <v>3</v>
      </c>
      <c r="O52" s="175">
        <f>SUM(O46:O50)</f>
        <v>20240.04</v>
      </c>
      <c r="P52" s="106"/>
      <c r="Q52" s="178">
        <f>SUM(Q46:Q50)</f>
        <v>7256</v>
      </c>
      <c r="R52" s="179">
        <f>SUM(R46:R50)</f>
        <v>113434.78</v>
      </c>
      <c r="S52" s="170"/>
      <c r="T52" s="196">
        <f>SUM(T46:T49)</f>
        <v>5552</v>
      </c>
      <c r="U52" s="197">
        <f>SUM(U46:U49)</f>
        <v>90305.4</v>
      </c>
      <c r="V52" s="171"/>
      <c r="W52" s="198">
        <f>SUM(Q52-T52)</f>
        <v>1704</v>
      </c>
      <c r="X52" s="197">
        <f>SUM(R52-U52)</f>
        <v>23129.380000000005</v>
      </c>
    </row>
    <row r="53" spans="1:24" s="172" customFormat="1" ht="15.6" thickTop="1" thickBot="1" x14ac:dyDescent="0.3">
      <c r="A53" s="169"/>
      <c r="B53" s="132"/>
      <c r="C53" s="133"/>
      <c r="D53" s="145"/>
      <c r="E53" s="149"/>
      <c r="F53" s="133"/>
      <c r="G53" s="149"/>
      <c r="H53" s="133"/>
      <c r="I53" s="149"/>
      <c r="J53" s="133"/>
      <c r="K53" s="149"/>
      <c r="L53" s="134"/>
      <c r="M53" s="145"/>
      <c r="N53" s="149"/>
      <c r="O53" s="133"/>
      <c r="P53" s="145"/>
      <c r="Q53" s="132"/>
      <c r="R53" s="134"/>
      <c r="S53" s="125"/>
      <c r="T53" s="163"/>
      <c r="U53" s="136"/>
      <c r="V53" s="158"/>
      <c r="W53" s="135"/>
      <c r="X53" s="136"/>
    </row>
    <row r="54" spans="1:24" s="5" customFormat="1" ht="15" thickBot="1" x14ac:dyDescent="0.3">
      <c r="A54" s="200" t="s">
        <v>1</v>
      </c>
      <c r="B54" s="187">
        <f>SUM(B8:B11)+B29+B44+B52</f>
        <v>70434</v>
      </c>
      <c r="C54" s="188">
        <f>SUM(C8:C11)+C29+C44+C52</f>
        <v>574430.89899999998</v>
      </c>
      <c r="D54" s="181"/>
      <c r="E54" s="189">
        <f t="shared" ref="E54:L54" si="20">SUM(E8:E11)+E29+E44+E52</f>
        <v>3410</v>
      </c>
      <c r="F54" s="190">
        <f t="shared" si="20"/>
        <v>106066.37</v>
      </c>
      <c r="G54" s="191">
        <f t="shared" si="20"/>
        <v>1815</v>
      </c>
      <c r="H54" s="190">
        <f t="shared" si="20"/>
        <v>564586.06099999999</v>
      </c>
      <c r="I54" s="191">
        <f t="shared" si="20"/>
        <v>185</v>
      </c>
      <c r="J54" s="190">
        <f t="shared" si="20"/>
        <v>416184.86100000003</v>
      </c>
      <c r="K54" s="185">
        <f t="shared" si="20"/>
        <v>5410</v>
      </c>
      <c r="L54" s="184">
        <f t="shared" si="20"/>
        <v>1086837.2920000001</v>
      </c>
      <c r="M54" s="181"/>
      <c r="N54" s="186">
        <f>SUM(N8:N11)+N29+N44+N52</f>
        <v>157</v>
      </c>
      <c r="O54" s="184">
        <f>SUM(O8:O11)+O29+O44+O52</f>
        <v>507670.55399999995</v>
      </c>
      <c r="P54" s="181"/>
      <c r="Q54" s="186">
        <f>SUM(Q8:Q11)+Q29+Q44+Q52</f>
        <v>76001</v>
      </c>
      <c r="R54" s="184">
        <f>SUM(R8:R11)+R29+R44+R52</f>
        <v>2168938.7449999996</v>
      </c>
      <c r="S54" s="182"/>
      <c r="T54" s="192">
        <f>SUM(T8:T11)+T29+T44+T52</f>
        <v>74039</v>
      </c>
      <c r="U54" s="188">
        <f>SUM(U8:U11)+U29+U44+U52</f>
        <v>2130020.1800000002</v>
      </c>
      <c r="V54" s="183"/>
      <c r="W54" s="192">
        <f>SUM(W13+W29+W44+W52)</f>
        <v>1962</v>
      </c>
      <c r="X54" s="193">
        <f>SUM(X13+X29+X44+X52)</f>
        <v>38918.564999999893</v>
      </c>
    </row>
    <row r="55" spans="1:24" s="47" customFormat="1" ht="21" customHeight="1" x14ac:dyDescent="0.25">
      <c r="A55" s="1"/>
      <c r="D55" s="5"/>
      <c r="E55" s="1"/>
      <c r="F55" s="1"/>
      <c r="G55" s="1"/>
      <c r="H55" s="1"/>
      <c r="I55" s="1"/>
      <c r="J55" s="1"/>
      <c r="K55" s="1"/>
      <c r="L55" s="1"/>
      <c r="M55" s="5"/>
      <c r="N55" s="1"/>
      <c r="O55" s="1"/>
      <c r="P55" s="5"/>
      <c r="Q55" s="1"/>
      <c r="R55" s="1"/>
      <c r="S55" s="5"/>
      <c r="T55" s="1"/>
      <c r="U55" s="1"/>
      <c r="V55" s="5"/>
      <c r="W55" s="1"/>
      <c r="X55" s="1"/>
    </row>
    <row r="56" spans="1:24" ht="73.8" customHeight="1" x14ac:dyDescent="0.25">
      <c r="A56" s="334" t="s">
        <v>120</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row>
    <row r="57" spans="1:24" x14ac:dyDescent="0.25">
      <c r="B57" s="1"/>
    </row>
    <row r="58" spans="1:24" x14ac:dyDescent="0.25">
      <c r="B58" s="1"/>
    </row>
    <row r="59" spans="1:24" x14ac:dyDescent="0.25">
      <c r="B59" s="1"/>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sheetData>
  <mergeCells count="16">
    <mergeCell ref="A1:X1"/>
    <mergeCell ref="T3:U4"/>
    <mergeCell ref="W2:X4"/>
    <mergeCell ref="I4:J4"/>
    <mergeCell ref="K4:L4"/>
    <mergeCell ref="B3:C4"/>
    <mergeCell ref="E3:F3"/>
    <mergeCell ref="G3:H3"/>
    <mergeCell ref="I3:J3"/>
    <mergeCell ref="K3:L3"/>
    <mergeCell ref="A5:A6"/>
    <mergeCell ref="A56:X56"/>
    <mergeCell ref="N3:O4"/>
    <mergeCell ref="Q3:R4"/>
    <mergeCell ref="E4:F4"/>
    <mergeCell ref="G4:H4"/>
  </mergeCells>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L39"/>
  <sheetViews>
    <sheetView showGridLines="0" zoomScale="90" zoomScaleNormal="90" workbookViewId="0">
      <selection sqref="A1:F1"/>
    </sheetView>
  </sheetViews>
  <sheetFormatPr defaultColWidth="10.33203125" defaultRowHeight="13.8" x14ac:dyDescent="0.25"/>
  <cols>
    <col min="1" max="1" width="23.109375" style="50" bestFit="1" customWidth="1"/>
    <col min="2" max="2" width="19.109375" style="50" customWidth="1"/>
    <col min="3" max="3" width="24" style="51" bestFit="1" customWidth="1"/>
    <col min="4" max="4" width="19" style="50" customWidth="1"/>
    <col min="5" max="5" width="0.88671875" style="50" customWidth="1"/>
    <col min="6" max="6" width="12.33203125" style="50" bestFit="1" customWidth="1"/>
    <col min="7" max="7" width="15.44140625" style="50" bestFit="1" customWidth="1"/>
    <col min="8" max="8" width="0.5546875" style="50" customWidth="1"/>
    <col min="9" max="9" width="10.33203125" style="50"/>
    <col min="10" max="10" width="15.44140625" style="50" bestFit="1" customWidth="1"/>
    <col min="11" max="16384" width="10.33203125" style="50"/>
  </cols>
  <sheetData>
    <row r="1" spans="1:10" ht="18.600000000000001" customHeight="1" x14ac:dyDescent="0.25">
      <c r="A1" s="358" t="s">
        <v>121</v>
      </c>
      <c r="B1" s="358"/>
      <c r="C1" s="358"/>
      <c r="D1" s="358"/>
      <c r="E1" s="358"/>
      <c r="F1" s="358"/>
      <c r="G1" s="107"/>
      <c r="H1" s="107"/>
    </row>
    <row r="2" spans="1:10" ht="8.4" customHeight="1" x14ac:dyDescent="0.3">
      <c r="A2" s="30"/>
    </row>
    <row r="3" spans="1:10" ht="27.6" customHeight="1" x14ac:dyDescent="0.25">
      <c r="A3" s="93" t="s">
        <v>34</v>
      </c>
      <c r="B3" s="92" t="s">
        <v>35</v>
      </c>
      <c r="C3" s="91" t="s">
        <v>74</v>
      </c>
      <c r="D3" s="91" t="s">
        <v>29</v>
      </c>
    </row>
    <row r="4" spans="1:10" x14ac:dyDescent="0.25">
      <c r="A4" s="31" t="s">
        <v>36</v>
      </c>
      <c r="B4" s="153">
        <f>SUM('Annual Capacity'!D25+'Annual Capacity'!M25)</f>
        <v>75844</v>
      </c>
      <c r="C4" s="150">
        <f>SUM('Annual Capacity'!E25+'Annual Capacity'!N25)</f>
        <v>1661268.361</v>
      </c>
      <c r="D4" s="68">
        <f>C4/$C$6</f>
        <v>0.76593603258075549</v>
      </c>
    </row>
    <row r="5" spans="1:10" x14ac:dyDescent="0.25">
      <c r="A5" s="31" t="s">
        <v>33</v>
      </c>
      <c r="B5" s="153">
        <f>'Annual Capacity'!P25</f>
        <v>157</v>
      </c>
      <c r="C5" s="150">
        <f>'Annual Capacity'!Q25</f>
        <v>507670.41499999998</v>
      </c>
      <c r="D5" s="68">
        <f>C5/$C$6</f>
        <v>0.23406396741924446</v>
      </c>
    </row>
    <row r="6" spans="1:10" x14ac:dyDescent="0.25">
      <c r="A6" s="6" t="s">
        <v>1</v>
      </c>
      <c r="B6" s="154">
        <f>SUM(B4:B5)</f>
        <v>76001</v>
      </c>
      <c r="C6" s="151">
        <f>SUM(C4:C5)</f>
        <v>2168938.7760000001</v>
      </c>
      <c r="D6" s="152">
        <f>SUM(D4:D5)</f>
        <v>1</v>
      </c>
    </row>
    <row r="7" spans="1:10" ht="22.2" customHeight="1" x14ac:dyDescent="0.25"/>
    <row r="8" spans="1:10" ht="17.399999999999999" customHeight="1" x14ac:dyDescent="0.25">
      <c r="A8" s="358" t="s">
        <v>80</v>
      </c>
      <c r="B8" s="358"/>
      <c r="C8" s="358"/>
      <c r="D8" s="358"/>
      <c r="E8" s="358"/>
      <c r="F8" s="358"/>
      <c r="G8" s="107"/>
      <c r="H8" s="107"/>
    </row>
    <row r="9" spans="1:10" ht="7.2" customHeight="1" x14ac:dyDescent="0.3">
      <c r="A9" s="30"/>
    </row>
    <row r="10" spans="1:10" ht="27.6" customHeight="1" x14ac:dyDescent="0.25">
      <c r="A10" s="94" t="s">
        <v>79</v>
      </c>
      <c r="B10" s="92" t="s">
        <v>35</v>
      </c>
      <c r="C10" s="91" t="s">
        <v>74</v>
      </c>
      <c r="D10" s="91" t="s">
        <v>29</v>
      </c>
    </row>
    <row r="11" spans="1:10" x14ac:dyDescent="0.25">
      <c r="A11" s="31" t="s">
        <v>4</v>
      </c>
      <c r="B11" s="214">
        <v>3883</v>
      </c>
      <c r="C11" s="150">
        <v>835060.28099999996</v>
      </c>
      <c r="D11" s="68">
        <f t="shared" ref="D11:D21" si="0">C11/$C$22</f>
        <v>0.50266427960305593</v>
      </c>
    </row>
    <row r="12" spans="1:10" x14ac:dyDescent="0.25">
      <c r="A12" s="31" t="s">
        <v>2</v>
      </c>
      <c r="B12" s="153">
        <v>114</v>
      </c>
      <c r="C12" s="150">
        <v>4425.6809999999996</v>
      </c>
      <c r="D12" s="68">
        <f t="shared" si="0"/>
        <v>2.6640373183046077E-3</v>
      </c>
    </row>
    <row r="13" spans="1:10" x14ac:dyDescent="0.25">
      <c r="A13" s="31" t="s">
        <v>77</v>
      </c>
      <c r="B13" s="153">
        <v>204</v>
      </c>
      <c r="C13" s="150">
        <v>36795.309000000001</v>
      </c>
      <c r="D13" s="68">
        <f t="shared" si="0"/>
        <v>2.2148924948397639E-2</v>
      </c>
    </row>
    <row r="14" spans="1:10" x14ac:dyDescent="0.25">
      <c r="A14" s="31" t="s">
        <v>37</v>
      </c>
      <c r="B14" s="153">
        <v>85</v>
      </c>
      <c r="C14" s="150">
        <v>13536.397000000001</v>
      </c>
      <c r="D14" s="68">
        <f t="shared" si="0"/>
        <v>8.1482300155358098E-3</v>
      </c>
    </row>
    <row r="15" spans="1:10" x14ac:dyDescent="0.25">
      <c r="A15" s="31" t="s">
        <v>3</v>
      </c>
      <c r="B15" s="153">
        <v>484</v>
      </c>
      <c r="C15" s="150">
        <v>36247.409</v>
      </c>
      <c r="D15" s="68">
        <f t="shared" si="0"/>
        <v>2.1819116711721948E-2</v>
      </c>
    </row>
    <row r="16" spans="1:10" ht="13.8" customHeight="1" x14ac:dyDescent="0.25">
      <c r="A16" s="31" t="s">
        <v>109</v>
      </c>
      <c r="B16" s="153">
        <v>26</v>
      </c>
      <c r="C16" s="150">
        <v>7839.8429999999998</v>
      </c>
      <c r="D16" s="68">
        <f t="shared" si="0"/>
        <v>4.7191910853152655E-3</v>
      </c>
      <c r="I16" s="78"/>
      <c r="J16" s="78"/>
    </row>
    <row r="17" spans="1:11" x14ac:dyDescent="0.25">
      <c r="A17" s="31" t="s">
        <v>5</v>
      </c>
      <c r="B17" s="153">
        <v>70434</v>
      </c>
      <c r="C17" s="150">
        <v>574431.26699999999</v>
      </c>
      <c r="D17" s="68">
        <f t="shared" si="0"/>
        <v>0.34577872469547583</v>
      </c>
    </row>
    <row r="18" spans="1:11" x14ac:dyDescent="0.25">
      <c r="A18" s="31" t="s">
        <v>7</v>
      </c>
      <c r="B18" s="153">
        <v>109</v>
      </c>
      <c r="C18" s="150">
        <v>39759.302000000003</v>
      </c>
      <c r="D18" s="68">
        <f t="shared" si="0"/>
        <v>2.3933099624157964E-2</v>
      </c>
    </row>
    <row r="19" spans="1:11" x14ac:dyDescent="0.25">
      <c r="A19" s="31" t="s">
        <v>6</v>
      </c>
      <c r="B19" s="153">
        <v>440</v>
      </c>
      <c r="C19" s="150">
        <v>110934.205</v>
      </c>
      <c r="D19" s="68">
        <f t="shared" si="0"/>
        <v>6.6776810618852475E-2</v>
      </c>
    </row>
    <row r="20" spans="1:11" x14ac:dyDescent="0.25">
      <c r="A20" s="31" t="s">
        <v>78</v>
      </c>
      <c r="B20" s="153">
        <v>59</v>
      </c>
      <c r="C20" s="150">
        <v>1523.3610000000001</v>
      </c>
      <c r="D20" s="68">
        <f t="shared" si="0"/>
        <v>9.1698668594727593E-4</v>
      </c>
    </row>
    <row r="21" spans="1:11" ht="13.8" customHeight="1" x14ac:dyDescent="0.25">
      <c r="A21" s="31" t="s">
        <v>38</v>
      </c>
      <c r="B21" s="153">
        <v>6</v>
      </c>
      <c r="C21" s="150">
        <v>715.34</v>
      </c>
      <c r="D21" s="68">
        <f t="shared" si="0"/>
        <v>4.3059869323523731E-4</v>
      </c>
      <c r="I21" s="1"/>
      <c r="J21" s="1"/>
    </row>
    <row r="22" spans="1:11" ht="13.8" customHeight="1" x14ac:dyDescent="0.25">
      <c r="A22" s="6" t="s">
        <v>1</v>
      </c>
      <c r="B22" s="154">
        <f>SUM(B11:B21)</f>
        <v>75844</v>
      </c>
      <c r="C22" s="151">
        <f>SUM(C11:C21)</f>
        <v>1661268.395</v>
      </c>
      <c r="D22" s="152">
        <f>SUM(D11:D21)</f>
        <v>0.99999999999999989</v>
      </c>
      <c r="I22" s="78"/>
      <c r="J22" s="78"/>
    </row>
    <row r="23" spans="1:11" s="78" customFormat="1" ht="18" customHeight="1" x14ac:dyDescent="0.25">
      <c r="A23" s="25"/>
      <c r="B23" s="120"/>
      <c r="C23" s="121"/>
      <c r="D23" s="122"/>
    </row>
    <row r="24" spans="1:11" ht="22.2" customHeight="1" x14ac:dyDescent="0.25">
      <c r="A24" s="359" t="s">
        <v>81</v>
      </c>
      <c r="B24" s="359"/>
      <c r="C24" s="359"/>
      <c r="D24" s="359"/>
      <c r="F24" s="356" t="s">
        <v>112</v>
      </c>
      <c r="G24" s="356"/>
      <c r="I24" s="354" t="s">
        <v>119</v>
      </c>
      <c r="J24" s="354"/>
    </row>
    <row r="25" spans="1:11" ht="17.399999999999999" customHeight="1" x14ac:dyDescent="0.25">
      <c r="A25" s="359"/>
      <c r="B25" s="359"/>
      <c r="C25" s="359"/>
      <c r="D25" s="359"/>
      <c r="E25" s="109"/>
      <c r="F25" s="356"/>
      <c r="G25" s="356"/>
      <c r="H25" s="112"/>
      <c r="I25" s="354"/>
      <c r="J25" s="354"/>
    </row>
    <row r="26" spans="1:11" ht="7.2" customHeight="1" x14ac:dyDescent="0.3">
      <c r="A26" s="30"/>
      <c r="F26" s="357"/>
      <c r="G26" s="357"/>
      <c r="H26" s="113"/>
      <c r="I26" s="355"/>
      <c r="J26" s="355"/>
    </row>
    <row r="27" spans="1:11" ht="27.6" customHeight="1" x14ac:dyDescent="0.25">
      <c r="A27" s="95" t="s">
        <v>23</v>
      </c>
      <c r="B27" s="82" t="s">
        <v>24</v>
      </c>
      <c r="C27" s="60" t="s">
        <v>74</v>
      </c>
      <c r="D27" s="60" t="s">
        <v>29</v>
      </c>
      <c r="F27" s="275" t="s">
        <v>8</v>
      </c>
      <c r="G27" s="276" t="s">
        <v>30</v>
      </c>
      <c r="H27" s="114"/>
      <c r="I27" s="117" t="s">
        <v>8</v>
      </c>
      <c r="J27" s="117" t="s">
        <v>30</v>
      </c>
    </row>
    <row r="28" spans="1:11" ht="14.4" x14ac:dyDescent="0.3">
      <c r="A28" s="55" t="s">
        <v>16</v>
      </c>
      <c r="B28" s="56">
        <v>79</v>
      </c>
      <c r="C28" s="56">
        <v>80455.729000000007</v>
      </c>
      <c r="D28" s="57">
        <f>C28/$C$33</f>
        <v>0.15848023958614962</v>
      </c>
      <c r="F28" s="294">
        <v>79</v>
      </c>
      <c r="G28" s="294">
        <v>80455.729000000007</v>
      </c>
      <c r="H28" s="114"/>
      <c r="I28" s="118">
        <f t="shared" ref="I28:J32" si="1">B28-F28</f>
        <v>0</v>
      </c>
      <c r="J28" s="167">
        <f t="shared" si="1"/>
        <v>0</v>
      </c>
    </row>
    <row r="29" spans="1:11" ht="14.4" x14ac:dyDescent="0.3">
      <c r="A29" s="55" t="s">
        <v>25</v>
      </c>
      <c r="B29" s="56">
        <v>30</v>
      </c>
      <c r="C29" s="56">
        <v>184415.11</v>
      </c>
      <c r="D29" s="57">
        <f>C29/$C$33</f>
        <v>0.36325754771429808</v>
      </c>
      <c r="F29" s="294">
        <v>28</v>
      </c>
      <c r="G29" s="294">
        <v>171985.27</v>
      </c>
      <c r="H29" s="115"/>
      <c r="I29" s="118">
        <f t="shared" si="1"/>
        <v>2</v>
      </c>
      <c r="J29" s="167">
        <f t="shared" si="1"/>
        <v>12429.839999999997</v>
      </c>
    </row>
    <row r="30" spans="1:11" ht="14.4" x14ac:dyDescent="0.3">
      <c r="A30" s="55" t="s">
        <v>26</v>
      </c>
      <c r="B30" s="56">
        <v>6</v>
      </c>
      <c r="C30" s="56">
        <v>34531.230000000003</v>
      </c>
      <c r="D30" s="57">
        <f>C30/$C$33</f>
        <v>6.8018992203829731E-2</v>
      </c>
      <c r="F30" s="294">
        <v>6</v>
      </c>
      <c r="G30" s="294">
        <v>34531.230000000003</v>
      </c>
      <c r="H30" s="113"/>
      <c r="I30" s="118">
        <f t="shared" si="1"/>
        <v>0</v>
      </c>
      <c r="J30" s="167">
        <f t="shared" si="1"/>
        <v>0</v>
      </c>
    </row>
    <row r="31" spans="1:11" ht="14.4" x14ac:dyDescent="0.3">
      <c r="A31" s="58" t="s">
        <v>27</v>
      </c>
      <c r="B31" s="59">
        <v>9</v>
      </c>
      <c r="C31" s="59">
        <v>85742.63</v>
      </c>
      <c r="D31" s="57">
        <f>C31/$C$33</f>
        <v>0.16889428153893901</v>
      </c>
      <c r="F31" s="295">
        <v>9</v>
      </c>
      <c r="G31" s="295">
        <v>85742.63</v>
      </c>
      <c r="H31" s="116"/>
      <c r="I31" s="118">
        <f t="shared" si="1"/>
        <v>0</v>
      </c>
      <c r="J31" s="167">
        <f t="shared" si="1"/>
        <v>0</v>
      </c>
      <c r="K31" s="110"/>
    </row>
    <row r="32" spans="1:11" ht="14.4" x14ac:dyDescent="0.3">
      <c r="A32" s="58" t="s">
        <v>31</v>
      </c>
      <c r="B32" s="59">
        <v>33</v>
      </c>
      <c r="C32" s="59">
        <v>122525.716</v>
      </c>
      <c r="D32" s="57">
        <f>C32/$C$33</f>
        <v>0.24134893895678361</v>
      </c>
      <c r="F32" s="295">
        <v>33</v>
      </c>
      <c r="G32" s="295">
        <v>122525.716</v>
      </c>
      <c r="H32" s="113"/>
      <c r="I32" s="118">
        <f t="shared" si="1"/>
        <v>0</v>
      </c>
      <c r="J32" s="167">
        <f t="shared" si="1"/>
        <v>0</v>
      </c>
      <c r="K32" s="105"/>
    </row>
    <row r="33" spans="1:12" ht="14.4" x14ac:dyDescent="0.3">
      <c r="A33" s="60" t="s">
        <v>28</v>
      </c>
      <c r="B33" s="61">
        <f>SUM(B28:B32)</f>
        <v>157</v>
      </c>
      <c r="C33" s="61">
        <f>SUM(C28:C32)</f>
        <v>507670.41499999998</v>
      </c>
      <c r="D33" s="62">
        <f>SUM(D28:D32)</f>
        <v>1.0000000000000002</v>
      </c>
      <c r="F33" s="277">
        <f>SUM(F28:F32)</f>
        <v>155</v>
      </c>
      <c r="G33" s="278">
        <f>SUM(G28:G32)</f>
        <v>495240.57500000001</v>
      </c>
      <c r="H33" s="113"/>
      <c r="I33" s="119">
        <f>B33-F33</f>
        <v>2</v>
      </c>
      <c r="J33" s="168">
        <f>SUM(J28:J32)</f>
        <v>12429.839999999997</v>
      </c>
      <c r="K33" s="110"/>
    </row>
    <row r="34" spans="1:12" ht="16.2" customHeight="1" x14ac:dyDescent="0.25">
      <c r="A34" s="52"/>
      <c r="B34" s="52"/>
      <c r="C34" s="53"/>
      <c r="D34" s="53"/>
      <c r="E34" s="54"/>
      <c r="K34" s="111"/>
      <c r="L34" s="110"/>
    </row>
    <row r="35" spans="1:12" ht="14.4" customHeight="1" x14ac:dyDescent="0.25">
      <c r="A35" s="353" t="s">
        <v>131</v>
      </c>
      <c r="B35" s="353"/>
      <c r="C35" s="353"/>
      <c r="D35" s="353"/>
      <c r="E35" s="353"/>
      <c r="F35" s="353"/>
      <c r="J35" s="110"/>
      <c r="K35" s="296"/>
      <c r="L35" s="110"/>
    </row>
    <row r="36" spans="1:12" ht="5.4" customHeight="1" x14ac:dyDescent="0.25">
      <c r="A36" s="297"/>
      <c r="B36" s="297"/>
      <c r="C36" s="297"/>
      <c r="D36" s="297"/>
      <c r="E36" s="297"/>
    </row>
    <row r="37" spans="1:12" ht="34.799999999999997" customHeight="1" x14ac:dyDescent="0.25">
      <c r="A37" s="298" t="s">
        <v>124</v>
      </c>
      <c r="B37" s="298" t="s">
        <v>125</v>
      </c>
      <c r="C37" s="299" t="s">
        <v>126</v>
      </c>
      <c r="D37" s="300" t="s">
        <v>127</v>
      </c>
      <c r="E37" s="301"/>
    </row>
    <row r="38" spans="1:12" ht="14.4" x14ac:dyDescent="0.25">
      <c r="A38" s="302" t="s">
        <v>129</v>
      </c>
      <c r="B38" s="303" t="s">
        <v>128</v>
      </c>
      <c r="C38" s="304">
        <v>42881</v>
      </c>
      <c r="D38" s="305">
        <v>2496</v>
      </c>
      <c r="E38" s="301"/>
      <c r="F38" s="110"/>
    </row>
    <row r="39" spans="1:12" ht="14.4" x14ac:dyDescent="0.25">
      <c r="A39" s="302" t="s">
        <v>130</v>
      </c>
      <c r="B39" s="303" t="s">
        <v>128</v>
      </c>
      <c r="C39" s="304">
        <v>42732</v>
      </c>
      <c r="D39" s="305">
        <v>9933.84</v>
      </c>
      <c r="E39" s="301"/>
    </row>
  </sheetData>
  <mergeCells count="6">
    <mergeCell ref="A35:F35"/>
    <mergeCell ref="I24:J26"/>
    <mergeCell ref="F24:G26"/>
    <mergeCell ref="A1:F1"/>
    <mergeCell ref="A8:F8"/>
    <mergeCell ref="A24:D25"/>
  </mergeCells>
  <pageMargins left="0.7" right="0.7" top="0.75" bottom="0.75" header="0.3" footer="0.3"/>
  <pageSetup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sheetPr>
  <dimension ref="A1:J20"/>
  <sheetViews>
    <sheetView zoomScale="90" zoomScaleNormal="90" workbookViewId="0">
      <selection sqref="A1:F1"/>
    </sheetView>
  </sheetViews>
  <sheetFormatPr defaultColWidth="9.109375" defaultRowHeight="15" x14ac:dyDescent="0.25"/>
  <cols>
    <col min="1" max="1" width="11.6640625" style="43" bestFit="1" customWidth="1"/>
    <col min="2" max="2" width="9.109375" style="43"/>
    <col min="3" max="3" width="17.33203125" style="43" customWidth="1"/>
    <col min="4" max="4" width="17.6640625" style="43" customWidth="1"/>
    <col min="5" max="6" width="22" style="43" bestFit="1" customWidth="1"/>
    <col min="7" max="7" width="9.109375" style="43"/>
    <col min="8" max="8" width="9.88671875" style="43" bestFit="1" customWidth="1"/>
    <col min="9" max="9" width="9.109375" style="43"/>
    <col min="10" max="10" width="10.109375" style="43" bestFit="1" customWidth="1"/>
    <col min="11" max="16384" width="9.109375" style="43"/>
  </cols>
  <sheetData>
    <row r="1" spans="1:10" ht="17.399999999999999" x14ac:dyDescent="0.25">
      <c r="A1" s="360" t="s">
        <v>96</v>
      </c>
      <c r="B1" s="360"/>
      <c r="C1" s="360"/>
      <c r="D1" s="360"/>
      <c r="E1" s="360"/>
      <c r="F1" s="360"/>
    </row>
    <row r="2" spans="1:10" ht="17.399999999999999" x14ac:dyDescent="0.25">
      <c r="A2" s="360" t="s">
        <v>87</v>
      </c>
      <c r="B2" s="360"/>
      <c r="C2" s="360"/>
      <c r="D2" s="360"/>
      <c r="E2" s="360"/>
      <c r="F2" s="360"/>
    </row>
    <row r="3" spans="1:10" ht="17.399999999999999" x14ac:dyDescent="0.25">
      <c r="A3" s="360" t="s">
        <v>122</v>
      </c>
      <c r="B3" s="360"/>
      <c r="C3" s="360"/>
      <c r="D3" s="360"/>
      <c r="E3" s="360"/>
      <c r="F3" s="360"/>
    </row>
    <row r="4" spans="1:10" ht="11.4" customHeight="1" x14ac:dyDescent="0.25">
      <c r="A4" s="45"/>
      <c r="B4" s="45"/>
      <c r="C4" s="45"/>
      <c r="D4" s="45"/>
      <c r="E4" s="45"/>
      <c r="F4" s="45"/>
    </row>
    <row r="5" spans="1:10" s="63" customFormat="1" ht="17.399999999999999" customHeight="1" x14ac:dyDescent="0.25">
      <c r="A5" s="368" t="s">
        <v>83</v>
      </c>
      <c r="B5" s="369"/>
      <c r="C5" s="369"/>
      <c r="D5" s="369"/>
      <c r="E5" s="369"/>
      <c r="F5" s="370"/>
    </row>
    <row r="6" spans="1:10" s="63" customFormat="1" ht="13.8" x14ac:dyDescent="0.25">
      <c r="A6" s="88" t="s">
        <v>39</v>
      </c>
      <c r="B6" s="86" t="s">
        <v>23</v>
      </c>
      <c r="C6" s="86"/>
      <c r="D6" s="87" t="s">
        <v>24</v>
      </c>
      <c r="E6" s="86" t="s">
        <v>30</v>
      </c>
      <c r="F6" s="87" t="s">
        <v>40</v>
      </c>
    </row>
    <row r="7" spans="1:10" s="63" customFormat="1" ht="14.4" x14ac:dyDescent="0.3">
      <c r="A7" s="89" t="s">
        <v>14</v>
      </c>
      <c r="B7" s="66" t="s">
        <v>41</v>
      </c>
      <c r="C7" s="66"/>
      <c r="D7" s="67">
        <v>10067</v>
      </c>
      <c r="E7" s="67">
        <v>326711.261</v>
      </c>
      <c r="F7" s="68">
        <f>E7/$E$9</f>
        <v>0.23738947900661789</v>
      </c>
      <c r="H7" s="69"/>
      <c r="I7" s="69"/>
      <c r="J7" s="69"/>
    </row>
    <row r="8" spans="1:10" s="63" customFormat="1" ht="14.4" x14ac:dyDescent="0.3">
      <c r="A8" s="89" t="s">
        <v>73</v>
      </c>
      <c r="B8" s="66" t="s">
        <v>42</v>
      </c>
      <c r="C8" s="66"/>
      <c r="D8" s="67">
        <v>56983</v>
      </c>
      <c r="E8" s="67">
        <v>1049555.5490000001</v>
      </c>
      <c r="F8" s="68">
        <f>E8/$E$9</f>
        <v>0.76261052099338211</v>
      </c>
      <c r="H8" s="69"/>
      <c r="I8" s="69"/>
      <c r="J8" s="69"/>
    </row>
    <row r="9" spans="1:10" s="72" customFormat="1" ht="13.8" x14ac:dyDescent="0.25">
      <c r="A9" s="364" t="s">
        <v>28</v>
      </c>
      <c r="B9" s="365"/>
      <c r="C9" s="366"/>
      <c r="D9" s="70">
        <f>SUM(D7:D8)</f>
        <v>67050</v>
      </c>
      <c r="E9" s="70">
        <f>SUM(E7:E8)</f>
        <v>1376266.81</v>
      </c>
      <c r="F9" s="71">
        <f>SUM(F7:F8)</f>
        <v>1</v>
      </c>
      <c r="H9" s="155"/>
      <c r="I9" s="155"/>
      <c r="J9" s="155"/>
    </row>
    <row r="10" spans="1:10" s="63" customFormat="1" ht="3.6" customHeight="1" x14ac:dyDescent="0.25">
      <c r="A10" s="73"/>
      <c r="B10" s="73"/>
      <c r="C10" s="73"/>
      <c r="D10" s="74"/>
      <c r="E10" s="74"/>
      <c r="F10" s="73"/>
    </row>
    <row r="11" spans="1:10" s="63" customFormat="1" ht="13.8" x14ac:dyDescent="0.25">
      <c r="A11" s="66" t="s">
        <v>43</v>
      </c>
      <c r="B11" s="362" t="s">
        <v>75</v>
      </c>
      <c r="C11" s="363"/>
      <c r="D11" s="67">
        <v>8794</v>
      </c>
      <c r="E11" s="67">
        <v>285001.58500000002</v>
      </c>
      <c r="F11" s="75"/>
      <c r="H11" s="69"/>
    </row>
    <row r="12" spans="1:10" s="63" customFormat="1" ht="13.8" x14ac:dyDescent="0.25">
      <c r="G12" s="76"/>
    </row>
    <row r="13" spans="1:10" s="63" customFormat="1" ht="17.399999999999999" customHeight="1" x14ac:dyDescent="0.25">
      <c r="A13" s="367" t="s">
        <v>88</v>
      </c>
      <c r="B13" s="367"/>
      <c r="C13" s="367"/>
      <c r="D13" s="367"/>
      <c r="E13" s="367"/>
      <c r="F13" s="367"/>
    </row>
    <row r="14" spans="1:10" s="63" customFormat="1" ht="13.8" x14ac:dyDescent="0.25">
      <c r="A14" s="90" t="s">
        <v>39</v>
      </c>
      <c r="B14" s="64" t="s">
        <v>23</v>
      </c>
      <c r="C14" s="64"/>
      <c r="D14" s="65" t="s">
        <v>24</v>
      </c>
      <c r="E14" s="64" t="s">
        <v>30</v>
      </c>
      <c r="F14" s="64" t="s">
        <v>40</v>
      </c>
    </row>
    <row r="15" spans="1:10" s="63" customFormat="1" ht="14.4" x14ac:dyDescent="0.3">
      <c r="A15" s="89" t="s">
        <v>14</v>
      </c>
      <c r="B15" s="66" t="s">
        <v>41</v>
      </c>
      <c r="C15" s="66"/>
      <c r="D15" s="67">
        <v>8494</v>
      </c>
      <c r="E15" s="67">
        <v>77077.445999999996</v>
      </c>
      <c r="F15" s="68">
        <f>E15/E17</f>
        <v>0.14781612957388329</v>
      </c>
      <c r="H15" s="69"/>
      <c r="I15" s="69"/>
    </row>
    <row r="16" spans="1:10" s="63" customFormat="1" ht="14.4" x14ac:dyDescent="0.3">
      <c r="A16" s="89" t="s">
        <v>73</v>
      </c>
      <c r="B16" s="66" t="s">
        <v>42</v>
      </c>
      <c r="C16" s="66"/>
      <c r="D16" s="67">
        <v>55021</v>
      </c>
      <c r="E16" s="67">
        <v>444363.93</v>
      </c>
      <c r="F16" s="68">
        <f>E16/E17</f>
        <v>0.85218387042611665</v>
      </c>
      <c r="H16" s="69"/>
      <c r="I16" s="69"/>
    </row>
    <row r="17" spans="1:8" s="72" customFormat="1" ht="13.8" x14ac:dyDescent="0.25">
      <c r="A17" s="364" t="s">
        <v>28</v>
      </c>
      <c r="B17" s="365"/>
      <c r="C17" s="366"/>
      <c r="D17" s="70">
        <f>SUM(D15:D16)</f>
        <v>63515</v>
      </c>
      <c r="E17" s="70">
        <f>SUM(E15:E16)</f>
        <v>521441.37599999999</v>
      </c>
      <c r="F17" s="71">
        <f>SUM(F15:F16)</f>
        <v>1</v>
      </c>
      <c r="H17" s="155"/>
    </row>
    <row r="18" spans="1:8" s="63" customFormat="1" ht="3.6" customHeight="1" x14ac:dyDescent="0.25">
      <c r="A18" s="73"/>
      <c r="B18" s="73"/>
      <c r="C18" s="73"/>
      <c r="D18" s="74"/>
      <c r="E18" s="74"/>
      <c r="F18" s="73"/>
    </row>
    <row r="19" spans="1:8" s="63" customFormat="1" ht="13.8" x14ac:dyDescent="0.25">
      <c r="A19" s="66" t="s">
        <v>43</v>
      </c>
      <c r="B19" s="362" t="s">
        <v>75</v>
      </c>
      <c r="C19" s="363"/>
      <c r="D19" s="67">
        <v>6919</v>
      </c>
      <c r="E19" s="67">
        <v>52989.891000000003</v>
      </c>
      <c r="F19" s="75"/>
    </row>
    <row r="20" spans="1:8" ht="67.8" customHeight="1" x14ac:dyDescent="0.3">
      <c r="A20" s="361" t="s">
        <v>82</v>
      </c>
      <c r="B20" s="361"/>
      <c r="C20" s="361"/>
      <c r="D20" s="361"/>
      <c r="E20" s="361"/>
      <c r="F20" s="361"/>
    </row>
  </sheetData>
  <mergeCells count="10">
    <mergeCell ref="A1:F1"/>
    <mergeCell ref="A20:F20"/>
    <mergeCell ref="A2:F2"/>
    <mergeCell ref="B11:C11"/>
    <mergeCell ref="A9:C9"/>
    <mergeCell ref="A17:C17"/>
    <mergeCell ref="B19:C19"/>
    <mergeCell ref="A13:F13"/>
    <mergeCell ref="A5:F5"/>
    <mergeCell ref="A3:F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B1:AB86"/>
  <sheetViews>
    <sheetView showGridLines="0" topLeftCell="A2" zoomScale="75" zoomScaleNormal="75" workbookViewId="0">
      <pane ySplit="5" topLeftCell="A7" activePane="bottomLeft" state="frozen"/>
      <selection activeCell="A2" sqref="A2"/>
      <selection pane="bottomLeft" activeCell="L33" sqref="L33"/>
    </sheetView>
  </sheetViews>
  <sheetFormatPr defaultColWidth="10.33203125" defaultRowHeight="17.399999999999999" x14ac:dyDescent="0.3"/>
  <cols>
    <col min="1" max="1" width="1.33203125" style="250" customWidth="1"/>
    <col min="2" max="2" width="17.44140625" style="50" bestFit="1" customWidth="1"/>
    <col min="3" max="3" width="0.88671875" style="124" customWidth="1"/>
    <col min="4" max="4" width="11.77734375" style="78" customWidth="1"/>
    <col min="5" max="5" width="12.6640625" style="78" bestFit="1" customWidth="1"/>
    <col min="6" max="6" width="0.88671875" style="124" customWidth="1"/>
    <col min="7" max="7" width="11.21875" style="78" customWidth="1"/>
    <col min="8" max="8" width="11.88671875" style="78" customWidth="1"/>
    <col min="9" max="9" width="12.21875" style="78" customWidth="1"/>
    <col min="10" max="10" width="14.44140625" style="78" customWidth="1"/>
    <col min="11" max="11" width="12.33203125" style="78" customWidth="1"/>
    <col min="12" max="12" width="15.109375" style="78" customWidth="1"/>
    <col min="13" max="13" width="14.109375" style="78" customWidth="1"/>
    <col min="14" max="14" width="15.6640625" style="78" bestFit="1" customWidth="1"/>
    <col min="15" max="15" width="0.88671875" style="124" customWidth="1"/>
    <col min="16" max="16" width="11.109375" style="78" bestFit="1" customWidth="1"/>
    <col min="17" max="17" width="13.5546875" style="78" customWidth="1"/>
    <col min="18" max="18" width="0.88671875" style="124" customWidth="1"/>
    <col min="19" max="19" width="11.33203125" style="78" customWidth="1"/>
    <col min="20" max="20" width="15" style="78" customWidth="1"/>
    <col min="21" max="21" width="0.6640625" style="250" customWidth="1"/>
    <col min="22" max="22" width="10.33203125" style="250"/>
    <col min="23" max="23" width="1.5546875" style="250" customWidth="1"/>
    <col min="24" max="24" width="11.5546875" style="250" bestFit="1" customWidth="1"/>
    <col min="25" max="25" width="10.33203125" style="250"/>
    <col min="26" max="26" width="1.44140625" style="250" customWidth="1"/>
    <col min="27" max="27" width="11.5546875" style="250" bestFit="1" customWidth="1"/>
    <col min="28" max="28" width="11.21875" style="250" bestFit="1" customWidth="1"/>
    <col min="29" max="16384" width="10.33203125" style="250"/>
  </cols>
  <sheetData>
    <row r="1" spans="2:28" ht="19.2" hidden="1" customHeight="1" x14ac:dyDescent="0.3">
      <c r="B1" s="206"/>
    </row>
    <row r="2" spans="2:28" s="1" customFormat="1" ht="18" customHeight="1" x14ac:dyDescent="0.25">
      <c r="B2" s="345" t="s">
        <v>123</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row>
    <row r="3" spans="2:28" ht="16.5" customHeight="1" x14ac:dyDescent="0.3">
      <c r="B3" s="206"/>
    </row>
    <row r="4" spans="2:28" ht="32.25" customHeight="1" x14ac:dyDescent="0.3">
      <c r="B4" s="376" t="s">
        <v>47</v>
      </c>
      <c r="C4" s="24"/>
      <c r="D4" s="323" t="s">
        <v>93</v>
      </c>
      <c r="E4" s="323"/>
      <c r="F4" s="24"/>
      <c r="G4" s="377" t="s">
        <v>10</v>
      </c>
      <c r="H4" s="378"/>
      <c r="I4" s="379" t="s">
        <v>10</v>
      </c>
      <c r="J4" s="380"/>
      <c r="K4" s="381" t="s">
        <v>10</v>
      </c>
      <c r="L4" s="380"/>
      <c r="M4" s="382" t="s">
        <v>10</v>
      </c>
      <c r="N4" s="383"/>
      <c r="O4" s="24"/>
      <c r="P4" s="323" t="s">
        <v>92</v>
      </c>
      <c r="Q4" s="323"/>
      <c r="R4" s="24"/>
      <c r="S4" s="314" t="s">
        <v>110</v>
      </c>
      <c r="T4" s="314"/>
      <c r="V4" s="234"/>
      <c r="W4" s="4"/>
      <c r="X4" s="372" t="s">
        <v>112</v>
      </c>
      <c r="Y4" s="372"/>
      <c r="Z4" s="279"/>
      <c r="AA4" s="374" t="s">
        <v>119</v>
      </c>
      <c r="AB4" s="374"/>
    </row>
    <row r="5" spans="2:28" s="252" customFormat="1" ht="13.95" customHeight="1" x14ac:dyDescent="0.25">
      <c r="B5" s="376"/>
      <c r="C5" s="24"/>
      <c r="D5" s="323"/>
      <c r="E5" s="323"/>
      <c r="F5" s="24"/>
      <c r="G5" s="315" t="s">
        <v>89</v>
      </c>
      <c r="H5" s="316"/>
      <c r="I5" s="321" t="s">
        <v>90</v>
      </c>
      <c r="J5" s="322"/>
      <c r="K5" s="329" t="s">
        <v>91</v>
      </c>
      <c r="L5" s="322"/>
      <c r="M5" s="317" t="s">
        <v>86</v>
      </c>
      <c r="N5" s="318"/>
      <c r="O5" s="24"/>
      <c r="P5" s="323"/>
      <c r="Q5" s="323"/>
      <c r="R5" s="24"/>
      <c r="S5" s="314"/>
      <c r="T5" s="314"/>
      <c r="W5" s="50"/>
      <c r="X5" s="373"/>
      <c r="Y5" s="373"/>
      <c r="Z5" s="280"/>
      <c r="AA5" s="375"/>
      <c r="AB5" s="375"/>
    </row>
    <row r="6" spans="2:28" s="253" customFormat="1" ht="41.4" x14ac:dyDescent="0.3">
      <c r="B6" s="376"/>
      <c r="C6" s="97"/>
      <c r="D6" s="233" t="s">
        <v>9</v>
      </c>
      <c r="E6" s="233" t="s">
        <v>11</v>
      </c>
      <c r="F6" s="97"/>
      <c r="G6" s="98" t="s">
        <v>9</v>
      </c>
      <c r="H6" s="98" t="s">
        <v>11</v>
      </c>
      <c r="I6" s="99" t="s">
        <v>9</v>
      </c>
      <c r="J6" s="99" t="s">
        <v>11</v>
      </c>
      <c r="K6" s="98" t="s">
        <v>9</v>
      </c>
      <c r="L6" s="98" t="s">
        <v>11</v>
      </c>
      <c r="M6" s="233" t="s">
        <v>9</v>
      </c>
      <c r="N6" s="233" t="s">
        <v>11</v>
      </c>
      <c r="O6" s="97"/>
      <c r="P6" s="233" t="s">
        <v>9</v>
      </c>
      <c r="Q6" s="233" t="s">
        <v>11</v>
      </c>
      <c r="R6" s="97"/>
      <c r="S6" s="235" t="s">
        <v>8</v>
      </c>
      <c r="T6" s="235" t="s">
        <v>12</v>
      </c>
      <c r="V6" s="60" t="s">
        <v>71</v>
      </c>
      <c r="W6" s="50"/>
      <c r="X6" s="83" t="s">
        <v>35</v>
      </c>
      <c r="Y6" s="84" t="s">
        <v>70</v>
      </c>
      <c r="Z6" s="281"/>
      <c r="AA6" s="83" t="s">
        <v>35</v>
      </c>
      <c r="AB6" s="84" t="s">
        <v>70</v>
      </c>
    </row>
    <row r="7" spans="2:28" s="253" customFormat="1" x14ac:dyDescent="0.3">
      <c r="B7" s="273" t="s">
        <v>48</v>
      </c>
      <c r="C7" s="261"/>
      <c r="D7" s="258">
        <v>718</v>
      </c>
      <c r="E7" s="258">
        <v>6520.3320000000003</v>
      </c>
      <c r="F7" s="261"/>
      <c r="G7" s="257">
        <v>90</v>
      </c>
      <c r="H7" s="258">
        <v>3127.9520000000002</v>
      </c>
      <c r="I7" s="257">
        <v>44</v>
      </c>
      <c r="J7" s="258">
        <v>15280.307000000001</v>
      </c>
      <c r="K7" s="257">
        <v>0</v>
      </c>
      <c r="L7" s="258">
        <v>0</v>
      </c>
      <c r="M7" s="258">
        <f>SUM(G7+I7+K7)</f>
        <v>134</v>
      </c>
      <c r="N7" s="258">
        <f>SUM(H7+J7+L7)</f>
        <v>18408.259000000002</v>
      </c>
      <c r="O7" s="261"/>
      <c r="P7" s="257">
        <v>4</v>
      </c>
      <c r="Q7" s="258">
        <v>31845.31</v>
      </c>
      <c r="R7" s="261"/>
      <c r="S7" s="272">
        <f>SUM(D7+M7+P7)</f>
        <v>856</v>
      </c>
      <c r="T7" s="272">
        <f>SUM(E7+N7+Q7)</f>
        <v>56773.900999999998</v>
      </c>
      <c r="V7" s="68">
        <f>T7/$T$29</f>
        <v>2.6175888775927147E-2</v>
      </c>
      <c r="W7" s="50"/>
      <c r="X7" s="282">
        <v>840</v>
      </c>
      <c r="Y7" s="283">
        <v>56610.971000000005</v>
      </c>
      <c r="Z7" s="284"/>
      <c r="AA7" s="270">
        <f>SUM(S7-X7)</f>
        <v>16</v>
      </c>
      <c r="AB7" s="270">
        <f>SUM(T7-Y7)</f>
        <v>162.92999999999302</v>
      </c>
    </row>
    <row r="8" spans="2:28" s="253" customFormat="1" x14ac:dyDescent="0.3">
      <c r="B8" s="273" t="s">
        <v>49</v>
      </c>
      <c r="C8" s="261"/>
      <c r="D8" s="258">
        <v>663</v>
      </c>
      <c r="E8" s="258">
        <v>6027.2060000000001</v>
      </c>
      <c r="F8" s="261"/>
      <c r="G8" s="257">
        <v>70</v>
      </c>
      <c r="H8" s="258">
        <v>1644.8510000000001</v>
      </c>
      <c r="I8" s="257">
        <v>31</v>
      </c>
      <c r="J8" s="258">
        <v>11221.096</v>
      </c>
      <c r="K8" s="257">
        <v>5</v>
      </c>
      <c r="L8" s="258">
        <v>30565.85</v>
      </c>
      <c r="M8" s="258">
        <f t="shared" ref="M8:M27" si="0">SUM(G8+I8+K8)</f>
        <v>106</v>
      </c>
      <c r="N8" s="258">
        <f t="shared" ref="N8:N27" si="1">SUM(H8+J8+L8)</f>
        <v>43431.796999999999</v>
      </c>
      <c r="O8" s="261"/>
      <c r="P8" s="257">
        <v>5</v>
      </c>
      <c r="Q8" s="258">
        <v>23185.204000000002</v>
      </c>
      <c r="R8" s="261"/>
      <c r="S8" s="272">
        <f t="shared" ref="S8:S27" si="2">SUM(D8+M8+P8)</f>
        <v>774</v>
      </c>
      <c r="T8" s="272">
        <f t="shared" ref="T8:T27" si="3">SUM(E8+N8+Q8)</f>
        <v>72644.206999999995</v>
      </c>
      <c r="V8" s="68">
        <f t="shared" ref="V8:V27" si="4">T8/$T$29</f>
        <v>3.3492972107860411E-2</v>
      </c>
      <c r="W8" s="50"/>
      <c r="X8" s="283">
        <v>747</v>
      </c>
      <c r="Y8" s="283">
        <v>71808.187000000005</v>
      </c>
      <c r="Z8" s="284"/>
      <c r="AA8" s="270">
        <f t="shared" ref="AA8:AA27" si="5">SUM(S8-X8)</f>
        <v>27</v>
      </c>
      <c r="AB8" s="270">
        <f t="shared" ref="AB8:AB27" si="6">SUM(T8-Y8)</f>
        <v>836.01999999998952</v>
      </c>
    </row>
    <row r="9" spans="2:28" s="254" customFormat="1" ht="18" x14ac:dyDescent="0.3">
      <c r="B9" s="273" t="s">
        <v>50</v>
      </c>
      <c r="C9" s="262"/>
      <c r="D9" s="258">
        <v>2033</v>
      </c>
      <c r="E9" s="258">
        <v>15248.606</v>
      </c>
      <c r="F9" s="262"/>
      <c r="G9" s="257">
        <v>132</v>
      </c>
      <c r="H9" s="258">
        <v>5197.5060000000003</v>
      </c>
      <c r="I9" s="257">
        <v>110</v>
      </c>
      <c r="J9" s="258">
        <v>33416.39</v>
      </c>
      <c r="K9" s="257">
        <v>10</v>
      </c>
      <c r="L9" s="258">
        <v>19560.990000000002</v>
      </c>
      <c r="M9" s="258">
        <f t="shared" si="0"/>
        <v>252</v>
      </c>
      <c r="N9" s="258">
        <f t="shared" si="1"/>
        <v>58174.885999999999</v>
      </c>
      <c r="O9" s="261"/>
      <c r="P9" s="257">
        <v>1</v>
      </c>
      <c r="Q9" s="258">
        <v>2936.64</v>
      </c>
      <c r="R9" s="262"/>
      <c r="S9" s="272">
        <f t="shared" si="2"/>
        <v>2286</v>
      </c>
      <c r="T9" s="272">
        <f t="shared" si="3"/>
        <v>76360.131999999998</v>
      </c>
      <c r="V9" s="68">
        <f t="shared" si="4"/>
        <v>3.5206217768039498E-2</v>
      </c>
      <c r="W9" s="50"/>
      <c r="X9" s="283">
        <v>2231</v>
      </c>
      <c r="Y9" s="283">
        <v>72961.652000000002</v>
      </c>
      <c r="Z9" s="284"/>
      <c r="AA9" s="270">
        <f t="shared" si="5"/>
        <v>55</v>
      </c>
      <c r="AB9" s="270">
        <f t="shared" si="6"/>
        <v>3398.4799999999959</v>
      </c>
    </row>
    <row r="10" spans="2:28" s="254" customFormat="1" ht="18" x14ac:dyDescent="0.3">
      <c r="B10" s="273" t="s">
        <v>51</v>
      </c>
      <c r="C10" s="262"/>
      <c r="D10" s="258">
        <v>1178</v>
      </c>
      <c r="E10" s="258">
        <v>11643.226000000001</v>
      </c>
      <c r="F10" s="262"/>
      <c r="G10" s="257">
        <v>118</v>
      </c>
      <c r="H10" s="258">
        <v>2297.4960000000001</v>
      </c>
      <c r="I10" s="257">
        <v>20</v>
      </c>
      <c r="J10" s="258">
        <v>5815.96</v>
      </c>
      <c r="K10" s="257">
        <v>1</v>
      </c>
      <c r="L10" s="258">
        <v>1598.96</v>
      </c>
      <c r="M10" s="258">
        <f t="shared" si="0"/>
        <v>139</v>
      </c>
      <c r="N10" s="258">
        <f t="shared" si="1"/>
        <v>9712.4160000000011</v>
      </c>
      <c r="O10" s="261"/>
      <c r="P10" s="257">
        <v>10</v>
      </c>
      <c r="Q10" s="258">
        <v>52304.095000000001</v>
      </c>
      <c r="R10" s="262"/>
      <c r="S10" s="272">
        <f t="shared" si="2"/>
        <v>1327</v>
      </c>
      <c r="T10" s="272">
        <f t="shared" si="3"/>
        <v>73659.736999999994</v>
      </c>
      <c r="V10" s="68">
        <f t="shared" si="4"/>
        <v>3.3961187253559441E-2</v>
      </c>
      <c r="W10" s="50"/>
      <c r="X10" s="283">
        <v>1311</v>
      </c>
      <c r="Y10" s="283">
        <v>70988.937000000005</v>
      </c>
      <c r="Z10" s="284"/>
      <c r="AA10" s="270">
        <f t="shared" si="5"/>
        <v>16</v>
      </c>
      <c r="AB10" s="270">
        <f t="shared" si="6"/>
        <v>2670.7999999999884</v>
      </c>
    </row>
    <row r="11" spans="2:28" s="253" customFormat="1" x14ac:dyDescent="0.3">
      <c r="B11" s="273" t="s">
        <v>52</v>
      </c>
      <c r="C11" s="261"/>
      <c r="D11" s="258">
        <v>2549</v>
      </c>
      <c r="E11" s="258">
        <v>21438.608</v>
      </c>
      <c r="F11" s="261"/>
      <c r="G11" s="257">
        <v>156</v>
      </c>
      <c r="H11" s="258">
        <v>5467.2939999999999</v>
      </c>
      <c r="I11" s="257">
        <v>125</v>
      </c>
      <c r="J11" s="258">
        <v>37194.402000000002</v>
      </c>
      <c r="K11" s="257">
        <v>19</v>
      </c>
      <c r="L11" s="258">
        <v>42843.610999999997</v>
      </c>
      <c r="M11" s="258">
        <f t="shared" si="0"/>
        <v>300</v>
      </c>
      <c r="N11" s="258">
        <f t="shared" si="1"/>
        <v>85505.307000000001</v>
      </c>
      <c r="O11" s="261"/>
      <c r="P11" s="257">
        <v>3</v>
      </c>
      <c r="Q11" s="258">
        <v>5755.86</v>
      </c>
      <c r="R11" s="261"/>
      <c r="S11" s="272">
        <f t="shared" si="2"/>
        <v>2852</v>
      </c>
      <c r="T11" s="272">
        <f t="shared" si="3"/>
        <v>112699.77500000001</v>
      </c>
      <c r="V11" s="68">
        <f t="shared" si="4"/>
        <v>5.196079049547811E-2</v>
      </c>
      <c r="W11" s="50"/>
      <c r="X11" s="283">
        <v>2812</v>
      </c>
      <c r="Y11" s="283">
        <v>112377.58500000001</v>
      </c>
      <c r="Z11" s="284"/>
      <c r="AA11" s="270">
        <f t="shared" si="5"/>
        <v>40</v>
      </c>
      <c r="AB11" s="270">
        <f t="shared" si="6"/>
        <v>322.19000000000233</v>
      </c>
    </row>
    <row r="12" spans="2:28" s="253" customFormat="1" x14ac:dyDescent="0.3">
      <c r="B12" s="273" t="s">
        <v>54</v>
      </c>
      <c r="C12" s="261"/>
      <c r="D12" s="258">
        <v>1535</v>
      </c>
      <c r="E12" s="258">
        <v>11341.276</v>
      </c>
      <c r="F12" s="261"/>
      <c r="G12" s="257">
        <v>101</v>
      </c>
      <c r="H12" s="258">
        <v>2935.7240000000002</v>
      </c>
      <c r="I12" s="257">
        <v>71</v>
      </c>
      <c r="J12" s="258">
        <v>21070.18</v>
      </c>
      <c r="K12" s="257">
        <v>5</v>
      </c>
      <c r="L12" s="258">
        <v>6454.1139999999996</v>
      </c>
      <c r="M12" s="258">
        <f t="shared" si="0"/>
        <v>177</v>
      </c>
      <c r="N12" s="258">
        <f t="shared" si="1"/>
        <v>30460.018000000004</v>
      </c>
      <c r="O12" s="261"/>
      <c r="P12" s="257">
        <v>5</v>
      </c>
      <c r="Q12" s="258">
        <v>3514.01</v>
      </c>
      <c r="R12" s="261"/>
      <c r="S12" s="272">
        <f t="shared" si="2"/>
        <v>1717</v>
      </c>
      <c r="T12" s="272">
        <f t="shared" si="3"/>
        <v>45315.304000000004</v>
      </c>
      <c r="V12" s="68">
        <f t="shared" si="4"/>
        <v>2.0892845769948532E-2</v>
      </c>
      <c r="W12" s="50"/>
      <c r="X12" s="283">
        <v>1676</v>
      </c>
      <c r="Y12" s="283">
        <v>45010.813999999998</v>
      </c>
      <c r="Z12" s="284"/>
      <c r="AA12" s="270">
        <f t="shared" si="5"/>
        <v>41</v>
      </c>
      <c r="AB12" s="270">
        <f t="shared" si="6"/>
        <v>304.49000000000524</v>
      </c>
    </row>
    <row r="13" spans="2:28" s="253" customFormat="1" x14ac:dyDescent="0.3">
      <c r="B13" s="273" t="s">
        <v>55</v>
      </c>
      <c r="C13" s="261"/>
      <c r="D13" s="258">
        <v>2820</v>
      </c>
      <c r="E13" s="258">
        <v>19075.749</v>
      </c>
      <c r="F13" s="261"/>
      <c r="G13" s="257">
        <v>240</v>
      </c>
      <c r="H13" s="258">
        <v>9963.5669999999991</v>
      </c>
      <c r="I13" s="257">
        <v>168</v>
      </c>
      <c r="J13" s="258">
        <v>45880.021000000001</v>
      </c>
      <c r="K13" s="257">
        <v>4</v>
      </c>
      <c r="L13" s="258">
        <v>8858.8700000000008</v>
      </c>
      <c r="M13" s="258">
        <f t="shared" si="0"/>
        <v>412</v>
      </c>
      <c r="N13" s="258">
        <f t="shared" si="1"/>
        <v>64702.458000000006</v>
      </c>
      <c r="O13" s="261"/>
      <c r="P13" s="257">
        <v>1</v>
      </c>
      <c r="Q13" s="258">
        <v>1050.92</v>
      </c>
      <c r="R13" s="261"/>
      <c r="S13" s="272">
        <f t="shared" si="2"/>
        <v>3233</v>
      </c>
      <c r="T13" s="272">
        <f t="shared" si="3"/>
        <v>84829.127000000008</v>
      </c>
      <c r="V13" s="68">
        <f t="shared" si="4"/>
        <v>3.9110889937103294E-2</v>
      </c>
      <c r="W13" s="50"/>
      <c r="X13" s="283">
        <v>3137</v>
      </c>
      <c r="Y13" s="283">
        <v>83703.726999999999</v>
      </c>
      <c r="Z13" s="284"/>
      <c r="AA13" s="270">
        <f t="shared" si="5"/>
        <v>96</v>
      </c>
      <c r="AB13" s="270">
        <f t="shared" si="6"/>
        <v>1125.4000000000087</v>
      </c>
    </row>
    <row r="14" spans="2:28" s="253" customFormat="1" x14ac:dyDescent="0.3">
      <c r="B14" s="273" t="s">
        <v>56</v>
      </c>
      <c r="C14" s="261"/>
      <c r="D14" s="258">
        <v>584</v>
      </c>
      <c r="E14" s="258">
        <v>3735.0509999999999</v>
      </c>
      <c r="F14" s="261"/>
      <c r="G14" s="257">
        <v>78</v>
      </c>
      <c r="H14" s="258">
        <v>3258.7689999999998</v>
      </c>
      <c r="I14" s="257">
        <v>109</v>
      </c>
      <c r="J14" s="258">
        <v>36914.633999999998</v>
      </c>
      <c r="K14" s="257">
        <v>9</v>
      </c>
      <c r="L14" s="258">
        <v>14212.451999999999</v>
      </c>
      <c r="M14" s="258">
        <f t="shared" si="0"/>
        <v>196</v>
      </c>
      <c r="N14" s="258">
        <f t="shared" si="1"/>
        <v>54385.854999999996</v>
      </c>
      <c r="O14" s="261"/>
      <c r="P14" s="257">
        <v>7</v>
      </c>
      <c r="Q14" s="258">
        <v>9077.125</v>
      </c>
      <c r="R14" s="261"/>
      <c r="S14" s="272">
        <f t="shared" si="2"/>
        <v>787</v>
      </c>
      <c r="T14" s="272">
        <f t="shared" si="3"/>
        <v>67198.030999999988</v>
      </c>
      <c r="V14" s="68">
        <f t="shared" si="4"/>
        <v>3.0981985638388741E-2</v>
      </c>
      <c r="W14" s="50"/>
      <c r="X14" s="283">
        <v>754</v>
      </c>
      <c r="Y14" s="283">
        <v>66958.350999999995</v>
      </c>
      <c r="Z14" s="284"/>
      <c r="AA14" s="270">
        <f t="shared" si="5"/>
        <v>33</v>
      </c>
      <c r="AB14" s="270">
        <f t="shared" si="6"/>
        <v>239.67999999999302</v>
      </c>
    </row>
    <row r="15" spans="2:28" s="255" customFormat="1" x14ac:dyDescent="0.3">
      <c r="B15" s="273" t="s">
        <v>57</v>
      </c>
      <c r="C15" s="263"/>
      <c r="D15" s="258">
        <v>2063</v>
      </c>
      <c r="E15" s="258">
        <v>13306.696</v>
      </c>
      <c r="F15" s="263"/>
      <c r="G15" s="257">
        <v>135</v>
      </c>
      <c r="H15" s="258">
        <v>4535.2719999999999</v>
      </c>
      <c r="I15" s="257">
        <v>75</v>
      </c>
      <c r="J15" s="258">
        <v>22002.056</v>
      </c>
      <c r="K15" s="257">
        <v>7</v>
      </c>
      <c r="L15" s="258">
        <v>14222.819</v>
      </c>
      <c r="M15" s="258">
        <f t="shared" si="0"/>
        <v>217</v>
      </c>
      <c r="N15" s="258">
        <f t="shared" si="1"/>
        <v>40760.146999999997</v>
      </c>
      <c r="O15" s="263"/>
      <c r="P15" s="257">
        <v>14</v>
      </c>
      <c r="Q15" s="258">
        <v>11493.465</v>
      </c>
      <c r="R15" s="263"/>
      <c r="S15" s="272">
        <f t="shared" si="2"/>
        <v>2294</v>
      </c>
      <c r="T15" s="272">
        <f t="shared" si="3"/>
        <v>65560.30799999999</v>
      </c>
      <c r="V15" s="68">
        <f t="shared" si="4"/>
        <v>3.022690532263278E-2</v>
      </c>
      <c r="W15" s="50"/>
      <c r="X15" s="283">
        <v>2240</v>
      </c>
      <c r="Y15" s="283">
        <v>65151.857999999993</v>
      </c>
      <c r="Z15" s="284"/>
      <c r="AA15" s="270">
        <f t="shared" si="5"/>
        <v>54</v>
      </c>
      <c r="AB15" s="270">
        <f t="shared" si="6"/>
        <v>408.44999999999709</v>
      </c>
    </row>
    <row r="16" spans="2:28" x14ac:dyDescent="0.3">
      <c r="B16" s="273" t="s">
        <v>58</v>
      </c>
      <c r="C16" s="264"/>
      <c r="D16" s="258">
        <v>2882</v>
      </c>
      <c r="E16" s="258">
        <v>18363.749</v>
      </c>
      <c r="F16" s="264"/>
      <c r="G16" s="257">
        <v>135</v>
      </c>
      <c r="H16" s="258">
        <v>5830.9560000000001</v>
      </c>
      <c r="I16" s="257">
        <v>90</v>
      </c>
      <c r="J16" s="258">
        <v>24910.268</v>
      </c>
      <c r="K16" s="257">
        <v>10</v>
      </c>
      <c r="L16" s="258">
        <v>14784.755999999999</v>
      </c>
      <c r="M16" s="258">
        <f t="shared" si="0"/>
        <v>235</v>
      </c>
      <c r="N16" s="258">
        <f t="shared" si="1"/>
        <v>45525.98</v>
      </c>
      <c r="O16" s="264"/>
      <c r="P16" s="257">
        <v>10</v>
      </c>
      <c r="Q16" s="258">
        <v>6375.6949999999997</v>
      </c>
      <c r="R16" s="264"/>
      <c r="S16" s="272">
        <f t="shared" si="2"/>
        <v>3127</v>
      </c>
      <c r="T16" s="272">
        <f t="shared" si="3"/>
        <v>70265.423999999999</v>
      </c>
      <c r="V16" s="68">
        <f t="shared" si="4"/>
        <v>3.239622240186317E-2</v>
      </c>
      <c r="W16" s="50"/>
      <c r="X16" s="283">
        <v>3010</v>
      </c>
      <c r="Y16" s="283">
        <v>69325.103999999992</v>
      </c>
      <c r="Z16" s="284"/>
      <c r="AA16" s="270">
        <f t="shared" si="5"/>
        <v>117</v>
      </c>
      <c r="AB16" s="270">
        <f t="shared" si="6"/>
        <v>940.32000000000698</v>
      </c>
    </row>
    <row r="17" spans="2:28" s="251" customFormat="1" x14ac:dyDescent="0.3">
      <c r="B17" s="273" t="s">
        <v>59</v>
      </c>
      <c r="C17" s="261"/>
      <c r="D17" s="258">
        <v>6244</v>
      </c>
      <c r="E17" s="258">
        <v>47476.258999999998</v>
      </c>
      <c r="F17" s="261"/>
      <c r="G17" s="257">
        <v>176</v>
      </c>
      <c r="H17" s="258">
        <v>6448.4059999999999</v>
      </c>
      <c r="I17" s="257">
        <v>241</v>
      </c>
      <c r="J17" s="258">
        <v>84351.126999999993</v>
      </c>
      <c r="K17" s="257">
        <v>41</v>
      </c>
      <c r="L17" s="258">
        <v>81935.138000000006</v>
      </c>
      <c r="M17" s="258">
        <f t="shared" si="0"/>
        <v>458</v>
      </c>
      <c r="N17" s="258">
        <f t="shared" si="1"/>
        <v>172734.671</v>
      </c>
      <c r="O17" s="261"/>
      <c r="P17" s="257">
        <v>27</v>
      </c>
      <c r="Q17" s="258">
        <v>52026.851000000002</v>
      </c>
      <c r="R17" s="261"/>
      <c r="S17" s="272">
        <f t="shared" si="2"/>
        <v>6729</v>
      </c>
      <c r="T17" s="272">
        <f t="shared" si="3"/>
        <v>272237.78100000002</v>
      </c>
      <c r="V17" s="68">
        <f t="shared" si="4"/>
        <v>0.12551657981122724</v>
      </c>
      <c r="W17" s="50"/>
      <c r="X17" s="283">
        <v>6571</v>
      </c>
      <c r="Y17" s="283">
        <v>270861.75099999999</v>
      </c>
      <c r="Z17" s="284"/>
      <c r="AA17" s="270">
        <f t="shared" si="5"/>
        <v>158</v>
      </c>
      <c r="AB17" s="270">
        <f t="shared" si="6"/>
        <v>1376.0300000000279</v>
      </c>
    </row>
    <row r="18" spans="2:28" x14ac:dyDescent="0.3">
      <c r="B18" s="273" t="s">
        <v>60</v>
      </c>
      <c r="C18" s="264"/>
      <c r="D18" s="258">
        <v>2438</v>
      </c>
      <c r="E18" s="258">
        <v>19954.052</v>
      </c>
      <c r="F18" s="264"/>
      <c r="G18" s="257">
        <v>203</v>
      </c>
      <c r="H18" s="258">
        <v>6206.36</v>
      </c>
      <c r="I18" s="257">
        <v>88</v>
      </c>
      <c r="J18" s="258">
        <v>29848.947</v>
      </c>
      <c r="K18" s="257">
        <v>18</v>
      </c>
      <c r="L18" s="258">
        <v>56766.207999999999</v>
      </c>
      <c r="M18" s="258">
        <f t="shared" si="0"/>
        <v>309</v>
      </c>
      <c r="N18" s="258">
        <f t="shared" si="1"/>
        <v>92821.514999999999</v>
      </c>
      <c r="O18" s="264"/>
      <c r="P18" s="257">
        <v>13</v>
      </c>
      <c r="Q18" s="258">
        <v>24879.94</v>
      </c>
      <c r="R18" s="264"/>
      <c r="S18" s="272">
        <f t="shared" si="2"/>
        <v>2760</v>
      </c>
      <c r="T18" s="272">
        <f t="shared" si="3"/>
        <v>137655.50699999998</v>
      </c>
      <c r="V18" s="68">
        <f t="shared" si="4"/>
        <v>6.3466754567840261E-2</v>
      </c>
      <c r="W18" s="50"/>
      <c r="X18" s="283">
        <v>2698</v>
      </c>
      <c r="Y18" s="283">
        <v>136827.65700000001</v>
      </c>
      <c r="Z18" s="284"/>
      <c r="AA18" s="270">
        <f t="shared" si="5"/>
        <v>62</v>
      </c>
      <c r="AB18" s="270">
        <f t="shared" si="6"/>
        <v>827.84999999997672</v>
      </c>
    </row>
    <row r="19" spans="2:28" x14ac:dyDescent="0.3">
      <c r="B19" s="273" t="s">
        <v>61</v>
      </c>
      <c r="C19" s="264"/>
      <c r="D19" s="258">
        <v>6128</v>
      </c>
      <c r="E19" s="258">
        <v>52781.118999999999</v>
      </c>
      <c r="F19" s="264"/>
      <c r="G19" s="257">
        <v>247</v>
      </c>
      <c r="H19" s="258">
        <v>7398.2269999999999</v>
      </c>
      <c r="I19" s="257">
        <v>106</v>
      </c>
      <c r="J19" s="258">
        <v>33607.826000000001</v>
      </c>
      <c r="K19" s="257">
        <v>15</v>
      </c>
      <c r="L19" s="258">
        <v>31635.011999999999</v>
      </c>
      <c r="M19" s="258">
        <f t="shared" si="0"/>
        <v>368</v>
      </c>
      <c r="N19" s="258">
        <f t="shared" si="1"/>
        <v>72641.065000000002</v>
      </c>
      <c r="O19" s="264"/>
      <c r="P19" s="257">
        <v>16</v>
      </c>
      <c r="Q19" s="258">
        <v>106048.36500000001</v>
      </c>
      <c r="R19" s="264"/>
      <c r="S19" s="272">
        <f t="shared" si="2"/>
        <v>6512</v>
      </c>
      <c r="T19" s="272">
        <f t="shared" si="3"/>
        <v>231470.549</v>
      </c>
      <c r="V19" s="68">
        <f t="shared" si="4"/>
        <v>0.10672064520503523</v>
      </c>
      <c r="W19" s="50"/>
      <c r="X19" s="283">
        <v>6361</v>
      </c>
      <c r="Y19" s="283">
        <v>219679.06900000002</v>
      </c>
      <c r="Z19" s="284"/>
      <c r="AA19" s="270">
        <f t="shared" si="5"/>
        <v>151</v>
      </c>
      <c r="AB19" s="270">
        <f t="shared" si="6"/>
        <v>11791.479999999981</v>
      </c>
    </row>
    <row r="20" spans="2:28" x14ac:dyDescent="0.3">
      <c r="B20" s="273" t="s">
        <v>62</v>
      </c>
      <c r="C20" s="264"/>
      <c r="D20" s="258">
        <v>5003</v>
      </c>
      <c r="E20" s="258">
        <v>40295.355000000003</v>
      </c>
      <c r="F20" s="264"/>
      <c r="G20" s="257">
        <v>165</v>
      </c>
      <c r="H20" s="258">
        <v>5253.0069999999996</v>
      </c>
      <c r="I20" s="257">
        <v>89</v>
      </c>
      <c r="J20" s="258">
        <v>29965.71</v>
      </c>
      <c r="K20" s="257">
        <v>7</v>
      </c>
      <c r="L20" s="258">
        <v>20011.085999999999</v>
      </c>
      <c r="M20" s="258">
        <f t="shared" si="0"/>
        <v>261</v>
      </c>
      <c r="N20" s="258">
        <f t="shared" si="1"/>
        <v>55229.803</v>
      </c>
      <c r="O20" s="264"/>
      <c r="P20" s="257">
        <v>11</v>
      </c>
      <c r="Q20" s="258">
        <v>9315.6550000000007</v>
      </c>
      <c r="R20" s="264"/>
      <c r="S20" s="272">
        <f t="shared" si="2"/>
        <v>5275</v>
      </c>
      <c r="T20" s="272">
        <f t="shared" si="3"/>
        <v>104840.81299999999</v>
      </c>
      <c r="V20" s="68">
        <f t="shared" si="4"/>
        <v>4.8337377068131654E-2</v>
      </c>
      <c r="W20" s="50"/>
      <c r="X20" s="283">
        <v>5093</v>
      </c>
      <c r="Y20" s="283">
        <v>103010.283</v>
      </c>
      <c r="Z20" s="284"/>
      <c r="AA20" s="270">
        <f t="shared" si="5"/>
        <v>182</v>
      </c>
      <c r="AB20" s="270">
        <f t="shared" si="6"/>
        <v>1830.5299999999988</v>
      </c>
    </row>
    <row r="21" spans="2:28" x14ac:dyDescent="0.3">
      <c r="B21" s="273" t="s">
        <v>63</v>
      </c>
      <c r="C21" s="264"/>
      <c r="D21" s="258">
        <v>4227</v>
      </c>
      <c r="E21" s="258">
        <v>37882.053999999996</v>
      </c>
      <c r="F21" s="264"/>
      <c r="G21" s="257">
        <v>105</v>
      </c>
      <c r="H21" s="258">
        <v>2959.636</v>
      </c>
      <c r="I21" s="257">
        <v>52</v>
      </c>
      <c r="J21" s="258">
        <v>17416.512999999999</v>
      </c>
      <c r="K21" s="257">
        <v>5</v>
      </c>
      <c r="L21" s="258">
        <v>13569.24</v>
      </c>
      <c r="M21" s="258">
        <f t="shared" si="0"/>
        <v>162</v>
      </c>
      <c r="N21" s="258">
        <f t="shared" si="1"/>
        <v>33945.388999999996</v>
      </c>
      <c r="O21" s="264"/>
      <c r="P21" s="257">
        <v>4</v>
      </c>
      <c r="Q21" s="258">
        <v>19639.025000000001</v>
      </c>
      <c r="R21" s="264"/>
      <c r="S21" s="272">
        <f t="shared" si="2"/>
        <v>4393</v>
      </c>
      <c r="T21" s="272">
        <f t="shared" si="3"/>
        <v>91466.467999999993</v>
      </c>
      <c r="V21" s="68">
        <f t="shared" si="4"/>
        <v>4.2171068940548923E-2</v>
      </c>
      <c r="W21" s="50"/>
      <c r="X21" s="283">
        <v>4269</v>
      </c>
      <c r="Y21" s="283">
        <v>89406.017999999982</v>
      </c>
      <c r="Z21" s="284"/>
      <c r="AA21" s="270">
        <f t="shared" si="5"/>
        <v>124</v>
      </c>
      <c r="AB21" s="270">
        <f t="shared" si="6"/>
        <v>2060.4500000000116</v>
      </c>
    </row>
    <row r="22" spans="2:28" x14ac:dyDescent="0.3">
      <c r="B22" s="273" t="s">
        <v>64</v>
      </c>
      <c r="C22" s="264"/>
      <c r="D22" s="258">
        <v>1189</v>
      </c>
      <c r="E22" s="258">
        <v>13038.365</v>
      </c>
      <c r="F22" s="264"/>
      <c r="G22" s="257">
        <v>99</v>
      </c>
      <c r="H22" s="258">
        <v>2767.4609999999998</v>
      </c>
      <c r="I22" s="257">
        <v>15</v>
      </c>
      <c r="J22" s="258">
        <v>3256.105</v>
      </c>
      <c r="K22" s="257">
        <v>2</v>
      </c>
      <c r="L22" s="258">
        <v>2955.3</v>
      </c>
      <c r="M22" s="258">
        <f t="shared" si="0"/>
        <v>116</v>
      </c>
      <c r="N22" s="258">
        <f t="shared" si="1"/>
        <v>8978.866</v>
      </c>
      <c r="O22" s="264"/>
      <c r="P22" s="257">
        <v>3</v>
      </c>
      <c r="Q22" s="258">
        <v>22196.884999999998</v>
      </c>
      <c r="R22" s="264"/>
      <c r="S22" s="272">
        <f t="shared" si="2"/>
        <v>1308</v>
      </c>
      <c r="T22" s="272">
        <f t="shared" si="3"/>
        <v>44214.115999999995</v>
      </c>
      <c r="V22" s="68">
        <f t="shared" si="4"/>
        <v>2.0385137578302761E-2</v>
      </c>
      <c r="W22" s="50"/>
      <c r="X22" s="283">
        <v>1258</v>
      </c>
      <c r="Y22" s="283">
        <v>43083.516000000003</v>
      </c>
      <c r="Z22" s="284"/>
      <c r="AA22" s="270">
        <f t="shared" si="5"/>
        <v>50</v>
      </c>
      <c r="AB22" s="270">
        <f t="shared" si="6"/>
        <v>1130.5999999999913</v>
      </c>
    </row>
    <row r="23" spans="2:28" x14ac:dyDescent="0.3">
      <c r="B23" s="273" t="s">
        <v>65</v>
      </c>
      <c r="C23" s="264"/>
      <c r="D23" s="258">
        <v>6577</v>
      </c>
      <c r="E23" s="258">
        <v>54977.745000000003</v>
      </c>
      <c r="F23" s="264"/>
      <c r="G23" s="257">
        <v>394</v>
      </c>
      <c r="H23" s="258">
        <v>10079.727000000001</v>
      </c>
      <c r="I23" s="257">
        <v>101</v>
      </c>
      <c r="J23" s="258">
        <v>29145.332999999999</v>
      </c>
      <c r="K23" s="257">
        <v>8</v>
      </c>
      <c r="L23" s="258">
        <v>21544.516</v>
      </c>
      <c r="M23" s="258">
        <f t="shared" si="0"/>
        <v>503</v>
      </c>
      <c r="N23" s="258">
        <f t="shared" si="1"/>
        <v>60769.576000000001</v>
      </c>
      <c r="O23" s="264"/>
      <c r="P23" s="257">
        <v>11</v>
      </c>
      <c r="Q23" s="258">
        <v>67423.92</v>
      </c>
      <c r="R23" s="264"/>
      <c r="S23" s="272">
        <f t="shared" si="2"/>
        <v>7091</v>
      </c>
      <c r="T23" s="272">
        <f t="shared" si="3"/>
        <v>183171.24099999998</v>
      </c>
      <c r="V23" s="68">
        <f t="shared" si="4"/>
        <v>8.4452009583849907E-2</v>
      </c>
      <c r="W23" s="50"/>
      <c r="X23" s="283">
        <v>6924</v>
      </c>
      <c r="Y23" s="283">
        <v>181291.40100000001</v>
      </c>
      <c r="Z23" s="284"/>
      <c r="AA23" s="270">
        <f t="shared" si="5"/>
        <v>167</v>
      </c>
      <c r="AB23" s="270">
        <f t="shared" si="6"/>
        <v>1879.8399999999674</v>
      </c>
    </row>
    <row r="24" spans="2:28" x14ac:dyDescent="0.3">
      <c r="B24" s="273" t="s">
        <v>66</v>
      </c>
      <c r="C24" s="264"/>
      <c r="D24" s="258">
        <v>11595</v>
      </c>
      <c r="E24" s="258">
        <v>93400.948999999993</v>
      </c>
      <c r="F24" s="264"/>
      <c r="G24" s="257">
        <v>281</v>
      </c>
      <c r="H24" s="258">
        <v>7412.268</v>
      </c>
      <c r="I24" s="257">
        <v>136</v>
      </c>
      <c r="J24" s="258">
        <v>39176.74</v>
      </c>
      <c r="K24" s="257">
        <v>5</v>
      </c>
      <c r="L24" s="258">
        <v>5567.83</v>
      </c>
      <c r="M24" s="258">
        <f t="shared" si="0"/>
        <v>422</v>
      </c>
      <c r="N24" s="258">
        <f t="shared" si="1"/>
        <v>52156.838000000003</v>
      </c>
      <c r="O24" s="264"/>
      <c r="P24" s="257">
        <v>1</v>
      </c>
      <c r="Q24" s="258">
        <v>6103.5</v>
      </c>
      <c r="R24" s="264"/>
      <c r="S24" s="272">
        <f t="shared" si="2"/>
        <v>12018</v>
      </c>
      <c r="T24" s="272">
        <f t="shared" si="3"/>
        <v>151661.28700000001</v>
      </c>
      <c r="V24" s="68">
        <f t="shared" si="4"/>
        <v>6.9924188935440001E-2</v>
      </c>
      <c r="W24" s="50"/>
      <c r="X24" s="283">
        <v>11769</v>
      </c>
      <c r="Y24" s="283">
        <v>147147.57699999999</v>
      </c>
      <c r="Z24" s="284"/>
      <c r="AA24" s="270">
        <f t="shared" si="5"/>
        <v>249</v>
      </c>
      <c r="AB24" s="270">
        <f t="shared" si="6"/>
        <v>4513.710000000021</v>
      </c>
    </row>
    <row r="25" spans="2:28" x14ac:dyDescent="0.3">
      <c r="B25" s="273" t="s">
        <v>67</v>
      </c>
      <c r="C25" s="264"/>
      <c r="D25" s="258">
        <v>5792</v>
      </c>
      <c r="E25" s="258">
        <v>50497.014999999999</v>
      </c>
      <c r="F25" s="264"/>
      <c r="G25" s="257">
        <v>213</v>
      </c>
      <c r="H25" s="258">
        <v>5668.2160000000003</v>
      </c>
      <c r="I25" s="257">
        <v>83</v>
      </c>
      <c r="J25" s="258">
        <v>22324.749</v>
      </c>
      <c r="K25" s="257">
        <v>5</v>
      </c>
      <c r="L25" s="258">
        <v>9550.4500000000007</v>
      </c>
      <c r="M25" s="258">
        <f t="shared" si="0"/>
        <v>301</v>
      </c>
      <c r="N25" s="258">
        <f t="shared" si="1"/>
        <v>37543.415000000001</v>
      </c>
      <c r="O25" s="264"/>
      <c r="P25" s="257">
        <v>2</v>
      </c>
      <c r="Q25" s="258">
        <v>13168.82</v>
      </c>
      <c r="R25" s="264"/>
      <c r="S25" s="272">
        <f t="shared" si="2"/>
        <v>6095</v>
      </c>
      <c r="T25" s="272">
        <f t="shared" si="3"/>
        <v>101209.25</v>
      </c>
      <c r="V25" s="68">
        <f t="shared" si="4"/>
        <v>4.6663026926668377E-2</v>
      </c>
      <c r="W25" s="50"/>
      <c r="X25" s="283">
        <v>5926</v>
      </c>
      <c r="Y25" s="283">
        <v>99511.07</v>
      </c>
      <c r="Z25" s="284"/>
      <c r="AA25" s="270">
        <f t="shared" si="5"/>
        <v>169</v>
      </c>
      <c r="AB25" s="270">
        <f t="shared" si="6"/>
        <v>1698.179999999993</v>
      </c>
    </row>
    <row r="26" spans="2:28" ht="17.399999999999999" customHeight="1" x14ac:dyDescent="0.3">
      <c r="B26" s="274" t="s">
        <v>68</v>
      </c>
      <c r="C26" s="264"/>
      <c r="D26" s="258">
        <v>1754</v>
      </c>
      <c r="E26" s="258">
        <v>16547.893</v>
      </c>
      <c r="F26" s="264"/>
      <c r="G26" s="257">
        <v>96</v>
      </c>
      <c r="H26" s="258">
        <v>2972.895</v>
      </c>
      <c r="I26" s="257">
        <v>35</v>
      </c>
      <c r="J26" s="258">
        <v>13482.43</v>
      </c>
      <c r="K26" s="257">
        <v>8</v>
      </c>
      <c r="L26" s="258">
        <v>17713.14</v>
      </c>
      <c r="M26" s="258">
        <f t="shared" si="0"/>
        <v>139</v>
      </c>
      <c r="N26" s="258">
        <f t="shared" si="1"/>
        <v>34168.464999999997</v>
      </c>
      <c r="O26" s="264"/>
      <c r="P26" s="257">
        <v>9</v>
      </c>
      <c r="Q26" s="258">
        <v>39329.129999999997</v>
      </c>
      <c r="R26" s="264"/>
      <c r="S26" s="272">
        <f t="shared" si="2"/>
        <v>1902</v>
      </c>
      <c r="T26" s="272">
        <f t="shared" si="3"/>
        <v>90045.487999999983</v>
      </c>
      <c r="V26" s="68">
        <f t="shared" si="4"/>
        <v>4.1515919060451427E-2</v>
      </c>
      <c r="W26" s="50"/>
      <c r="X26" s="283">
        <v>1839</v>
      </c>
      <c r="Y26" s="283">
        <v>89450.82</v>
      </c>
      <c r="Z26" s="284"/>
      <c r="AA26" s="270">
        <f t="shared" si="5"/>
        <v>63</v>
      </c>
      <c r="AB26" s="270">
        <f t="shared" si="6"/>
        <v>594.66799999997602</v>
      </c>
    </row>
    <row r="27" spans="2:28" x14ac:dyDescent="0.3">
      <c r="B27" s="273" t="s">
        <v>69</v>
      </c>
      <c r="C27" s="264"/>
      <c r="D27" s="258">
        <v>2462</v>
      </c>
      <c r="E27" s="258">
        <v>20879.962</v>
      </c>
      <c r="F27" s="264"/>
      <c r="G27" s="257">
        <v>176</v>
      </c>
      <c r="H27" s="258">
        <v>4640.8860000000004</v>
      </c>
      <c r="I27" s="257">
        <v>26</v>
      </c>
      <c r="J27" s="258">
        <v>8304.9539999999997</v>
      </c>
      <c r="K27" s="257">
        <v>1</v>
      </c>
      <c r="L27" s="258">
        <v>1834.56</v>
      </c>
      <c r="M27" s="258">
        <f t="shared" si="0"/>
        <v>203</v>
      </c>
      <c r="N27" s="258">
        <f t="shared" si="1"/>
        <v>14780.4</v>
      </c>
      <c r="O27" s="264"/>
      <c r="P27" s="257">
        <v>0</v>
      </c>
      <c r="Q27" s="258">
        <v>0</v>
      </c>
      <c r="R27" s="264"/>
      <c r="S27" s="272">
        <f t="shared" si="2"/>
        <v>2665</v>
      </c>
      <c r="T27" s="272">
        <f t="shared" si="3"/>
        <v>35660.362000000001</v>
      </c>
      <c r="V27" s="68">
        <f t="shared" si="4"/>
        <v>1.6441386851703196E-2</v>
      </c>
      <c r="W27" s="50"/>
      <c r="X27" s="283">
        <v>2573</v>
      </c>
      <c r="Y27" s="283">
        <v>34853.841999999997</v>
      </c>
      <c r="Z27" s="284"/>
      <c r="AA27" s="270">
        <f t="shared" si="5"/>
        <v>92</v>
      </c>
      <c r="AB27" s="270">
        <f t="shared" si="6"/>
        <v>806.52000000000407</v>
      </c>
    </row>
    <row r="28" spans="2:28" s="255" customFormat="1" ht="7.2" customHeight="1" x14ac:dyDescent="0.3">
      <c r="B28" s="265"/>
      <c r="C28" s="263"/>
      <c r="D28" s="260"/>
      <c r="E28" s="260"/>
      <c r="F28" s="263"/>
      <c r="G28" s="263"/>
      <c r="H28" s="263"/>
      <c r="I28" s="263"/>
      <c r="J28" s="260"/>
      <c r="K28" s="263"/>
      <c r="L28" s="260"/>
      <c r="M28" s="263"/>
      <c r="N28" s="263"/>
      <c r="O28" s="263"/>
      <c r="P28" s="263"/>
      <c r="Q28" s="260"/>
      <c r="R28" s="263"/>
      <c r="S28" s="259"/>
      <c r="T28" s="259"/>
      <c r="W28" s="256"/>
      <c r="X28" s="285"/>
      <c r="Y28" s="271"/>
      <c r="Z28" s="271"/>
      <c r="AA28" s="286"/>
      <c r="AB28" s="286"/>
    </row>
    <row r="29" spans="2:28" s="268" customFormat="1" x14ac:dyDescent="0.3">
      <c r="B29" s="82" t="s">
        <v>72</v>
      </c>
      <c r="C29" s="266"/>
      <c r="D29" s="267">
        <f>SUM(D7:D27)</f>
        <v>70434</v>
      </c>
      <c r="E29" s="267">
        <f>SUM(E7:E27)</f>
        <v>574431.26699999999</v>
      </c>
      <c r="F29" s="266"/>
      <c r="G29" s="267">
        <f t="shared" ref="G29:N29" si="7">SUM(G7:G27)</f>
        <v>3410</v>
      </c>
      <c r="H29" s="267">
        <f t="shared" si="7"/>
        <v>106066.476</v>
      </c>
      <c r="I29" s="267">
        <f t="shared" si="7"/>
        <v>1815</v>
      </c>
      <c r="J29" s="267">
        <f t="shared" si="7"/>
        <v>564585.74800000002</v>
      </c>
      <c r="K29" s="267">
        <f t="shared" si="7"/>
        <v>185</v>
      </c>
      <c r="L29" s="267">
        <f t="shared" si="7"/>
        <v>416184.902</v>
      </c>
      <c r="M29" s="267">
        <f>SUM(M7:M27)</f>
        <v>5410</v>
      </c>
      <c r="N29" s="267">
        <f t="shared" si="7"/>
        <v>1086837.1259999999</v>
      </c>
      <c r="O29" s="266"/>
      <c r="P29" s="267">
        <f>SUM(P7:P27)</f>
        <v>157</v>
      </c>
      <c r="Q29" s="267">
        <f>SUM(Q7:Q27)</f>
        <v>507670.4150000001</v>
      </c>
      <c r="R29" s="266"/>
      <c r="S29" s="272">
        <f>SUM(S7:S27)</f>
        <v>76001</v>
      </c>
      <c r="T29" s="272">
        <f>SUM(T7:T27)</f>
        <v>2168938.8079999997</v>
      </c>
      <c r="V29" s="85">
        <f>SUM(V7:V27)</f>
        <v>1</v>
      </c>
      <c r="W29" s="269"/>
      <c r="X29" s="241">
        <f>SUM(X7:X27)</f>
        <v>74039</v>
      </c>
      <c r="Y29" s="241">
        <f>SUM(Y7:Y27)</f>
        <v>2130020.1900000004</v>
      </c>
      <c r="Z29" s="287"/>
      <c r="AA29" s="241">
        <f>SUM(S29-X29)</f>
        <v>1962</v>
      </c>
      <c r="AB29" s="241">
        <f>SUM(T29-Y29)</f>
        <v>38918.617999999318</v>
      </c>
    </row>
    <row r="30" spans="2:28" ht="10.8" customHeight="1" x14ac:dyDescent="0.3">
      <c r="C30" s="78"/>
      <c r="F30" s="78"/>
      <c r="O30" s="78"/>
      <c r="R30" s="78"/>
    </row>
    <row r="31" spans="2:28" ht="35.4" customHeight="1" x14ac:dyDescent="0.3">
      <c r="B31" s="371" t="s">
        <v>84</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row>
    <row r="32" spans="2:28" x14ac:dyDescent="0.3">
      <c r="C32" s="78"/>
      <c r="F32" s="78"/>
      <c r="O32" s="78"/>
      <c r="R32" s="78"/>
    </row>
    <row r="33" spans="3:18" x14ac:dyDescent="0.3">
      <c r="C33" s="78"/>
      <c r="F33" s="78"/>
      <c r="O33" s="78"/>
      <c r="R33" s="78"/>
    </row>
    <row r="34" spans="3:18" x14ac:dyDescent="0.3">
      <c r="C34" s="78"/>
      <c r="F34" s="78"/>
      <c r="O34" s="78"/>
      <c r="R34" s="78"/>
    </row>
    <row r="35" spans="3:18" x14ac:dyDescent="0.3">
      <c r="C35" s="78"/>
      <c r="F35" s="78"/>
      <c r="O35" s="78"/>
      <c r="R35" s="78"/>
    </row>
    <row r="36" spans="3:18" x14ac:dyDescent="0.3">
      <c r="C36" s="78"/>
      <c r="F36" s="78"/>
      <c r="O36" s="78"/>
      <c r="R36" s="78"/>
    </row>
    <row r="37" spans="3:18" ht="4.2" customHeight="1" x14ac:dyDescent="0.3">
      <c r="C37" s="78"/>
      <c r="F37" s="78"/>
      <c r="O37" s="78"/>
      <c r="R37" s="78"/>
    </row>
    <row r="38" spans="3:18" x14ac:dyDescent="0.3">
      <c r="C38" s="78"/>
      <c r="F38" s="78"/>
      <c r="O38" s="78"/>
      <c r="R38" s="78"/>
    </row>
    <row r="39" spans="3:18" ht="6.6" customHeight="1" x14ac:dyDescent="0.3">
      <c r="C39" s="78"/>
      <c r="F39" s="78"/>
      <c r="O39" s="78"/>
      <c r="R39" s="78"/>
    </row>
    <row r="40" spans="3:18" ht="65.400000000000006" customHeight="1" x14ac:dyDescent="0.3">
      <c r="C40" s="78"/>
      <c r="F40" s="78"/>
      <c r="O40" s="78"/>
      <c r="R40" s="78"/>
    </row>
    <row r="41" spans="3:18" ht="13.8" customHeight="1" x14ac:dyDescent="0.3">
      <c r="C41" s="78"/>
      <c r="F41" s="78"/>
      <c r="O41" s="78"/>
      <c r="R41" s="78"/>
    </row>
    <row r="42" spans="3:18" x14ac:dyDescent="0.3">
      <c r="C42" s="78"/>
      <c r="F42" s="78"/>
      <c r="O42" s="78"/>
      <c r="R42" s="78"/>
    </row>
    <row r="43" spans="3:18" x14ac:dyDescent="0.3">
      <c r="C43" s="78"/>
      <c r="F43" s="78"/>
      <c r="O43" s="78"/>
      <c r="R43" s="78"/>
    </row>
    <row r="44" spans="3:18" x14ac:dyDescent="0.3">
      <c r="C44" s="78"/>
      <c r="F44" s="78"/>
      <c r="O44" s="78"/>
      <c r="R44" s="78"/>
    </row>
    <row r="45" spans="3:18" x14ac:dyDescent="0.3">
      <c r="C45" s="78"/>
      <c r="F45" s="78"/>
      <c r="O45" s="78"/>
      <c r="R45" s="78"/>
    </row>
    <row r="46" spans="3:18" x14ac:dyDescent="0.3">
      <c r="C46" s="78"/>
      <c r="F46" s="78"/>
      <c r="O46" s="78"/>
      <c r="R46" s="78"/>
    </row>
    <row r="47" spans="3:18" x14ac:dyDescent="0.3">
      <c r="C47" s="78"/>
      <c r="F47" s="78"/>
      <c r="O47" s="78"/>
      <c r="R47" s="78"/>
    </row>
    <row r="48" spans="3:18" x14ac:dyDescent="0.3">
      <c r="C48" s="78"/>
      <c r="F48" s="78"/>
      <c r="O48" s="78"/>
      <c r="R48" s="78"/>
    </row>
    <row r="49" spans="3:18" x14ac:dyDescent="0.3">
      <c r="C49" s="78"/>
      <c r="F49" s="78"/>
      <c r="O49" s="78"/>
      <c r="R49" s="78"/>
    </row>
    <row r="50" spans="3:18" x14ac:dyDescent="0.3">
      <c r="C50" s="78"/>
      <c r="F50" s="78"/>
      <c r="O50" s="78"/>
      <c r="R50" s="78"/>
    </row>
    <row r="51" spans="3:18" x14ac:dyDescent="0.3">
      <c r="C51" s="78"/>
      <c r="F51" s="78"/>
      <c r="O51" s="78"/>
      <c r="R51" s="78"/>
    </row>
    <row r="52" spans="3:18" x14ac:dyDescent="0.3">
      <c r="C52" s="78"/>
      <c r="F52" s="78"/>
      <c r="O52" s="78"/>
      <c r="R52" s="78"/>
    </row>
    <row r="53" spans="3:18" x14ac:dyDescent="0.3">
      <c r="C53" s="78"/>
      <c r="F53" s="78"/>
      <c r="O53" s="78"/>
      <c r="R53" s="78"/>
    </row>
    <row r="54" spans="3:18" x14ac:dyDescent="0.3">
      <c r="C54" s="78"/>
      <c r="F54" s="78"/>
      <c r="O54" s="78"/>
      <c r="R54" s="78"/>
    </row>
    <row r="55" spans="3:18" x14ac:dyDescent="0.3">
      <c r="C55" s="78"/>
      <c r="F55" s="78"/>
      <c r="O55" s="78"/>
      <c r="R55" s="78"/>
    </row>
    <row r="56" spans="3:18" x14ac:dyDescent="0.3">
      <c r="C56" s="78"/>
      <c r="F56" s="78"/>
      <c r="O56" s="78"/>
      <c r="R56" s="78"/>
    </row>
    <row r="57" spans="3:18" x14ac:dyDescent="0.3">
      <c r="C57" s="78"/>
      <c r="F57" s="78"/>
      <c r="O57" s="78"/>
      <c r="R57" s="78"/>
    </row>
    <row r="58" spans="3:18" x14ac:dyDescent="0.3">
      <c r="C58" s="78"/>
      <c r="F58" s="78"/>
      <c r="O58" s="78"/>
      <c r="R58" s="78"/>
    </row>
    <row r="59" spans="3:18" x14ac:dyDescent="0.3">
      <c r="C59" s="78"/>
      <c r="F59" s="78"/>
      <c r="O59" s="78"/>
      <c r="R59" s="78"/>
    </row>
    <row r="60" spans="3:18" x14ac:dyDescent="0.3">
      <c r="C60" s="78"/>
      <c r="F60" s="78"/>
      <c r="O60" s="78"/>
      <c r="R60" s="78"/>
    </row>
    <row r="61" spans="3:18" x14ac:dyDescent="0.3">
      <c r="C61" s="78"/>
      <c r="F61" s="78"/>
      <c r="O61" s="78"/>
      <c r="R61" s="78"/>
    </row>
    <row r="62" spans="3:18" x14ac:dyDescent="0.3">
      <c r="C62" s="78"/>
      <c r="F62" s="78"/>
      <c r="O62" s="78"/>
      <c r="R62" s="78"/>
    </row>
    <row r="63" spans="3:18" x14ac:dyDescent="0.3">
      <c r="C63" s="78"/>
      <c r="F63" s="78"/>
      <c r="O63" s="78"/>
      <c r="R63" s="78"/>
    </row>
    <row r="64" spans="3:18" x14ac:dyDescent="0.3">
      <c r="C64" s="78"/>
      <c r="F64" s="78"/>
      <c r="O64" s="78"/>
      <c r="R64" s="78"/>
    </row>
    <row r="65" spans="3:18" x14ac:dyDescent="0.3">
      <c r="C65" s="78"/>
      <c r="F65" s="78"/>
      <c r="O65" s="78"/>
      <c r="R65" s="78"/>
    </row>
    <row r="66" spans="3:18" x14ac:dyDescent="0.3">
      <c r="C66" s="78"/>
      <c r="F66" s="78"/>
      <c r="O66" s="78"/>
      <c r="R66" s="78"/>
    </row>
    <row r="67" spans="3:18" x14ac:dyDescent="0.3">
      <c r="C67" s="78"/>
      <c r="F67" s="78"/>
      <c r="O67" s="78"/>
      <c r="R67" s="78"/>
    </row>
    <row r="68" spans="3:18" x14ac:dyDescent="0.3">
      <c r="C68" s="78"/>
      <c r="F68" s="78"/>
      <c r="O68" s="78"/>
      <c r="R68" s="78"/>
    </row>
    <row r="69" spans="3:18" x14ac:dyDescent="0.3">
      <c r="C69" s="78"/>
      <c r="F69" s="78"/>
      <c r="O69" s="78"/>
      <c r="R69" s="78"/>
    </row>
    <row r="70" spans="3:18" x14ac:dyDescent="0.3">
      <c r="C70" s="78"/>
      <c r="F70" s="78"/>
      <c r="O70" s="78"/>
      <c r="R70" s="78"/>
    </row>
    <row r="71" spans="3:18" x14ac:dyDescent="0.3">
      <c r="C71" s="78"/>
      <c r="F71" s="78"/>
      <c r="O71" s="78"/>
      <c r="R71" s="78"/>
    </row>
    <row r="72" spans="3:18" x14ac:dyDescent="0.3">
      <c r="C72" s="78"/>
      <c r="F72" s="78"/>
      <c r="O72" s="78"/>
      <c r="R72" s="78"/>
    </row>
    <row r="73" spans="3:18" x14ac:dyDescent="0.3">
      <c r="C73" s="78"/>
      <c r="F73" s="78"/>
      <c r="O73" s="78"/>
      <c r="R73" s="78"/>
    </row>
    <row r="74" spans="3:18" x14ac:dyDescent="0.3">
      <c r="C74" s="78"/>
      <c r="F74" s="78"/>
      <c r="O74" s="78"/>
      <c r="R74" s="78"/>
    </row>
    <row r="75" spans="3:18" x14ac:dyDescent="0.3">
      <c r="C75" s="78"/>
      <c r="F75" s="78"/>
      <c r="O75" s="78"/>
      <c r="R75" s="78"/>
    </row>
    <row r="76" spans="3:18" x14ac:dyDescent="0.3">
      <c r="C76" s="78"/>
      <c r="F76" s="78"/>
      <c r="O76" s="78"/>
      <c r="R76" s="78"/>
    </row>
    <row r="77" spans="3:18" x14ac:dyDescent="0.3">
      <c r="C77" s="78"/>
      <c r="F77" s="78"/>
      <c r="O77" s="78"/>
      <c r="R77" s="78"/>
    </row>
    <row r="78" spans="3:18" x14ac:dyDescent="0.3">
      <c r="C78" s="78"/>
      <c r="F78" s="78"/>
      <c r="O78" s="78"/>
      <c r="R78" s="78"/>
    </row>
    <row r="79" spans="3:18" x14ac:dyDescent="0.3">
      <c r="C79" s="78"/>
      <c r="F79" s="78"/>
      <c r="O79" s="78"/>
      <c r="R79" s="78"/>
    </row>
    <row r="80" spans="3:18" x14ac:dyDescent="0.3">
      <c r="C80" s="78"/>
      <c r="F80" s="78"/>
      <c r="O80" s="78"/>
      <c r="R80" s="78"/>
    </row>
    <row r="81" spans="3:18" x14ac:dyDescent="0.3">
      <c r="C81" s="78"/>
      <c r="F81" s="78"/>
      <c r="O81" s="78"/>
      <c r="R81" s="78"/>
    </row>
    <row r="82" spans="3:18" x14ac:dyDescent="0.3">
      <c r="C82" s="78"/>
      <c r="F82" s="78"/>
      <c r="O82" s="78"/>
      <c r="R82" s="78"/>
    </row>
    <row r="83" spans="3:18" x14ac:dyDescent="0.3">
      <c r="C83" s="78"/>
      <c r="F83" s="78"/>
      <c r="O83" s="78"/>
      <c r="R83" s="78"/>
    </row>
    <row r="84" spans="3:18" x14ac:dyDescent="0.3">
      <c r="C84" s="78"/>
      <c r="F84" s="78"/>
      <c r="O84" s="78"/>
      <c r="R84" s="78"/>
    </row>
    <row r="85" spans="3:18" x14ac:dyDescent="0.3">
      <c r="C85" s="78"/>
      <c r="F85" s="78"/>
      <c r="O85" s="78"/>
      <c r="R85" s="78"/>
    </row>
    <row r="86" spans="3:18" x14ac:dyDescent="0.3">
      <c r="C86" s="78"/>
      <c r="F86" s="78"/>
      <c r="O86" s="78"/>
      <c r="R86" s="78"/>
    </row>
  </sheetData>
  <mergeCells count="16">
    <mergeCell ref="B31:AB31"/>
    <mergeCell ref="X4:Y5"/>
    <mergeCell ref="AA4:AB5"/>
    <mergeCell ref="B2:AB2"/>
    <mergeCell ref="B4:B6"/>
    <mergeCell ref="K5:L5"/>
    <mergeCell ref="M5:N5"/>
    <mergeCell ref="D4:E5"/>
    <mergeCell ref="G4:H4"/>
    <mergeCell ref="I4:J4"/>
    <mergeCell ref="K4:L4"/>
    <mergeCell ref="M4:N4"/>
    <mergeCell ref="P4:Q5"/>
    <mergeCell ref="S4:T5"/>
    <mergeCell ref="G5:H5"/>
    <mergeCell ref="I5:J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sheetPr>
  <dimension ref="B1:Q27"/>
  <sheetViews>
    <sheetView showGridLines="0" zoomScaleNormal="100" workbookViewId="0">
      <selection activeCell="B3" sqref="B3:T3"/>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9" customWidth="1"/>
    <col min="11" max="11" width="1.6640625" style="29" customWidth="1"/>
    <col min="12" max="12" width="8.88671875" style="29"/>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6"/>
      <c r="L2" s="37"/>
      <c r="M2" s="10"/>
      <c r="N2" s="10"/>
      <c r="O2" s="10"/>
      <c r="P2" s="10"/>
      <c r="Q2" s="11"/>
    </row>
    <row r="3" spans="2:17" ht="17.399999999999999" x14ac:dyDescent="0.25">
      <c r="B3" s="17"/>
      <c r="C3" s="3" t="s">
        <v>20</v>
      </c>
      <c r="D3" s="18"/>
      <c r="E3" s="18"/>
      <c r="F3" s="18"/>
      <c r="G3" s="18"/>
      <c r="H3" s="18"/>
      <c r="I3" s="19"/>
      <c r="K3" s="38"/>
      <c r="L3" s="3" t="s">
        <v>45</v>
      </c>
      <c r="M3" s="3"/>
      <c r="N3" s="3"/>
      <c r="O3" s="3"/>
      <c r="P3" s="3"/>
      <c r="Q3" s="13"/>
    </row>
    <row r="4" spans="2:17" ht="9" customHeight="1" x14ac:dyDescent="0.25">
      <c r="B4" s="12"/>
      <c r="C4" s="44"/>
      <c r="D4" s="27"/>
      <c r="E4" s="27"/>
      <c r="F4" s="27"/>
      <c r="G4" s="27"/>
      <c r="H4" s="27"/>
      <c r="I4" s="13"/>
      <c r="K4" s="38"/>
      <c r="L4" s="14"/>
      <c r="M4" s="14"/>
      <c r="N4" s="2"/>
      <c r="O4" s="14"/>
      <c r="P4" s="14"/>
      <c r="Q4" s="13"/>
    </row>
    <row r="5" spans="2:17" ht="15.6" customHeight="1" x14ac:dyDescent="0.3">
      <c r="B5" s="12"/>
      <c r="C5" s="384" t="s">
        <v>15</v>
      </c>
      <c r="D5" s="384"/>
      <c r="E5" s="386" t="s">
        <v>100</v>
      </c>
      <c r="F5" s="386"/>
      <c r="G5" s="386"/>
      <c r="H5" s="386"/>
      <c r="I5" s="13"/>
      <c r="J5" s="27"/>
      <c r="K5" s="39"/>
      <c r="L5" s="32" t="s">
        <v>46</v>
      </c>
      <c r="M5" s="33" t="s">
        <v>47</v>
      </c>
      <c r="N5" s="2"/>
      <c r="O5" s="32" t="s">
        <v>39</v>
      </c>
      <c r="P5" s="33" t="s">
        <v>23</v>
      </c>
      <c r="Q5" s="13"/>
    </row>
    <row r="6" spans="2:17" ht="13.2" customHeight="1" x14ac:dyDescent="0.25">
      <c r="B6" s="12"/>
      <c r="C6" s="384"/>
      <c r="D6" s="384"/>
      <c r="E6" s="386"/>
      <c r="F6" s="386"/>
      <c r="G6" s="386"/>
      <c r="H6" s="386"/>
      <c r="I6" s="13"/>
      <c r="J6" s="28"/>
      <c r="K6" s="40"/>
      <c r="L6" s="34">
        <v>1</v>
      </c>
      <c r="M6" s="35" t="s">
        <v>48</v>
      </c>
      <c r="N6" s="2"/>
      <c r="O6" s="34" t="s">
        <v>14</v>
      </c>
      <c r="P6" s="35" t="s">
        <v>41</v>
      </c>
      <c r="Q6" s="13"/>
    </row>
    <row r="7" spans="2:17" ht="15" x14ac:dyDescent="0.25">
      <c r="B7" s="12"/>
      <c r="C7" s="387" t="s">
        <v>98</v>
      </c>
      <c r="D7" s="387"/>
      <c r="E7" s="385" t="s">
        <v>104</v>
      </c>
      <c r="F7" s="385"/>
      <c r="G7" s="385"/>
      <c r="H7" s="385"/>
      <c r="I7" s="20"/>
      <c r="K7" s="38"/>
      <c r="L7" s="34">
        <v>2</v>
      </c>
      <c r="M7" s="35" t="s">
        <v>49</v>
      </c>
      <c r="N7" s="2"/>
      <c r="O7" s="34" t="s">
        <v>73</v>
      </c>
      <c r="P7" s="35" t="s">
        <v>42</v>
      </c>
      <c r="Q7" s="13"/>
    </row>
    <row r="8" spans="2:17" ht="15" x14ac:dyDescent="0.25">
      <c r="B8" s="12"/>
      <c r="C8" s="387"/>
      <c r="D8" s="387"/>
      <c r="E8" s="385"/>
      <c r="F8" s="385"/>
      <c r="G8" s="385"/>
      <c r="H8" s="385"/>
      <c r="I8" s="20"/>
      <c r="K8" s="38"/>
      <c r="L8" s="34">
        <v>3</v>
      </c>
      <c r="M8" s="35" t="s">
        <v>50</v>
      </c>
      <c r="N8" s="2"/>
      <c r="O8" s="34" t="s">
        <v>43</v>
      </c>
      <c r="P8" s="35" t="s">
        <v>44</v>
      </c>
      <c r="Q8" s="13"/>
    </row>
    <row r="9" spans="2:17" ht="15" x14ac:dyDescent="0.25">
      <c r="B9" s="12"/>
      <c r="C9" s="387" t="s">
        <v>17</v>
      </c>
      <c r="D9" s="387"/>
      <c r="E9" s="385" t="s">
        <v>103</v>
      </c>
      <c r="F9" s="385"/>
      <c r="G9" s="385"/>
      <c r="H9" s="385"/>
      <c r="I9" s="13"/>
      <c r="K9" s="38"/>
      <c r="L9" s="34">
        <v>4</v>
      </c>
      <c r="M9" s="35" t="s">
        <v>51</v>
      </c>
      <c r="N9" s="2"/>
      <c r="O9" s="14" t="s">
        <v>53</v>
      </c>
      <c r="P9" s="14"/>
      <c r="Q9" s="13"/>
    </row>
    <row r="10" spans="2:17" ht="15" x14ac:dyDescent="0.25">
      <c r="B10" s="12"/>
      <c r="C10" s="387"/>
      <c r="D10" s="387"/>
      <c r="E10" s="385"/>
      <c r="F10" s="385"/>
      <c r="G10" s="385"/>
      <c r="H10" s="385"/>
      <c r="I10" s="13"/>
      <c r="K10" s="38"/>
      <c r="L10" s="34">
        <v>5</v>
      </c>
      <c r="M10" s="35" t="s">
        <v>52</v>
      </c>
      <c r="N10" s="2"/>
      <c r="O10" s="14"/>
      <c r="P10" s="14"/>
      <c r="Q10" s="13"/>
    </row>
    <row r="11" spans="2:17" ht="15" x14ac:dyDescent="0.25">
      <c r="B11" s="12"/>
      <c r="C11" s="387" t="s">
        <v>97</v>
      </c>
      <c r="D11" s="387"/>
      <c r="E11" s="385" t="s">
        <v>105</v>
      </c>
      <c r="F11" s="385"/>
      <c r="G11" s="385"/>
      <c r="H11" s="385"/>
      <c r="I11" s="13"/>
      <c r="K11" s="38"/>
      <c r="L11" s="34">
        <v>6</v>
      </c>
      <c r="M11" s="35" t="s">
        <v>54</v>
      </c>
      <c r="N11" s="2"/>
      <c r="O11" s="14"/>
      <c r="P11" s="14"/>
      <c r="Q11" s="13"/>
    </row>
    <row r="12" spans="2:17" ht="15" customHeight="1" x14ac:dyDescent="0.25">
      <c r="B12" s="12"/>
      <c r="C12" s="387"/>
      <c r="D12" s="387"/>
      <c r="E12" s="385"/>
      <c r="F12" s="385"/>
      <c r="G12" s="385"/>
      <c r="H12" s="385"/>
      <c r="I12" s="13"/>
      <c r="K12" s="38"/>
      <c r="L12" s="34">
        <v>7</v>
      </c>
      <c r="M12" s="35" t="s">
        <v>55</v>
      </c>
      <c r="N12" s="2"/>
      <c r="O12" s="14"/>
      <c r="P12" s="14"/>
      <c r="Q12" s="13"/>
    </row>
    <row r="13" spans="2:17" ht="15" x14ac:dyDescent="0.25">
      <c r="B13" s="12"/>
      <c r="C13" s="387" t="s">
        <v>99</v>
      </c>
      <c r="D13" s="387"/>
      <c r="E13" s="385" t="s">
        <v>101</v>
      </c>
      <c r="F13" s="385"/>
      <c r="G13" s="385"/>
      <c r="H13" s="385"/>
      <c r="I13" s="13"/>
      <c r="K13" s="38"/>
      <c r="L13" s="34">
        <v>8</v>
      </c>
      <c r="M13" s="35" t="s">
        <v>56</v>
      </c>
      <c r="N13" s="2"/>
      <c r="O13" s="14"/>
      <c r="P13" s="14"/>
      <c r="Q13" s="13"/>
    </row>
    <row r="14" spans="2:17" ht="15" customHeight="1" x14ac:dyDescent="0.25">
      <c r="B14" s="12"/>
      <c r="C14" s="387"/>
      <c r="D14" s="387"/>
      <c r="E14" s="385"/>
      <c r="F14" s="385"/>
      <c r="G14" s="385"/>
      <c r="H14" s="385"/>
      <c r="I14" s="13"/>
      <c r="K14" s="38"/>
      <c r="L14" s="34">
        <v>9</v>
      </c>
      <c r="M14" s="35" t="s">
        <v>57</v>
      </c>
      <c r="N14" s="2"/>
      <c r="O14" s="14"/>
      <c r="P14" s="14"/>
      <c r="Q14" s="13"/>
    </row>
    <row r="15" spans="2:17" ht="15" x14ac:dyDescent="0.25">
      <c r="B15" s="12"/>
      <c r="C15" s="387" t="s">
        <v>102</v>
      </c>
      <c r="D15" s="387"/>
      <c r="E15" s="385" t="s">
        <v>101</v>
      </c>
      <c r="F15" s="385"/>
      <c r="G15" s="385"/>
      <c r="H15" s="385"/>
      <c r="I15" s="13"/>
      <c r="K15" s="38"/>
      <c r="L15" s="34">
        <v>10</v>
      </c>
      <c r="M15" s="35" t="s">
        <v>58</v>
      </c>
      <c r="N15" s="2"/>
      <c r="O15" s="14"/>
      <c r="P15" s="14"/>
      <c r="Q15" s="13"/>
    </row>
    <row r="16" spans="2:17" ht="15" customHeight="1" x14ac:dyDescent="0.25">
      <c r="B16" s="12"/>
      <c r="C16" s="387"/>
      <c r="D16" s="387"/>
      <c r="E16" s="385"/>
      <c r="F16" s="385"/>
      <c r="G16" s="385"/>
      <c r="H16" s="385"/>
      <c r="I16" s="13"/>
      <c r="K16" s="38"/>
      <c r="L16" s="34">
        <v>11</v>
      </c>
      <c r="M16" s="35" t="s">
        <v>59</v>
      </c>
      <c r="N16" s="2"/>
      <c r="O16" s="14"/>
      <c r="P16" s="14"/>
      <c r="Q16" s="13"/>
    </row>
    <row r="17" spans="2:17" ht="15" x14ac:dyDescent="0.25">
      <c r="B17" s="12"/>
      <c r="C17" s="384" t="s">
        <v>18</v>
      </c>
      <c r="D17" s="384"/>
      <c r="E17" s="385" t="s">
        <v>21</v>
      </c>
      <c r="F17" s="385"/>
      <c r="G17" s="385"/>
      <c r="H17" s="385"/>
      <c r="I17" s="13"/>
      <c r="K17" s="38"/>
      <c r="L17" s="34">
        <v>12</v>
      </c>
      <c r="M17" s="35" t="s">
        <v>60</v>
      </c>
      <c r="N17" s="2"/>
      <c r="O17" s="14"/>
      <c r="P17" s="14"/>
      <c r="Q17" s="13"/>
    </row>
    <row r="18" spans="2:17" ht="15" customHeight="1" x14ac:dyDescent="0.25">
      <c r="B18" s="12"/>
      <c r="C18" s="384"/>
      <c r="D18" s="384"/>
      <c r="E18" s="385"/>
      <c r="F18" s="385"/>
      <c r="G18" s="385"/>
      <c r="H18" s="385"/>
      <c r="I18" s="13"/>
      <c r="K18" s="38"/>
      <c r="L18" s="34">
        <v>13</v>
      </c>
      <c r="M18" s="35" t="s">
        <v>61</v>
      </c>
      <c r="N18" s="2"/>
      <c r="O18" s="14"/>
      <c r="P18" s="14"/>
      <c r="Q18" s="13"/>
    </row>
    <row r="19" spans="2:17" ht="15" x14ac:dyDescent="0.25">
      <c r="B19" s="12"/>
      <c r="C19" s="384" t="s">
        <v>13</v>
      </c>
      <c r="D19" s="384"/>
      <c r="E19" s="385" t="s">
        <v>22</v>
      </c>
      <c r="F19" s="385"/>
      <c r="G19" s="385"/>
      <c r="H19" s="385"/>
      <c r="I19" s="13"/>
      <c r="K19" s="38"/>
      <c r="L19" s="34">
        <v>14</v>
      </c>
      <c r="M19" s="35" t="s">
        <v>62</v>
      </c>
      <c r="N19" s="2"/>
      <c r="O19" s="14"/>
      <c r="P19" s="14"/>
      <c r="Q19" s="13"/>
    </row>
    <row r="20" spans="2:17" ht="15" customHeight="1" x14ac:dyDescent="0.25">
      <c r="B20" s="12"/>
      <c r="C20" s="384"/>
      <c r="D20" s="384"/>
      <c r="E20" s="385"/>
      <c r="F20" s="385"/>
      <c r="G20" s="385"/>
      <c r="H20" s="385"/>
      <c r="I20" s="13"/>
      <c r="K20" s="38"/>
      <c r="L20" s="34">
        <v>15</v>
      </c>
      <c r="M20" s="35" t="s">
        <v>63</v>
      </c>
      <c r="N20" s="2"/>
      <c r="O20" s="14"/>
      <c r="P20" s="14"/>
      <c r="Q20" s="13"/>
    </row>
    <row r="21" spans="2:17" ht="15.6" thickBot="1" x14ac:dyDescent="0.3">
      <c r="B21" s="41"/>
      <c r="C21" s="42"/>
      <c r="D21" s="15"/>
      <c r="E21" s="15"/>
      <c r="F21" s="15"/>
      <c r="G21" s="15"/>
      <c r="H21" s="15"/>
      <c r="I21" s="16"/>
      <c r="K21" s="38"/>
      <c r="L21" s="34">
        <v>16</v>
      </c>
      <c r="M21" s="35" t="s">
        <v>64</v>
      </c>
      <c r="N21" s="2"/>
      <c r="O21" s="14"/>
      <c r="P21" s="14"/>
      <c r="Q21" s="13"/>
    </row>
    <row r="22" spans="2:17" ht="15" customHeight="1" x14ac:dyDescent="0.25">
      <c r="K22" s="38"/>
      <c r="L22" s="34">
        <v>17</v>
      </c>
      <c r="M22" s="35" t="s">
        <v>65</v>
      </c>
      <c r="N22" s="2"/>
      <c r="O22" s="14"/>
      <c r="P22" s="14"/>
      <c r="Q22" s="13"/>
    </row>
    <row r="23" spans="2:17" ht="15" x14ac:dyDescent="0.25">
      <c r="K23" s="38"/>
      <c r="L23" s="34">
        <v>18</v>
      </c>
      <c r="M23" s="35" t="s">
        <v>66</v>
      </c>
      <c r="N23" s="2"/>
      <c r="O23" s="14"/>
      <c r="P23" s="14"/>
      <c r="Q23" s="13"/>
    </row>
    <row r="24" spans="2:17" ht="15" x14ac:dyDescent="0.25">
      <c r="K24" s="38"/>
      <c r="L24" s="34">
        <v>19</v>
      </c>
      <c r="M24" s="35" t="s">
        <v>67</v>
      </c>
      <c r="N24" s="2"/>
      <c r="O24" s="14"/>
      <c r="P24" s="14"/>
      <c r="Q24" s="13"/>
    </row>
    <row r="25" spans="2:17" ht="15" x14ac:dyDescent="0.25">
      <c r="K25" s="38"/>
      <c r="L25" s="34">
        <v>20</v>
      </c>
      <c r="M25" s="35" t="s">
        <v>68</v>
      </c>
      <c r="N25" s="2"/>
      <c r="O25" s="14"/>
      <c r="P25" s="14"/>
      <c r="Q25" s="13"/>
    </row>
    <row r="26" spans="2:17" ht="15" x14ac:dyDescent="0.25">
      <c r="K26" s="38"/>
      <c r="L26" s="34">
        <v>21</v>
      </c>
      <c r="M26" s="35" t="s">
        <v>69</v>
      </c>
      <c r="N26" s="2"/>
      <c r="O26" s="14"/>
      <c r="P26" s="14"/>
      <c r="Q26" s="13"/>
    </row>
    <row r="27" spans="2:17" ht="9" customHeight="1" thickBot="1" x14ac:dyDescent="0.3">
      <c r="K27" s="41"/>
      <c r="L27" s="42"/>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Annual Capacity</vt:lpstr>
      <vt:lpstr>Annual Capacity - Graph</vt:lpstr>
      <vt:lpstr>Monthly Capacity</vt:lpstr>
      <vt:lpstr>Interconnection &amp; Customer Type</vt:lpstr>
      <vt:lpstr>TPO Summary</vt:lpstr>
      <vt:lpstr>Installations by County</vt:lpstr>
      <vt:lpstr>Definitions</vt:lpstr>
      <vt:lpstr>'Annual Capacity'!Print_Area</vt:lpstr>
      <vt:lpstr>'Annual Capacity - Graph'!Print_Area</vt:lpstr>
      <vt:lpstr>Definitions!Print_Area</vt:lpstr>
      <vt:lpstr>'Installations by County'!Print_Area</vt:lpstr>
      <vt:lpstr>'Interconnection &amp; Customer Type'!Print_Area</vt:lpstr>
      <vt:lpstr>'Monthly Capacity'!Print_Area</vt:lpstr>
      <vt:lpstr>'TPO Summary'!Print_Area</vt:lpstr>
    </vt:vector>
  </TitlesOfParts>
  <Company>Honeywell,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Zito, Melissa</cp:lastModifiedBy>
  <cp:lastPrinted>2017-06-12T14:45:16Z</cp:lastPrinted>
  <dcterms:created xsi:type="dcterms:W3CDTF">2009-08-03T14:10:19Z</dcterms:created>
  <dcterms:modified xsi:type="dcterms:W3CDTF">2017-06-19T14:06:01Z</dcterms:modified>
</cp:coreProperties>
</file>