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S:\Annual Program Doc Changes\FY2020\SmartStart\02 - SS Applications and documents (counties)\02-Ready to Post - Measure Worksheets\SS Calculators Ready to Post\"/>
    </mc:Choice>
  </mc:AlternateContent>
  <xr:revisionPtr revIDLastSave="0" documentId="13_ncr:1_{AC4BF614-79D0-4CFC-9473-D83748A5248A}" xr6:coauthVersionLast="41" xr6:coauthVersionMax="41" xr10:uidLastSave="{00000000-0000-0000-0000-000000000000}"/>
  <bookViews>
    <workbookView xWindow="-20610" yWindow="-120" windowWidth="20730" windowHeight="11310" xr2:uid="{00000000-000D-0000-FFFF-FFFF00000000}"/>
  </bookViews>
  <sheets>
    <sheet name="Worksheet" sheetId="1" r:id="rId1"/>
    <sheet name="Measure Code" sheetId="5" state="hidden" r:id="rId2"/>
    <sheet name="Table" sheetId="4" state="hidden" r:id="rId3"/>
    <sheet name="Export" sheetId="2" state="hidden" r:id="rId4"/>
    <sheet name="Version" sheetId="3" state="hidden" r:id="rId5"/>
  </sheets>
  <definedNames>
    <definedName name="AegMeasures">Table!$K$2:$K$10</definedName>
    <definedName name="BF_BaselineTable">Table!$D$2:$I$6</definedName>
    <definedName name="BF_EffUnitsTable">Table!$D$9:$I$13</definedName>
    <definedName name="BuildingType">Table!$A$2:$A$29</definedName>
    <definedName name="BuildingType_Lookup">Table!$A$2:$B$29</definedName>
    <definedName name="HDD">Table!$A$2:$M$13</definedName>
    <definedName name="InsulationThickness">Table!$E$17:$H$17</definedName>
    <definedName name="MeasureCode">'Measure Code'!$A$2:$A$32</definedName>
    <definedName name="MeasureCode_Lookup">'Measure Code'!$A$2:$J$32</definedName>
    <definedName name="PipeDiameter">Table!$D$18:$D$27</definedName>
    <definedName name="PipeWrapSavings">Table!$E$18:$H$27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2" l="1"/>
  <c r="W4" i="2"/>
  <c r="W5" i="2"/>
  <c r="W6" i="2"/>
  <c r="W7" i="2"/>
  <c r="W8" i="2"/>
  <c r="W9" i="2"/>
  <c r="W10" i="2"/>
  <c r="W11" i="2"/>
  <c r="W12" i="2"/>
  <c r="W13" i="2"/>
  <c r="W14" i="2"/>
  <c r="W15" i="2"/>
  <c r="W16" i="2"/>
  <c r="W17" i="2"/>
  <c r="W18" i="2"/>
  <c r="W19" i="2"/>
  <c r="W20" i="2"/>
  <c r="W21" i="2"/>
  <c r="W22" i="2"/>
  <c r="W23" i="2"/>
  <c r="W24" i="2"/>
  <c r="W25" i="2"/>
  <c r="W26" i="2"/>
  <c r="W2" i="2"/>
  <c r="Q17" i="1"/>
  <c r="Q18" i="1"/>
  <c r="Q19" i="1"/>
  <c r="Q20" i="1"/>
  <c r="Q21" i="1"/>
  <c r="Q22" i="1"/>
  <c r="Q23" i="1"/>
  <c r="Q24" i="1"/>
  <c r="Q25" i="1"/>
  <c r="Q26" i="1"/>
  <c r="Q27" i="1"/>
  <c r="Q28" i="1"/>
  <c r="Q29" i="1"/>
  <c r="Q30" i="1"/>
  <c r="Q31" i="1"/>
  <c r="Q32" i="1"/>
  <c r="Q33" i="1"/>
  <c r="Q34" i="1"/>
  <c r="Q35" i="1"/>
  <c r="Q36" i="1"/>
  <c r="Q37" i="1"/>
  <c r="Q38" i="1"/>
  <c r="Q39" i="1"/>
  <c r="Q40" i="1"/>
  <c r="Q16" i="1"/>
  <c r="B3" i="2" l="1"/>
  <c r="C3" i="2"/>
  <c r="D3" i="2"/>
  <c r="I3" i="2"/>
  <c r="M3" i="2"/>
  <c r="N3" i="2"/>
  <c r="O3" i="2"/>
  <c r="R3" i="2"/>
  <c r="S3" i="2"/>
  <c r="T3" i="2"/>
  <c r="U3" i="2"/>
  <c r="V3" i="2"/>
  <c r="B4" i="2"/>
  <c r="C4" i="2"/>
  <c r="D4" i="2"/>
  <c r="I4" i="2"/>
  <c r="M4" i="2"/>
  <c r="N4" i="2"/>
  <c r="O4" i="2"/>
  <c r="R4" i="2"/>
  <c r="S4" i="2"/>
  <c r="T4" i="2"/>
  <c r="U4" i="2"/>
  <c r="V4" i="2"/>
  <c r="B5" i="2"/>
  <c r="C5" i="2"/>
  <c r="D5" i="2"/>
  <c r="I5" i="2"/>
  <c r="M5" i="2"/>
  <c r="N5" i="2"/>
  <c r="O5" i="2"/>
  <c r="R5" i="2"/>
  <c r="S5" i="2"/>
  <c r="T5" i="2"/>
  <c r="U5" i="2"/>
  <c r="V5" i="2"/>
  <c r="B6" i="2"/>
  <c r="C6" i="2"/>
  <c r="D6" i="2"/>
  <c r="I6" i="2"/>
  <c r="M6" i="2"/>
  <c r="N6" i="2"/>
  <c r="O6" i="2"/>
  <c r="R6" i="2"/>
  <c r="S6" i="2"/>
  <c r="T6" i="2"/>
  <c r="U6" i="2"/>
  <c r="V6" i="2"/>
  <c r="B7" i="2"/>
  <c r="C7" i="2"/>
  <c r="D7" i="2"/>
  <c r="I7" i="2"/>
  <c r="M7" i="2"/>
  <c r="N7" i="2"/>
  <c r="O7" i="2"/>
  <c r="R7" i="2"/>
  <c r="S7" i="2"/>
  <c r="T7" i="2"/>
  <c r="U7" i="2"/>
  <c r="V7" i="2"/>
  <c r="B8" i="2"/>
  <c r="C8" i="2"/>
  <c r="D8" i="2"/>
  <c r="I8" i="2"/>
  <c r="M8" i="2"/>
  <c r="N8" i="2"/>
  <c r="O8" i="2"/>
  <c r="R8" i="2"/>
  <c r="S8" i="2"/>
  <c r="T8" i="2"/>
  <c r="U8" i="2"/>
  <c r="V8" i="2"/>
  <c r="B9" i="2"/>
  <c r="C9" i="2"/>
  <c r="D9" i="2"/>
  <c r="I9" i="2"/>
  <c r="M9" i="2"/>
  <c r="N9" i="2"/>
  <c r="O9" i="2"/>
  <c r="R9" i="2"/>
  <c r="S9" i="2"/>
  <c r="T9" i="2"/>
  <c r="U9" i="2"/>
  <c r="V9" i="2"/>
  <c r="B10" i="2"/>
  <c r="C10" i="2"/>
  <c r="D10" i="2"/>
  <c r="I10" i="2"/>
  <c r="M10" i="2"/>
  <c r="N10" i="2"/>
  <c r="O10" i="2"/>
  <c r="R10" i="2"/>
  <c r="S10" i="2"/>
  <c r="T10" i="2"/>
  <c r="U10" i="2"/>
  <c r="V10" i="2"/>
  <c r="B11" i="2"/>
  <c r="C11" i="2"/>
  <c r="D11" i="2"/>
  <c r="I11" i="2"/>
  <c r="M11" i="2"/>
  <c r="N11" i="2"/>
  <c r="O11" i="2"/>
  <c r="R11" i="2"/>
  <c r="S11" i="2"/>
  <c r="T11" i="2"/>
  <c r="U11" i="2"/>
  <c r="V11" i="2"/>
  <c r="B12" i="2"/>
  <c r="C12" i="2"/>
  <c r="D12" i="2"/>
  <c r="I12" i="2"/>
  <c r="M12" i="2"/>
  <c r="N12" i="2"/>
  <c r="O12" i="2"/>
  <c r="R12" i="2"/>
  <c r="S12" i="2"/>
  <c r="T12" i="2"/>
  <c r="U12" i="2"/>
  <c r="V12" i="2"/>
  <c r="B13" i="2"/>
  <c r="C13" i="2"/>
  <c r="D13" i="2"/>
  <c r="I13" i="2"/>
  <c r="M13" i="2"/>
  <c r="N13" i="2"/>
  <c r="O13" i="2"/>
  <c r="R13" i="2"/>
  <c r="S13" i="2"/>
  <c r="T13" i="2"/>
  <c r="U13" i="2"/>
  <c r="V13" i="2"/>
  <c r="B14" i="2"/>
  <c r="C14" i="2"/>
  <c r="D14" i="2"/>
  <c r="I14" i="2"/>
  <c r="M14" i="2"/>
  <c r="N14" i="2"/>
  <c r="O14" i="2"/>
  <c r="R14" i="2"/>
  <c r="S14" i="2"/>
  <c r="T14" i="2"/>
  <c r="U14" i="2"/>
  <c r="V14" i="2"/>
  <c r="B15" i="2"/>
  <c r="C15" i="2"/>
  <c r="D15" i="2"/>
  <c r="I15" i="2"/>
  <c r="M15" i="2"/>
  <c r="N15" i="2"/>
  <c r="O15" i="2"/>
  <c r="R15" i="2"/>
  <c r="S15" i="2"/>
  <c r="T15" i="2"/>
  <c r="U15" i="2"/>
  <c r="V15" i="2"/>
  <c r="B16" i="2"/>
  <c r="C16" i="2"/>
  <c r="D16" i="2"/>
  <c r="I16" i="2"/>
  <c r="M16" i="2"/>
  <c r="N16" i="2"/>
  <c r="O16" i="2"/>
  <c r="R16" i="2"/>
  <c r="S16" i="2"/>
  <c r="T16" i="2"/>
  <c r="U16" i="2"/>
  <c r="V16" i="2"/>
  <c r="B17" i="2"/>
  <c r="C17" i="2"/>
  <c r="D17" i="2"/>
  <c r="I17" i="2"/>
  <c r="M17" i="2"/>
  <c r="N17" i="2"/>
  <c r="O17" i="2"/>
  <c r="R17" i="2"/>
  <c r="S17" i="2"/>
  <c r="T17" i="2"/>
  <c r="U17" i="2"/>
  <c r="V17" i="2"/>
  <c r="B18" i="2"/>
  <c r="C18" i="2"/>
  <c r="D18" i="2"/>
  <c r="I18" i="2"/>
  <c r="M18" i="2"/>
  <c r="N18" i="2"/>
  <c r="O18" i="2"/>
  <c r="R18" i="2"/>
  <c r="S18" i="2"/>
  <c r="T18" i="2"/>
  <c r="U18" i="2"/>
  <c r="V18" i="2"/>
  <c r="B19" i="2"/>
  <c r="C19" i="2"/>
  <c r="D19" i="2"/>
  <c r="I19" i="2"/>
  <c r="M19" i="2"/>
  <c r="N19" i="2"/>
  <c r="O19" i="2"/>
  <c r="R19" i="2"/>
  <c r="S19" i="2"/>
  <c r="T19" i="2"/>
  <c r="U19" i="2"/>
  <c r="V19" i="2"/>
  <c r="B20" i="2"/>
  <c r="C20" i="2"/>
  <c r="D20" i="2"/>
  <c r="I20" i="2"/>
  <c r="M20" i="2"/>
  <c r="N20" i="2"/>
  <c r="O20" i="2"/>
  <c r="R20" i="2"/>
  <c r="S20" i="2"/>
  <c r="T20" i="2"/>
  <c r="U20" i="2"/>
  <c r="V20" i="2"/>
  <c r="B21" i="2"/>
  <c r="C21" i="2"/>
  <c r="D21" i="2"/>
  <c r="I21" i="2"/>
  <c r="M21" i="2"/>
  <c r="N21" i="2"/>
  <c r="O21" i="2"/>
  <c r="R21" i="2"/>
  <c r="S21" i="2"/>
  <c r="T21" i="2"/>
  <c r="U21" i="2"/>
  <c r="V21" i="2"/>
  <c r="B22" i="2"/>
  <c r="C22" i="2"/>
  <c r="D22" i="2"/>
  <c r="I22" i="2"/>
  <c r="M22" i="2"/>
  <c r="N22" i="2"/>
  <c r="O22" i="2"/>
  <c r="R22" i="2"/>
  <c r="S22" i="2"/>
  <c r="T22" i="2"/>
  <c r="U22" i="2"/>
  <c r="V22" i="2"/>
  <c r="B23" i="2"/>
  <c r="C23" i="2"/>
  <c r="D23" i="2"/>
  <c r="I23" i="2"/>
  <c r="M23" i="2"/>
  <c r="N23" i="2"/>
  <c r="O23" i="2"/>
  <c r="R23" i="2"/>
  <c r="S23" i="2"/>
  <c r="T23" i="2"/>
  <c r="U23" i="2"/>
  <c r="V23" i="2"/>
  <c r="B24" i="2"/>
  <c r="C24" i="2"/>
  <c r="D24" i="2"/>
  <c r="I24" i="2"/>
  <c r="M24" i="2"/>
  <c r="N24" i="2"/>
  <c r="O24" i="2"/>
  <c r="R24" i="2"/>
  <c r="S24" i="2"/>
  <c r="T24" i="2"/>
  <c r="U24" i="2"/>
  <c r="V24" i="2"/>
  <c r="B25" i="2"/>
  <c r="C25" i="2"/>
  <c r="D25" i="2"/>
  <c r="I25" i="2"/>
  <c r="M25" i="2"/>
  <c r="N25" i="2"/>
  <c r="O25" i="2"/>
  <c r="R25" i="2"/>
  <c r="S25" i="2"/>
  <c r="T25" i="2"/>
  <c r="U25" i="2"/>
  <c r="V25" i="2"/>
  <c r="B26" i="2"/>
  <c r="C26" i="2"/>
  <c r="D26" i="2"/>
  <c r="I26" i="2"/>
  <c r="M26" i="2"/>
  <c r="N26" i="2"/>
  <c r="O26" i="2"/>
  <c r="R26" i="2"/>
  <c r="S26" i="2"/>
  <c r="T26" i="2"/>
  <c r="U26" i="2"/>
  <c r="V26" i="2"/>
  <c r="V2" i="2"/>
  <c r="U2" i="2"/>
  <c r="T2" i="2"/>
  <c r="S2" i="2"/>
  <c r="C17" i="1"/>
  <c r="I17" i="1" s="1"/>
  <c r="F17" i="1"/>
  <c r="C18" i="1"/>
  <c r="F18" i="1"/>
  <c r="C19" i="1"/>
  <c r="I19" i="1" s="1"/>
  <c r="F19" i="1"/>
  <c r="C20" i="1"/>
  <c r="F20" i="1"/>
  <c r="C21" i="1"/>
  <c r="I21" i="1" s="1"/>
  <c r="F21" i="1"/>
  <c r="C22" i="1"/>
  <c r="F22" i="1"/>
  <c r="C23" i="1"/>
  <c r="I23" i="1" s="1"/>
  <c r="F23" i="1"/>
  <c r="C24" i="1"/>
  <c r="F24" i="1"/>
  <c r="C25" i="1"/>
  <c r="I25" i="1" s="1"/>
  <c r="F25" i="1"/>
  <c r="C26" i="1"/>
  <c r="F26" i="1"/>
  <c r="C27" i="1"/>
  <c r="I27" i="1" s="1"/>
  <c r="F27" i="1"/>
  <c r="C28" i="1"/>
  <c r="F28" i="1"/>
  <c r="C29" i="1"/>
  <c r="I29" i="1" s="1"/>
  <c r="F29" i="1"/>
  <c r="C30" i="1"/>
  <c r="F30" i="1"/>
  <c r="C31" i="1"/>
  <c r="I31" i="1" s="1"/>
  <c r="F31" i="1"/>
  <c r="C32" i="1"/>
  <c r="F32" i="1"/>
  <c r="C33" i="1"/>
  <c r="I33" i="1" s="1"/>
  <c r="F33" i="1"/>
  <c r="C34" i="1"/>
  <c r="F34" i="1"/>
  <c r="C35" i="1"/>
  <c r="I35" i="1" s="1"/>
  <c r="F35" i="1"/>
  <c r="C36" i="1"/>
  <c r="F36" i="1"/>
  <c r="C37" i="1"/>
  <c r="I37" i="1" s="1"/>
  <c r="F37" i="1"/>
  <c r="C38" i="1"/>
  <c r="F38" i="1"/>
  <c r="C39" i="1"/>
  <c r="I39" i="1" s="1"/>
  <c r="F39" i="1"/>
  <c r="C40" i="1"/>
  <c r="F40" i="1"/>
  <c r="P27" i="1" l="1"/>
  <c r="X13" i="2" s="1"/>
  <c r="P23" i="1"/>
  <c r="X9" i="2" s="1"/>
  <c r="I40" i="1"/>
  <c r="I36" i="1"/>
  <c r="I30" i="1"/>
  <c r="I26" i="1"/>
  <c r="I24" i="1"/>
  <c r="I18" i="1"/>
  <c r="P35" i="1"/>
  <c r="X21" i="2" s="1"/>
  <c r="P19" i="1"/>
  <c r="X5" i="2" s="1"/>
  <c r="P39" i="1"/>
  <c r="X25" i="2" s="1"/>
  <c r="I38" i="1"/>
  <c r="I34" i="1"/>
  <c r="I32" i="1"/>
  <c r="I28" i="1"/>
  <c r="I22" i="1"/>
  <c r="I20" i="1"/>
  <c r="P31" i="1"/>
  <c r="X17" i="2" s="1"/>
  <c r="A13" i="2"/>
  <c r="P33" i="1"/>
  <c r="X19" i="2" s="1"/>
  <c r="P25" i="1"/>
  <c r="U25" i="1" s="1"/>
  <c r="W25" i="1" s="1"/>
  <c r="A25" i="2"/>
  <c r="P40" i="1"/>
  <c r="X26" i="2" s="1"/>
  <c r="P32" i="1"/>
  <c r="X18" i="2" s="1"/>
  <c r="P24" i="1"/>
  <c r="X10" i="2" s="1"/>
  <c r="A21" i="2"/>
  <c r="A17" i="2"/>
  <c r="A12" i="2"/>
  <c r="A26" i="2"/>
  <c r="A8" i="2"/>
  <c r="A4" i="2"/>
  <c r="P38" i="1"/>
  <c r="U38" i="1" s="1"/>
  <c r="W38" i="1" s="1"/>
  <c r="P30" i="1"/>
  <c r="X16" i="2" s="1"/>
  <c r="P22" i="1"/>
  <c r="X8" i="2" s="1"/>
  <c r="A22" i="2"/>
  <c r="A18" i="2"/>
  <c r="A14" i="2"/>
  <c r="P37" i="1"/>
  <c r="X23" i="2" s="1"/>
  <c r="P29" i="1"/>
  <c r="X15" i="2" s="1"/>
  <c r="P21" i="1"/>
  <c r="X7" i="2" s="1"/>
  <c r="A9" i="2"/>
  <c r="A5" i="2"/>
  <c r="P36" i="1"/>
  <c r="X22" i="2" s="1"/>
  <c r="P28" i="1"/>
  <c r="X14" i="2" s="1"/>
  <c r="P20" i="1"/>
  <c r="X6" i="2" s="1"/>
  <c r="A23" i="2"/>
  <c r="A19" i="2"/>
  <c r="A15" i="2"/>
  <c r="H13" i="2"/>
  <c r="A10" i="2"/>
  <c r="A6" i="2"/>
  <c r="P34" i="1"/>
  <c r="X20" i="2" s="1"/>
  <c r="P26" i="1"/>
  <c r="T26" i="1" s="1"/>
  <c r="V26" i="1" s="1"/>
  <c r="P18" i="1"/>
  <c r="X4" i="2" s="1"/>
  <c r="A24" i="2"/>
  <c r="A20" i="2"/>
  <c r="A16" i="2"/>
  <c r="P17" i="1"/>
  <c r="X3" i="2" s="1"/>
  <c r="A11" i="2"/>
  <c r="A7" i="2"/>
  <c r="A3" i="2"/>
  <c r="H10" i="2"/>
  <c r="H25" i="2"/>
  <c r="H5" i="2"/>
  <c r="H4" i="2"/>
  <c r="H16" i="2"/>
  <c r="H14" i="2"/>
  <c r="H17" i="2"/>
  <c r="H23" i="2"/>
  <c r="H21" i="2"/>
  <c r="H9" i="2"/>
  <c r="U40" i="1"/>
  <c r="W40" i="1" s="1"/>
  <c r="U39" i="1"/>
  <c r="W39" i="1" s="1"/>
  <c r="U37" i="1"/>
  <c r="W37" i="1" s="1"/>
  <c r="U35" i="1"/>
  <c r="W35" i="1" s="1"/>
  <c r="U32" i="1"/>
  <c r="W32" i="1" s="1"/>
  <c r="U31" i="1"/>
  <c r="W31" i="1" s="1"/>
  <c r="U30" i="1"/>
  <c r="W30" i="1" s="1"/>
  <c r="U27" i="1"/>
  <c r="W27" i="1" s="1"/>
  <c r="U24" i="1"/>
  <c r="W24" i="1" s="1"/>
  <c r="U23" i="1"/>
  <c r="W23" i="1" s="1"/>
  <c r="U19" i="1"/>
  <c r="W19" i="1" s="1"/>
  <c r="U18" i="1"/>
  <c r="W18" i="1" s="1"/>
  <c r="T37" i="1"/>
  <c r="V37" i="1" s="1"/>
  <c r="T35" i="1"/>
  <c r="V35" i="1" s="1"/>
  <c r="T31" i="1"/>
  <c r="V31" i="1" s="1"/>
  <c r="T30" i="1"/>
  <c r="V30" i="1" s="1"/>
  <c r="T27" i="1"/>
  <c r="V27" i="1" s="1"/>
  <c r="T25" i="1"/>
  <c r="V25" i="1" s="1"/>
  <c r="T24" i="1"/>
  <c r="V24" i="1" s="1"/>
  <c r="T23" i="1"/>
  <c r="V23" i="1" s="1"/>
  <c r="T20" i="1"/>
  <c r="V20" i="1" s="1"/>
  <c r="T19" i="1"/>
  <c r="V19" i="1" s="1"/>
  <c r="T18" i="1"/>
  <c r="V18" i="1" s="1"/>
  <c r="S39" i="1"/>
  <c r="S35" i="1"/>
  <c r="S27" i="1"/>
  <c r="S24" i="1"/>
  <c r="S23" i="1"/>
  <c r="R39" i="1"/>
  <c r="R35" i="1"/>
  <c r="R31" i="1"/>
  <c r="R30" i="1"/>
  <c r="R27" i="1"/>
  <c r="R24" i="1"/>
  <c r="R23" i="1"/>
  <c r="R19" i="1"/>
  <c r="K40" i="1"/>
  <c r="P26" i="2" s="1"/>
  <c r="K38" i="1"/>
  <c r="P24" i="2" s="1"/>
  <c r="K36" i="1"/>
  <c r="P22" i="2" s="1"/>
  <c r="K34" i="1"/>
  <c r="P20" i="2" s="1"/>
  <c r="K32" i="1"/>
  <c r="P18" i="2" s="1"/>
  <c r="K30" i="1"/>
  <c r="P16" i="2" s="1"/>
  <c r="K28" i="1"/>
  <c r="P14" i="2" s="1"/>
  <c r="K26" i="1"/>
  <c r="P12" i="2" s="1"/>
  <c r="K24" i="1"/>
  <c r="P10" i="2" s="1"/>
  <c r="K22" i="1"/>
  <c r="P8" i="2" s="1"/>
  <c r="K20" i="1"/>
  <c r="P6" i="2" s="1"/>
  <c r="K18" i="1"/>
  <c r="P4" i="2" s="1"/>
  <c r="K39" i="1"/>
  <c r="P25" i="2" s="1"/>
  <c r="K37" i="1"/>
  <c r="P23" i="2" s="1"/>
  <c r="K35" i="1"/>
  <c r="P21" i="2" s="1"/>
  <c r="K33" i="1"/>
  <c r="P19" i="2" s="1"/>
  <c r="K31" i="1"/>
  <c r="P17" i="2" s="1"/>
  <c r="K29" i="1"/>
  <c r="P15" i="2" s="1"/>
  <c r="K27" i="1"/>
  <c r="P13" i="2" s="1"/>
  <c r="K25" i="1"/>
  <c r="P11" i="2" s="1"/>
  <c r="K23" i="1"/>
  <c r="P9" i="2" s="1"/>
  <c r="K21" i="1"/>
  <c r="P7" i="2" s="1"/>
  <c r="K19" i="1"/>
  <c r="P5" i="2" s="1"/>
  <c r="K17" i="1"/>
  <c r="P3" i="2" s="1"/>
  <c r="S31" i="1" l="1"/>
  <c r="S19" i="1"/>
  <c r="T21" i="1"/>
  <c r="V21" i="1" s="1"/>
  <c r="U28" i="1"/>
  <c r="W28" i="1" s="1"/>
  <c r="U34" i="1"/>
  <c r="W34" i="1" s="1"/>
  <c r="S33" i="1"/>
  <c r="T29" i="1"/>
  <c r="V29" i="1" s="1"/>
  <c r="T33" i="1"/>
  <c r="V33" i="1" s="1"/>
  <c r="T39" i="1"/>
  <c r="V39" i="1" s="1"/>
  <c r="H26" i="2"/>
  <c r="T32" i="1"/>
  <c r="V32" i="1" s="1"/>
  <c r="T38" i="1"/>
  <c r="V38" i="1" s="1"/>
  <c r="H18" i="2"/>
  <c r="S34" i="1"/>
  <c r="T40" i="1"/>
  <c r="V40" i="1" s="1"/>
  <c r="H19" i="2"/>
  <c r="S30" i="1"/>
  <c r="S18" i="1"/>
  <c r="S37" i="1"/>
  <c r="R18" i="1"/>
  <c r="R33" i="1"/>
  <c r="R37" i="1"/>
  <c r="S29" i="1"/>
  <c r="R29" i="1"/>
  <c r="R32" i="1"/>
  <c r="S32" i="1"/>
  <c r="R21" i="1"/>
  <c r="U26" i="1"/>
  <c r="W26" i="1" s="1"/>
  <c r="R34" i="1"/>
  <c r="S20" i="1"/>
  <c r="S40" i="1"/>
  <c r="T34" i="1"/>
  <c r="V34" i="1" s="1"/>
  <c r="U36" i="1"/>
  <c r="W36" i="1" s="1"/>
  <c r="S21" i="1"/>
  <c r="U20" i="1"/>
  <c r="W20" i="1" s="1"/>
  <c r="U29" i="1"/>
  <c r="W29" i="1" s="1"/>
  <c r="R28" i="1"/>
  <c r="R36" i="1"/>
  <c r="T28" i="1"/>
  <c r="V28" i="1" s="1"/>
  <c r="T36" i="1"/>
  <c r="V36" i="1" s="1"/>
  <c r="U21" i="1"/>
  <c r="W21" i="1" s="1"/>
  <c r="H7" i="2"/>
  <c r="H15" i="2"/>
  <c r="R20" i="1"/>
  <c r="R40" i="1"/>
  <c r="S28" i="1"/>
  <c r="S36" i="1"/>
  <c r="U33" i="1"/>
  <c r="W33" i="1" s="1"/>
  <c r="H6" i="2"/>
  <c r="H22" i="2"/>
  <c r="R17" i="1"/>
  <c r="S17" i="1"/>
  <c r="T17" i="1"/>
  <c r="V17" i="1" s="1"/>
  <c r="U17" i="1"/>
  <c r="W17" i="1" s="1"/>
  <c r="H24" i="2"/>
  <c r="H20" i="2"/>
  <c r="H8" i="2"/>
  <c r="H12" i="2"/>
  <c r="H11" i="2"/>
  <c r="R22" i="1"/>
  <c r="S22" i="1"/>
  <c r="T22" i="1"/>
  <c r="V22" i="1" s="1"/>
  <c r="U22" i="1"/>
  <c r="W22" i="1" s="1"/>
  <c r="H3" i="2"/>
  <c r="C16" i="1"/>
  <c r="P16" i="1" s="1"/>
  <c r="F16" i="1"/>
  <c r="O2" i="2"/>
  <c r="S4" i="1"/>
  <c r="S3" i="1"/>
  <c r="R2" i="2"/>
  <c r="I2" i="2"/>
  <c r="D2" i="2"/>
  <c r="C2" i="2"/>
  <c r="B2" i="2"/>
  <c r="X11" i="2" l="1"/>
  <c r="S25" i="1"/>
  <c r="R25" i="1"/>
  <c r="X24" i="2"/>
  <c r="S38" i="1"/>
  <c r="R38" i="1"/>
  <c r="X12" i="2"/>
  <c r="S26" i="1"/>
  <c r="R26" i="1"/>
  <c r="T16" i="1"/>
  <c r="U16" i="1"/>
  <c r="A2" i="2"/>
  <c r="K16" i="1"/>
  <c r="P2" i="2" s="1"/>
  <c r="I16" i="1"/>
  <c r="S16" i="1" l="1"/>
  <c r="X2" i="2"/>
  <c r="R16" i="1"/>
  <c r="V16" i="1"/>
  <c r="M2" i="2"/>
  <c r="W16" i="1"/>
  <c r="H2" i="2"/>
  <c r="W14" i="1" l="1"/>
  <c r="N2" i="2"/>
  <c r="S14" i="1"/>
  <c r="R14" i="1"/>
  <c r="T14" i="1"/>
  <c r="U14" i="1"/>
  <c r="V14" i="1" l="1"/>
</calcChain>
</file>

<file path=xl/sharedStrings.xml><?xml version="1.0" encoding="utf-8"?>
<sst xmlns="http://schemas.openxmlformats.org/spreadsheetml/2006/main" count="325" uniqueCount="186">
  <si>
    <t>Type</t>
  </si>
  <si>
    <t>New or Replaced</t>
  </si>
  <si>
    <t>Name</t>
  </si>
  <si>
    <t>Address</t>
  </si>
  <si>
    <t>Added project information in rows 5-9</t>
  </si>
  <si>
    <t>Manufacturer</t>
  </si>
  <si>
    <t>Model Number</t>
  </si>
  <si>
    <t>Added manufacturer and model number</t>
  </si>
  <si>
    <t>No changes for new protocol</t>
  </si>
  <si>
    <t>Measure Type</t>
  </si>
  <si>
    <t>Model</t>
  </si>
  <si>
    <t>Capacity/Size</t>
  </si>
  <si>
    <t>Incentive Per Unit</t>
  </si>
  <si>
    <t>Annual Electricity Savings</t>
  </si>
  <si>
    <t>Peak Demand Reduction</t>
  </si>
  <si>
    <t>Lifetime Electricity Savings</t>
  </si>
  <si>
    <t>Capacity/Size Units</t>
  </si>
  <si>
    <t>MBH</t>
  </si>
  <si>
    <t>Annual Gas Savings</t>
  </si>
  <si>
    <t>Lifetime Gas Savings</t>
  </si>
  <si>
    <t>Log</t>
  </si>
  <si>
    <t>Updated for compatability with measure tracking</t>
  </si>
  <si>
    <t>EER Efficiency</t>
  </si>
  <si>
    <t>SEER Efficiency</t>
  </si>
  <si>
    <t>Efficiency- other</t>
  </si>
  <si>
    <t>Efficiency- other-type</t>
  </si>
  <si>
    <t>Measure ID removed</t>
  </si>
  <si>
    <t>Quantity Committed</t>
  </si>
  <si>
    <t>Quantity Installed</t>
  </si>
  <si>
    <t>Annual Gas Committed Savings (Therms)</t>
  </si>
  <si>
    <t>Annual Gas Installed Savings (Therms)</t>
  </si>
  <si>
    <t>Lifetime Committed Gas Savings (Therms)</t>
  </si>
  <si>
    <t>Lifetime Installed Gas Savings (Therms)</t>
  </si>
  <si>
    <t>Customer Information</t>
  </si>
  <si>
    <t>Application</t>
  </si>
  <si>
    <t>Date</t>
  </si>
  <si>
    <t>Contractor/Vendor Information</t>
  </si>
  <si>
    <t>Contact</t>
  </si>
  <si>
    <t xml:space="preserve"> </t>
  </si>
  <si>
    <t>Total Units Committed:</t>
  </si>
  <si>
    <t>Total Units Installed:</t>
  </si>
  <si>
    <t>Totals</t>
  </si>
  <si>
    <t>Building Type</t>
  </si>
  <si>
    <t>V5</t>
  </si>
  <si>
    <t>addition of infrared gas heaters and fuel use economizers for boilers</t>
  </si>
  <si>
    <t>V6</t>
  </si>
  <si>
    <t>Updated efficiency from &gt;= 92 to 95 as per 2012 gas heating incentive cap for gas furnace applications</t>
  </si>
  <si>
    <t>V7</t>
  </si>
  <si>
    <t>no change for V7, skipped V6.. Strange that it is mentioned above</t>
  </si>
  <si>
    <t>Fixed bug on export tab where per unit savings were being multiplied by committed quantity!</t>
  </si>
  <si>
    <t>Fixed incorrect savings equation (2011 protocol was incorrect, and the worksheet was never updated for the 2012 protocol)</t>
  </si>
  <si>
    <t>Version</t>
  </si>
  <si>
    <t>Protocol</t>
  </si>
  <si>
    <t>Fixed incorrect infrared heater savings equation</t>
  </si>
  <si>
    <t>Inspection Type</t>
  </si>
  <si>
    <t>Units</t>
  </si>
  <si>
    <r>
      <t xml:space="preserve">Boiler Type 
</t>
    </r>
    <r>
      <rPr>
        <sz val="10"/>
        <rFont val="Arial"/>
        <family val="2"/>
      </rPr>
      <t>(If Applicable)</t>
    </r>
  </si>
  <si>
    <t>Condensing</t>
  </si>
  <si>
    <t>Non-Condensing</t>
  </si>
  <si>
    <t>Furnace</t>
  </si>
  <si>
    <t>Infrared Heater</t>
  </si>
  <si>
    <t>Steam Boiler</t>
  </si>
  <si>
    <t>Natural Draft</t>
  </si>
  <si>
    <t>Non-Natural Draft</t>
  </si>
  <si>
    <t xml:space="preserve">Proposed Equipment Efficiency </t>
  </si>
  <si>
    <t>updated protocol (7/1/2015) and fixed ir, furnace eqns</t>
  </si>
  <si>
    <t>Types</t>
  </si>
  <si>
    <t>Hot Water BoilerCondensing</t>
  </si>
  <si>
    <t>Hot Water BoilerNon-Condensing</t>
  </si>
  <si>
    <t>Steam BoilerNon-Natural Draft</t>
  </si>
  <si>
    <t>Steam BoilerNatural Draft</t>
  </si>
  <si>
    <t>Pre-Inspection Notes</t>
  </si>
  <si>
    <t>Post-Inspection Notes</t>
  </si>
  <si>
    <t>Phone</t>
  </si>
  <si>
    <t>Incentive per Unit</t>
  </si>
  <si>
    <t>Boiler Type</t>
  </si>
  <si>
    <t>Measure Code</t>
  </si>
  <si>
    <t>GH1</t>
  </si>
  <si>
    <t>GH2</t>
  </si>
  <si>
    <t>GH3</t>
  </si>
  <si>
    <t>GH4</t>
  </si>
  <si>
    <t>GH5</t>
  </si>
  <si>
    <t>GH6</t>
  </si>
  <si>
    <t>GH7</t>
  </si>
  <si>
    <t>GH8</t>
  </si>
  <si>
    <t>GH9</t>
  </si>
  <si>
    <t>GH10</t>
  </si>
  <si>
    <t>GH11</t>
  </si>
  <si>
    <t>GH12</t>
  </si>
  <si>
    <t>GH13</t>
  </si>
  <si>
    <t>GH14</t>
  </si>
  <si>
    <t>GH15</t>
  </si>
  <si>
    <t>GH16</t>
  </si>
  <si>
    <t>GH17</t>
  </si>
  <si>
    <t>GH18</t>
  </si>
  <si>
    <t>GH19</t>
  </si>
  <si>
    <t>GH20</t>
  </si>
  <si>
    <t>Hot Water Boiler</t>
  </si>
  <si>
    <t>GH21</t>
  </si>
  <si>
    <t>GH22</t>
  </si>
  <si>
    <t>GH23</t>
  </si>
  <si>
    <t>GH24</t>
  </si>
  <si>
    <t>GH25</t>
  </si>
  <si>
    <t>GH26</t>
  </si>
  <si>
    <t>GH27</t>
  </si>
  <si>
    <t>GH28</t>
  </si>
  <si>
    <t>GH29</t>
  </si>
  <si>
    <t>Boiler Fuel Economizer</t>
  </si>
  <si>
    <t>N/A</t>
  </si>
  <si>
    <t>FurnaceN/A</t>
  </si>
  <si>
    <t>Facility Type</t>
  </si>
  <si>
    <t>Heating EFLH</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</si>
  <si>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</si>
  <si>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</si>
  <si>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</si>
  <si>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</si>
  <si>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</si>
  <si>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</si>
  <si>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</si>
  <si>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</si>
  <si>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</si>
  <si>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</si>
  <si>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</si>
  <si>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</si>
  <si>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</si>
  <si>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</si>
  <si>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</si>
  <si>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large</t>
  </si>
  <si>
    <t>School – Community college</t>
  </si>
  <si>
    <t>School – postsecondary</t>
  </si>
  <si>
    <t>School – primary</t>
  </si>
  <si>
    <t>School – secondary</t>
  </si>
  <si>
    <t>Warehouse</t>
  </si>
  <si>
    <r>
      <t xml:space="preserve">Unit Size (MBH Input) 
</t>
    </r>
    <r>
      <rPr>
        <sz val="9"/>
        <rFont val="Arial"/>
        <family val="2"/>
      </rPr>
      <t>Note: 1 MBH = 1000 Btu/h</t>
    </r>
  </si>
  <si>
    <r>
      <t xml:space="preserve">Existing     Unit Size (MBH Input) </t>
    </r>
    <r>
      <rPr>
        <sz val="10"/>
        <rFont val="Arial"/>
        <family val="2"/>
      </rPr>
      <t>Note: 1 MBH = 1000 Btu/h</t>
    </r>
  </si>
  <si>
    <t>Updated to align with FY19 Protocols</t>
  </si>
  <si>
    <t xml:space="preserve">Baseline Equipment Efficiency </t>
  </si>
  <si>
    <t>Min Capacity (MBH)</t>
  </si>
  <si>
    <t>Max Capacity (MBH)</t>
  </si>
  <si>
    <t>Hot Water Boiler: Non-Condensing</t>
  </si>
  <si>
    <t>Hot Water Boiler: Condensing</t>
  </si>
  <si>
    <t>Steam Boiler: Natural Draft</t>
  </si>
  <si>
    <t>Steam Boiler: Non-Natural Draft</t>
  </si>
  <si>
    <t>Furnace: N/A</t>
  </si>
  <si>
    <t>Boiler/Furnace Baseline Efficiencies</t>
  </si>
  <si>
    <t>Min Eligible Efficiency</t>
  </si>
  <si>
    <t>Boiler/Furnace Efficiency Units</t>
  </si>
  <si>
    <t>AFUE</t>
  </si>
  <si>
    <t>Et</t>
  </si>
  <si>
    <t>Ec</t>
  </si>
  <si>
    <t>Incentive $/MBH</t>
  </si>
  <si>
    <t>Min Incentive per Unit</t>
  </si>
  <si>
    <t>Efficiency Units</t>
  </si>
  <si>
    <t>Measure Life</t>
  </si>
  <si>
    <t>Infrared HeaterN/A</t>
  </si>
  <si>
    <t>Boiler Fuel EconomizerN/A</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</si>
  <si>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</si>
  <si>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</si>
  <si>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</si>
  <si>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</si>
  <si>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</si>
  <si>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</si>
  <si>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Retail – small</t>
  </si>
  <si>
    <t>GH30</t>
  </si>
  <si>
    <t>GH31</t>
  </si>
  <si>
    <t>Pipe Wrap Insulation</t>
  </si>
  <si>
    <t>Added Enhanced Incentive Eligibility Section and Updated for FY20 Program</t>
  </si>
  <si>
    <t>Enhanced Incentive per Unit</t>
  </si>
  <si>
    <t>Enhanced Incentive Eligibility</t>
  </si>
  <si>
    <t>Total Committed Incentive</t>
  </si>
  <si>
    <t>Total Installed Incentive</t>
  </si>
  <si>
    <r>
      <t xml:space="preserve">Quantity Committed
</t>
    </r>
    <r>
      <rPr>
        <sz val="8"/>
        <rFont val="Arial"/>
        <family val="2"/>
      </rPr>
      <t>Pipe Wrap Insulation: Enter length of insulated pipe (in ft)</t>
    </r>
  </si>
  <si>
    <r>
      <t xml:space="preserve">Quantity Installed
</t>
    </r>
    <r>
      <rPr>
        <sz val="8"/>
        <rFont val="Arial"/>
        <family val="2"/>
      </rPr>
      <t>Pipe Wrap Insulation: Enter length of insulated pipe (in ft)</t>
    </r>
  </si>
  <si>
    <t>Pipe Diameter
(in)</t>
  </si>
  <si>
    <t>Insulation Thickness
(in)</t>
  </si>
  <si>
    <t>Pipe Wrap InsulationN/A</t>
  </si>
  <si>
    <t>Insulation Thickness (in)</t>
  </si>
  <si>
    <t>Pipe Wrap Insulation Savings (Btu/hr-ft)</t>
  </si>
  <si>
    <t>Project in UEZ</t>
  </si>
  <si>
    <t>Project in OZ</t>
  </si>
  <si>
    <t>Municipality</t>
  </si>
  <si>
    <t>K-12 School</t>
  </si>
  <si>
    <t>Incentive amounts below are estimated based on standard program incentives. These values and any additional enhancements will be verified by the Program Manager prior to approval.</t>
  </si>
  <si>
    <t>FY20</t>
  </si>
  <si>
    <t>County</t>
  </si>
  <si>
    <t>Gas Heating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</si>
</sst>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0.0"/>
  </numFmts>
  <fonts count="19" x14ac:knownFonts="1">
    <font>
      <sz val="10"/>
      <name val="Arial"/>
    </font>
    <font>
      <sz val="10"/>
      <name val="Arial"/>
      <family val="2"/>
    </font>
    <font>
      <b/>
      <sz val="10"/>
      <name val="Arial"/>
      <family val="2"/>
    </font>
    <font>
      <sz val="10"/>
      <name val="Arial"/>
      <family val="2"/>
    </font>
    <font>
      <sz val="10"/>
      <name val="Arial"/>
      <family val="2"/>
    </font>
    <font>
      <b/>
      <sz val="12"/>
      <color indexed="9"/>
      <name val="Arial"/>
      <family val="2"/>
    </font>
    <font>
      <b/>
      <sz val="8"/>
      <name val="Arial"/>
      <family val="2"/>
    </font>
    <font>
      <sz val="11"/>
      <name val="Arial"/>
      <family val="2"/>
    </font>
    <font>
      <sz val="9"/>
      <name val="Arial"/>
      <family val="2"/>
    </font>
    <font>
      <sz val="8"/>
      <name val="Arial"/>
      <family val="2"/>
    </font>
    <font>
      <sz val="8"/>
      <color rgb="FF000000"/>
      <name val="Segoe UI"/>
      <family val="2"/>
    </font>
    <font>
      <b/>
      <sz val="8"/>
      <color theme="0"/>
      <name val="Arial"/>
      <family val="2"/>
    </font>
    <font>
      <sz val="10"/>
      <color theme="0"/>
      <name val="Arial"/>
      <family val="2"/>
    </font>
    <font>
      <b/>
      <sz val="8"/>
      <color rgb="FF3333FF"/>
      <name val="Arial"/>
      <family val="2"/>
    </font>
    <font>
      <sz val="10"/>
      <color rgb="FFFF0000"/>
      <name val="Arial"/>
      <family val="2"/>
    </font>
    <font>
      <b/>
      <sz val="14"/>
      <color rgb="FFFF0000"/>
      <name val="Arial"/>
      <family val="2"/>
    </font>
    <font>
      <sz val="14"/>
      <color rgb="FFFF0000"/>
      <name val="Arial"/>
      <family val="2"/>
    </font>
    <font>
      <b/>
      <sz val="9"/>
      <color rgb="FFFF0000"/>
      <name val="Arial"/>
      <family val="2"/>
    </font>
    <font>
      <sz val="9"/>
      <color rgb="FFFF000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0" borderId="0" xfId="0" applyProtection="1">
      <protection locked="0"/>
    </xf>
    <xf numFmtId="0" fontId="0" fillId="0" borderId="0" xfId="0" applyProtection="1"/>
    <xf numFmtId="14" fontId="0" fillId="0" borderId="0" xfId="0" applyNumberFormat="1" applyProtection="1">
      <protection locked="0"/>
    </xf>
    <xf numFmtId="0" fontId="4" fillId="0" borderId="0" xfId="0" applyFont="1"/>
    <xf numFmtId="2" fontId="0" fillId="0" borderId="0" xfId="0" applyNumberFormat="1"/>
    <xf numFmtId="14" fontId="0" fillId="0" borderId="0" xfId="0" applyNumberFormat="1"/>
    <xf numFmtId="0" fontId="0" fillId="0" borderId="0" xfId="0" applyFont="1" applyProtection="1">
      <protection locked="0"/>
    </xf>
    <xf numFmtId="0" fontId="2" fillId="0" borderId="0" xfId="0" applyFont="1"/>
    <xf numFmtId="0" fontId="4" fillId="0" borderId="0" xfId="0" applyFont="1" applyAlignment="1">
      <alignment wrapText="1"/>
    </xf>
    <xf numFmtId="0" fontId="0" fillId="0" borderId="0" xfId="0" applyAlignment="1">
      <alignment wrapText="1"/>
    </xf>
    <xf numFmtId="0" fontId="3" fillId="0" borderId="0" xfId="0" applyFont="1" applyAlignment="1">
      <alignment wrapText="1"/>
    </xf>
    <xf numFmtId="14" fontId="6" fillId="4" borderId="1"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6" fillId="0" borderId="0" xfId="0" applyFont="1" applyFill="1" applyBorder="1" applyAlignment="1" applyProtection="1">
      <alignment horizontal="left"/>
    </xf>
    <xf numFmtId="2" fontId="6" fillId="0" borderId="0" xfId="0" applyNumberFormat="1" applyFont="1" applyFill="1" applyBorder="1" applyAlignment="1" applyProtection="1">
      <alignment horizontal="left"/>
    </xf>
    <xf numFmtId="0" fontId="5" fillId="0" borderId="0" xfId="0" applyFont="1" applyFill="1" applyBorder="1" applyAlignment="1" applyProtection="1">
      <alignment horizontal="left"/>
    </xf>
    <xf numFmtId="2" fontId="5" fillId="0" borderId="0" xfId="0" applyNumberFormat="1" applyFont="1" applyFill="1" applyBorder="1" applyAlignment="1" applyProtection="1">
      <alignment horizontal="left"/>
    </xf>
    <xf numFmtId="0" fontId="6" fillId="0" borderId="0" xfId="0" applyFont="1" applyProtection="1"/>
    <xf numFmtId="0" fontId="0" fillId="0" borderId="0" xfId="0" applyBorder="1" applyAlignment="1" applyProtection="1">
      <alignment horizontal="center"/>
    </xf>
    <xf numFmtId="0" fontId="2" fillId="0" borderId="0" xfId="0" applyFont="1" applyProtection="1"/>
    <xf numFmtId="0" fontId="6" fillId="7" borderId="0" xfId="0" applyFont="1" applyFill="1" applyProtection="1"/>
    <xf numFmtId="164" fontId="6" fillId="7" borderId="0" xfId="1" applyNumberFormat="1" applyFont="1" applyFill="1" applyBorder="1" applyProtection="1"/>
    <xf numFmtId="0" fontId="7" fillId="0" borderId="0" xfId="0" applyFont="1" applyProtection="1"/>
    <xf numFmtId="17" fontId="0" fillId="0" borderId="0" xfId="0" applyNumberFormat="1"/>
    <xf numFmtId="0" fontId="6" fillId="0" borderId="0" xfId="0" applyFont="1" applyFill="1" applyBorder="1" applyAlignment="1" applyProtection="1">
      <alignment horizontal="left" indent="1"/>
    </xf>
    <xf numFmtId="0" fontId="0" fillId="0" borderId="0" xfId="0" applyAlignment="1" applyProtection="1">
      <alignment horizontal="center"/>
    </xf>
    <xf numFmtId="0" fontId="1" fillId="0" borderId="0" xfId="0" applyFont="1"/>
    <xf numFmtId="0" fontId="1" fillId="0" borderId="3" xfId="0" applyFont="1" applyBorder="1"/>
    <xf numFmtId="0" fontId="1" fillId="0" borderId="0" xfId="0" applyFont="1" applyAlignment="1">
      <alignment wrapText="1"/>
    </xf>
    <xf numFmtId="0" fontId="2" fillId="6" borderId="3" xfId="0" applyFont="1" applyFill="1" applyBorder="1" applyAlignment="1" applyProtection="1">
      <alignment horizontal="center" wrapText="1"/>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7" fillId="9" borderId="3" xfId="0" applyFont="1" applyFill="1" applyBorder="1" applyAlignment="1" applyProtection="1">
      <alignment horizontal="left" vertical="center"/>
    </xf>
    <xf numFmtId="3" fontId="7" fillId="0" borderId="3" xfId="0" applyNumberFormat="1" applyFont="1" applyBorder="1" applyAlignment="1" applyProtection="1">
      <alignment horizontal="center" vertical="center"/>
      <protection locked="0"/>
    </xf>
    <xf numFmtId="9" fontId="7" fillId="9" borderId="3" xfId="3" applyFont="1" applyFill="1" applyBorder="1" applyAlignment="1" applyProtection="1">
      <alignment horizontal="center" vertical="center"/>
    </xf>
    <xf numFmtId="165" fontId="7" fillId="3" borderId="3" xfId="0" applyNumberFormat="1"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14" fontId="6" fillId="0" borderId="0" xfId="0" applyNumberFormat="1" applyFont="1" applyFill="1" applyBorder="1" applyAlignment="1" applyProtection="1">
      <alignment horizontal="left"/>
    </xf>
    <xf numFmtId="0" fontId="6" fillId="7" borderId="0" xfId="0" applyFont="1" applyFill="1" applyBorder="1" applyAlignment="1" applyProtection="1">
      <alignment horizontal="center"/>
    </xf>
    <xf numFmtId="0" fontId="0" fillId="7" borderId="0" xfId="0"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xf>
    <xf numFmtId="10" fontId="1" fillId="0" borderId="3" xfId="0" applyNumberFormat="1" applyFont="1" applyBorder="1" applyAlignment="1">
      <alignment horizontal="center" vertical="center"/>
    </xf>
    <xf numFmtId="0" fontId="1" fillId="10" borderId="3" xfId="0" applyFont="1" applyFill="1" applyBorder="1" applyAlignment="1">
      <alignment horizontal="center" vertical="center"/>
    </xf>
    <xf numFmtId="165" fontId="1" fillId="0" borderId="3" xfId="0" applyNumberFormat="1" applyFont="1" applyBorder="1" applyAlignment="1">
      <alignment horizontal="center" vertical="center"/>
    </xf>
    <xf numFmtId="1" fontId="1" fillId="0" borderId="3" xfId="0" applyNumberFormat="1" applyFont="1" applyBorder="1" applyAlignment="1">
      <alignment horizontal="center" vertical="center"/>
    </xf>
    <xf numFmtId="0" fontId="2" fillId="8"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0" fontId="7" fillId="0" borderId="3" xfId="0" applyNumberFormat="1" applyFont="1" applyBorder="1" applyAlignment="1" applyProtection="1">
      <alignment horizontal="center" vertical="center"/>
      <protection locked="0"/>
    </xf>
    <xf numFmtId="2" fontId="1" fillId="0" borderId="3" xfId="0" applyNumberFormat="1" applyFont="1" applyBorder="1" applyAlignment="1">
      <alignment horizontal="center" vertical="center"/>
    </xf>
    <xf numFmtId="0" fontId="2" fillId="10" borderId="3" xfId="0" applyFont="1" applyFill="1" applyBorder="1" applyAlignment="1">
      <alignment horizontal="center" vertical="center"/>
    </xf>
    <xf numFmtId="0" fontId="6" fillId="6" borderId="4" xfId="0" applyFont="1" applyFill="1" applyBorder="1" applyAlignment="1" applyProtection="1">
      <alignment horizontal="right"/>
    </xf>
    <xf numFmtId="0" fontId="11" fillId="0" borderId="0" xfId="0" applyFont="1" applyFill="1" applyBorder="1" applyProtection="1">
      <protection locked="0"/>
    </xf>
    <xf numFmtId="0" fontId="11" fillId="0" borderId="0" xfId="0" applyFont="1" applyFill="1" applyBorder="1" applyAlignment="1" applyProtection="1">
      <protection locked="0"/>
    </xf>
    <xf numFmtId="0" fontId="12" fillId="0" borderId="0" xfId="0" applyFont="1" applyProtection="1">
      <protection locked="0"/>
    </xf>
    <xf numFmtId="0" fontId="0" fillId="0" borderId="0" xfId="0" applyBorder="1" applyProtection="1"/>
    <xf numFmtId="0" fontId="2" fillId="0" borderId="0" xfId="0" applyFont="1" applyBorder="1" applyAlignment="1" applyProtection="1"/>
    <xf numFmtId="0" fontId="13" fillId="0" borderId="0" xfId="0" applyFont="1" applyProtection="1"/>
    <xf numFmtId="0" fontId="6" fillId="4" borderId="1" xfId="0" applyFont="1" applyFill="1" applyBorder="1" applyAlignment="1" applyProtection="1">
      <protection locked="0"/>
    </xf>
    <xf numFmtId="166" fontId="7" fillId="0" borderId="3" xfId="0" applyNumberFormat="1" applyFont="1" applyBorder="1" applyAlignment="1" applyProtection="1">
      <alignment horizontal="center" vertical="center"/>
      <protection locked="0"/>
    </xf>
    <xf numFmtId="4" fontId="7" fillId="0" borderId="3" xfId="0" applyNumberFormat="1" applyFont="1" applyBorder="1" applyAlignment="1" applyProtection="1">
      <alignment horizontal="center" vertical="center"/>
      <protection locked="0"/>
    </xf>
    <xf numFmtId="2" fontId="1" fillId="10" borderId="3" xfId="0" applyNumberFormat="1" applyFont="1" applyFill="1" applyBorder="1" applyAlignment="1">
      <alignment horizontal="center" vertical="center"/>
    </xf>
    <xf numFmtId="167" fontId="1" fillId="10" borderId="3"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0" fillId="5" borderId="2" xfId="0" applyNumberFormat="1" applyFill="1" applyBorder="1" applyProtection="1"/>
    <xf numFmtId="3" fontId="0" fillId="5" borderId="25" xfId="0" applyNumberFormat="1" applyFill="1" applyBorder="1" applyProtection="1"/>
    <xf numFmtId="165" fontId="7" fillId="3" borderId="3" xfId="0" applyNumberFormat="1" applyFont="1" applyFill="1" applyBorder="1" applyAlignment="1" applyProtection="1">
      <alignment horizontal="center"/>
    </xf>
    <xf numFmtId="44" fontId="2" fillId="2" borderId="18" xfId="2" applyFont="1" applyFill="1" applyBorder="1" applyAlignment="1" applyProtection="1">
      <alignment horizontal="center"/>
    </xf>
    <xf numFmtId="4" fontId="2" fillId="2" borderId="18" xfId="0" applyNumberFormat="1" applyFont="1" applyFill="1" applyBorder="1" applyAlignment="1" applyProtection="1">
      <alignment horizontal="center"/>
    </xf>
    <xf numFmtId="4" fontId="2" fillId="2" borderId="19" xfId="0" applyNumberFormat="1" applyFont="1" applyFill="1" applyBorder="1" applyAlignment="1" applyProtection="1">
      <alignment horizontal="center"/>
    </xf>
    <xf numFmtId="2" fontId="7" fillId="3" borderId="3" xfId="0" applyNumberFormat="1" applyFont="1" applyFill="1" applyBorder="1" applyAlignment="1" applyProtection="1">
      <alignment horizontal="center"/>
    </xf>
    <xf numFmtId="0" fontId="14" fillId="0" borderId="0" xfId="0" applyFont="1" applyFill="1" applyAlignment="1" applyProtection="1"/>
    <xf numFmtId="0" fontId="14" fillId="0" borderId="0" xfId="0" applyFont="1" applyFill="1" applyProtection="1"/>
    <xf numFmtId="0" fontId="12" fillId="0" borderId="0" xfId="0" applyFont="1" applyProtection="1"/>
    <xf numFmtId="0" fontId="15" fillId="0" borderId="0" xfId="0" applyFont="1" applyFill="1" applyBorder="1" applyAlignment="1" applyProtection="1"/>
    <xf numFmtId="0" fontId="16" fillId="0" borderId="0" xfId="0" applyFont="1" applyFill="1" applyBorder="1" applyAlignment="1" applyProtection="1"/>
    <xf numFmtId="0" fontId="18" fillId="0" borderId="0" xfId="0" applyFont="1" applyFill="1" applyBorder="1" applyAlignment="1" applyProtection="1"/>
    <xf numFmtId="0" fontId="17" fillId="11" borderId="9" xfId="0" applyFont="1" applyFill="1" applyBorder="1" applyAlignment="1" applyProtection="1"/>
    <xf numFmtId="0" fontId="18" fillId="11" borderId="10" xfId="0" applyFont="1" applyFill="1" applyBorder="1" applyAlignment="1" applyProtection="1"/>
    <xf numFmtId="0" fontId="6" fillId="4" borderId="4"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0" fontId="2" fillId="5" borderId="7" xfId="0" applyFont="1" applyFill="1" applyBorder="1" applyAlignment="1" applyProtection="1">
      <alignment horizontal="center"/>
    </xf>
    <xf numFmtId="0" fontId="2" fillId="5"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13" xfId="0" applyFont="1" applyBorder="1" applyAlignment="1" applyProtection="1">
      <alignment horizontal="center"/>
    </xf>
    <xf numFmtId="0" fontId="2" fillId="0" borderId="10" xfId="0" applyFont="1" applyBorder="1" applyAlignment="1" applyProtection="1">
      <alignment horizontal="center"/>
    </xf>
    <xf numFmtId="0" fontId="0" fillId="0" borderId="11"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2" fillId="0" borderId="7" xfId="0" applyFont="1" applyBorder="1" applyAlignment="1" applyProtection="1">
      <alignment horizontal="left"/>
    </xf>
    <xf numFmtId="0" fontId="2" fillId="0" borderId="22" xfId="0" applyFont="1" applyBorder="1" applyAlignment="1" applyProtection="1">
      <alignment horizontal="left"/>
    </xf>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0" fontId="6" fillId="4" borderId="4" xfId="0" applyFont="1" applyFill="1" applyBorder="1" applyAlignment="1" applyProtection="1">
      <alignment horizontal="left"/>
      <protection locked="0"/>
    </xf>
    <xf numFmtId="0" fontId="6" fillId="4" borderId="6"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6" fillId="4" borderId="28" xfId="0" applyFont="1" applyFill="1" applyBorder="1" applyAlignment="1" applyProtection="1">
      <alignment horizontal="left"/>
      <protection locked="0"/>
    </xf>
    <xf numFmtId="0" fontId="6" fillId="4" borderId="29" xfId="0" applyFont="1" applyFill="1" applyBorder="1" applyAlignment="1" applyProtection="1">
      <alignment horizontal="left"/>
      <protection locked="0"/>
    </xf>
    <xf numFmtId="0" fontId="6" fillId="4" borderId="30" xfId="0" applyFont="1" applyFill="1" applyBorder="1" applyAlignment="1" applyProtection="1">
      <alignment horizontal="left"/>
      <protection locked="0"/>
    </xf>
    <xf numFmtId="0" fontId="2" fillId="8" borderId="3" xfId="0" applyFont="1" applyFill="1" applyBorder="1" applyAlignment="1">
      <alignment horizontal="center" vertical="center"/>
    </xf>
    <xf numFmtId="0" fontId="1" fillId="10" borderId="26"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9"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10"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patternType="lightUp"/>
      </fill>
    </dxf>
    <dxf>
      <fill>
        <patternFill patternType="lightUp"/>
      </fill>
    </dxf>
    <dxf>
      <fill>
        <patternFill patternType="lightUp"/>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1" lockText="1"/>
</file>

<file path=xl/ctrlProps/ctrlProp2.xml><?xml version="1.0" encoding="utf-8"?>
<formControlPr xmlns="http://schemas.microsoft.com/office/spreadsheetml/2009/9/main" objectType="CheckBox" fmlaLink="A12" lockText="1"/>
</file>

<file path=xl/ctrlProps/ctrlProp3.xml><?xml version="1.0" encoding="utf-8"?>
<formControlPr xmlns="http://schemas.microsoft.com/office/spreadsheetml/2009/9/main" objectType="CheckBox" fmlaLink="B11" lockText="1"/>
</file>

<file path=xl/ctrlProps/ctrlProp4.xml><?xml version="1.0" encoding="utf-8"?>
<formControlPr xmlns="http://schemas.microsoft.com/office/spreadsheetml/2009/9/main" objectType="CheckBox" fmlaLink="B12" lockText="1"/>
</file>

<file path=xl/ctrlProps/ctrlProp5.xml><?xml version="1.0" encoding="utf-8"?>
<formControlPr xmlns="http://schemas.microsoft.com/office/spreadsheetml/2009/9/main" objectType="CheckBox" fmlaLink="C1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9525</xdr:rowOff>
        </xdr:from>
        <xdr:to>
          <xdr:col>1</xdr:col>
          <xdr:colOff>133350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UEZ</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9525</xdr:rowOff>
        </xdr:from>
        <xdr:to>
          <xdr:col>1</xdr:col>
          <xdr:colOff>133350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OZ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9525</xdr:rowOff>
        </xdr:from>
        <xdr:to>
          <xdr:col>1</xdr:col>
          <xdr:colOff>1162050</xdr:colOff>
          <xdr:row>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Municipality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9525</xdr:rowOff>
        </xdr:from>
        <xdr:to>
          <xdr:col>1</xdr:col>
          <xdr:colOff>1162050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K-12 School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1200150</xdr:colOff>
          <xdr:row>10</xdr:row>
          <xdr:rowOff>9525</xdr:rowOff>
        </xdr:from>
        <xdr:to>
          <xdr:col>2</xdr:col>
          <xdr:colOff>819150</xdr:colOff>
          <xdr:row>11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3"/>
  <sheetViews>
    <sheetView showGridLines="0" tabSelected="1" zoomScaleNormal="100" workbookViewId="0">
      <selection activeCell="A4" sqref="A4"/>
    </sheetView>
  </sheetViews>
  <sheetFormatPr defaultColWidth="9.140625" defaultRowHeight="12.75" x14ac:dyDescent="0.2"/>
  <cols>
    <col min="1" max="1" width="11.42578125" style="2" customWidth="1"/>
    <col min="2" max="2" width="29.28515625" style="2" customWidth="1"/>
    <col min="3" max="3" width="25.7109375" style="2" customWidth="1"/>
    <col min="4" max="4" width="15.28515625" style="2" customWidth="1"/>
    <col min="5" max="5" width="15.5703125" style="2" customWidth="1"/>
    <col min="6" max="6" width="23.28515625" style="2" bestFit="1" customWidth="1"/>
    <col min="7" max="8" width="13.28515625" style="26" customWidth="1"/>
    <col min="9" max="9" width="10.7109375" style="2" bestFit="1" customWidth="1"/>
    <col min="10" max="10" width="11.140625" style="2" bestFit="1" customWidth="1"/>
    <col min="11" max="11" width="5.5703125" style="2" bestFit="1" customWidth="1"/>
    <col min="12" max="15" width="12.7109375" style="2" customWidth="1"/>
    <col min="16" max="16" width="10.85546875" style="2" customWidth="1"/>
    <col min="17" max="17" width="11.28515625" style="2" hidden="1" customWidth="1"/>
    <col min="18" max="18" width="13.42578125" style="2" bestFit="1" customWidth="1"/>
    <col min="19" max="19" width="14.140625" style="2" customWidth="1"/>
    <col min="20" max="20" width="13.5703125" style="2" hidden="1" customWidth="1"/>
    <col min="21" max="21" width="15.140625" style="2" hidden="1" customWidth="1"/>
    <col min="22" max="22" width="12.140625" style="2" hidden="1" customWidth="1"/>
    <col min="23" max="24" width="10.28515625" style="2" hidden="1" customWidth="1"/>
    <col min="25" max="25" width="11.140625" style="2" hidden="1" customWidth="1"/>
    <col min="26" max="26" width="10.140625" style="2" hidden="1" customWidth="1"/>
    <col min="27" max="27" width="11.28515625" style="2" customWidth="1"/>
    <col min="28" max="28" width="12.140625" style="2" customWidth="1"/>
    <col min="29" max="29" width="10.28515625" style="2" bestFit="1" customWidth="1"/>
    <col min="30" max="16384" width="9.140625" style="2"/>
  </cols>
  <sheetData>
    <row r="1" spans="1:26" s="78" customFormat="1" x14ac:dyDescent="0.2">
      <c r="A1" s="83" t="s">
        <v>183</v>
      </c>
      <c r="B1" s="84" t="s">
        <v>185</v>
      </c>
      <c r="C1" s="82"/>
      <c r="D1" s="77"/>
      <c r="E1" s="77"/>
      <c r="F1" s="77"/>
      <c r="G1" s="77"/>
      <c r="H1" s="77"/>
      <c r="I1" s="77"/>
      <c r="J1" s="77"/>
      <c r="K1" s="77"/>
      <c r="L1" s="77"/>
      <c r="M1" s="77"/>
      <c r="N1" s="77"/>
      <c r="O1" s="77"/>
      <c r="P1" s="77"/>
      <c r="Q1" s="77"/>
      <c r="R1" s="77"/>
      <c r="S1" s="77"/>
    </row>
    <row r="2" spans="1:26" s="78" customFormat="1" ht="18.75" thickBot="1" x14ac:dyDescent="0.3">
      <c r="A2" s="80"/>
      <c r="B2" s="81"/>
      <c r="C2" s="81"/>
      <c r="D2" s="77"/>
      <c r="E2" s="77"/>
      <c r="F2" s="77"/>
      <c r="G2" s="77"/>
      <c r="H2" s="77"/>
      <c r="I2" s="77"/>
      <c r="J2" s="77"/>
      <c r="K2" s="77"/>
      <c r="L2" s="77"/>
      <c r="M2" s="77"/>
      <c r="N2" s="77"/>
      <c r="O2" s="77"/>
      <c r="P2" s="77"/>
      <c r="Q2" s="77"/>
      <c r="R2" s="77"/>
      <c r="S2" s="77"/>
    </row>
    <row r="3" spans="1:26" ht="13.5" thickBot="1" x14ac:dyDescent="0.25">
      <c r="A3" s="13" t="s">
        <v>33</v>
      </c>
      <c r="B3" s="14"/>
      <c r="C3" s="14"/>
      <c r="D3" s="14"/>
      <c r="E3" s="14"/>
      <c r="F3" s="14"/>
      <c r="G3" s="14"/>
      <c r="H3" s="14"/>
      <c r="I3" s="14"/>
      <c r="J3" s="14"/>
      <c r="K3" s="14"/>
      <c r="L3" s="14"/>
      <c r="M3" s="14"/>
      <c r="N3" s="14"/>
      <c r="O3" s="15"/>
      <c r="P3" s="88" t="s">
        <v>39</v>
      </c>
      <c r="Q3" s="89"/>
      <c r="R3" s="89"/>
      <c r="S3" s="70">
        <f>SUM(N16:N40)</f>
        <v>0</v>
      </c>
      <c r="U3" s="90" t="s">
        <v>71</v>
      </c>
      <c r="V3" s="91"/>
      <c r="W3" s="92"/>
      <c r="X3" s="90" t="s">
        <v>72</v>
      </c>
      <c r="Y3" s="91"/>
      <c r="Z3" s="92"/>
    </row>
    <row r="4" spans="1:26" ht="13.5" thickBot="1" x14ac:dyDescent="0.25">
      <c r="A4" s="14" t="s">
        <v>2</v>
      </c>
      <c r="B4" s="109"/>
      <c r="C4" s="110"/>
      <c r="D4" s="111"/>
      <c r="E4" s="25" t="s">
        <v>3</v>
      </c>
      <c r="F4" s="85"/>
      <c r="G4" s="86"/>
      <c r="H4" s="86"/>
      <c r="I4" s="86"/>
      <c r="J4" s="87"/>
      <c r="K4" s="15"/>
      <c r="L4" s="15"/>
      <c r="M4" s="15"/>
      <c r="N4" s="15"/>
      <c r="O4" s="15"/>
      <c r="P4" s="104" t="s">
        <v>40</v>
      </c>
      <c r="Q4" s="105"/>
      <c r="R4" s="105"/>
      <c r="S4" s="71">
        <f>SUM(O16:O40)</f>
        <v>0</v>
      </c>
      <c r="U4" s="93"/>
      <c r="V4" s="94"/>
      <c r="W4" s="95"/>
      <c r="X4" s="93"/>
      <c r="Y4" s="94"/>
      <c r="Z4" s="95"/>
    </row>
    <row r="5" spans="1:26" ht="13.5" thickBot="1" x14ac:dyDescent="0.25">
      <c r="A5" s="14" t="s">
        <v>34</v>
      </c>
      <c r="B5" s="109"/>
      <c r="C5" s="110"/>
      <c r="D5" s="111"/>
      <c r="E5" s="25" t="s">
        <v>35</v>
      </c>
      <c r="F5" s="12"/>
      <c r="G5" s="38"/>
      <c r="H5" s="14"/>
      <c r="I5" s="14"/>
      <c r="J5" s="14"/>
      <c r="K5" s="14"/>
      <c r="L5" s="14"/>
      <c r="M5" s="14"/>
      <c r="N5" s="14"/>
      <c r="O5" s="15"/>
      <c r="P5" s="14"/>
      <c r="U5" s="96"/>
      <c r="V5" s="97"/>
      <c r="W5" s="98"/>
      <c r="X5" s="96"/>
      <c r="Y5" s="97"/>
      <c r="Z5" s="98"/>
    </row>
    <row r="6" spans="1:26" ht="13.5" thickBot="1" x14ac:dyDescent="0.25">
      <c r="A6" s="14" t="s">
        <v>37</v>
      </c>
      <c r="B6" s="106"/>
      <c r="C6" s="108"/>
      <c r="D6" s="107"/>
      <c r="E6" s="14"/>
      <c r="F6" s="14"/>
      <c r="G6" s="14"/>
      <c r="H6" s="14"/>
      <c r="I6" s="14"/>
      <c r="J6" s="14"/>
      <c r="K6" s="14"/>
      <c r="L6" s="14"/>
      <c r="M6" s="14"/>
      <c r="N6" s="14"/>
      <c r="O6" s="15"/>
      <c r="P6" s="14"/>
      <c r="U6" s="96"/>
      <c r="V6" s="97"/>
      <c r="W6" s="98"/>
      <c r="X6" s="96"/>
      <c r="Y6" s="97"/>
      <c r="Z6" s="98"/>
    </row>
    <row r="7" spans="1:26" ht="16.5" thickBot="1" x14ac:dyDescent="0.3">
      <c r="A7" s="13" t="s">
        <v>36</v>
      </c>
      <c r="B7" s="16"/>
      <c r="C7" s="16"/>
      <c r="D7" s="16"/>
      <c r="E7" s="16"/>
      <c r="F7" s="16"/>
      <c r="G7" s="16"/>
      <c r="H7" s="16"/>
      <c r="I7" s="16"/>
      <c r="J7" s="16"/>
      <c r="K7" s="16"/>
      <c r="L7" s="16"/>
      <c r="M7" s="16"/>
      <c r="N7" s="16"/>
      <c r="O7" s="17"/>
      <c r="P7" s="16"/>
      <c r="U7" s="96"/>
      <c r="V7" s="97"/>
      <c r="W7" s="98"/>
      <c r="X7" s="96"/>
      <c r="Y7" s="97"/>
      <c r="Z7" s="98"/>
    </row>
    <row r="8" spans="1:26" ht="13.5" thickBot="1" x14ac:dyDescent="0.25">
      <c r="A8" s="18" t="s">
        <v>2</v>
      </c>
      <c r="B8" s="106"/>
      <c r="C8" s="107"/>
      <c r="E8" s="25" t="s">
        <v>3</v>
      </c>
      <c r="F8" s="85"/>
      <c r="G8" s="86"/>
      <c r="H8" s="86"/>
      <c r="I8" s="86"/>
      <c r="J8" s="87"/>
      <c r="K8" s="14"/>
      <c r="L8" s="14"/>
      <c r="M8" s="14"/>
      <c r="N8" s="14"/>
      <c r="O8" s="14"/>
      <c r="P8" s="14"/>
      <c r="U8" s="99"/>
      <c r="V8" s="100"/>
      <c r="W8" s="101"/>
      <c r="X8" s="99"/>
      <c r="Y8" s="100"/>
      <c r="Z8" s="101"/>
    </row>
    <row r="9" spans="1:26" ht="13.5" thickBot="1" x14ac:dyDescent="0.25">
      <c r="A9" s="18" t="s">
        <v>37</v>
      </c>
      <c r="B9" s="106"/>
      <c r="C9" s="107"/>
      <c r="D9" s="18" t="s">
        <v>38</v>
      </c>
      <c r="E9" s="25" t="s">
        <v>73</v>
      </c>
      <c r="F9" s="64"/>
      <c r="G9" s="40"/>
      <c r="H9" s="40"/>
      <c r="I9" s="19"/>
      <c r="J9" s="19"/>
      <c r="K9" s="19"/>
      <c r="L9" s="19"/>
      <c r="M9" s="19"/>
      <c r="N9" s="19"/>
      <c r="O9" s="19"/>
      <c r="P9" s="19"/>
    </row>
    <row r="10" spans="1:26" ht="16.5" hidden="1" thickBot="1" x14ac:dyDescent="0.3">
      <c r="A10" s="13" t="s">
        <v>168</v>
      </c>
      <c r="B10" s="16"/>
      <c r="C10" s="39"/>
      <c r="D10" s="21"/>
      <c r="E10" s="22"/>
      <c r="F10" s="40"/>
      <c r="G10" s="40"/>
      <c r="H10" s="40"/>
      <c r="I10" s="40"/>
      <c r="J10" s="40"/>
      <c r="K10" s="19"/>
      <c r="L10" s="19"/>
      <c r="M10" s="19"/>
      <c r="N10" s="19"/>
      <c r="O10" s="19"/>
      <c r="P10" s="19"/>
      <c r="U10" s="57" t="s">
        <v>54</v>
      </c>
      <c r="V10" s="85"/>
      <c r="W10" s="86"/>
      <c r="X10" s="87"/>
    </row>
    <row r="11" spans="1:26" hidden="1" x14ac:dyDescent="0.2">
      <c r="A11" s="58" t="b">
        <v>0</v>
      </c>
      <c r="B11" s="59" t="b">
        <v>0</v>
      </c>
      <c r="C11" s="79" t="b">
        <v>0</v>
      </c>
      <c r="E11" s="41"/>
      <c r="F11" s="40"/>
      <c r="G11" s="40"/>
      <c r="H11" s="40"/>
      <c r="I11" s="40"/>
      <c r="J11" s="19"/>
      <c r="K11" s="19"/>
      <c r="L11" s="19"/>
      <c r="M11" s="19"/>
      <c r="N11" s="19"/>
      <c r="O11" s="19"/>
    </row>
    <row r="12" spans="1:26" hidden="1" x14ac:dyDescent="0.2">
      <c r="A12" s="58" t="b">
        <v>0</v>
      </c>
      <c r="B12" s="60" t="b">
        <v>0</v>
      </c>
      <c r="E12" s="41"/>
      <c r="F12" s="40"/>
      <c r="G12" s="40"/>
      <c r="H12" s="40"/>
      <c r="I12" s="40"/>
      <c r="J12" s="19"/>
      <c r="K12" s="19"/>
      <c r="L12" s="19"/>
      <c r="M12" s="19"/>
      <c r="N12" s="19"/>
      <c r="O12" s="19"/>
    </row>
    <row r="13" spans="1:26" ht="13.5" thickBot="1" x14ac:dyDescent="0.25">
      <c r="A13" s="61"/>
      <c r="B13" s="62" t="s">
        <v>182</v>
      </c>
      <c r="F13" s="42"/>
      <c r="G13" s="40"/>
      <c r="H13" s="19"/>
      <c r="I13" s="19"/>
      <c r="J13" s="19"/>
      <c r="K13" s="19"/>
      <c r="L13" s="19"/>
      <c r="M13" s="19"/>
      <c r="N13" s="19"/>
      <c r="O13" s="19"/>
    </row>
    <row r="14" spans="1:26" ht="13.5" thickBot="1" x14ac:dyDescent="0.25">
      <c r="A14" s="63" t="s">
        <v>42</v>
      </c>
      <c r="B14" s="85"/>
      <c r="C14" s="87"/>
      <c r="G14" s="2"/>
      <c r="H14" s="2"/>
      <c r="P14" s="102" t="s">
        <v>41</v>
      </c>
      <c r="Q14" s="103"/>
      <c r="R14" s="73">
        <f t="shared" ref="R14:W14" si="0">SUM(R16:R40)</f>
        <v>0</v>
      </c>
      <c r="S14" s="73">
        <f t="shared" si="0"/>
        <v>0</v>
      </c>
      <c r="T14" s="74">
        <f>SUM(T16:T40)</f>
        <v>0</v>
      </c>
      <c r="U14" s="74">
        <f>SUM(U16:U40)</f>
        <v>0</v>
      </c>
      <c r="V14" s="74">
        <f t="shared" si="0"/>
        <v>0</v>
      </c>
      <c r="W14" s="75">
        <f t="shared" si="0"/>
        <v>0</v>
      </c>
    </row>
    <row r="15" spans="1:26" s="26" customFormat="1" ht="94.5" x14ac:dyDescent="0.2">
      <c r="A15" s="30" t="s">
        <v>76</v>
      </c>
      <c r="B15" s="30" t="s">
        <v>1</v>
      </c>
      <c r="C15" s="30" t="s">
        <v>0</v>
      </c>
      <c r="D15" s="30" t="s">
        <v>5</v>
      </c>
      <c r="E15" s="30" t="s">
        <v>6</v>
      </c>
      <c r="F15" s="30" t="s">
        <v>56</v>
      </c>
      <c r="G15" s="30" t="s">
        <v>133</v>
      </c>
      <c r="H15" s="30" t="s">
        <v>134</v>
      </c>
      <c r="I15" s="30" t="s">
        <v>136</v>
      </c>
      <c r="J15" s="30" t="s">
        <v>64</v>
      </c>
      <c r="K15" s="30" t="s">
        <v>55</v>
      </c>
      <c r="L15" s="30" t="s">
        <v>173</v>
      </c>
      <c r="M15" s="30" t="s">
        <v>174</v>
      </c>
      <c r="N15" s="30" t="s">
        <v>171</v>
      </c>
      <c r="O15" s="30" t="s">
        <v>172</v>
      </c>
      <c r="P15" s="30" t="s">
        <v>74</v>
      </c>
      <c r="Q15" s="30" t="s">
        <v>167</v>
      </c>
      <c r="R15" s="30" t="s">
        <v>169</v>
      </c>
      <c r="S15" s="30" t="s">
        <v>170</v>
      </c>
      <c r="T15" s="30" t="s">
        <v>29</v>
      </c>
      <c r="U15" s="30" t="s">
        <v>30</v>
      </c>
      <c r="V15" s="30" t="s">
        <v>31</v>
      </c>
      <c r="W15" s="30" t="s">
        <v>32</v>
      </c>
    </row>
    <row r="16" spans="1:26" s="23" customFormat="1" ht="14.25" x14ac:dyDescent="0.2">
      <c r="A16" s="31"/>
      <c r="B16" s="31"/>
      <c r="C16" s="33" t="str">
        <f t="shared" ref="C16" si="1">IF(A16="","",VLOOKUP(A16,MeasureCode_Lookup,2,FALSE))</f>
        <v/>
      </c>
      <c r="D16" s="32"/>
      <c r="E16" s="32"/>
      <c r="F16" s="33" t="str">
        <f t="shared" ref="F16" si="2">IF(A16="","",VLOOKUP(A16,MeasureCode_Lookup,3,FALSE))</f>
        <v/>
      </c>
      <c r="G16" s="34"/>
      <c r="H16" s="34"/>
      <c r="I16" s="35" t="str">
        <f>IF(OR(C16="Infrared Heater",C16="Boiler Fuel Economizer",C16="Pipe Wrap Insulation")=TRUE,"N/A",IF(OR(A16="",C16="",F16="",G16="")=TRUE,"",INDEX(BF_BaselineTable,MATCH(G16,Table!$D$2:$D$6,1),MATCH(C16&amp;": "&amp;F16,Table!$D$2:$I$2,0))))</f>
        <v/>
      </c>
      <c r="J16" s="54"/>
      <c r="K16" s="37" t="str">
        <f>IF(OR(C16="Infrared Heater",C16="Boiler Fuel Economizer",C16="Pipe Wrap Insulation")=TRUE,"N/A",IF(OR(A16="",C16="",F16="",G16="")=TRUE,"",INDEX(BF_EffUnitsTable,MATCH(G16,Table!$D$2:$D$6,1),MATCH(C16&amp;": "&amp;F16,Table!$D$2:$I$2,0))))</f>
        <v/>
      </c>
      <c r="L16" s="66"/>
      <c r="M16" s="65"/>
      <c r="N16" s="34"/>
      <c r="O16" s="34"/>
      <c r="P16" s="36">
        <f t="shared" ref="P16:P40" si="3">IFERROR(IF(OR($B$14="",A16="",AND(G16="",C16&lt;&gt;"Pipe Wrap Insulation")=TRUE,AND(C16&lt;&gt;"Infrared Heater",C16&lt;&gt;"Boiler Fuel Economizer",C16&lt;&gt;"Pipe Wrap Insulation",J16="")=TRUE,AND(C16="Pipe Wrap Insulation",OR(L16="",M16="")=TRUE)=TRUE,AND(A16="GH30",L16&gt;0.5)=TRUE,AND(A16="GH31",L16&lt;=0.5)=TRUE,G16&lt;VLOOKUP(A16,MeasureCode_Lookup,4,FALSE),G16&gt;VLOOKUP(A16,MeasureCode_Lookup,5,FALSE),J16&lt;VLOOKUP(A16,MeasureCode_Lookup,6,FALSE))=TRUE,0,MAX(G16*VLOOKUP(A16,MeasureCode_Lookup,8,FALSE),VLOOKUP(A16,MeasureCode_Lookup,9,FALSE))),0)</f>
        <v>0</v>
      </c>
      <c r="Q16" s="36">
        <f>IF(OR($A$11=TRUE,$A$12=TRUE,$B$11=TRUE,$B$12=TRUE,$C$11=TRUE)=TRUE,P16,0)</f>
        <v>0</v>
      </c>
      <c r="R16" s="72">
        <f>N16*(P16+Q16)</f>
        <v>0</v>
      </c>
      <c r="S16" s="72">
        <f>O16*(P16+Q16)</f>
        <v>0</v>
      </c>
      <c r="T16" s="76">
        <f t="shared" ref="T16:T40" si="4">IF(P16=0,0,IF(C16="Pipe Wrap Insulation",N16*INDEX(PipeWrapSavings,MATCH(L16,PipeDiameter,0),MATCH(M16,InsulationThickness,0))*4282/0.8/100000,IF(C16="Boiler Fuel Economizer",N16*VLOOKUP($B$14,BuildingType_Lookup,2,FALSE)*0.13/100,IF(C16="Infrared Heater",N16*120,N16*G16*((J16/I16)-1)*VLOOKUP($B$14,BuildingType_Lookup,2,FALSE)/100))))</f>
        <v>0</v>
      </c>
      <c r="U16" s="76">
        <f t="shared" ref="U16:U40" si="5">IF(P16=0,0,IF(C16="Pipe Wrap Insulation",O16*INDEX(PipeWrapSavings,MATCH(L16,PipeDiameter,0),MATCH(M16,InsulationThickness,0))*4282/0.8/100000,IF(C16="Boiler Fuel Economizer",O16*VLOOKUP($B$14,BuildingType_Lookup,2,FALSE)*0.13/100,IF(C16="Infrared Heater",O16*120,O16*G16*((J16/I16)-1)*VLOOKUP($B$14,BuildingType_Lookup,2,FALSE)/100))))</f>
        <v>0</v>
      </c>
      <c r="V16" s="76">
        <f t="shared" ref="V16:V40" si="6">IF(A16="",0,T16*VLOOKUP(A16,MeasureCode_Lookup,10,FALSE))</f>
        <v>0</v>
      </c>
      <c r="W16" s="76">
        <f t="shared" ref="W16:W40" si="7">IF(A16="",0,U16*VLOOKUP(A16,MeasureCode_Lookup,10,FALSE))</f>
        <v>0</v>
      </c>
    </row>
    <row r="17" spans="1:23" s="23" customFormat="1" ht="14.25" x14ac:dyDescent="0.2">
      <c r="A17" s="31"/>
      <c r="B17" s="31"/>
      <c r="C17" s="33" t="str">
        <f t="shared" ref="C17:C40" si="8">IF(A17="","",VLOOKUP(A17,MeasureCode_Lookup,2,FALSE))</f>
        <v/>
      </c>
      <c r="D17" s="32"/>
      <c r="E17" s="32"/>
      <c r="F17" s="33" t="str">
        <f t="shared" ref="F17:F40" si="9">IF(A17="","",VLOOKUP(A17,MeasureCode_Lookup,3,FALSE))</f>
        <v/>
      </c>
      <c r="G17" s="34"/>
      <c r="H17" s="34"/>
      <c r="I17" s="35" t="str">
        <f>IF(OR(C17="Infrared Heater",C17="Boiler Fuel Economizer",C17="Pipe Wrap Insulation")=TRUE,"N/A",IF(OR(A17="",C17="",F17="",G17="")=TRUE,"",INDEX(BF_BaselineTable,MATCH(G17,Table!$D$2:$D$6,1),MATCH(C17&amp;": "&amp;F17,Table!$D$2:$I$2,0))))</f>
        <v/>
      </c>
      <c r="J17" s="54"/>
      <c r="K17" s="37" t="str">
        <f>IF(OR(C17="Infrared Heater",C17="Boiler Fuel Economizer",C17="Pipe Wrap Insulation")=TRUE,"N/A",IF(OR(A17="",C17="",F17="",G17="")=TRUE,"",INDEX(BF_EffUnitsTable,MATCH(G17,Table!$D$2:$D$6,1),MATCH(C17&amp;": "&amp;F17,Table!$D$2:$I$2,0))))</f>
        <v/>
      </c>
      <c r="L17" s="66"/>
      <c r="M17" s="65"/>
      <c r="N17" s="34"/>
      <c r="O17" s="34"/>
      <c r="P17" s="36">
        <f t="shared" si="3"/>
        <v>0</v>
      </c>
      <c r="Q17" s="36">
        <f t="shared" ref="Q17:Q40" si="10">IF(OR($A$11=TRUE,$A$12=TRUE,$B$11=TRUE,$B$12=TRUE,$C$11=TRUE)=TRUE,P17,0)</f>
        <v>0</v>
      </c>
      <c r="R17" s="72">
        <f t="shared" ref="R17:R40" si="11">N17*(P17+Q17)</f>
        <v>0</v>
      </c>
      <c r="S17" s="72">
        <f t="shared" ref="S17:S40" si="12">O17*(P17+Q17)</f>
        <v>0</v>
      </c>
      <c r="T17" s="76">
        <f t="shared" si="4"/>
        <v>0</v>
      </c>
      <c r="U17" s="76">
        <f t="shared" si="5"/>
        <v>0</v>
      </c>
      <c r="V17" s="76">
        <f t="shared" si="6"/>
        <v>0</v>
      </c>
      <c r="W17" s="76">
        <f t="shared" si="7"/>
        <v>0</v>
      </c>
    </row>
    <row r="18" spans="1:23" s="23" customFormat="1" ht="14.25" x14ac:dyDescent="0.2">
      <c r="A18" s="31"/>
      <c r="B18" s="31"/>
      <c r="C18" s="33" t="str">
        <f t="shared" si="8"/>
        <v/>
      </c>
      <c r="D18" s="32"/>
      <c r="E18" s="32"/>
      <c r="F18" s="33" t="str">
        <f t="shared" si="9"/>
        <v/>
      </c>
      <c r="G18" s="34"/>
      <c r="H18" s="34"/>
      <c r="I18" s="35" t="str">
        <f>IF(OR(C18="Infrared Heater",C18="Boiler Fuel Economizer",C18="Pipe Wrap Insulation")=TRUE,"N/A",IF(OR(A18="",C18="",F18="",G18="")=TRUE,"",INDEX(BF_BaselineTable,MATCH(G18,Table!$D$2:$D$6,1),MATCH(C18&amp;": "&amp;F18,Table!$D$2:$I$2,0))))</f>
        <v/>
      </c>
      <c r="J18" s="54"/>
      <c r="K18" s="37" t="str">
        <f>IF(OR(C18="Infrared Heater",C18="Boiler Fuel Economizer",C18="Pipe Wrap Insulation")=TRUE,"N/A",IF(OR(A18="",C18="",F18="",G18="")=TRUE,"",INDEX(BF_EffUnitsTable,MATCH(G18,Table!$D$2:$D$6,1),MATCH(C18&amp;": "&amp;F18,Table!$D$2:$I$2,0))))</f>
        <v/>
      </c>
      <c r="L18" s="66"/>
      <c r="M18" s="65"/>
      <c r="N18" s="34"/>
      <c r="O18" s="34"/>
      <c r="P18" s="36">
        <f t="shared" si="3"/>
        <v>0</v>
      </c>
      <c r="Q18" s="36">
        <f t="shared" si="10"/>
        <v>0</v>
      </c>
      <c r="R18" s="72">
        <f t="shared" si="11"/>
        <v>0</v>
      </c>
      <c r="S18" s="72">
        <f t="shared" si="12"/>
        <v>0</v>
      </c>
      <c r="T18" s="76">
        <f t="shared" si="4"/>
        <v>0</v>
      </c>
      <c r="U18" s="76">
        <f t="shared" si="5"/>
        <v>0</v>
      </c>
      <c r="V18" s="76">
        <f t="shared" si="6"/>
        <v>0</v>
      </c>
      <c r="W18" s="76">
        <f t="shared" si="7"/>
        <v>0</v>
      </c>
    </row>
    <row r="19" spans="1:23" s="23" customFormat="1" ht="14.25" x14ac:dyDescent="0.2">
      <c r="A19" s="31"/>
      <c r="B19" s="31"/>
      <c r="C19" s="33" t="str">
        <f t="shared" si="8"/>
        <v/>
      </c>
      <c r="D19" s="32"/>
      <c r="E19" s="32"/>
      <c r="F19" s="33" t="str">
        <f t="shared" si="9"/>
        <v/>
      </c>
      <c r="G19" s="34"/>
      <c r="H19" s="34"/>
      <c r="I19" s="35" t="str">
        <f>IF(OR(C19="Infrared Heater",C19="Boiler Fuel Economizer",C19="Pipe Wrap Insulation")=TRUE,"N/A",IF(OR(A19="",C19="",F19="",G19="")=TRUE,"",INDEX(BF_BaselineTable,MATCH(G19,Table!$D$2:$D$6,1),MATCH(C19&amp;": "&amp;F19,Table!$D$2:$I$2,0))))</f>
        <v/>
      </c>
      <c r="J19" s="54"/>
      <c r="K19" s="37" t="str">
        <f>IF(OR(C19="Infrared Heater",C19="Boiler Fuel Economizer",C19="Pipe Wrap Insulation")=TRUE,"N/A",IF(OR(A19="",C19="",F19="",G19="")=TRUE,"",INDEX(BF_EffUnitsTable,MATCH(G19,Table!$D$2:$D$6,1),MATCH(C19&amp;": "&amp;F19,Table!$D$2:$I$2,0))))</f>
        <v/>
      </c>
      <c r="L19" s="66"/>
      <c r="M19" s="65"/>
      <c r="N19" s="34"/>
      <c r="O19" s="34"/>
      <c r="P19" s="36">
        <f t="shared" si="3"/>
        <v>0</v>
      </c>
      <c r="Q19" s="36">
        <f t="shared" si="10"/>
        <v>0</v>
      </c>
      <c r="R19" s="72">
        <f t="shared" si="11"/>
        <v>0</v>
      </c>
      <c r="S19" s="72">
        <f t="shared" si="12"/>
        <v>0</v>
      </c>
      <c r="T19" s="76">
        <f t="shared" si="4"/>
        <v>0</v>
      </c>
      <c r="U19" s="76">
        <f t="shared" si="5"/>
        <v>0</v>
      </c>
      <c r="V19" s="76">
        <f t="shared" si="6"/>
        <v>0</v>
      </c>
      <c r="W19" s="76">
        <f t="shared" si="7"/>
        <v>0</v>
      </c>
    </row>
    <row r="20" spans="1:23" s="23" customFormat="1" ht="14.25" x14ac:dyDescent="0.2">
      <c r="A20" s="31"/>
      <c r="B20" s="31"/>
      <c r="C20" s="33" t="str">
        <f t="shared" si="8"/>
        <v/>
      </c>
      <c r="D20" s="32"/>
      <c r="E20" s="32"/>
      <c r="F20" s="33" t="str">
        <f t="shared" si="9"/>
        <v/>
      </c>
      <c r="G20" s="34"/>
      <c r="H20" s="34"/>
      <c r="I20" s="35" t="str">
        <f>IF(OR(C20="Infrared Heater",C20="Boiler Fuel Economizer",C20="Pipe Wrap Insulation")=TRUE,"N/A",IF(OR(A20="",C20="",F20="",G20="")=TRUE,"",INDEX(BF_BaselineTable,MATCH(G20,Table!$D$2:$D$6,1),MATCH(C20&amp;": "&amp;F20,Table!$D$2:$I$2,0))))</f>
        <v/>
      </c>
      <c r="J20" s="54"/>
      <c r="K20" s="37" t="str">
        <f>IF(OR(C20="Infrared Heater",C20="Boiler Fuel Economizer",C20="Pipe Wrap Insulation")=TRUE,"N/A",IF(OR(A20="",C20="",F20="",G20="")=TRUE,"",INDEX(BF_EffUnitsTable,MATCH(G20,Table!$D$2:$D$6,1),MATCH(C20&amp;": "&amp;F20,Table!$D$2:$I$2,0))))</f>
        <v/>
      </c>
      <c r="L20" s="66"/>
      <c r="M20" s="65"/>
      <c r="N20" s="34"/>
      <c r="O20" s="34"/>
      <c r="P20" s="36">
        <f t="shared" si="3"/>
        <v>0</v>
      </c>
      <c r="Q20" s="36">
        <f t="shared" si="10"/>
        <v>0</v>
      </c>
      <c r="R20" s="72">
        <f t="shared" si="11"/>
        <v>0</v>
      </c>
      <c r="S20" s="72">
        <f t="shared" si="12"/>
        <v>0</v>
      </c>
      <c r="T20" s="76">
        <f t="shared" si="4"/>
        <v>0</v>
      </c>
      <c r="U20" s="76">
        <f t="shared" si="5"/>
        <v>0</v>
      </c>
      <c r="V20" s="76">
        <f t="shared" si="6"/>
        <v>0</v>
      </c>
      <c r="W20" s="76">
        <f t="shared" si="7"/>
        <v>0</v>
      </c>
    </row>
    <row r="21" spans="1:23" s="23" customFormat="1" ht="14.25" x14ac:dyDescent="0.2">
      <c r="A21" s="31"/>
      <c r="B21" s="31"/>
      <c r="C21" s="33" t="str">
        <f t="shared" si="8"/>
        <v/>
      </c>
      <c r="D21" s="32"/>
      <c r="E21" s="32"/>
      <c r="F21" s="33" t="str">
        <f t="shared" si="9"/>
        <v/>
      </c>
      <c r="G21" s="34"/>
      <c r="H21" s="34"/>
      <c r="I21" s="35" t="str">
        <f>IF(OR(C21="Infrared Heater",C21="Boiler Fuel Economizer",C21="Pipe Wrap Insulation")=TRUE,"N/A",IF(OR(A21="",C21="",F21="",G21="")=TRUE,"",INDEX(BF_BaselineTable,MATCH(G21,Table!$D$2:$D$6,1),MATCH(C21&amp;": "&amp;F21,Table!$D$2:$I$2,0))))</f>
        <v/>
      </c>
      <c r="J21" s="54"/>
      <c r="K21" s="37" t="str">
        <f>IF(OR(C21="Infrared Heater",C21="Boiler Fuel Economizer",C21="Pipe Wrap Insulation")=TRUE,"N/A",IF(OR(A21="",C21="",F21="",G21="")=TRUE,"",INDEX(BF_EffUnitsTable,MATCH(G21,Table!$D$2:$D$6,1),MATCH(C21&amp;": "&amp;F21,Table!$D$2:$I$2,0))))</f>
        <v/>
      </c>
      <c r="L21" s="66"/>
      <c r="M21" s="65"/>
      <c r="N21" s="34"/>
      <c r="O21" s="34"/>
      <c r="P21" s="36">
        <f t="shared" si="3"/>
        <v>0</v>
      </c>
      <c r="Q21" s="36">
        <f t="shared" si="10"/>
        <v>0</v>
      </c>
      <c r="R21" s="72">
        <f t="shared" si="11"/>
        <v>0</v>
      </c>
      <c r="S21" s="72">
        <f t="shared" si="12"/>
        <v>0</v>
      </c>
      <c r="T21" s="76">
        <f t="shared" si="4"/>
        <v>0</v>
      </c>
      <c r="U21" s="76">
        <f t="shared" si="5"/>
        <v>0</v>
      </c>
      <c r="V21" s="76">
        <f t="shared" si="6"/>
        <v>0</v>
      </c>
      <c r="W21" s="76">
        <f t="shared" si="7"/>
        <v>0</v>
      </c>
    </row>
    <row r="22" spans="1:23" s="23" customFormat="1" ht="14.25" x14ac:dyDescent="0.2">
      <c r="A22" s="31"/>
      <c r="B22" s="31"/>
      <c r="C22" s="33" t="str">
        <f t="shared" si="8"/>
        <v/>
      </c>
      <c r="D22" s="32"/>
      <c r="E22" s="32"/>
      <c r="F22" s="33" t="str">
        <f t="shared" si="9"/>
        <v/>
      </c>
      <c r="G22" s="34"/>
      <c r="H22" s="34"/>
      <c r="I22" s="35" t="str">
        <f>IF(OR(C22="Infrared Heater",C22="Boiler Fuel Economizer",C22="Pipe Wrap Insulation")=TRUE,"N/A",IF(OR(A22="",C22="",F22="",G22="")=TRUE,"",INDEX(BF_BaselineTable,MATCH(G22,Table!$D$2:$D$6,1),MATCH(C22&amp;": "&amp;F22,Table!$D$2:$I$2,0))))</f>
        <v/>
      </c>
      <c r="J22" s="54"/>
      <c r="K22" s="37" t="str">
        <f>IF(OR(C22="Infrared Heater",C22="Boiler Fuel Economizer",C22="Pipe Wrap Insulation")=TRUE,"N/A",IF(OR(A22="",C22="",F22="",G22="")=TRUE,"",INDEX(BF_EffUnitsTable,MATCH(G22,Table!$D$2:$D$6,1),MATCH(C22&amp;": "&amp;F22,Table!$D$2:$I$2,0))))</f>
        <v/>
      </c>
      <c r="L22" s="66"/>
      <c r="M22" s="65"/>
      <c r="N22" s="34"/>
      <c r="O22" s="34"/>
      <c r="P22" s="36">
        <f t="shared" si="3"/>
        <v>0</v>
      </c>
      <c r="Q22" s="36">
        <f t="shared" si="10"/>
        <v>0</v>
      </c>
      <c r="R22" s="72">
        <f t="shared" si="11"/>
        <v>0</v>
      </c>
      <c r="S22" s="72">
        <f t="shared" si="12"/>
        <v>0</v>
      </c>
      <c r="T22" s="76">
        <f t="shared" si="4"/>
        <v>0</v>
      </c>
      <c r="U22" s="76">
        <f t="shared" si="5"/>
        <v>0</v>
      </c>
      <c r="V22" s="76">
        <f t="shared" si="6"/>
        <v>0</v>
      </c>
      <c r="W22" s="76">
        <f t="shared" si="7"/>
        <v>0</v>
      </c>
    </row>
    <row r="23" spans="1:23" s="23" customFormat="1" ht="14.25" x14ac:dyDescent="0.2">
      <c r="A23" s="31"/>
      <c r="B23" s="31"/>
      <c r="C23" s="33" t="str">
        <f t="shared" si="8"/>
        <v/>
      </c>
      <c r="D23" s="32"/>
      <c r="E23" s="32"/>
      <c r="F23" s="33" t="str">
        <f t="shared" si="9"/>
        <v/>
      </c>
      <c r="G23" s="34"/>
      <c r="H23" s="34"/>
      <c r="I23" s="35" t="str">
        <f>IF(OR(C23="Infrared Heater",C23="Boiler Fuel Economizer",C23="Pipe Wrap Insulation")=TRUE,"N/A",IF(OR(A23="",C23="",F23="",G23="")=TRUE,"",INDEX(BF_BaselineTable,MATCH(G23,Table!$D$2:$D$6,1),MATCH(C23&amp;": "&amp;F23,Table!$D$2:$I$2,0))))</f>
        <v/>
      </c>
      <c r="J23" s="54"/>
      <c r="K23" s="37" t="str">
        <f>IF(OR(C23="Infrared Heater",C23="Boiler Fuel Economizer",C23="Pipe Wrap Insulation")=TRUE,"N/A",IF(OR(A23="",C23="",F23="",G23="")=TRUE,"",INDEX(BF_EffUnitsTable,MATCH(G23,Table!$D$2:$D$6,1),MATCH(C23&amp;": "&amp;F23,Table!$D$2:$I$2,0))))</f>
        <v/>
      </c>
      <c r="L23" s="66"/>
      <c r="M23" s="65"/>
      <c r="N23" s="34"/>
      <c r="O23" s="34"/>
      <c r="P23" s="36">
        <f t="shared" si="3"/>
        <v>0</v>
      </c>
      <c r="Q23" s="36">
        <f t="shared" si="10"/>
        <v>0</v>
      </c>
      <c r="R23" s="72">
        <f t="shared" si="11"/>
        <v>0</v>
      </c>
      <c r="S23" s="72">
        <f t="shared" si="12"/>
        <v>0</v>
      </c>
      <c r="T23" s="76">
        <f t="shared" si="4"/>
        <v>0</v>
      </c>
      <c r="U23" s="76">
        <f t="shared" si="5"/>
        <v>0</v>
      </c>
      <c r="V23" s="76">
        <f t="shared" si="6"/>
        <v>0</v>
      </c>
      <c r="W23" s="76">
        <f t="shared" si="7"/>
        <v>0</v>
      </c>
    </row>
    <row r="24" spans="1:23" s="23" customFormat="1" ht="14.25" x14ac:dyDescent="0.2">
      <c r="A24" s="31"/>
      <c r="B24" s="31"/>
      <c r="C24" s="33" t="str">
        <f t="shared" si="8"/>
        <v/>
      </c>
      <c r="D24" s="32"/>
      <c r="E24" s="32"/>
      <c r="F24" s="33" t="str">
        <f t="shared" si="9"/>
        <v/>
      </c>
      <c r="G24" s="34"/>
      <c r="H24" s="34"/>
      <c r="I24" s="35" t="str">
        <f>IF(OR(C24="Infrared Heater",C24="Boiler Fuel Economizer",C24="Pipe Wrap Insulation")=TRUE,"N/A",IF(OR(A24="",C24="",F24="",G24="")=TRUE,"",INDEX(BF_BaselineTable,MATCH(G24,Table!$D$2:$D$6,1),MATCH(C24&amp;": "&amp;F24,Table!$D$2:$I$2,0))))</f>
        <v/>
      </c>
      <c r="J24" s="54"/>
      <c r="K24" s="37" t="str">
        <f>IF(OR(C24="Infrared Heater",C24="Boiler Fuel Economizer",C24="Pipe Wrap Insulation")=TRUE,"N/A",IF(OR(A24="",C24="",F24="",G24="")=TRUE,"",INDEX(BF_EffUnitsTable,MATCH(G24,Table!$D$2:$D$6,1),MATCH(C24&amp;": "&amp;F24,Table!$D$2:$I$2,0))))</f>
        <v/>
      </c>
      <c r="L24" s="66"/>
      <c r="M24" s="65"/>
      <c r="N24" s="34"/>
      <c r="O24" s="34"/>
      <c r="P24" s="36">
        <f t="shared" si="3"/>
        <v>0</v>
      </c>
      <c r="Q24" s="36">
        <f t="shared" si="10"/>
        <v>0</v>
      </c>
      <c r="R24" s="72">
        <f t="shared" si="11"/>
        <v>0</v>
      </c>
      <c r="S24" s="72">
        <f t="shared" si="12"/>
        <v>0</v>
      </c>
      <c r="T24" s="76">
        <f t="shared" si="4"/>
        <v>0</v>
      </c>
      <c r="U24" s="76">
        <f t="shared" si="5"/>
        <v>0</v>
      </c>
      <c r="V24" s="76">
        <f t="shared" si="6"/>
        <v>0</v>
      </c>
      <c r="W24" s="76">
        <f t="shared" si="7"/>
        <v>0</v>
      </c>
    </row>
    <row r="25" spans="1:23" s="23" customFormat="1" ht="14.25" x14ac:dyDescent="0.2">
      <c r="A25" s="31"/>
      <c r="B25" s="31"/>
      <c r="C25" s="33" t="str">
        <f t="shared" si="8"/>
        <v/>
      </c>
      <c r="D25" s="32"/>
      <c r="E25" s="32"/>
      <c r="F25" s="33" t="str">
        <f t="shared" si="9"/>
        <v/>
      </c>
      <c r="G25" s="34"/>
      <c r="H25" s="34"/>
      <c r="I25" s="35" t="str">
        <f>IF(OR(C25="Infrared Heater",C25="Boiler Fuel Economizer",C25="Pipe Wrap Insulation")=TRUE,"N/A",IF(OR(A25="",C25="",F25="",G25="")=TRUE,"",INDEX(BF_BaselineTable,MATCH(G25,Table!$D$2:$D$6,1),MATCH(C25&amp;": "&amp;F25,Table!$D$2:$I$2,0))))</f>
        <v/>
      </c>
      <c r="J25" s="54"/>
      <c r="K25" s="37" t="str">
        <f>IF(OR(C25="Infrared Heater",C25="Boiler Fuel Economizer",C25="Pipe Wrap Insulation")=TRUE,"N/A",IF(OR(A25="",C25="",F25="",G25="")=TRUE,"",INDEX(BF_EffUnitsTable,MATCH(G25,Table!$D$2:$D$6,1),MATCH(C25&amp;": "&amp;F25,Table!$D$2:$I$2,0))))</f>
        <v/>
      </c>
      <c r="L25" s="66"/>
      <c r="M25" s="65"/>
      <c r="N25" s="34"/>
      <c r="O25" s="34"/>
      <c r="P25" s="36">
        <f t="shared" si="3"/>
        <v>0</v>
      </c>
      <c r="Q25" s="36">
        <f t="shared" si="10"/>
        <v>0</v>
      </c>
      <c r="R25" s="72">
        <f t="shared" si="11"/>
        <v>0</v>
      </c>
      <c r="S25" s="72">
        <f t="shared" si="12"/>
        <v>0</v>
      </c>
      <c r="T25" s="76">
        <f t="shared" si="4"/>
        <v>0</v>
      </c>
      <c r="U25" s="76">
        <f t="shared" si="5"/>
        <v>0</v>
      </c>
      <c r="V25" s="76">
        <f t="shared" si="6"/>
        <v>0</v>
      </c>
      <c r="W25" s="76">
        <f t="shared" si="7"/>
        <v>0</v>
      </c>
    </row>
    <row r="26" spans="1:23" s="23" customFormat="1" ht="14.25" x14ac:dyDescent="0.2">
      <c r="A26" s="31"/>
      <c r="B26" s="31"/>
      <c r="C26" s="33" t="str">
        <f t="shared" si="8"/>
        <v/>
      </c>
      <c r="D26" s="32"/>
      <c r="E26" s="32"/>
      <c r="F26" s="33" t="str">
        <f t="shared" si="9"/>
        <v/>
      </c>
      <c r="G26" s="34"/>
      <c r="H26" s="34"/>
      <c r="I26" s="35" t="str">
        <f>IF(OR(C26="Infrared Heater",C26="Boiler Fuel Economizer",C26="Pipe Wrap Insulation")=TRUE,"N/A",IF(OR(A26="",C26="",F26="",G26="")=TRUE,"",INDEX(BF_BaselineTable,MATCH(G26,Table!$D$2:$D$6,1),MATCH(C26&amp;": "&amp;F26,Table!$D$2:$I$2,0))))</f>
        <v/>
      </c>
      <c r="J26" s="54"/>
      <c r="K26" s="37" t="str">
        <f>IF(OR(C26="Infrared Heater",C26="Boiler Fuel Economizer",C26="Pipe Wrap Insulation")=TRUE,"N/A",IF(OR(A26="",C26="",F26="",G26="")=TRUE,"",INDEX(BF_EffUnitsTable,MATCH(G26,Table!$D$2:$D$6,1),MATCH(C26&amp;": "&amp;F26,Table!$D$2:$I$2,0))))</f>
        <v/>
      </c>
      <c r="L26" s="66"/>
      <c r="M26" s="65"/>
      <c r="N26" s="34"/>
      <c r="O26" s="34"/>
      <c r="P26" s="36">
        <f t="shared" si="3"/>
        <v>0</v>
      </c>
      <c r="Q26" s="36">
        <f t="shared" si="10"/>
        <v>0</v>
      </c>
      <c r="R26" s="72">
        <f t="shared" si="11"/>
        <v>0</v>
      </c>
      <c r="S26" s="72">
        <f t="shared" si="12"/>
        <v>0</v>
      </c>
      <c r="T26" s="76">
        <f t="shared" si="4"/>
        <v>0</v>
      </c>
      <c r="U26" s="76">
        <f t="shared" si="5"/>
        <v>0</v>
      </c>
      <c r="V26" s="76">
        <f t="shared" si="6"/>
        <v>0</v>
      </c>
      <c r="W26" s="76">
        <f t="shared" si="7"/>
        <v>0</v>
      </c>
    </row>
    <row r="27" spans="1:23" s="23" customFormat="1" ht="14.25" x14ac:dyDescent="0.2">
      <c r="A27" s="31"/>
      <c r="B27" s="31"/>
      <c r="C27" s="33" t="str">
        <f t="shared" si="8"/>
        <v/>
      </c>
      <c r="D27" s="32"/>
      <c r="E27" s="32"/>
      <c r="F27" s="33" t="str">
        <f t="shared" si="9"/>
        <v/>
      </c>
      <c r="G27" s="34"/>
      <c r="H27" s="34"/>
      <c r="I27" s="35" t="str">
        <f>IF(OR(C27="Infrared Heater",C27="Boiler Fuel Economizer",C27="Pipe Wrap Insulation")=TRUE,"N/A",IF(OR(A27="",C27="",F27="",G27="")=TRUE,"",INDEX(BF_BaselineTable,MATCH(G27,Table!$D$2:$D$6,1),MATCH(C27&amp;": "&amp;F27,Table!$D$2:$I$2,0))))</f>
        <v/>
      </c>
      <c r="J27" s="54"/>
      <c r="K27" s="37" t="str">
        <f>IF(OR(C27="Infrared Heater",C27="Boiler Fuel Economizer",C27="Pipe Wrap Insulation")=TRUE,"N/A",IF(OR(A27="",C27="",F27="",G27="")=TRUE,"",INDEX(BF_EffUnitsTable,MATCH(G27,Table!$D$2:$D$6,1),MATCH(C27&amp;": "&amp;F27,Table!$D$2:$I$2,0))))</f>
        <v/>
      </c>
      <c r="L27" s="66"/>
      <c r="M27" s="65"/>
      <c r="N27" s="34"/>
      <c r="O27" s="34"/>
      <c r="P27" s="36">
        <f t="shared" si="3"/>
        <v>0</v>
      </c>
      <c r="Q27" s="36">
        <f t="shared" si="10"/>
        <v>0</v>
      </c>
      <c r="R27" s="72">
        <f t="shared" si="11"/>
        <v>0</v>
      </c>
      <c r="S27" s="72">
        <f t="shared" si="12"/>
        <v>0</v>
      </c>
      <c r="T27" s="76">
        <f t="shared" si="4"/>
        <v>0</v>
      </c>
      <c r="U27" s="76">
        <f t="shared" si="5"/>
        <v>0</v>
      </c>
      <c r="V27" s="76">
        <f t="shared" si="6"/>
        <v>0</v>
      </c>
      <c r="W27" s="76">
        <f t="shared" si="7"/>
        <v>0</v>
      </c>
    </row>
    <row r="28" spans="1:23" s="23" customFormat="1" ht="14.25" x14ac:dyDescent="0.2">
      <c r="A28" s="31"/>
      <c r="B28" s="31"/>
      <c r="C28" s="33" t="str">
        <f t="shared" si="8"/>
        <v/>
      </c>
      <c r="D28" s="32"/>
      <c r="E28" s="32"/>
      <c r="F28" s="33" t="str">
        <f t="shared" si="9"/>
        <v/>
      </c>
      <c r="G28" s="34"/>
      <c r="H28" s="34"/>
      <c r="I28" s="35" t="str">
        <f>IF(OR(C28="Infrared Heater",C28="Boiler Fuel Economizer",C28="Pipe Wrap Insulation")=TRUE,"N/A",IF(OR(A28="",C28="",F28="",G28="")=TRUE,"",INDEX(BF_BaselineTable,MATCH(G28,Table!$D$2:$D$6,1),MATCH(C28&amp;": "&amp;F28,Table!$D$2:$I$2,0))))</f>
        <v/>
      </c>
      <c r="J28" s="54"/>
      <c r="K28" s="37" t="str">
        <f>IF(OR(C28="Infrared Heater",C28="Boiler Fuel Economizer",C28="Pipe Wrap Insulation")=TRUE,"N/A",IF(OR(A28="",C28="",F28="",G28="")=TRUE,"",INDEX(BF_EffUnitsTable,MATCH(G28,Table!$D$2:$D$6,1),MATCH(C28&amp;": "&amp;F28,Table!$D$2:$I$2,0))))</f>
        <v/>
      </c>
      <c r="L28" s="66"/>
      <c r="M28" s="65"/>
      <c r="N28" s="34"/>
      <c r="O28" s="34"/>
      <c r="P28" s="36">
        <f t="shared" si="3"/>
        <v>0</v>
      </c>
      <c r="Q28" s="36">
        <f t="shared" si="10"/>
        <v>0</v>
      </c>
      <c r="R28" s="72">
        <f t="shared" si="11"/>
        <v>0</v>
      </c>
      <c r="S28" s="72">
        <f t="shared" si="12"/>
        <v>0</v>
      </c>
      <c r="T28" s="76">
        <f t="shared" si="4"/>
        <v>0</v>
      </c>
      <c r="U28" s="76">
        <f t="shared" si="5"/>
        <v>0</v>
      </c>
      <c r="V28" s="76">
        <f t="shared" si="6"/>
        <v>0</v>
      </c>
      <c r="W28" s="76">
        <f t="shared" si="7"/>
        <v>0</v>
      </c>
    </row>
    <row r="29" spans="1:23" s="23" customFormat="1" ht="14.25" x14ac:dyDescent="0.2">
      <c r="A29" s="31"/>
      <c r="B29" s="31"/>
      <c r="C29" s="33" t="str">
        <f t="shared" si="8"/>
        <v/>
      </c>
      <c r="D29" s="32"/>
      <c r="E29" s="32"/>
      <c r="F29" s="33" t="str">
        <f t="shared" si="9"/>
        <v/>
      </c>
      <c r="G29" s="34"/>
      <c r="H29" s="34"/>
      <c r="I29" s="35" t="str">
        <f>IF(OR(C29="Infrared Heater",C29="Boiler Fuel Economizer",C29="Pipe Wrap Insulation")=TRUE,"N/A",IF(OR(A29="",C29="",F29="",G29="")=TRUE,"",INDEX(BF_BaselineTable,MATCH(G29,Table!$D$2:$D$6,1),MATCH(C29&amp;": "&amp;F29,Table!$D$2:$I$2,0))))</f>
        <v/>
      </c>
      <c r="J29" s="54"/>
      <c r="K29" s="37" t="str">
        <f>IF(OR(C29="Infrared Heater",C29="Boiler Fuel Economizer",C29="Pipe Wrap Insulation")=TRUE,"N/A",IF(OR(A29="",C29="",F29="",G29="")=TRUE,"",INDEX(BF_EffUnitsTable,MATCH(G29,Table!$D$2:$D$6,1),MATCH(C29&amp;": "&amp;F29,Table!$D$2:$I$2,0))))</f>
        <v/>
      </c>
      <c r="L29" s="66"/>
      <c r="M29" s="65"/>
      <c r="N29" s="34"/>
      <c r="O29" s="34"/>
      <c r="P29" s="36">
        <f t="shared" si="3"/>
        <v>0</v>
      </c>
      <c r="Q29" s="36">
        <f t="shared" si="10"/>
        <v>0</v>
      </c>
      <c r="R29" s="72">
        <f t="shared" si="11"/>
        <v>0</v>
      </c>
      <c r="S29" s="72">
        <f t="shared" si="12"/>
        <v>0</v>
      </c>
      <c r="T29" s="76">
        <f t="shared" si="4"/>
        <v>0</v>
      </c>
      <c r="U29" s="76">
        <f t="shared" si="5"/>
        <v>0</v>
      </c>
      <c r="V29" s="76">
        <f t="shared" si="6"/>
        <v>0</v>
      </c>
      <c r="W29" s="76">
        <f t="shared" si="7"/>
        <v>0</v>
      </c>
    </row>
    <row r="30" spans="1:23" s="23" customFormat="1" ht="14.25" x14ac:dyDescent="0.2">
      <c r="A30" s="31"/>
      <c r="B30" s="31"/>
      <c r="C30" s="33" t="str">
        <f t="shared" si="8"/>
        <v/>
      </c>
      <c r="D30" s="32"/>
      <c r="E30" s="32"/>
      <c r="F30" s="33" t="str">
        <f t="shared" si="9"/>
        <v/>
      </c>
      <c r="G30" s="34"/>
      <c r="H30" s="34"/>
      <c r="I30" s="35" t="str">
        <f>IF(OR(C30="Infrared Heater",C30="Boiler Fuel Economizer",C30="Pipe Wrap Insulation")=TRUE,"N/A",IF(OR(A30="",C30="",F30="",G30="")=TRUE,"",INDEX(BF_BaselineTable,MATCH(G30,Table!$D$2:$D$6,1),MATCH(C30&amp;": "&amp;F30,Table!$D$2:$I$2,0))))</f>
        <v/>
      </c>
      <c r="J30" s="54"/>
      <c r="K30" s="37" t="str">
        <f>IF(OR(C30="Infrared Heater",C30="Boiler Fuel Economizer",C30="Pipe Wrap Insulation")=TRUE,"N/A",IF(OR(A30="",C30="",F30="",G30="")=TRUE,"",INDEX(BF_EffUnitsTable,MATCH(G30,Table!$D$2:$D$6,1),MATCH(C30&amp;": "&amp;F30,Table!$D$2:$I$2,0))))</f>
        <v/>
      </c>
      <c r="L30" s="66"/>
      <c r="M30" s="65"/>
      <c r="N30" s="34"/>
      <c r="O30" s="34"/>
      <c r="P30" s="36">
        <f t="shared" si="3"/>
        <v>0</v>
      </c>
      <c r="Q30" s="36">
        <f t="shared" si="10"/>
        <v>0</v>
      </c>
      <c r="R30" s="72">
        <f t="shared" si="11"/>
        <v>0</v>
      </c>
      <c r="S30" s="72">
        <f t="shared" si="12"/>
        <v>0</v>
      </c>
      <c r="T30" s="76">
        <f t="shared" si="4"/>
        <v>0</v>
      </c>
      <c r="U30" s="76">
        <f t="shared" si="5"/>
        <v>0</v>
      </c>
      <c r="V30" s="76">
        <f t="shared" si="6"/>
        <v>0</v>
      </c>
      <c r="W30" s="76">
        <f t="shared" si="7"/>
        <v>0</v>
      </c>
    </row>
    <row r="31" spans="1:23" s="23" customFormat="1" ht="14.25" x14ac:dyDescent="0.2">
      <c r="A31" s="31"/>
      <c r="B31" s="31"/>
      <c r="C31" s="33" t="str">
        <f t="shared" si="8"/>
        <v/>
      </c>
      <c r="D31" s="32"/>
      <c r="E31" s="32"/>
      <c r="F31" s="33" t="str">
        <f t="shared" si="9"/>
        <v/>
      </c>
      <c r="G31" s="34"/>
      <c r="H31" s="34"/>
      <c r="I31" s="35" t="str">
        <f>IF(OR(C31="Infrared Heater",C31="Boiler Fuel Economizer",C31="Pipe Wrap Insulation")=TRUE,"N/A",IF(OR(A31="",C31="",F31="",G31="")=TRUE,"",INDEX(BF_BaselineTable,MATCH(G31,Table!$D$2:$D$6,1),MATCH(C31&amp;": "&amp;F31,Table!$D$2:$I$2,0))))</f>
        <v/>
      </c>
      <c r="J31" s="54"/>
      <c r="K31" s="37" t="str">
        <f>IF(OR(C31="Infrared Heater",C31="Boiler Fuel Economizer",C31="Pipe Wrap Insulation")=TRUE,"N/A",IF(OR(A31="",C31="",F31="",G31="")=TRUE,"",INDEX(BF_EffUnitsTable,MATCH(G31,Table!$D$2:$D$6,1),MATCH(C31&amp;": "&amp;F31,Table!$D$2:$I$2,0))))</f>
        <v/>
      </c>
      <c r="L31" s="66"/>
      <c r="M31" s="65"/>
      <c r="N31" s="34"/>
      <c r="O31" s="34"/>
      <c r="P31" s="36">
        <f t="shared" si="3"/>
        <v>0</v>
      </c>
      <c r="Q31" s="36">
        <f t="shared" si="10"/>
        <v>0</v>
      </c>
      <c r="R31" s="72">
        <f t="shared" si="11"/>
        <v>0</v>
      </c>
      <c r="S31" s="72">
        <f t="shared" si="12"/>
        <v>0</v>
      </c>
      <c r="T31" s="76">
        <f t="shared" si="4"/>
        <v>0</v>
      </c>
      <c r="U31" s="76">
        <f t="shared" si="5"/>
        <v>0</v>
      </c>
      <c r="V31" s="76">
        <f t="shared" si="6"/>
        <v>0</v>
      </c>
      <c r="W31" s="76">
        <f t="shared" si="7"/>
        <v>0</v>
      </c>
    </row>
    <row r="32" spans="1:23" s="23" customFormat="1" ht="14.25" x14ac:dyDescent="0.2">
      <c r="A32" s="31"/>
      <c r="B32" s="31"/>
      <c r="C32" s="33" t="str">
        <f t="shared" si="8"/>
        <v/>
      </c>
      <c r="D32" s="32"/>
      <c r="E32" s="32"/>
      <c r="F32" s="33" t="str">
        <f t="shared" si="9"/>
        <v/>
      </c>
      <c r="G32" s="34"/>
      <c r="H32" s="34"/>
      <c r="I32" s="35" t="str">
        <f>IF(OR(C32="Infrared Heater",C32="Boiler Fuel Economizer",C32="Pipe Wrap Insulation")=TRUE,"N/A",IF(OR(A32="",C32="",F32="",G32="")=TRUE,"",INDEX(BF_BaselineTable,MATCH(G32,Table!$D$2:$D$6,1),MATCH(C32&amp;": "&amp;F32,Table!$D$2:$I$2,0))))</f>
        <v/>
      </c>
      <c r="J32" s="54"/>
      <c r="K32" s="37" t="str">
        <f>IF(OR(C32="Infrared Heater",C32="Boiler Fuel Economizer",C32="Pipe Wrap Insulation")=TRUE,"N/A",IF(OR(A32="",C32="",F32="",G32="")=TRUE,"",INDEX(BF_EffUnitsTable,MATCH(G32,Table!$D$2:$D$6,1),MATCH(C32&amp;": "&amp;F32,Table!$D$2:$I$2,0))))</f>
        <v/>
      </c>
      <c r="L32" s="66"/>
      <c r="M32" s="65"/>
      <c r="N32" s="34"/>
      <c r="O32" s="34"/>
      <c r="P32" s="36">
        <f t="shared" si="3"/>
        <v>0</v>
      </c>
      <c r="Q32" s="36">
        <f t="shared" si="10"/>
        <v>0</v>
      </c>
      <c r="R32" s="72">
        <f t="shared" si="11"/>
        <v>0</v>
      </c>
      <c r="S32" s="72">
        <f t="shared" si="12"/>
        <v>0</v>
      </c>
      <c r="T32" s="76">
        <f t="shared" si="4"/>
        <v>0</v>
      </c>
      <c r="U32" s="76">
        <f t="shared" si="5"/>
        <v>0</v>
      </c>
      <c r="V32" s="76">
        <f t="shared" si="6"/>
        <v>0</v>
      </c>
      <c r="W32" s="76">
        <f t="shared" si="7"/>
        <v>0</v>
      </c>
    </row>
    <row r="33" spans="1:23" s="23" customFormat="1" ht="14.25" x14ac:dyDescent="0.2">
      <c r="A33" s="31"/>
      <c r="B33" s="31"/>
      <c r="C33" s="33" t="str">
        <f t="shared" si="8"/>
        <v/>
      </c>
      <c r="D33" s="32"/>
      <c r="E33" s="32"/>
      <c r="F33" s="33" t="str">
        <f t="shared" si="9"/>
        <v/>
      </c>
      <c r="G33" s="34"/>
      <c r="H33" s="34"/>
      <c r="I33" s="35" t="str">
        <f>IF(OR(C33="Infrared Heater",C33="Boiler Fuel Economizer",C33="Pipe Wrap Insulation")=TRUE,"N/A",IF(OR(A33="",C33="",F33="",G33="")=TRUE,"",INDEX(BF_BaselineTable,MATCH(G33,Table!$D$2:$D$6,1),MATCH(C33&amp;": "&amp;F33,Table!$D$2:$I$2,0))))</f>
        <v/>
      </c>
      <c r="J33" s="54"/>
      <c r="K33" s="37" t="str">
        <f>IF(OR(C33="Infrared Heater",C33="Boiler Fuel Economizer",C33="Pipe Wrap Insulation")=TRUE,"N/A",IF(OR(A33="",C33="",F33="",G33="")=TRUE,"",INDEX(BF_EffUnitsTable,MATCH(G33,Table!$D$2:$D$6,1),MATCH(C33&amp;": "&amp;F33,Table!$D$2:$I$2,0))))</f>
        <v/>
      </c>
      <c r="L33" s="66"/>
      <c r="M33" s="65"/>
      <c r="N33" s="34"/>
      <c r="O33" s="34"/>
      <c r="P33" s="36">
        <f t="shared" si="3"/>
        <v>0</v>
      </c>
      <c r="Q33" s="36">
        <f t="shared" si="10"/>
        <v>0</v>
      </c>
      <c r="R33" s="72">
        <f t="shared" si="11"/>
        <v>0</v>
      </c>
      <c r="S33" s="72">
        <f t="shared" si="12"/>
        <v>0</v>
      </c>
      <c r="T33" s="76">
        <f t="shared" si="4"/>
        <v>0</v>
      </c>
      <c r="U33" s="76">
        <f t="shared" si="5"/>
        <v>0</v>
      </c>
      <c r="V33" s="76">
        <f t="shared" si="6"/>
        <v>0</v>
      </c>
      <c r="W33" s="76">
        <f t="shared" si="7"/>
        <v>0</v>
      </c>
    </row>
    <row r="34" spans="1:23" s="23" customFormat="1" ht="14.25" x14ac:dyDescent="0.2">
      <c r="A34" s="31"/>
      <c r="B34" s="31"/>
      <c r="C34" s="33" t="str">
        <f t="shared" si="8"/>
        <v/>
      </c>
      <c r="D34" s="32"/>
      <c r="E34" s="32"/>
      <c r="F34" s="33" t="str">
        <f t="shared" si="9"/>
        <v/>
      </c>
      <c r="G34" s="34"/>
      <c r="H34" s="34"/>
      <c r="I34" s="35" t="str">
        <f>IF(OR(C34="Infrared Heater",C34="Boiler Fuel Economizer",C34="Pipe Wrap Insulation")=TRUE,"N/A",IF(OR(A34="",C34="",F34="",G34="")=TRUE,"",INDEX(BF_BaselineTable,MATCH(G34,Table!$D$2:$D$6,1),MATCH(C34&amp;": "&amp;F34,Table!$D$2:$I$2,0))))</f>
        <v/>
      </c>
      <c r="J34" s="54"/>
      <c r="K34" s="37" t="str">
        <f>IF(OR(C34="Infrared Heater",C34="Boiler Fuel Economizer",C34="Pipe Wrap Insulation")=TRUE,"N/A",IF(OR(A34="",C34="",F34="",G34="")=TRUE,"",INDEX(BF_EffUnitsTable,MATCH(G34,Table!$D$2:$D$6,1),MATCH(C34&amp;": "&amp;F34,Table!$D$2:$I$2,0))))</f>
        <v/>
      </c>
      <c r="L34" s="66"/>
      <c r="M34" s="65"/>
      <c r="N34" s="34"/>
      <c r="O34" s="34"/>
      <c r="P34" s="36">
        <f t="shared" si="3"/>
        <v>0</v>
      </c>
      <c r="Q34" s="36">
        <f t="shared" si="10"/>
        <v>0</v>
      </c>
      <c r="R34" s="72">
        <f t="shared" si="11"/>
        <v>0</v>
      </c>
      <c r="S34" s="72">
        <f t="shared" si="12"/>
        <v>0</v>
      </c>
      <c r="T34" s="76">
        <f t="shared" si="4"/>
        <v>0</v>
      </c>
      <c r="U34" s="76">
        <f t="shared" si="5"/>
        <v>0</v>
      </c>
      <c r="V34" s="76">
        <f t="shared" si="6"/>
        <v>0</v>
      </c>
      <c r="W34" s="76">
        <f t="shared" si="7"/>
        <v>0</v>
      </c>
    </row>
    <row r="35" spans="1:23" s="23" customFormat="1" ht="14.25" x14ac:dyDescent="0.2">
      <c r="A35" s="31"/>
      <c r="B35" s="31"/>
      <c r="C35" s="33" t="str">
        <f t="shared" si="8"/>
        <v/>
      </c>
      <c r="D35" s="32"/>
      <c r="E35" s="32"/>
      <c r="F35" s="33" t="str">
        <f t="shared" si="9"/>
        <v/>
      </c>
      <c r="G35" s="34"/>
      <c r="H35" s="34"/>
      <c r="I35" s="35" t="str">
        <f>IF(OR(C35="Infrared Heater",C35="Boiler Fuel Economizer",C35="Pipe Wrap Insulation")=TRUE,"N/A",IF(OR(A35="",C35="",F35="",G35="")=TRUE,"",INDEX(BF_BaselineTable,MATCH(G35,Table!$D$2:$D$6,1),MATCH(C35&amp;": "&amp;F35,Table!$D$2:$I$2,0))))</f>
        <v/>
      </c>
      <c r="J35" s="54"/>
      <c r="K35" s="37" t="str">
        <f>IF(OR(C35="Infrared Heater",C35="Boiler Fuel Economizer",C35="Pipe Wrap Insulation")=TRUE,"N/A",IF(OR(A35="",C35="",F35="",G35="")=TRUE,"",INDEX(BF_EffUnitsTable,MATCH(G35,Table!$D$2:$D$6,1),MATCH(C35&amp;": "&amp;F35,Table!$D$2:$I$2,0))))</f>
        <v/>
      </c>
      <c r="L35" s="66"/>
      <c r="M35" s="65"/>
      <c r="N35" s="34"/>
      <c r="O35" s="34"/>
      <c r="P35" s="36">
        <f t="shared" si="3"/>
        <v>0</v>
      </c>
      <c r="Q35" s="36">
        <f t="shared" si="10"/>
        <v>0</v>
      </c>
      <c r="R35" s="72">
        <f t="shared" si="11"/>
        <v>0</v>
      </c>
      <c r="S35" s="72">
        <f t="shared" si="12"/>
        <v>0</v>
      </c>
      <c r="T35" s="76">
        <f t="shared" si="4"/>
        <v>0</v>
      </c>
      <c r="U35" s="76">
        <f t="shared" si="5"/>
        <v>0</v>
      </c>
      <c r="V35" s="76">
        <f t="shared" si="6"/>
        <v>0</v>
      </c>
      <c r="W35" s="76">
        <f t="shared" si="7"/>
        <v>0</v>
      </c>
    </row>
    <row r="36" spans="1:23" s="23" customFormat="1" ht="14.25" x14ac:dyDescent="0.2">
      <c r="A36" s="31"/>
      <c r="B36" s="31"/>
      <c r="C36" s="33" t="str">
        <f t="shared" si="8"/>
        <v/>
      </c>
      <c r="D36" s="32"/>
      <c r="E36" s="32"/>
      <c r="F36" s="33" t="str">
        <f t="shared" si="9"/>
        <v/>
      </c>
      <c r="G36" s="34"/>
      <c r="H36" s="34"/>
      <c r="I36" s="35" t="str">
        <f>IF(OR(C36="Infrared Heater",C36="Boiler Fuel Economizer",C36="Pipe Wrap Insulation")=TRUE,"N/A",IF(OR(A36="",C36="",F36="",G36="")=TRUE,"",INDEX(BF_BaselineTable,MATCH(G36,Table!$D$2:$D$6,1),MATCH(C36&amp;": "&amp;F36,Table!$D$2:$I$2,0))))</f>
        <v/>
      </c>
      <c r="J36" s="54"/>
      <c r="K36" s="37" t="str">
        <f>IF(OR(C36="Infrared Heater",C36="Boiler Fuel Economizer",C36="Pipe Wrap Insulation")=TRUE,"N/A",IF(OR(A36="",C36="",F36="",G36="")=TRUE,"",INDEX(BF_EffUnitsTable,MATCH(G36,Table!$D$2:$D$6,1),MATCH(C36&amp;": "&amp;F36,Table!$D$2:$I$2,0))))</f>
        <v/>
      </c>
      <c r="L36" s="66"/>
      <c r="M36" s="65"/>
      <c r="N36" s="34"/>
      <c r="O36" s="34"/>
      <c r="P36" s="36">
        <f t="shared" si="3"/>
        <v>0</v>
      </c>
      <c r="Q36" s="36">
        <f t="shared" si="10"/>
        <v>0</v>
      </c>
      <c r="R36" s="72">
        <f t="shared" si="11"/>
        <v>0</v>
      </c>
      <c r="S36" s="72">
        <f t="shared" si="12"/>
        <v>0</v>
      </c>
      <c r="T36" s="76">
        <f t="shared" si="4"/>
        <v>0</v>
      </c>
      <c r="U36" s="76">
        <f t="shared" si="5"/>
        <v>0</v>
      </c>
      <c r="V36" s="76">
        <f t="shared" si="6"/>
        <v>0</v>
      </c>
      <c r="W36" s="76">
        <f t="shared" si="7"/>
        <v>0</v>
      </c>
    </row>
    <row r="37" spans="1:23" s="23" customFormat="1" ht="14.25" x14ac:dyDescent="0.2">
      <c r="A37" s="31"/>
      <c r="B37" s="31"/>
      <c r="C37" s="33" t="str">
        <f t="shared" si="8"/>
        <v/>
      </c>
      <c r="D37" s="32"/>
      <c r="E37" s="32"/>
      <c r="F37" s="33" t="str">
        <f t="shared" si="9"/>
        <v/>
      </c>
      <c r="G37" s="34"/>
      <c r="H37" s="34"/>
      <c r="I37" s="35" t="str">
        <f>IF(OR(C37="Infrared Heater",C37="Boiler Fuel Economizer",C37="Pipe Wrap Insulation")=TRUE,"N/A",IF(OR(A37="",C37="",F37="",G37="")=TRUE,"",INDEX(BF_BaselineTable,MATCH(G37,Table!$D$2:$D$6,1),MATCH(C37&amp;": "&amp;F37,Table!$D$2:$I$2,0))))</f>
        <v/>
      </c>
      <c r="J37" s="54"/>
      <c r="K37" s="37" t="str">
        <f>IF(OR(C37="Infrared Heater",C37="Boiler Fuel Economizer",C37="Pipe Wrap Insulation")=TRUE,"N/A",IF(OR(A37="",C37="",F37="",G37="")=TRUE,"",INDEX(BF_EffUnitsTable,MATCH(G37,Table!$D$2:$D$6,1),MATCH(C37&amp;": "&amp;F37,Table!$D$2:$I$2,0))))</f>
        <v/>
      </c>
      <c r="L37" s="66"/>
      <c r="M37" s="65"/>
      <c r="N37" s="34"/>
      <c r="O37" s="34"/>
      <c r="P37" s="36">
        <f t="shared" si="3"/>
        <v>0</v>
      </c>
      <c r="Q37" s="36">
        <f t="shared" si="10"/>
        <v>0</v>
      </c>
      <c r="R37" s="72">
        <f t="shared" si="11"/>
        <v>0</v>
      </c>
      <c r="S37" s="72">
        <f t="shared" si="12"/>
        <v>0</v>
      </c>
      <c r="T37" s="76">
        <f t="shared" si="4"/>
        <v>0</v>
      </c>
      <c r="U37" s="76">
        <f t="shared" si="5"/>
        <v>0</v>
      </c>
      <c r="V37" s="76">
        <f t="shared" si="6"/>
        <v>0</v>
      </c>
      <c r="W37" s="76">
        <f t="shared" si="7"/>
        <v>0</v>
      </c>
    </row>
    <row r="38" spans="1:23" s="23" customFormat="1" ht="14.25" x14ac:dyDescent="0.2">
      <c r="A38" s="31"/>
      <c r="B38" s="31"/>
      <c r="C38" s="33" t="str">
        <f t="shared" si="8"/>
        <v/>
      </c>
      <c r="D38" s="32"/>
      <c r="E38" s="32"/>
      <c r="F38" s="33" t="str">
        <f t="shared" si="9"/>
        <v/>
      </c>
      <c r="G38" s="34"/>
      <c r="H38" s="34"/>
      <c r="I38" s="35" t="str">
        <f>IF(OR(C38="Infrared Heater",C38="Boiler Fuel Economizer",C38="Pipe Wrap Insulation")=TRUE,"N/A",IF(OR(A38="",C38="",F38="",G38="")=TRUE,"",INDEX(BF_BaselineTable,MATCH(G38,Table!$D$2:$D$6,1),MATCH(C38&amp;": "&amp;F38,Table!$D$2:$I$2,0))))</f>
        <v/>
      </c>
      <c r="J38" s="54"/>
      <c r="K38" s="37" t="str">
        <f>IF(OR(C38="Infrared Heater",C38="Boiler Fuel Economizer",C38="Pipe Wrap Insulation")=TRUE,"N/A",IF(OR(A38="",C38="",F38="",G38="")=TRUE,"",INDEX(BF_EffUnitsTable,MATCH(G38,Table!$D$2:$D$6,1),MATCH(C38&amp;": "&amp;F38,Table!$D$2:$I$2,0))))</f>
        <v/>
      </c>
      <c r="L38" s="66"/>
      <c r="M38" s="65"/>
      <c r="N38" s="34"/>
      <c r="O38" s="34"/>
      <c r="P38" s="36">
        <f t="shared" si="3"/>
        <v>0</v>
      </c>
      <c r="Q38" s="36">
        <f t="shared" si="10"/>
        <v>0</v>
      </c>
      <c r="R38" s="72">
        <f t="shared" si="11"/>
        <v>0</v>
      </c>
      <c r="S38" s="72">
        <f t="shared" si="12"/>
        <v>0</v>
      </c>
      <c r="T38" s="76">
        <f t="shared" si="4"/>
        <v>0</v>
      </c>
      <c r="U38" s="76">
        <f t="shared" si="5"/>
        <v>0</v>
      </c>
      <c r="V38" s="76">
        <f t="shared" si="6"/>
        <v>0</v>
      </c>
      <c r="W38" s="76">
        <f t="shared" si="7"/>
        <v>0</v>
      </c>
    </row>
    <row r="39" spans="1:23" s="23" customFormat="1" ht="14.25" x14ac:dyDescent="0.2">
      <c r="A39" s="31"/>
      <c r="B39" s="31"/>
      <c r="C39" s="33" t="str">
        <f t="shared" si="8"/>
        <v/>
      </c>
      <c r="D39" s="32"/>
      <c r="E39" s="32"/>
      <c r="F39" s="33" t="str">
        <f t="shared" si="9"/>
        <v/>
      </c>
      <c r="G39" s="34"/>
      <c r="H39" s="34"/>
      <c r="I39" s="35" t="str">
        <f>IF(OR(C39="Infrared Heater",C39="Boiler Fuel Economizer",C39="Pipe Wrap Insulation")=TRUE,"N/A",IF(OR(A39="",C39="",F39="",G39="")=TRUE,"",INDEX(BF_BaselineTable,MATCH(G39,Table!$D$2:$D$6,1),MATCH(C39&amp;": "&amp;F39,Table!$D$2:$I$2,0))))</f>
        <v/>
      </c>
      <c r="J39" s="54"/>
      <c r="K39" s="37" t="str">
        <f>IF(OR(C39="Infrared Heater",C39="Boiler Fuel Economizer",C39="Pipe Wrap Insulation")=TRUE,"N/A",IF(OR(A39="",C39="",F39="",G39="")=TRUE,"",INDEX(BF_EffUnitsTable,MATCH(G39,Table!$D$2:$D$6,1),MATCH(C39&amp;": "&amp;F39,Table!$D$2:$I$2,0))))</f>
        <v/>
      </c>
      <c r="L39" s="66"/>
      <c r="M39" s="65"/>
      <c r="N39" s="34"/>
      <c r="O39" s="34"/>
      <c r="P39" s="36">
        <f t="shared" si="3"/>
        <v>0</v>
      </c>
      <c r="Q39" s="36">
        <f t="shared" si="10"/>
        <v>0</v>
      </c>
      <c r="R39" s="72">
        <f t="shared" si="11"/>
        <v>0</v>
      </c>
      <c r="S39" s="72">
        <f t="shared" si="12"/>
        <v>0</v>
      </c>
      <c r="T39" s="76">
        <f t="shared" si="4"/>
        <v>0</v>
      </c>
      <c r="U39" s="76">
        <f t="shared" si="5"/>
        <v>0</v>
      </c>
      <c r="V39" s="76">
        <f t="shared" si="6"/>
        <v>0</v>
      </c>
      <c r="W39" s="76">
        <f t="shared" si="7"/>
        <v>0</v>
      </c>
    </row>
    <row r="40" spans="1:23" s="23" customFormat="1" ht="14.25" x14ac:dyDescent="0.2">
      <c r="A40" s="31"/>
      <c r="B40" s="31"/>
      <c r="C40" s="33" t="str">
        <f t="shared" si="8"/>
        <v/>
      </c>
      <c r="D40" s="32"/>
      <c r="E40" s="32"/>
      <c r="F40" s="33" t="str">
        <f t="shared" si="9"/>
        <v/>
      </c>
      <c r="G40" s="34"/>
      <c r="H40" s="34"/>
      <c r="I40" s="35" t="str">
        <f>IF(OR(C40="Infrared Heater",C40="Boiler Fuel Economizer",C40="Pipe Wrap Insulation")=TRUE,"N/A",IF(OR(A40="",C40="",F40="",G40="")=TRUE,"",INDEX(BF_BaselineTable,MATCH(G40,Table!$D$2:$D$6,1),MATCH(C40&amp;": "&amp;F40,Table!$D$2:$I$2,0))))</f>
        <v/>
      </c>
      <c r="J40" s="54"/>
      <c r="K40" s="37" t="str">
        <f>IF(OR(C40="Infrared Heater",C40="Boiler Fuel Economizer",C40="Pipe Wrap Insulation")=TRUE,"N/A",IF(OR(A40="",C40="",F40="",G40="")=TRUE,"",INDEX(BF_EffUnitsTable,MATCH(G40,Table!$D$2:$D$6,1),MATCH(C40&amp;": "&amp;F40,Table!$D$2:$I$2,0))))</f>
        <v/>
      </c>
      <c r="L40" s="66"/>
      <c r="M40" s="65"/>
      <c r="N40" s="34"/>
      <c r="O40" s="34"/>
      <c r="P40" s="36">
        <f t="shared" si="3"/>
        <v>0</v>
      </c>
      <c r="Q40" s="36">
        <f t="shared" si="10"/>
        <v>0</v>
      </c>
      <c r="R40" s="72">
        <f t="shared" si="11"/>
        <v>0</v>
      </c>
      <c r="S40" s="72">
        <f t="shared" si="12"/>
        <v>0</v>
      </c>
      <c r="T40" s="76">
        <f t="shared" si="4"/>
        <v>0</v>
      </c>
      <c r="U40" s="76">
        <f t="shared" si="5"/>
        <v>0</v>
      </c>
      <c r="V40" s="76">
        <f t="shared" si="6"/>
        <v>0</v>
      </c>
      <c r="W40" s="76">
        <f t="shared" si="7"/>
        <v>0</v>
      </c>
    </row>
    <row r="43" spans="1:23" x14ac:dyDescent="0.2">
      <c r="B43" s="20"/>
      <c r="C43" s="20"/>
      <c r="D43" s="20"/>
      <c r="E43" s="20"/>
    </row>
  </sheetData>
  <sheetProtection algorithmName="SHA-512" hashValue="h7NT+0RRfZk7dF/DxeLCoHCIWWFy1MYNCY+HQ4taDRmut62LTwUqlqDzaB2PxN9v19gvFVthxqjVaxLb7ENFBw==" saltValue="uM4IHwtLuCjVywQrCyS7pA==" spinCount="100000" sheet="1" objects="1" scenarios="1"/>
  <mergeCells count="16">
    <mergeCell ref="P14:Q14"/>
    <mergeCell ref="B14:C14"/>
    <mergeCell ref="F4:J4"/>
    <mergeCell ref="F8:J8"/>
    <mergeCell ref="P4:R4"/>
    <mergeCell ref="B9:C9"/>
    <mergeCell ref="B8:C8"/>
    <mergeCell ref="B6:D6"/>
    <mergeCell ref="B4:D4"/>
    <mergeCell ref="B5:D5"/>
    <mergeCell ref="V10:X10"/>
    <mergeCell ref="P3:R3"/>
    <mergeCell ref="U3:W3"/>
    <mergeCell ref="U4:W8"/>
    <mergeCell ref="X3:Z3"/>
    <mergeCell ref="X4:Z8"/>
  </mergeCells>
  <phoneticPr fontId="0" type="noConversion"/>
  <conditionalFormatting sqref="J16:J40">
    <cfRule type="expression" dxfId="2" priority="3">
      <formula>OR(C16="Infrared Heater",C16="Boiler Fuel Economizer")=TRUE</formula>
    </cfRule>
  </conditionalFormatting>
  <conditionalFormatting sqref="G16:H40 J16:J40">
    <cfRule type="expression" dxfId="1" priority="2">
      <formula>$C16="Pipe Wrap Insulation"</formula>
    </cfRule>
  </conditionalFormatting>
  <conditionalFormatting sqref="L16:M40">
    <cfRule type="expression" dxfId="0" priority="1">
      <formula>$C16&lt;&gt;"Pipe Wrap Insulation"</formula>
    </cfRule>
  </conditionalFormatting>
  <dataValidations count="11">
    <dataValidation type="whole" operator="greaterThanOrEqual" allowBlank="1" showInputMessage="1" showErrorMessage="1" sqref="N16:Q40" xr:uid="{00000000-0002-0000-0000-000000000000}">
      <formula1>0</formula1>
    </dataValidation>
    <dataValidation type="list" allowBlank="1" showInputMessage="1" showErrorMessage="1" sqref="B16:B40" xr:uid="{00000000-0002-0000-0000-000001000000}">
      <formula1>"N,R"</formula1>
    </dataValidation>
    <dataValidation type="list" allowBlank="1" showInputMessage="1" showErrorMessage="1" sqref="V10" xr:uid="{00000000-0002-0000-0000-000002000000}">
      <formula1>"Pre,Post"</formula1>
    </dataValidation>
    <dataValidation type="list" allowBlank="1" showInputMessage="1" showErrorMessage="1" sqref="B14" xr:uid="{00000000-0002-0000-0000-000003000000}">
      <formula1>BuildingType</formula1>
    </dataValidation>
    <dataValidation operator="lessThan" allowBlank="1" showInputMessage="1" showErrorMessage="1" error="value must be expressed as a fraction or percentage." sqref="I16:I40" xr:uid="{00000000-0002-0000-0000-000004000000}"/>
    <dataValidation type="custom" operator="lessThanOrEqual" allowBlank="1" showInputMessage="1" showErrorMessage="1" error="Boilers with a capacity &gt; 4000 MBH must go through the Custom Measure Path. " sqref="H16:H40" xr:uid="{00000000-0002-0000-0000-000005000000}">
      <formula1>OR(RIGHT($C16,6)&lt;&gt;"Boiler",$G16&lt;=4000)</formula1>
    </dataValidation>
    <dataValidation type="list" allowBlank="1" showInputMessage="1" showErrorMessage="1" sqref="A16:A40" xr:uid="{00000000-0002-0000-0000-000006000000}">
      <formula1>MeasureCode</formula1>
    </dataValidation>
    <dataValidation type="decimal" allowBlank="1" showInputMessage="1" showErrorMessage="1" errorTitle="Invalid Efficiency Entered" error="The efficiency entered falls outside of the acceptable range for the selected Measure Code. Proposed Equipment Efficiency must be greater than or equal to minimum eligibility criteria and less than 100%. Please review inputs." sqref="J16:J40" xr:uid="{00000000-0002-0000-0000-000007000000}">
      <formula1>VLOOKUP(A16,MeasureCode_Lookup,6,FALSE)</formula1>
      <formula2>1</formula2>
    </dataValidation>
    <dataValidation type="decimal" allowBlank="1" showInputMessage="1" showErrorMessage="1" errorTitle="Invalid Capacity Entered" error="The MBH capacity entered falls outside of the acceptable range for the selected Measure Code. Please review inputs." sqref="G16:G40" xr:uid="{00000000-0002-0000-0000-000008000000}">
      <formula1>VLOOKUP(A16,MeasureCode_Lookup,4,FALSE)</formula1>
      <formula2>VLOOKUP(A16,MeasureCode_Lookup,5,FALSE)</formula2>
    </dataValidation>
    <dataValidation type="list" operator="greaterThanOrEqual" allowBlank="1" showInputMessage="1" showErrorMessage="1" sqref="L16:L40" xr:uid="{BD39E4EA-1B6A-4FDA-9FF9-13F1F61FDDED}">
      <formula1>PipeDiameter</formula1>
    </dataValidation>
    <dataValidation type="list" operator="greaterThanOrEqual" allowBlank="1" showInputMessage="1" showErrorMessage="1" sqref="M16:M40" xr:uid="{A4467774-366E-415F-8948-BEC1641BDAE4}">
      <formula1>InsulationThickness</formula1>
    </dataValidation>
  </dataValidations>
  <pageMargins left="0.75" right="0.75" top="1" bottom="1" header="0.5" footer="0.5"/>
  <pageSetup scale="56" orientation="portrait" horizontalDpi="4294967293" r:id="rId1"/>
  <headerFooter alignWithMargins="0"/>
  <colBreaks count="1" manualBreakCount="1">
    <brk id="14" max="37" man="1"/>
  </colBreaks>
  <cellWatches>
    <cellWatch r="T18"/>
  </cellWatche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0</xdr:col>
                    <xdr:colOff>0</xdr:colOff>
                    <xdr:row>10</xdr:row>
                    <xdr:rowOff>9525</xdr:rowOff>
                  </from>
                  <to>
                    <xdr:col>1</xdr:col>
                    <xdr:colOff>133350</xdr:colOff>
                    <xdr:row>11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0</xdr:col>
                    <xdr:colOff>0</xdr:colOff>
                    <xdr:row>11</xdr:row>
                    <xdr:rowOff>9525</xdr:rowOff>
                  </from>
                  <to>
                    <xdr:col>1</xdr:col>
                    <xdr:colOff>133350</xdr:colOff>
                    <xdr:row>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xdr:col>
                    <xdr:colOff>247650</xdr:colOff>
                    <xdr:row>10</xdr:row>
                    <xdr:rowOff>9525</xdr:rowOff>
                  </from>
                  <to>
                    <xdr:col>1</xdr:col>
                    <xdr:colOff>1162050</xdr:colOff>
                    <xdr:row>11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xdr:col>
                    <xdr:colOff>247650</xdr:colOff>
                    <xdr:row>11</xdr:row>
                    <xdr:rowOff>9525</xdr:rowOff>
                  </from>
                  <to>
                    <xdr:col>1</xdr:col>
                    <xdr:colOff>1162050</xdr:colOff>
                    <xdr:row>12</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xdr:col>
                    <xdr:colOff>1200150</xdr:colOff>
                    <xdr:row>10</xdr:row>
                    <xdr:rowOff>9525</xdr:rowOff>
                  </from>
                  <to>
                    <xdr:col>2</xdr:col>
                    <xdr:colOff>819150</xdr:colOff>
                    <xdr:row>11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32"/>
  <sheetViews>
    <sheetView showGridLines="0" workbookViewId="0"/>
  </sheetViews>
  <sheetFormatPr defaultColWidth="8.85546875" defaultRowHeight="12.75" x14ac:dyDescent="0.2"/>
  <cols>
    <col min="1" max="1" width="13.5703125" style="27" bestFit="1" customWidth="1"/>
    <col min="2" max="2" width="20.140625" style="27" bestFit="1" customWidth="1"/>
    <col min="3" max="3" width="15.28515625" style="27" bestFit="1" customWidth="1"/>
    <col min="4" max="4" width="18.28515625" style="27" bestFit="1" customWidth="1"/>
    <col min="5" max="5" width="18.7109375" style="27" bestFit="1" customWidth="1"/>
    <col min="6" max="6" width="19.85546875" style="27" bestFit="1" customWidth="1"/>
    <col min="7" max="7" width="14.5703125" style="27" bestFit="1" customWidth="1"/>
    <col min="8" max="8" width="15.140625" style="27" bestFit="1" customWidth="1"/>
    <col min="9" max="9" width="20.140625" style="27" bestFit="1" customWidth="1"/>
    <col min="10" max="10" width="12" style="27" bestFit="1" customWidth="1"/>
    <col min="11" max="11" width="12.5703125" style="27" bestFit="1" customWidth="1"/>
    <col min="12" max="13" width="28.42578125" style="27" bestFit="1" customWidth="1"/>
    <col min="14" max="14" width="12.5703125" style="27" bestFit="1" customWidth="1"/>
    <col min="15" max="15" width="28.42578125" style="27" bestFit="1" customWidth="1"/>
    <col min="16" max="16384" width="8.85546875" style="27"/>
  </cols>
  <sheetData>
    <row r="1" spans="1:10" x14ac:dyDescent="0.2">
      <c r="A1" s="56" t="s">
        <v>76</v>
      </c>
      <c r="B1" s="56" t="s">
        <v>0</v>
      </c>
      <c r="C1" s="56" t="s">
        <v>75</v>
      </c>
      <c r="D1" s="56" t="s">
        <v>137</v>
      </c>
      <c r="E1" s="56" t="s">
        <v>138</v>
      </c>
      <c r="F1" s="56" t="s">
        <v>145</v>
      </c>
      <c r="G1" s="56" t="s">
        <v>152</v>
      </c>
      <c r="H1" s="56" t="s">
        <v>150</v>
      </c>
      <c r="I1" s="56" t="s">
        <v>151</v>
      </c>
      <c r="J1" s="56" t="s">
        <v>153</v>
      </c>
    </row>
    <row r="2" spans="1:10" x14ac:dyDescent="0.2">
      <c r="A2" s="28" t="s">
        <v>77</v>
      </c>
      <c r="B2" s="28" t="s">
        <v>97</v>
      </c>
      <c r="C2" s="28" t="s">
        <v>58</v>
      </c>
      <c r="D2" s="55">
        <v>0.01</v>
      </c>
      <c r="E2" s="55">
        <v>299.99</v>
      </c>
      <c r="F2" s="43">
        <v>0.85</v>
      </c>
      <c r="G2" s="43" t="s">
        <v>147</v>
      </c>
      <c r="H2" s="45">
        <v>0.95</v>
      </c>
      <c r="I2" s="45">
        <v>400</v>
      </c>
      <c r="J2" s="46">
        <v>20</v>
      </c>
    </row>
    <row r="3" spans="1:10" x14ac:dyDescent="0.2">
      <c r="A3" s="28" t="s">
        <v>78</v>
      </c>
      <c r="B3" s="28" t="s">
        <v>97</v>
      </c>
      <c r="C3" s="28" t="s">
        <v>58</v>
      </c>
      <c r="D3" s="55">
        <v>300</v>
      </c>
      <c r="E3" s="55">
        <v>1500</v>
      </c>
      <c r="F3" s="43">
        <v>0.85</v>
      </c>
      <c r="G3" s="43" t="s">
        <v>148</v>
      </c>
      <c r="H3" s="45">
        <v>1.75</v>
      </c>
      <c r="I3" s="45">
        <v>0</v>
      </c>
      <c r="J3" s="46">
        <v>20</v>
      </c>
    </row>
    <row r="4" spans="1:10" x14ac:dyDescent="0.2">
      <c r="A4" s="28" t="s">
        <v>79</v>
      </c>
      <c r="B4" s="28" t="s">
        <v>97</v>
      </c>
      <c r="C4" s="28" t="s">
        <v>58</v>
      </c>
      <c r="D4" s="55">
        <v>1500.01</v>
      </c>
      <c r="E4" s="55">
        <v>2500</v>
      </c>
      <c r="F4" s="43">
        <v>0.85</v>
      </c>
      <c r="G4" s="43" t="s">
        <v>148</v>
      </c>
      <c r="H4" s="45">
        <v>1.5</v>
      </c>
      <c r="I4" s="45">
        <v>0</v>
      </c>
      <c r="J4" s="46">
        <v>20</v>
      </c>
    </row>
    <row r="5" spans="1:10" x14ac:dyDescent="0.2">
      <c r="A5" s="28" t="s">
        <v>80</v>
      </c>
      <c r="B5" s="28" t="s">
        <v>97</v>
      </c>
      <c r="C5" s="28" t="s">
        <v>58</v>
      </c>
      <c r="D5" s="55">
        <v>2500.0100000000002</v>
      </c>
      <c r="E5" s="55">
        <v>4000</v>
      </c>
      <c r="F5" s="43">
        <v>0.85</v>
      </c>
      <c r="G5" s="43" t="s">
        <v>149</v>
      </c>
      <c r="H5" s="45">
        <v>1.3</v>
      </c>
      <c r="I5" s="45">
        <v>0</v>
      </c>
      <c r="J5" s="46">
        <v>20</v>
      </c>
    </row>
    <row r="6" spans="1:10" x14ac:dyDescent="0.2">
      <c r="A6" s="28" t="s">
        <v>81</v>
      </c>
      <c r="B6" s="28" t="s">
        <v>61</v>
      </c>
      <c r="C6" s="28" t="s">
        <v>63</v>
      </c>
      <c r="D6" s="55">
        <v>0.01</v>
      </c>
      <c r="E6" s="55">
        <v>299.99</v>
      </c>
      <c r="F6" s="43">
        <v>0.82</v>
      </c>
      <c r="G6" s="43" t="s">
        <v>147</v>
      </c>
      <c r="H6" s="45">
        <v>1.4</v>
      </c>
      <c r="I6" s="45">
        <v>400</v>
      </c>
      <c r="J6" s="46">
        <v>20</v>
      </c>
    </row>
    <row r="7" spans="1:10" x14ac:dyDescent="0.2">
      <c r="A7" s="28" t="s">
        <v>82</v>
      </c>
      <c r="B7" s="28" t="s">
        <v>61</v>
      </c>
      <c r="C7" s="28" t="s">
        <v>63</v>
      </c>
      <c r="D7" s="55">
        <v>300</v>
      </c>
      <c r="E7" s="55">
        <v>1500</v>
      </c>
      <c r="F7" s="43">
        <v>0.81</v>
      </c>
      <c r="G7" s="43" t="s">
        <v>148</v>
      </c>
      <c r="H7" s="45">
        <v>1.2</v>
      </c>
      <c r="I7" s="45">
        <v>0</v>
      </c>
      <c r="J7" s="46">
        <v>20</v>
      </c>
    </row>
    <row r="8" spans="1:10" x14ac:dyDescent="0.2">
      <c r="A8" s="28" t="s">
        <v>83</v>
      </c>
      <c r="B8" s="28" t="s">
        <v>61</v>
      </c>
      <c r="C8" s="28" t="s">
        <v>63</v>
      </c>
      <c r="D8" s="55">
        <v>1500.01</v>
      </c>
      <c r="E8" s="55">
        <v>2500</v>
      </c>
      <c r="F8" s="43">
        <v>0.81</v>
      </c>
      <c r="G8" s="43" t="s">
        <v>148</v>
      </c>
      <c r="H8" s="45">
        <v>1.2</v>
      </c>
      <c r="I8" s="45">
        <v>0</v>
      </c>
      <c r="J8" s="46">
        <v>20</v>
      </c>
    </row>
    <row r="9" spans="1:10" x14ac:dyDescent="0.2">
      <c r="A9" s="28" t="s">
        <v>84</v>
      </c>
      <c r="B9" s="28" t="s">
        <v>61</v>
      </c>
      <c r="C9" s="28" t="s">
        <v>63</v>
      </c>
      <c r="D9" s="55">
        <v>2500.0100000000002</v>
      </c>
      <c r="E9" s="55">
        <v>4000</v>
      </c>
      <c r="F9" s="43">
        <v>0.81</v>
      </c>
      <c r="G9" s="43" t="s">
        <v>148</v>
      </c>
      <c r="H9" s="45">
        <v>1</v>
      </c>
      <c r="I9" s="45">
        <v>0</v>
      </c>
      <c r="J9" s="46">
        <v>20</v>
      </c>
    </row>
    <row r="10" spans="1:10" x14ac:dyDescent="0.2">
      <c r="A10" s="28" t="s">
        <v>85</v>
      </c>
      <c r="B10" s="28" t="s">
        <v>61</v>
      </c>
      <c r="C10" s="28" t="s">
        <v>62</v>
      </c>
      <c r="D10" s="55">
        <v>0.01</v>
      </c>
      <c r="E10" s="55">
        <v>299.99</v>
      </c>
      <c r="F10" s="43">
        <v>0.82</v>
      </c>
      <c r="G10" s="43" t="s">
        <v>147</v>
      </c>
      <c r="H10" s="45">
        <v>1.4</v>
      </c>
      <c r="I10" s="45">
        <v>300</v>
      </c>
      <c r="J10" s="46">
        <v>20</v>
      </c>
    </row>
    <row r="11" spans="1:10" x14ac:dyDescent="0.2">
      <c r="A11" s="28" t="s">
        <v>86</v>
      </c>
      <c r="B11" s="28" t="s">
        <v>61</v>
      </c>
      <c r="C11" s="28" t="s">
        <v>62</v>
      </c>
      <c r="D11" s="55">
        <v>300</v>
      </c>
      <c r="E11" s="55">
        <v>1500</v>
      </c>
      <c r="F11" s="43">
        <v>0.79</v>
      </c>
      <c r="G11" s="43" t="s">
        <v>148</v>
      </c>
      <c r="H11" s="45">
        <v>1</v>
      </c>
      <c r="I11" s="45">
        <v>0</v>
      </c>
      <c r="J11" s="46">
        <v>20</v>
      </c>
    </row>
    <row r="12" spans="1:10" x14ac:dyDescent="0.2">
      <c r="A12" s="28" t="s">
        <v>87</v>
      </c>
      <c r="B12" s="28" t="s">
        <v>61</v>
      </c>
      <c r="C12" s="28" t="s">
        <v>62</v>
      </c>
      <c r="D12" s="55">
        <v>1500.01</v>
      </c>
      <c r="E12" s="55">
        <v>2500</v>
      </c>
      <c r="F12" s="43">
        <v>0.79</v>
      </c>
      <c r="G12" s="43" t="s">
        <v>148</v>
      </c>
      <c r="H12" s="45">
        <v>0.9</v>
      </c>
      <c r="I12" s="45">
        <v>0</v>
      </c>
      <c r="J12" s="46">
        <v>20</v>
      </c>
    </row>
    <row r="13" spans="1:10" x14ac:dyDescent="0.2">
      <c r="A13" s="28" t="s">
        <v>88</v>
      </c>
      <c r="B13" s="28" t="s">
        <v>61</v>
      </c>
      <c r="C13" s="28" t="s">
        <v>62</v>
      </c>
      <c r="D13" s="55">
        <v>2500.0100000000002</v>
      </c>
      <c r="E13" s="55">
        <v>4000</v>
      </c>
      <c r="F13" s="43">
        <v>0.79</v>
      </c>
      <c r="G13" s="43" t="s">
        <v>148</v>
      </c>
      <c r="H13" s="45">
        <v>0.7</v>
      </c>
      <c r="I13" s="45">
        <v>0</v>
      </c>
      <c r="J13" s="46">
        <v>20</v>
      </c>
    </row>
    <row r="14" spans="1:10" x14ac:dyDescent="0.2">
      <c r="A14" s="28" t="s">
        <v>89</v>
      </c>
      <c r="B14" s="28" t="s">
        <v>97</v>
      </c>
      <c r="C14" s="28" t="s">
        <v>57</v>
      </c>
      <c r="D14" s="55">
        <v>0.01</v>
      </c>
      <c r="E14" s="55">
        <v>299.99</v>
      </c>
      <c r="F14" s="43">
        <v>0.93</v>
      </c>
      <c r="G14" s="43" t="s">
        <v>147</v>
      </c>
      <c r="H14" s="45">
        <v>2</v>
      </c>
      <c r="I14" s="45">
        <v>1000</v>
      </c>
      <c r="J14" s="46">
        <v>20</v>
      </c>
    </row>
    <row r="15" spans="1:10" x14ac:dyDescent="0.2">
      <c r="A15" s="28" t="s">
        <v>90</v>
      </c>
      <c r="B15" s="28" t="s">
        <v>97</v>
      </c>
      <c r="C15" s="28" t="s">
        <v>57</v>
      </c>
      <c r="D15" s="55">
        <v>300</v>
      </c>
      <c r="E15" s="55">
        <v>1500</v>
      </c>
      <c r="F15" s="43">
        <v>0.91</v>
      </c>
      <c r="G15" s="43" t="s">
        <v>148</v>
      </c>
      <c r="H15" s="45">
        <v>2.2000000000000002</v>
      </c>
      <c r="I15" s="45">
        <v>1000</v>
      </c>
      <c r="J15" s="46">
        <v>20</v>
      </c>
    </row>
    <row r="16" spans="1:10" x14ac:dyDescent="0.2">
      <c r="A16" s="28" t="s">
        <v>91</v>
      </c>
      <c r="B16" s="28" t="s">
        <v>97</v>
      </c>
      <c r="C16" s="28" t="s">
        <v>57</v>
      </c>
      <c r="D16" s="55">
        <v>1500.01</v>
      </c>
      <c r="E16" s="55">
        <v>2500</v>
      </c>
      <c r="F16" s="43">
        <v>0.91</v>
      </c>
      <c r="G16" s="43" t="s">
        <v>148</v>
      </c>
      <c r="H16" s="45">
        <v>2.2000000000000002</v>
      </c>
      <c r="I16" s="45">
        <v>0</v>
      </c>
      <c r="J16" s="46">
        <v>20</v>
      </c>
    </row>
    <row r="17" spans="1:10" x14ac:dyDescent="0.2">
      <c r="A17" s="28" t="s">
        <v>92</v>
      </c>
      <c r="B17" s="28" t="s">
        <v>97</v>
      </c>
      <c r="C17" s="28" t="s">
        <v>57</v>
      </c>
      <c r="D17" s="55">
        <v>2500.0100000000002</v>
      </c>
      <c r="E17" s="55">
        <v>4000</v>
      </c>
      <c r="F17" s="43">
        <v>0.93</v>
      </c>
      <c r="G17" s="43" t="s">
        <v>149</v>
      </c>
      <c r="H17" s="45">
        <v>2</v>
      </c>
      <c r="I17" s="45">
        <v>0</v>
      </c>
      <c r="J17" s="46">
        <v>20</v>
      </c>
    </row>
    <row r="18" spans="1:10" x14ac:dyDescent="0.2">
      <c r="A18" s="28" t="s">
        <v>93</v>
      </c>
      <c r="B18" s="28" t="s">
        <v>97</v>
      </c>
      <c r="C18" s="28" t="s">
        <v>57</v>
      </c>
      <c r="D18" s="55">
        <v>0.01</v>
      </c>
      <c r="E18" s="55">
        <v>299.99</v>
      </c>
      <c r="F18" s="43">
        <v>0.88</v>
      </c>
      <c r="G18" s="43" t="s">
        <v>147</v>
      </c>
      <c r="H18" s="45">
        <v>1.35</v>
      </c>
      <c r="I18" s="45">
        <v>1000</v>
      </c>
      <c r="J18" s="46">
        <v>20</v>
      </c>
    </row>
    <row r="19" spans="1:10" x14ac:dyDescent="0.2">
      <c r="A19" s="28" t="s">
        <v>94</v>
      </c>
      <c r="B19" s="28" t="s">
        <v>97</v>
      </c>
      <c r="C19" s="28" t="s">
        <v>57</v>
      </c>
      <c r="D19" s="55">
        <v>300</v>
      </c>
      <c r="E19" s="55">
        <v>1500</v>
      </c>
      <c r="F19" s="43">
        <v>0.88</v>
      </c>
      <c r="G19" s="43" t="s">
        <v>148</v>
      </c>
      <c r="H19" s="45">
        <v>2</v>
      </c>
      <c r="I19" s="45">
        <v>1000</v>
      </c>
      <c r="J19" s="46">
        <v>20</v>
      </c>
    </row>
    <row r="20" spans="1:10" x14ac:dyDescent="0.2">
      <c r="A20" s="28" t="s">
        <v>95</v>
      </c>
      <c r="B20" s="28" t="s">
        <v>97</v>
      </c>
      <c r="C20" s="28" t="s">
        <v>57</v>
      </c>
      <c r="D20" s="55">
        <v>1500.01</v>
      </c>
      <c r="E20" s="55">
        <v>2500</v>
      </c>
      <c r="F20" s="43">
        <v>0.88</v>
      </c>
      <c r="G20" s="43" t="s">
        <v>148</v>
      </c>
      <c r="H20" s="45">
        <v>1.85</v>
      </c>
      <c r="I20" s="45">
        <v>0</v>
      </c>
      <c r="J20" s="46">
        <v>20</v>
      </c>
    </row>
    <row r="21" spans="1:10" x14ac:dyDescent="0.2">
      <c r="A21" s="28" t="s">
        <v>96</v>
      </c>
      <c r="B21" s="28" t="s">
        <v>97</v>
      </c>
      <c r="C21" s="28" t="s">
        <v>57</v>
      </c>
      <c r="D21" s="55">
        <v>2500.0100000000002</v>
      </c>
      <c r="E21" s="55">
        <v>4000</v>
      </c>
      <c r="F21" s="43">
        <v>0.88</v>
      </c>
      <c r="G21" s="43" t="s">
        <v>149</v>
      </c>
      <c r="H21" s="45">
        <v>1.55</v>
      </c>
      <c r="I21" s="45">
        <v>0</v>
      </c>
      <c r="J21" s="46">
        <v>20</v>
      </c>
    </row>
    <row r="22" spans="1:10" x14ac:dyDescent="0.2">
      <c r="A22" s="28" t="s">
        <v>98</v>
      </c>
      <c r="B22" s="28" t="s">
        <v>59</v>
      </c>
      <c r="C22" s="28" t="s">
        <v>108</v>
      </c>
      <c r="D22" s="55">
        <v>0.01</v>
      </c>
      <c r="E22" s="55">
        <v>999999</v>
      </c>
      <c r="F22" s="43">
        <v>0.95</v>
      </c>
      <c r="G22" s="43" t="s">
        <v>147</v>
      </c>
      <c r="H22" s="45">
        <v>0</v>
      </c>
      <c r="I22" s="45">
        <v>400</v>
      </c>
      <c r="J22" s="46">
        <v>20</v>
      </c>
    </row>
    <row r="23" spans="1:10" x14ac:dyDescent="0.2">
      <c r="A23" s="28" t="s">
        <v>99</v>
      </c>
      <c r="B23" s="28" t="s">
        <v>60</v>
      </c>
      <c r="C23" s="28" t="s">
        <v>108</v>
      </c>
      <c r="D23" s="55">
        <v>0.01</v>
      </c>
      <c r="E23" s="55">
        <v>100</v>
      </c>
      <c r="F23" s="43">
        <v>0</v>
      </c>
      <c r="G23" s="43" t="s">
        <v>108</v>
      </c>
      <c r="H23" s="45">
        <v>0</v>
      </c>
      <c r="I23" s="45">
        <v>500</v>
      </c>
      <c r="J23" s="46">
        <v>17</v>
      </c>
    </row>
    <row r="24" spans="1:10" x14ac:dyDescent="0.2">
      <c r="A24" s="28" t="s">
        <v>100</v>
      </c>
      <c r="B24" s="28" t="s">
        <v>60</v>
      </c>
      <c r="C24" s="28" t="s">
        <v>108</v>
      </c>
      <c r="D24" s="55">
        <v>100.01</v>
      </c>
      <c r="E24" s="55">
        <v>999999</v>
      </c>
      <c r="F24" s="43">
        <v>0</v>
      </c>
      <c r="G24" s="43" t="s">
        <v>108</v>
      </c>
      <c r="H24" s="45">
        <v>0</v>
      </c>
      <c r="I24" s="45">
        <v>300</v>
      </c>
      <c r="J24" s="46">
        <v>17</v>
      </c>
    </row>
    <row r="25" spans="1:10" x14ac:dyDescent="0.2">
      <c r="A25" s="28" t="s">
        <v>101</v>
      </c>
      <c r="B25" s="28" t="s">
        <v>107</v>
      </c>
      <c r="C25" s="28" t="s">
        <v>108</v>
      </c>
      <c r="D25" s="55">
        <v>0.01</v>
      </c>
      <c r="E25" s="55">
        <v>800</v>
      </c>
      <c r="F25" s="43">
        <v>0</v>
      </c>
      <c r="G25" s="43" t="s">
        <v>108</v>
      </c>
      <c r="H25" s="45">
        <v>0</v>
      </c>
      <c r="I25" s="45">
        <v>1200</v>
      </c>
      <c r="J25" s="46">
        <v>15</v>
      </c>
    </row>
    <row r="26" spans="1:10" x14ac:dyDescent="0.2">
      <c r="A26" s="28" t="s">
        <v>102</v>
      </c>
      <c r="B26" s="28" t="s">
        <v>107</v>
      </c>
      <c r="C26" s="28" t="s">
        <v>108</v>
      </c>
      <c r="D26" s="55">
        <v>800.01</v>
      </c>
      <c r="E26" s="55">
        <v>1599.99</v>
      </c>
      <c r="F26" s="43">
        <v>0</v>
      </c>
      <c r="G26" s="43" t="s">
        <v>108</v>
      </c>
      <c r="H26" s="45">
        <v>0</v>
      </c>
      <c r="I26" s="45">
        <v>1500</v>
      </c>
      <c r="J26" s="46">
        <v>15</v>
      </c>
    </row>
    <row r="27" spans="1:10" x14ac:dyDescent="0.2">
      <c r="A27" s="28" t="s">
        <v>103</v>
      </c>
      <c r="B27" s="28" t="s">
        <v>107</v>
      </c>
      <c r="C27" s="28" t="s">
        <v>108</v>
      </c>
      <c r="D27" s="55">
        <v>1600</v>
      </c>
      <c r="E27" s="55">
        <v>2999.99</v>
      </c>
      <c r="F27" s="43">
        <v>0</v>
      </c>
      <c r="G27" s="43" t="s">
        <v>108</v>
      </c>
      <c r="H27" s="45">
        <v>0</v>
      </c>
      <c r="I27" s="45">
        <v>1800</v>
      </c>
      <c r="J27" s="46">
        <v>15</v>
      </c>
    </row>
    <row r="28" spans="1:10" x14ac:dyDescent="0.2">
      <c r="A28" s="28" t="s">
        <v>104</v>
      </c>
      <c r="B28" s="28" t="s">
        <v>107</v>
      </c>
      <c r="C28" s="28" t="s">
        <v>108</v>
      </c>
      <c r="D28" s="55">
        <v>3000</v>
      </c>
      <c r="E28" s="55">
        <v>3499.99</v>
      </c>
      <c r="F28" s="43">
        <v>0</v>
      </c>
      <c r="G28" s="43" t="s">
        <v>108</v>
      </c>
      <c r="H28" s="45">
        <v>0</v>
      </c>
      <c r="I28" s="45">
        <v>2100</v>
      </c>
      <c r="J28" s="46">
        <v>15</v>
      </c>
    </row>
    <row r="29" spans="1:10" x14ac:dyDescent="0.2">
      <c r="A29" s="28" t="s">
        <v>105</v>
      </c>
      <c r="B29" s="28" t="s">
        <v>107</v>
      </c>
      <c r="C29" s="28" t="s">
        <v>108</v>
      </c>
      <c r="D29" s="55">
        <v>3500</v>
      </c>
      <c r="E29" s="55">
        <v>3999.99</v>
      </c>
      <c r="F29" s="43">
        <v>0</v>
      </c>
      <c r="G29" s="43" t="s">
        <v>108</v>
      </c>
      <c r="H29" s="45">
        <v>0</v>
      </c>
      <c r="I29" s="45">
        <v>2400</v>
      </c>
      <c r="J29" s="46">
        <v>15</v>
      </c>
    </row>
    <row r="30" spans="1:10" x14ac:dyDescent="0.2">
      <c r="A30" s="28" t="s">
        <v>106</v>
      </c>
      <c r="B30" s="28" t="s">
        <v>107</v>
      </c>
      <c r="C30" s="28" t="s">
        <v>108</v>
      </c>
      <c r="D30" s="55">
        <v>4000</v>
      </c>
      <c r="E30" s="55">
        <v>999999</v>
      </c>
      <c r="F30" s="43">
        <v>0</v>
      </c>
      <c r="G30" s="43" t="s">
        <v>108</v>
      </c>
      <c r="H30" s="45">
        <v>0</v>
      </c>
      <c r="I30" s="45">
        <v>2700</v>
      </c>
      <c r="J30" s="46">
        <v>15</v>
      </c>
    </row>
    <row r="31" spans="1:10" x14ac:dyDescent="0.2">
      <c r="A31" s="28" t="s">
        <v>163</v>
      </c>
      <c r="B31" s="28" t="s">
        <v>165</v>
      </c>
      <c r="C31" s="28" t="s">
        <v>108</v>
      </c>
      <c r="D31" s="55">
        <v>0</v>
      </c>
      <c r="E31" s="55">
        <v>999999</v>
      </c>
      <c r="F31" s="43">
        <v>0</v>
      </c>
      <c r="G31" s="43" t="s">
        <v>108</v>
      </c>
      <c r="H31" s="45">
        <v>0</v>
      </c>
      <c r="I31" s="45">
        <v>1</v>
      </c>
      <c r="J31" s="46">
        <v>11</v>
      </c>
    </row>
    <row r="32" spans="1:10" x14ac:dyDescent="0.2">
      <c r="A32" s="28" t="s">
        <v>164</v>
      </c>
      <c r="B32" s="28" t="s">
        <v>165</v>
      </c>
      <c r="C32" s="28" t="s">
        <v>108</v>
      </c>
      <c r="D32" s="55">
        <v>0</v>
      </c>
      <c r="E32" s="55">
        <v>999999</v>
      </c>
      <c r="F32" s="43">
        <v>0</v>
      </c>
      <c r="G32" s="43" t="s">
        <v>108</v>
      </c>
      <c r="H32" s="45">
        <v>0</v>
      </c>
      <c r="I32" s="45">
        <v>2</v>
      </c>
      <c r="J32" s="46">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29"/>
  <sheetViews>
    <sheetView showGridLines="0" workbookViewId="0"/>
  </sheetViews>
  <sheetFormatPr defaultColWidth="8.85546875" defaultRowHeight="12.75" x14ac:dyDescent="0.2"/>
  <cols>
    <col min="1" max="1" width="41.85546875" style="27" bestFit="1" customWidth="1"/>
    <col min="2" max="2" width="13.140625" style="27" bestFit="1" customWidth="1"/>
    <col min="3" max="3" width="15.28515625" style="27" bestFit="1" customWidth="1"/>
    <col min="4" max="4" width="14.85546875" style="27" bestFit="1" customWidth="1"/>
    <col min="5" max="5" width="29.7109375" style="27" bestFit="1" customWidth="1"/>
    <col min="6" max="6" width="25.7109375" style="27" bestFit="1" customWidth="1"/>
    <col min="7" max="7" width="27" style="27" bestFit="1" customWidth="1"/>
    <col min="8" max="8" width="23" style="27" bestFit="1" customWidth="1"/>
    <col min="9" max="9" width="11.85546875" style="27" bestFit="1" customWidth="1"/>
    <col min="10" max="10" width="14.7109375" style="27" customWidth="1"/>
    <col min="11" max="11" width="28.42578125" style="27" bestFit="1" customWidth="1"/>
    <col min="12" max="12" width="23.28515625" style="27" bestFit="1" customWidth="1"/>
    <col min="13" max="13" width="14.7109375" style="27" customWidth="1"/>
    <col min="14" max="14" width="8.85546875" style="27"/>
    <col min="15" max="15" width="7.140625" style="27" bestFit="1" customWidth="1"/>
    <col min="16" max="16" width="13.85546875" style="27" bestFit="1" customWidth="1"/>
    <col min="17" max="17" width="28.5703125" style="27" bestFit="1" customWidth="1"/>
    <col min="18" max="18" width="12.140625" style="27" bestFit="1" customWidth="1"/>
    <col min="19" max="19" width="10" style="27" bestFit="1" customWidth="1"/>
    <col min="20" max="21" width="25.42578125" style="27" customWidth="1"/>
    <col min="22" max="16384" width="8.85546875" style="27"/>
  </cols>
  <sheetData>
    <row r="1" spans="1:12" ht="25.5" x14ac:dyDescent="0.2">
      <c r="A1" s="47" t="s">
        <v>110</v>
      </c>
      <c r="B1" s="47" t="s">
        <v>111</v>
      </c>
      <c r="D1" s="112" t="s">
        <v>144</v>
      </c>
      <c r="E1" s="112"/>
      <c r="F1" s="112"/>
      <c r="G1" s="112"/>
      <c r="H1" s="112"/>
      <c r="I1" s="112"/>
      <c r="K1" s="27" t="s">
        <v>66</v>
      </c>
    </row>
    <row r="2" spans="1:12" x14ac:dyDescent="0.2">
      <c r="A2" s="48" t="s">
        <v>112</v>
      </c>
      <c r="B2" s="48">
        <v>603</v>
      </c>
      <c r="D2" s="44" t="s">
        <v>17</v>
      </c>
      <c r="E2" s="44" t="s">
        <v>139</v>
      </c>
      <c r="F2" s="44" t="s">
        <v>140</v>
      </c>
      <c r="G2" s="44" t="s">
        <v>142</v>
      </c>
      <c r="H2" s="44" t="s">
        <v>141</v>
      </c>
      <c r="I2" s="44" t="s">
        <v>143</v>
      </c>
      <c r="K2" s="27" t="s">
        <v>155</v>
      </c>
      <c r="L2" s="27">
        <v>274</v>
      </c>
    </row>
    <row r="3" spans="1:12" x14ac:dyDescent="0.2">
      <c r="A3" s="48" t="s">
        <v>113</v>
      </c>
      <c r="B3" s="48">
        <v>1910</v>
      </c>
      <c r="D3" s="44">
        <v>0</v>
      </c>
      <c r="E3" s="43">
        <v>0.82</v>
      </c>
      <c r="F3" s="43">
        <v>0.82</v>
      </c>
      <c r="G3" s="43">
        <v>0.8</v>
      </c>
      <c r="H3" s="43">
        <v>0.8</v>
      </c>
      <c r="I3" s="43">
        <v>0.78</v>
      </c>
      <c r="K3" s="27" t="s">
        <v>155</v>
      </c>
      <c r="L3" s="27">
        <v>275</v>
      </c>
    </row>
    <row r="4" spans="1:12" x14ac:dyDescent="0.2">
      <c r="A4" s="48" t="s">
        <v>114</v>
      </c>
      <c r="B4" s="48">
        <v>465</v>
      </c>
      <c r="D4" s="44">
        <v>225</v>
      </c>
      <c r="E4" s="43">
        <v>0.82</v>
      </c>
      <c r="F4" s="43">
        <v>0.82</v>
      </c>
      <c r="G4" s="43">
        <v>0.8</v>
      </c>
      <c r="H4" s="43">
        <v>0.8</v>
      </c>
      <c r="I4" s="43">
        <v>0.8</v>
      </c>
      <c r="K4" s="27" t="s">
        <v>109</v>
      </c>
      <c r="L4" s="27">
        <v>11</v>
      </c>
    </row>
    <row r="5" spans="1:12" x14ac:dyDescent="0.2">
      <c r="A5" s="48" t="s">
        <v>115</v>
      </c>
      <c r="B5" s="48">
        <v>3366</v>
      </c>
      <c r="D5" s="44">
        <v>300</v>
      </c>
      <c r="E5" s="43">
        <v>0.8</v>
      </c>
      <c r="F5" s="43">
        <v>0.8</v>
      </c>
      <c r="G5" s="43">
        <v>0.79</v>
      </c>
      <c r="H5" s="43">
        <v>0.77</v>
      </c>
      <c r="I5" s="43">
        <v>0.8</v>
      </c>
      <c r="K5" s="27" t="s">
        <v>67</v>
      </c>
      <c r="L5" s="27">
        <v>81</v>
      </c>
    </row>
    <row r="6" spans="1:12" x14ac:dyDescent="0.2">
      <c r="A6" s="48" t="s">
        <v>116</v>
      </c>
      <c r="B6" s="48">
        <v>714</v>
      </c>
      <c r="D6" s="44">
        <v>2500</v>
      </c>
      <c r="E6" s="43">
        <v>0.82</v>
      </c>
      <c r="F6" s="43">
        <v>0.82</v>
      </c>
      <c r="G6" s="43">
        <v>0.79</v>
      </c>
      <c r="H6" s="43">
        <v>0.77</v>
      </c>
      <c r="I6" s="43">
        <v>0.8</v>
      </c>
      <c r="K6" s="27" t="s">
        <v>68</v>
      </c>
      <c r="L6" s="27">
        <v>81</v>
      </c>
    </row>
    <row r="7" spans="1:12" x14ac:dyDescent="0.2">
      <c r="A7" s="48" t="s">
        <v>117</v>
      </c>
      <c r="B7" s="48">
        <v>1077</v>
      </c>
      <c r="K7" s="27" t="s">
        <v>154</v>
      </c>
      <c r="L7" s="27">
        <v>240</v>
      </c>
    </row>
    <row r="8" spans="1:12" x14ac:dyDescent="0.2">
      <c r="A8" s="48" t="s">
        <v>118</v>
      </c>
      <c r="B8" s="48">
        <v>619</v>
      </c>
      <c r="D8" s="112" t="s">
        <v>146</v>
      </c>
      <c r="E8" s="112"/>
      <c r="F8" s="112"/>
      <c r="G8" s="112"/>
      <c r="H8" s="112"/>
      <c r="I8" s="112"/>
      <c r="K8" s="27" t="s">
        <v>70</v>
      </c>
      <c r="L8" s="27">
        <v>82</v>
      </c>
    </row>
    <row r="9" spans="1:12" x14ac:dyDescent="0.2">
      <c r="A9" s="48" t="s">
        <v>119</v>
      </c>
      <c r="B9" s="48">
        <v>2034</v>
      </c>
      <c r="D9" s="44" t="s">
        <v>17</v>
      </c>
      <c r="E9" s="44" t="s">
        <v>139</v>
      </c>
      <c r="F9" s="44" t="s">
        <v>140</v>
      </c>
      <c r="G9" s="44" t="s">
        <v>142</v>
      </c>
      <c r="H9" s="44" t="s">
        <v>141</v>
      </c>
      <c r="I9" s="44" t="s">
        <v>143</v>
      </c>
      <c r="K9" s="27" t="s">
        <v>69</v>
      </c>
      <c r="L9" s="27">
        <v>82</v>
      </c>
    </row>
    <row r="10" spans="1:12" x14ac:dyDescent="0.2">
      <c r="A10" s="48" t="s">
        <v>120</v>
      </c>
      <c r="B10" s="48">
        <v>431</v>
      </c>
      <c r="D10" s="44">
        <v>0</v>
      </c>
      <c r="E10" s="49" t="s">
        <v>147</v>
      </c>
      <c r="F10" s="49" t="s">
        <v>147</v>
      </c>
      <c r="G10" s="49" t="s">
        <v>147</v>
      </c>
      <c r="H10" s="49" t="s">
        <v>147</v>
      </c>
      <c r="I10" s="49" t="s">
        <v>147</v>
      </c>
      <c r="K10" s="27" t="s">
        <v>175</v>
      </c>
      <c r="L10" s="27">
        <v>243</v>
      </c>
    </row>
    <row r="11" spans="1:12" x14ac:dyDescent="0.2">
      <c r="A11" s="48" t="s">
        <v>121</v>
      </c>
      <c r="B11" s="48">
        <v>681</v>
      </c>
      <c r="D11" s="44">
        <v>225</v>
      </c>
      <c r="E11" s="49" t="s">
        <v>147</v>
      </c>
      <c r="F11" s="49" t="s">
        <v>147</v>
      </c>
      <c r="G11" s="49" t="s">
        <v>147</v>
      </c>
      <c r="H11" s="49" t="s">
        <v>147</v>
      </c>
      <c r="I11" s="49" t="s">
        <v>149</v>
      </c>
    </row>
    <row r="12" spans="1:12" x14ac:dyDescent="0.2">
      <c r="A12" s="48" t="s">
        <v>122</v>
      </c>
      <c r="B12" s="48">
        <v>722</v>
      </c>
      <c r="D12" s="44">
        <v>300</v>
      </c>
      <c r="E12" s="49" t="s">
        <v>148</v>
      </c>
      <c r="F12" s="49" t="s">
        <v>148</v>
      </c>
      <c r="G12" s="49" t="s">
        <v>148</v>
      </c>
      <c r="H12" s="49" t="s">
        <v>148</v>
      </c>
      <c r="I12" s="49" t="s">
        <v>149</v>
      </c>
    </row>
    <row r="13" spans="1:12" x14ac:dyDescent="0.2">
      <c r="A13" s="48" t="s">
        <v>123</v>
      </c>
      <c r="B13" s="48">
        <v>813</v>
      </c>
      <c r="D13" s="44">
        <v>2500</v>
      </c>
      <c r="E13" s="49" t="s">
        <v>149</v>
      </c>
      <c r="F13" s="49" t="s">
        <v>149</v>
      </c>
      <c r="G13" s="49" t="s">
        <v>149</v>
      </c>
      <c r="H13" s="49" t="s">
        <v>149</v>
      </c>
      <c r="I13" s="49" t="s">
        <v>149</v>
      </c>
    </row>
    <row r="14" spans="1:12" x14ac:dyDescent="0.2">
      <c r="A14" s="48" t="s">
        <v>124</v>
      </c>
      <c r="B14" s="48">
        <v>821</v>
      </c>
    </row>
    <row r="15" spans="1:12" ht="13.15" customHeight="1" x14ac:dyDescent="0.2">
      <c r="A15" s="48" t="s">
        <v>125</v>
      </c>
      <c r="B15" s="48">
        <v>191</v>
      </c>
      <c r="D15" s="112" t="s">
        <v>177</v>
      </c>
      <c r="E15" s="112"/>
      <c r="F15" s="112"/>
      <c r="G15" s="112"/>
      <c r="H15" s="112"/>
    </row>
    <row r="16" spans="1:12" x14ac:dyDescent="0.2">
      <c r="A16" s="48" t="s">
        <v>126</v>
      </c>
      <c r="B16" s="48">
        <v>191</v>
      </c>
      <c r="D16" s="113" t="s">
        <v>173</v>
      </c>
      <c r="E16" s="115" t="s">
        <v>176</v>
      </c>
      <c r="F16" s="116"/>
      <c r="G16" s="116"/>
      <c r="H16" s="117"/>
    </row>
    <row r="17" spans="1:17" x14ac:dyDescent="0.2">
      <c r="A17" s="48" t="s">
        <v>162</v>
      </c>
      <c r="B17" s="48">
        <v>545</v>
      </c>
      <c r="D17" s="114"/>
      <c r="E17" s="68">
        <v>0.5</v>
      </c>
      <c r="F17" s="68">
        <v>1</v>
      </c>
      <c r="G17" s="68">
        <v>1.5</v>
      </c>
      <c r="H17" s="68">
        <v>2</v>
      </c>
    </row>
    <row r="18" spans="1:17" x14ac:dyDescent="0.2">
      <c r="A18" s="48" t="s">
        <v>127</v>
      </c>
      <c r="B18" s="48">
        <v>2101</v>
      </c>
      <c r="D18" s="67">
        <v>0.5</v>
      </c>
      <c r="E18" s="69">
        <v>47</v>
      </c>
      <c r="F18" s="69">
        <v>53</v>
      </c>
      <c r="G18" s="69">
        <v>56</v>
      </c>
      <c r="H18" s="69">
        <v>57</v>
      </c>
    </row>
    <row r="19" spans="1:17" x14ac:dyDescent="0.2">
      <c r="A19" s="48" t="s">
        <v>128</v>
      </c>
      <c r="B19" s="48">
        <v>1431</v>
      </c>
      <c r="D19" s="67">
        <v>0.75</v>
      </c>
      <c r="E19" s="69">
        <v>58</v>
      </c>
      <c r="F19" s="69">
        <v>64</v>
      </c>
      <c r="G19" s="69">
        <v>68</v>
      </c>
      <c r="H19" s="69">
        <v>70</v>
      </c>
    </row>
    <row r="20" spans="1:17" x14ac:dyDescent="0.2">
      <c r="A20" s="48" t="s">
        <v>129</v>
      </c>
      <c r="B20" s="48">
        <v>1191</v>
      </c>
      <c r="D20" s="67">
        <v>1</v>
      </c>
      <c r="E20" s="69">
        <v>72</v>
      </c>
      <c r="F20" s="69">
        <v>82</v>
      </c>
      <c r="G20" s="69">
        <v>85</v>
      </c>
      <c r="H20" s="69">
        <v>87</v>
      </c>
    </row>
    <row r="21" spans="1:17" x14ac:dyDescent="0.2">
      <c r="A21" s="48" t="s">
        <v>130</v>
      </c>
      <c r="B21" s="48">
        <v>840</v>
      </c>
      <c r="D21" s="67">
        <v>1.25</v>
      </c>
      <c r="E21" s="69">
        <v>89</v>
      </c>
      <c r="F21" s="69">
        <v>100</v>
      </c>
      <c r="G21" s="69">
        <v>107</v>
      </c>
      <c r="H21" s="69">
        <v>108</v>
      </c>
    </row>
    <row r="22" spans="1:17" x14ac:dyDescent="0.2">
      <c r="A22" s="48" t="s">
        <v>131</v>
      </c>
      <c r="B22" s="48">
        <v>901</v>
      </c>
      <c r="D22" s="67">
        <v>1.5</v>
      </c>
      <c r="E22" s="69">
        <v>100</v>
      </c>
      <c r="F22" s="69">
        <v>115</v>
      </c>
      <c r="G22" s="69">
        <v>120</v>
      </c>
      <c r="H22" s="69">
        <v>125</v>
      </c>
    </row>
    <row r="23" spans="1:17" x14ac:dyDescent="0.2">
      <c r="A23" s="48" t="s">
        <v>132</v>
      </c>
      <c r="B23" s="48">
        <v>452</v>
      </c>
      <c r="D23" s="67">
        <v>2</v>
      </c>
      <c r="E23" s="69">
        <v>128</v>
      </c>
      <c r="F23" s="69">
        <v>143</v>
      </c>
      <c r="G23" s="69">
        <v>148</v>
      </c>
      <c r="H23" s="69">
        <v>153</v>
      </c>
    </row>
    <row r="24" spans="1:17" x14ac:dyDescent="0.2">
      <c r="A24" s="48" t="s">
        <v>156</v>
      </c>
      <c r="B24" s="48">
        <v>757</v>
      </c>
      <c r="D24" s="67">
        <v>2.5</v>
      </c>
      <c r="E24" s="69">
        <v>153</v>
      </c>
      <c r="F24" s="69">
        <v>171</v>
      </c>
      <c r="G24" s="69">
        <v>182</v>
      </c>
      <c r="H24" s="69">
        <v>185</v>
      </c>
    </row>
    <row r="25" spans="1:17" x14ac:dyDescent="0.2">
      <c r="A25" s="48" t="s">
        <v>157</v>
      </c>
      <c r="B25" s="48">
        <v>723</v>
      </c>
      <c r="D25" s="67">
        <v>3</v>
      </c>
      <c r="E25" s="69">
        <v>195</v>
      </c>
      <c r="F25" s="69">
        <v>221</v>
      </c>
      <c r="G25" s="69">
        <v>230</v>
      </c>
      <c r="H25" s="69">
        <v>236</v>
      </c>
    </row>
    <row r="26" spans="1:17" ht="25.5" x14ac:dyDescent="0.2">
      <c r="A26" s="48" t="s">
        <v>158</v>
      </c>
      <c r="B26" s="48">
        <v>503</v>
      </c>
      <c r="D26" s="67">
        <v>3.5</v>
      </c>
      <c r="E26" s="69">
        <v>224</v>
      </c>
      <c r="F26" s="69">
        <v>241</v>
      </c>
      <c r="G26" s="69">
        <v>248</v>
      </c>
      <c r="H26" s="69">
        <v>253</v>
      </c>
    </row>
    <row r="27" spans="1:17" x14ac:dyDescent="0.2">
      <c r="A27" s="48" t="s">
        <v>159</v>
      </c>
      <c r="B27" s="48">
        <v>526</v>
      </c>
      <c r="C27" s="50"/>
      <c r="D27" s="67">
        <v>4</v>
      </c>
      <c r="E27" s="69">
        <v>232</v>
      </c>
      <c r="F27" s="69">
        <v>263</v>
      </c>
      <c r="G27" s="69">
        <v>274</v>
      </c>
      <c r="H27" s="69">
        <v>281</v>
      </c>
      <c r="N27" s="52"/>
    </row>
    <row r="28" spans="1:17" x14ac:dyDescent="0.2">
      <c r="A28" s="48" t="s">
        <v>160</v>
      </c>
      <c r="B28" s="48">
        <v>395</v>
      </c>
      <c r="C28" s="50"/>
      <c r="D28" s="51"/>
      <c r="E28" s="51"/>
      <c r="F28" s="51"/>
      <c r="G28" s="51"/>
    </row>
    <row r="29" spans="1:17" ht="25.5" x14ac:dyDescent="0.2">
      <c r="A29" s="48" t="s">
        <v>161</v>
      </c>
      <c r="B29" s="48">
        <v>219</v>
      </c>
      <c r="C29" s="50"/>
      <c r="D29" s="51"/>
      <c r="E29" s="51"/>
      <c r="F29" s="51"/>
      <c r="G29" s="51"/>
      <c r="N29" s="53"/>
      <c r="O29" s="53"/>
      <c r="P29" s="53"/>
      <c r="Q29" s="53"/>
    </row>
  </sheetData>
  <sortState xmlns:xlrd2="http://schemas.microsoft.com/office/spreadsheetml/2017/richdata2" ref="A20:D23">
    <sortCondition ref="A20:A23"/>
  </sortState>
  <mergeCells count="5">
    <mergeCell ref="D1:I1"/>
    <mergeCell ref="D8:I8"/>
    <mergeCell ref="D16:D17"/>
    <mergeCell ref="E16:H16"/>
    <mergeCell ref="D15:H15"/>
  </mergeCells>
  <dataValidations disablePrompts="1" count="1">
    <dataValidation type="list" allowBlank="1" showInputMessage="1" showErrorMessage="1" sqref="O4:O7" xr:uid="{00000000-0002-0000-0200-000000000000}">
      <formula1>"Furnace, Hot Water Boiler, Steam Boiler, Infrared Heater, Boiler Fuel Economizer"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27"/>
  <sheetViews>
    <sheetView workbookViewId="0"/>
  </sheetViews>
  <sheetFormatPr defaultRowHeight="12.75" x14ac:dyDescent="0.2"/>
  <cols>
    <col min="1" max="1" width="12.5703125" bestFit="1" customWidth="1"/>
    <col min="2" max="2" width="11.7109375" bestFit="1" customWidth="1"/>
    <col min="3" max="3" width="5.7109375" bestFit="1" customWidth="1"/>
    <col min="4" max="4" width="12.28515625" bestFit="1" customWidth="1"/>
    <col min="5" max="5" width="17" bestFit="1" customWidth="1"/>
    <col min="6" max="6" width="13.5703125" bestFit="1" customWidth="1"/>
    <col min="7" max="7" width="14.7109375" bestFit="1" customWidth="1"/>
    <col min="8" max="8" width="15.42578125" bestFit="1" customWidth="1"/>
    <col min="9" max="9" width="16.85546875" bestFit="1" customWidth="1"/>
    <col min="10" max="10" width="15.28515625" bestFit="1" customWidth="1"/>
    <col min="11" max="11" width="12.42578125" bestFit="1" customWidth="1"/>
    <col min="12" max="12" width="16" bestFit="1" customWidth="1"/>
    <col min="13" max="13" width="17.42578125" bestFit="1" customWidth="1"/>
    <col min="14" max="14" width="11.140625" bestFit="1" customWidth="1"/>
    <col min="15" max="15" width="14.7109375" bestFit="1" customWidth="1"/>
    <col min="16" max="16" width="15.28515625" bestFit="1" customWidth="1"/>
    <col min="17" max="17" width="18.140625" customWidth="1"/>
    <col min="18" max="18" width="14.85546875" bestFit="1" customWidth="1"/>
    <col min="19" max="19" width="12.7109375" bestFit="1" customWidth="1"/>
    <col min="20" max="20" width="11.5703125" bestFit="1" customWidth="1"/>
    <col min="21" max="21" width="10.5703125" bestFit="1" customWidth="1"/>
    <col min="22" max="22" width="11" bestFit="1" customWidth="1"/>
    <col min="23" max="23" width="11" customWidth="1"/>
    <col min="24" max="24" width="24.28515625" bestFit="1" customWidth="1"/>
  </cols>
  <sheetData>
    <row r="1" spans="1:24" s="10" customFormat="1" ht="38.25" x14ac:dyDescent="0.2">
      <c r="A1" s="9" t="s">
        <v>9</v>
      </c>
      <c r="B1" s="10" t="s">
        <v>5</v>
      </c>
      <c r="C1" s="10" t="s">
        <v>10</v>
      </c>
      <c r="D1" s="10" t="s">
        <v>11</v>
      </c>
      <c r="E1" s="9" t="s">
        <v>16</v>
      </c>
      <c r="F1" s="11" t="s">
        <v>22</v>
      </c>
      <c r="G1" s="11" t="s">
        <v>23</v>
      </c>
      <c r="H1" s="10" t="s">
        <v>12</v>
      </c>
      <c r="I1" s="10" t="s">
        <v>27</v>
      </c>
      <c r="J1" s="10" t="s">
        <v>13</v>
      </c>
      <c r="K1" s="10" t="s">
        <v>14</v>
      </c>
      <c r="L1" s="10" t="s">
        <v>15</v>
      </c>
      <c r="M1" s="29" t="s">
        <v>18</v>
      </c>
      <c r="N1" s="9" t="s">
        <v>19</v>
      </c>
      <c r="O1" s="11" t="s">
        <v>24</v>
      </c>
      <c r="P1" s="11" t="s">
        <v>25</v>
      </c>
      <c r="Q1" s="10" t="s">
        <v>26</v>
      </c>
      <c r="R1" s="10" t="s">
        <v>28</v>
      </c>
      <c r="S1" s="27" t="s">
        <v>178</v>
      </c>
      <c r="T1" s="27" t="s">
        <v>179</v>
      </c>
      <c r="U1" s="27" t="s">
        <v>180</v>
      </c>
      <c r="V1" s="27" t="s">
        <v>181</v>
      </c>
      <c r="W1" s="27" t="s">
        <v>184</v>
      </c>
      <c r="X1" s="27" t="s">
        <v>167</v>
      </c>
    </row>
    <row r="2" spans="1:24" x14ac:dyDescent="0.2">
      <c r="A2" t="str">
        <f>IFERROR(VLOOKUP(CONCATENATE(Worksheet!C16,Worksheet!F16),Table!$K$2:$L$10,2,FALSE),"")</f>
        <v/>
      </c>
      <c r="B2" t="str">
        <f>IF(ISBLANK(Worksheet!D16) = FALSE,Worksheet!D16,"")</f>
        <v/>
      </c>
      <c r="C2" t="str">
        <f>IF(ISBLANK(Worksheet!E16) = FALSE,Worksheet!E16,"")</f>
        <v/>
      </c>
      <c r="D2" t="str">
        <f>IF(ISBLANK(Worksheet!G16) = FALSE,Worksheet!G16,"")</f>
        <v/>
      </c>
      <c r="E2" s="4" t="s">
        <v>17</v>
      </c>
      <c r="H2">
        <f>IF(ISBLANK(Worksheet!P16) = FALSE,Worksheet!P16,"")</f>
        <v>0</v>
      </c>
      <c r="I2" t="str">
        <f>IF(ISBLANK(Worksheet!N16) = FALSE,Worksheet!N16,"")</f>
        <v/>
      </c>
      <c r="M2" s="5" t="str">
        <f>IF(ISBLANK(Worksheet!N16)=FALSE,Worksheet!T16/Worksheet!N16,"")</f>
        <v/>
      </c>
      <c r="N2" s="5" t="str">
        <f>IF(ISBLANK(Worksheet!N16)=FALSE,Worksheet!V16/Worksheet!N16,"")</f>
        <v/>
      </c>
      <c r="O2" t="str">
        <f>IF(ISBLANK(Worksheet!J16) = FALSE,Worksheet!J16,"")</f>
        <v/>
      </c>
      <c r="P2" s="4" t="str">
        <f>Worksheet!K16</f>
        <v/>
      </c>
      <c r="R2" t="str">
        <f>IF(ISBLANK(Worksheet!O16) = FALSE,Worksheet!O16,"")</f>
        <v/>
      </c>
      <c r="S2" t="str">
        <f>IF(Worksheet!$A$11=TRUE,"Y","N")</f>
        <v>N</v>
      </c>
      <c r="T2" t="str">
        <f>IF(Worksheet!$A$12=TRUE,"Y","N")</f>
        <v>N</v>
      </c>
      <c r="U2" t="str">
        <f>IF(Worksheet!$B$11=TRUE,"Y","N")</f>
        <v>N</v>
      </c>
      <c r="V2" t="str">
        <f>IF(Worksheet!$B$12=TRUE,"Y","N")</f>
        <v>N</v>
      </c>
      <c r="W2" t="str">
        <f>IF(Worksheet!$C$11=TRUE,"Y","N")</f>
        <v>N</v>
      </c>
      <c r="X2">
        <f>IFERROR(Worksheet!Q16,"")</f>
        <v>0</v>
      </c>
    </row>
    <row r="3" spans="1:24" x14ac:dyDescent="0.2">
      <c r="A3" t="str">
        <f>IFERROR(VLOOKUP(CONCATENATE(Worksheet!C17,Worksheet!F17),Table!$K$2:$L$10,2,FALSE),"")</f>
        <v/>
      </c>
      <c r="B3" t="str">
        <f>IF(ISBLANK(Worksheet!D17) = FALSE,Worksheet!D17,"")</f>
        <v/>
      </c>
      <c r="C3" t="str">
        <f>IF(ISBLANK(Worksheet!E17) = FALSE,Worksheet!E17,"")</f>
        <v/>
      </c>
      <c r="D3" t="str">
        <f>IF(ISBLANK(Worksheet!G17) = FALSE,Worksheet!G17,"")</f>
        <v/>
      </c>
      <c r="E3" s="4" t="s">
        <v>17</v>
      </c>
      <c r="H3">
        <f>IF(ISBLANK(Worksheet!P17) = FALSE,Worksheet!P17,"")</f>
        <v>0</v>
      </c>
      <c r="I3" t="str">
        <f>IF(ISBLANK(Worksheet!N17) = FALSE,Worksheet!N17,"")</f>
        <v/>
      </c>
      <c r="M3" s="5" t="str">
        <f>IF(ISBLANK(Worksheet!N17)=FALSE,Worksheet!T17/Worksheet!N17,"")</f>
        <v/>
      </c>
      <c r="N3" s="5" t="str">
        <f>IF(ISBLANK(Worksheet!N17)=FALSE,Worksheet!V17/Worksheet!N17,"")</f>
        <v/>
      </c>
      <c r="O3" t="str">
        <f>IF(ISBLANK(Worksheet!J17) = FALSE,Worksheet!J17,"")</f>
        <v/>
      </c>
      <c r="P3" s="4" t="str">
        <f>Worksheet!K17</f>
        <v/>
      </c>
      <c r="R3" t="str">
        <f>IF(ISBLANK(Worksheet!O17) = FALSE,Worksheet!O17,"")</f>
        <v/>
      </c>
      <c r="S3" t="str">
        <f>IF(Worksheet!$A$11=TRUE,"Y","N")</f>
        <v>N</v>
      </c>
      <c r="T3" t="str">
        <f>IF(Worksheet!$A$12=TRUE,"Y","N")</f>
        <v>N</v>
      </c>
      <c r="U3" t="str">
        <f>IF(Worksheet!$B$11=TRUE,"Y","N")</f>
        <v>N</v>
      </c>
      <c r="V3" t="str">
        <f>IF(Worksheet!$B$12=TRUE,"Y","N")</f>
        <v>N</v>
      </c>
      <c r="W3" t="str">
        <f>IF(Worksheet!$C$11=TRUE,"Y","N")</f>
        <v>N</v>
      </c>
      <c r="X3">
        <f>IFERROR(Worksheet!Q17,"")</f>
        <v>0</v>
      </c>
    </row>
    <row r="4" spans="1:24" x14ac:dyDescent="0.2">
      <c r="A4" t="str">
        <f>IFERROR(VLOOKUP(CONCATENATE(Worksheet!C18,Worksheet!F18),Table!$K$2:$L$10,2,FALSE),"")</f>
        <v/>
      </c>
      <c r="B4" t="str">
        <f>IF(ISBLANK(Worksheet!D18) = FALSE,Worksheet!D18,"")</f>
        <v/>
      </c>
      <c r="C4" t="str">
        <f>IF(ISBLANK(Worksheet!E18) = FALSE,Worksheet!E18,"")</f>
        <v/>
      </c>
      <c r="D4" t="str">
        <f>IF(ISBLANK(Worksheet!G18) = FALSE,Worksheet!G18,"")</f>
        <v/>
      </c>
      <c r="E4" s="4" t="s">
        <v>17</v>
      </c>
      <c r="H4">
        <f>IF(ISBLANK(Worksheet!P18) = FALSE,Worksheet!P18,"")</f>
        <v>0</v>
      </c>
      <c r="I4" t="str">
        <f>IF(ISBLANK(Worksheet!N18) = FALSE,Worksheet!N18,"")</f>
        <v/>
      </c>
      <c r="M4" s="5" t="str">
        <f>IF(ISBLANK(Worksheet!N18)=FALSE,Worksheet!T18/Worksheet!N18,"")</f>
        <v/>
      </c>
      <c r="N4" s="5" t="str">
        <f>IF(ISBLANK(Worksheet!N18)=FALSE,Worksheet!V18/Worksheet!N18,"")</f>
        <v/>
      </c>
      <c r="O4" t="str">
        <f>IF(ISBLANK(Worksheet!J18) = FALSE,Worksheet!J18,"")</f>
        <v/>
      </c>
      <c r="P4" s="4" t="str">
        <f>Worksheet!K18</f>
        <v/>
      </c>
      <c r="R4" t="str">
        <f>IF(ISBLANK(Worksheet!O18) = FALSE,Worksheet!O18,"")</f>
        <v/>
      </c>
      <c r="S4" t="str">
        <f>IF(Worksheet!$A$11=TRUE,"Y","N")</f>
        <v>N</v>
      </c>
      <c r="T4" t="str">
        <f>IF(Worksheet!$A$12=TRUE,"Y","N")</f>
        <v>N</v>
      </c>
      <c r="U4" t="str">
        <f>IF(Worksheet!$B$11=TRUE,"Y","N")</f>
        <v>N</v>
      </c>
      <c r="V4" t="str">
        <f>IF(Worksheet!$B$12=TRUE,"Y","N")</f>
        <v>N</v>
      </c>
      <c r="W4" t="str">
        <f>IF(Worksheet!$C$11=TRUE,"Y","N")</f>
        <v>N</v>
      </c>
      <c r="X4">
        <f>IFERROR(Worksheet!Q18,"")</f>
        <v>0</v>
      </c>
    </row>
    <row r="5" spans="1:24" x14ac:dyDescent="0.2">
      <c r="A5" t="str">
        <f>IFERROR(VLOOKUP(CONCATENATE(Worksheet!C19,Worksheet!F19),Table!$K$2:$L$10,2,FALSE),"")</f>
        <v/>
      </c>
      <c r="B5" t="str">
        <f>IF(ISBLANK(Worksheet!D19) = FALSE,Worksheet!D19,"")</f>
        <v/>
      </c>
      <c r="C5" t="str">
        <f>IF(ISBLANK(Worksheet!E19) = FALSE,Worksheet!E19,"")</f>
        <v/>
      </c>
      <c r="D5" t="str">
        <f>IF(ISBLANK(Worksheet!G19) = FALSE,Worksheet!G19,"")</f>
        <v/>
      </c>
      <c r="E5" s="4" t="s">
        <v>17</v>
      </c>
      <c r="H5">
        <f>IF(ISBLANK(Worksheet!P19) = FALSE,Worksheet!P19,"")</f>
        <v>0</v>
      </c>
      <c r="I5" t="str">
        <f>IF(ISBLANK(Worksheet!N19) = FALSE,Worksheet!N19,"")</f>
        <v/>
      </c>
      <c r="M5" s="5" t="str">
        <f>IF(ISBLANK(Worksheet!N19)=FALSE,Worksheet!T19/Worksheet!N19,"")</f>
        <v/>
      </c>
      <c r="N5" s="5" t="str">
        <f>IF(ISBLANK(Worksheet!N19)=FALSE,Worksheet!V19/Worksheet!N19,"")</f>
        <v/>
      </c>
      <c r="O5" t="str">
        <f>IF(ISBLANK(Worksheet!J19) = FALSE,Worksheet!J19,"")</f>
        <v/>
      </c>
      <c r="P5" s="4" t="str">
        <f>Worksheet!K19</f>
        <v/>
      </c>
      <c r="R5" t="str">
        <f>IF(ISBLANK(Worksheet!O19) = FALSE,Worksheet!O19,"")</f>
        <v/>
      </c>
      <c r="S5" t="str">
        <f>IF(Worksheet!$A$11=TRUE,"Y","N")</f>
        <v>N</v>
      </c>
      <c r="T5" t="str">
        <f>IF(Worksheet!$A$12=TRUE,"Y","N")</f>
        <v>N</v>
      </c>
      <c r="U5" t="str">
        <f>IF(Worksheet!$B$11=TRUE,"Y","N")</f>
        <v>N</v>
      </c>
      <c r="V5" t="str">
        <f>IF(Worksheet!$B$12=TRUE,"Y","N")</f>
        <v>N</v>
      </c>
      <c r="W5" t="str">
        <f>IF(Worksheet!$C$11=TRUE,"Y","N")</f>
        <v>N</v>
      </c>
      <c r="X5">
        <f>IFERROR(Worksheet!Q19,"")</f>
        <v>0</v>
      </c>
    </row>
    <row r="6" spans="1:24" x14ac:dyDescent="0.2">
      <c r="A6" t="str">
        <f>IFERROR(VLOOKUP(CONCATENATE(Worksheet!C20,Worksheet!F20),Table!$K$2:$L$10,2,FALSE),"")</f>
        <v/>
      </c>
      <c r="B6" t="str">
        <f>IF(ISBLANK(Worksheet!D20) = FALSE,Worksheet!D20,"")</f>
        <v/>
      </c>
      <c r="C6" t="str">
        <f>IF(ISBLANK(Worksheet!E20) = FALSE,Worksheet!E20,"")</f>
        <v/>
      </c>
      <c r="D6" t="str">
        <f>IF(ISBLANK(Worksheet!G20) = FALSE,Worksheet!G20,"")</f>
        <v/>
      </c>
      <c r="E6" s="4" t="s">
        <v>17</v>
      </c>
      <c r="H6">
        <f>IF(ISBLANK(Worksheet!P20) = FALSE,Worksheet!P20,"")</f>
        <v>0</v>
      </c>
      <c r="I6" t="str">
        <f>IF(ISBLANK(Worksheet!N20) = FALSE,Worksheet!N20,"")</f>
        <v/>
      </c>
      <c r="M6" s="5" t="str">
        <f>IF(ISBLANK(Worksheet!N20)=FALSE,Worksheet!T20/Worksheet!N20,"")</f>
        <v/>
      </c>
      <c r="N6" s="5" t="str">
        <f>IF(ISBLANK(Worksheet!N20)=FALSE,Worksheet!V20/Worksheet!N20,"")</f>
        <v/>
      </c>
      <c r="O6" t="str">
        <f>IF(ISBLANK(Worksheet!J20) = FALSE,Worksheet!J20,"")</f>
        <v/>
      </c>
      <c r="P6" s="4" t="str">
        <f>Worksheet!K20</f>
        <v/>
      </c>
      <c r="R6" t="str">
        <f>IF(ISBLANK(Worksheet!O20) = FALSE,Worksheet!O20,"")</f>
        <v/>
      </c>
      <c r="S6" t="str">
        <f>IF(Worksheet!$A$11=TRUE,"Y","N")</f>
        <v>N</v>
      </c>
      <c r="T6" t="str">
        <f>IF(Worksheet!$A$12=TRUE,"Y","N")</f>
        <v>N</v>
      </c>
      <c r="U6" t="str">
        <f>IF(Worksheet!$B$11=TRUE,"Y","N")</f>
        <v>N</v>
      </c>
      <c r="V6" t="str">
        <f>IF(Worksheet!$B$12=TRUE,"Y","N")</f>
        <v>N</v>
      </c>
      <c r="W6" t="str">
        <f>IF(Worksheet!$C$11=TRUE,"Y","N")</f>
        <v>N</v>
      </c>
      <c r="X6">
        <f>IFERROR(Worksheet!Q20,"")</f>
        <v>0</v>
      </c>
    </row>
    <row r="7" spans="1:24" x14ac:dyDescent="0.2">
      <c r="A7" t="str">
        <f>IFERROR(VLOOKUP(CONCATENATE(Worksheet!C21,Worksheet!F21),Table!$K$2:$L$10,2,FALSE),"")</f>
        <v/>
      </c>
      <c r="B7" t="str">
        <f>IF(ISBLANK(Worksheet!D21) = FALSE,Worksheet!D21,"")</f>
        <v/>
      </c>
      <c r="C7" t="str">
        <f>IF(ISBLANK(Worksheet!E21) = FALSE,Worksheet!E21,"")</f>
        <v/>
      </c>
      <c r="D7" t="str">
        <f>IF(ISBLANK(Worksheet!G21) = FALSE,Worksheet!G21,"")</f>
        <v/>
      </c>
      <c r="E7" s="4" t="s">
        <v>17</v>
      </c>
      <c r="H7">
        <f>IF(ISBLANK(Worksheet!P21) = FALSE,Worksheet!P21,"")</f>
        <v>0</v>
      </c>
      <c r="I7" t="str">
        <f>IF(ISBLANK(Worksheet!N21) = FALSE,Worksheet!N21,"")</f>
        <v/>
      </c>
      <c r="M7" s="5" t="str">
        <f>IF(ISBLANK(Worksheet!N21)=FALSE,Worksheet!T21/Worksheet!N21,"")</f>
        <v/>
      </c>
      <c r="N7" s="5" t="str">
        <f>IF(ISBLANK(Worksheet!N21)=FALSE,Worksheet!V21/Worksheet!N21,"")</f>
        <v/>
      </c>
      <c r="O7" t="str">
        <f>IF(ISBLANK(Worksheet!J21) = FALSE,Worksheet!J21,"")</f>
        <v/>
      </c>
      <c r="P7" s="4" t="str">
        <f>Worksheet!K21</f>
        <v/>
      </c>
      <c r="R7" t="str">
        <f>IF(ISBLANK(Worksheet!O21) = FALSE,Worksheet!O21,"")</f>
        <v/>
      </c>
      <c r="S7" t="str">
        <f>IF(Worksheet!$A$11=TRUE,"Y","N")</f>
        <v>N</v>
      </c>
      <c r="T7" t="str">
        <f>IF(Worksheet!$A$12=TRUE,"Y","N")</f>
        <v>N</v>
      </c>
      <c r="U7" t="str">
        <f>IF(Worksheet!$B$11=TRUE,"Y","N")</f>
        <v>N</v>
      </c>
      <c r="V7" t="str">
        <f>IF(Worksheet!$B$12=TRUE,"Y","N")</f>
        <v>N</v>
      </c>
      <c r="W7" t="str">
        <f>IF(Worksheet!$C$11=TRUE,"Y","N")</f>
        <v>N</v>
      </c>
      <c r="X7">
        <f>IFERROR(Worksheet!Q21,"")</f>
        <v>0</v>
      </c>
    </row>
    <row r="8" spans="1:24" x14ac:dyDescent="0.2">
      <c r="A8" t="str">
        <f>IFERROR(VLOOKUP(CONCATENATE(Worksheet!C22,Worksheet!F22),Table!$K$2:$L$10,2,FALSE),"")</f>
        <v/>
      </c>
      <c r="B8" t="str">
        <f>IF(ISBLANK(Worksheet!D22) = FALSE,Worksheet!D22,"")</f>
        <v/>
      </c>
      <c r="C8" t="str">
        <f>IF(ISBLANK(Worksheet!E22) = FALSE,Worksheet!E22,"")</f>
        <v/>
      </c>
      <c r="D8" t="str">
        <f>IF(ISBLANK(Worksheet!G22) = FALSE,Worksheet!G22,"")</f>
        <v/>
      </c>
      <c r="E8" s="4" t="s">
        <v>17</v>
      </c>
      <c r="H8">
        <f>IF(ISBLANK(Worksheet!P22) = FALSE,Worksheet!P22,"")</f>
        <v>0</v>
      </c>
      <c r="I8" t="str">
        <f>IF(ISBLANK(Worksheet!N22) = FALSE,Worksheet!N22,"")</f>
        <v/>
      </c>
      <c r="M8" s="5" t="str">
        <f>IF(ISBLANK(Worksheet!N22)=FALSE,Worksheet!T22/Worksheet!N22,"")</f>
        <v/>
      </c>
      <c r="N8" s="5" t="str">
        <f>IF(ISBLANK(Worksheet!N22)=FALSE,Worksheet!V22/Worksheet!N22,"")</f>
        <v/>
      </c>
      <c r="O8" t="str">
        <f>IF(ISBLANK(Worksheet!J22) = FALSE,Worksheet!J22,"")</f>
        <v/>
      </c>
      <c r="P8" s="4" t="str">
        <f>Worksheet!K22</f>
        <v/>
      </c>
      <c r="R8" t="str">
        <f>IF(ISBLANK(Worksheet!O22) = FALSE,Worksheet!O22,"")</f>
        <v/>
      </c>
      <c r="S8" t="str">
        <f>IF(Worksheet!$A$11=TRUE,"Y","N")</f>
        <v>N</v>
      </c>
      <c r="T8" t="str">
        <f>IF(Worksheet!$A$12=TRUE,"Y","N")</f>
        <v>N</v>
      </c>
      <c r="U8" t="str">
        <f>IF(Worksheet!$B$11=TRUE,"Y","N")</f>
        <v>N</v>
      </c>
      <c r="V8" t="str">
        <f>IF(Worksheet!$B$12=TRUE,"Y","N")</f>
        <v>N</v>
      </c>
      <c r="W8" t="str">
        <f>IF(Worksheet!$C$11=TRUE,"Y","N")</f>
        <v>N</v>
      </c>
      <c r="X8">
        <f>IFERROR(Worksheet!Q22,"")</f>
        <v>0</v>
      </c>
    </row>
    <row r="9" spans="1:24" x14ac:dyDescent="0.2">
      <c r="A9" t="str">
        <f>IFERROR(VLOOKUP(CONCATENATE(Worksheet!C23,Worksheet!F23),Table!$K$2:$L$10,2,FALSE),"")</f>
        <v/>
      </c>
      <c r="B9" t="str">
        <f>IF(ISBLANK(Worksheet!D23) = FALSE,Worksheet!D23,"")</f>
        <v/>
      </c>
      <c r="C9" t="str">
        <f>IF(ISBLANK(Worksheet!E23) = FALSE,Worksheet!E23,"")</f>
        <v/>
      </c>
      <c r="D9" t="str">
        <f>IF(ISBLANK(Worksheet!G23) = FALSE,Worksheet!G23,"")</f>
        <v/>
      </c>
      <c r="E9" s="4" t="s">
        <v>17</v>
      </c>
      <c r="H9">
        <f>IF(ISBLANK(Worksheet!P23) = FALSE,Worksheet!P23,"")</f>
        <v>0</v>
      </c>
      <c r="I9" t="str">
        <f>IF(ISBLANK(Worksheet!N23) = FALSE,Worksheet!N23,"")</f>
        <v/>
      </c>
      <c r="M9" s="5" t="str">
        <f>IF(ISBLANK(Worksheet!N23)=FALSE,Worksheet!T23/Worksheet!N23,"")</f>
        <v/>
      </c>
      <c r="N9" s="5" t="str">
        <f>IF(ISBLANK(Worksheet!N23)=FALSE,Worksheet!V23/Worksheet!N23,"")</f>
        <v/>
      </c>
      <c r="O9" t="str">
        <f>IF(ISBLANK(Worksheet!J23) = FALSE,Worksheet!J23,"")</f>
        <v/>
      </c>
      <c r="P9" s="4" t="str">
        <f>Worksheet!K23</f>
        <v/>
      </c>
      <c r="R9" t="str">
        <f>IF(ISBLANK(Worksheet!O23) = FALSE,Worksheet!O23,"")</f>
        <v/>
      </c>
      <c r="S9" t="str">
        <f>IF(Worksheet!$A$11=TRUE,"Y","N")</f>
        <v>N</v>
      </c>
      <c r="T9" t="str">
        <f>IF(Worksheet!$A$12=TRUE,"Y","N")</f>
        <v>N</v>
      </c>
      <c r="U9" t="str">
        <f>IF(Worksheet!$B$11=TRUE,"Y","N")</f>
        <v>N</v>
      </c>
      <c r="V9" t="str">
        <f>IF(Worksheet!$B$12=TRUE,"Y","N")</f>
        <v>N</v>
      </c>
      <c r="W9" t="str">
        <f>IF(Worksheet!$C$11=TRUE,"Y","N")</f>
        <v>N</v>
      </c>
      <c r="X9">
        <f>IFERROR(Worksheet!Q23,"")</f>
        <v>0</v>
      </c>
    </row>
    <row r="10" spans="1:24" x14ac:dyDescent="0.2">
      <c r="A10" t="str">
        <f>IFERROR(VLOOKUP(CONCATENATE(Worksheet!C24,Worksheet!F24),Table!$K$2:$L$10,2,FALSE),"")</f>
        <v/>
      </c>
      <c r="B10" t="str">
        <f>IF(ISBLANK(Worksheet!D24) = FALSE,Worksheet!D24,"")</f>
        <v/>
      </c>
      <c r="C10" t="str">
        <f>IF(ISBLANK(Worksheet!E24) = FALSE,Worksheet!E24,"")</f>
        <v/>
      </c>
      <c r="D10" t="str">
        <f>IF(ISBLANK(Worksheet!G24) = FALSE,Worksheet!G24,"")</f>
        <v/>
      </c>
      <c r="E10" s="4" t="s">
        <v>17</v>
      </c>
      <c r="H10">
        <f>IF(ISBLANK(Worksheet!P24) = FALSE,Worksheet!P24,"")</f>
        <v>0</v>
      </c>
      <c r="I10" t="str">
        <f>IF(ISBLANK(Worksheet!N24) = FALSE,Worksheet!N24,"")</f>
        <v/>
      </c>
      <c r="M10" s="5" t="str">
        <f>IF(ISBLANK(Worksheet!N24)=FALSE,Worksheet!T24/Worksheet!N24,"")</f>
        <v/>
      </c>
      <c r="N10" s="5" t="str">
        <f>IF(ISBLANK(Worksheet!N24)=FALSE,Worksheet!V24/Worksheet!N24,"")</f>
        <v/>
      </c>
      <c r="O10" t="str">
        <f>IF(ISBLANK(Worksheet!J24) = FALSE,Worksheet!J24,"")</f>
        <v/>
      </c>
      <c r="P10" s="4" t="str">
        <f>Worksheet!K24</f>
        <v/>
      </c>
      <c r="R10" t="str">
        <f>IF(ISBLANK(Worksheet!O24) = FALSE,Worksheet!O24,"")</f>
        <v/>
      </c>
      <c r="S10" t="str">
        <f>IF(Worksheet!$A$11=TRUE,"Y","N")</f>
        <v>N</v>
      </c>
      <c r="T10" t="str">
        <f>IF(Worksheet!$A$12=TRUE,"Y","N")</f>
        <v>N</v>
      </c>
      <c r="U10" t="str">
        <f>IF(Worksheet!$B$11=TRUE,"Y","N")</f>
        <v>N</v>
      </c>
      <c r="V10" t="str">
        <f>IF(Worksheet!$B$12=TRUE,"Y","N")</f>
        <v>N</v>
      </c>
      <c r="W10" t="str">
        <f>IF(Worksheet!$C$11=TRUE,"Y","N")</f>
        <v>N</v>
      </c>
      <c r="X10">
        <f>IFERROR(Worksheet!Q24,"")</f>
        <v>0</v>
      </c>
    </row>
    <row r="11" spans="1:24" x14ac:dyDescent="0.2">
      <c r="A11" t="str">
        <f>IFERROR(VLOOKUP(CONCATENATE(Worksheet!C25,Worksheet!F25),Table!$K$2:$L$10,2,FALSE),"")</f>
        <v/>
      </c>
      <c r="B11" t="str">
        <f>IF(ISBLANK(Worksheet!D25) = FALSE,Worksheet!D25,"")</f>
        <v/>
      </c>
      <c r="C11" t="str">
        <f>IF(ISBLANK(Worksheet!E25) = FALSE,Worksheet!E25,"")</f>
        <v/>
      </c>
      <c r="D11" t="str">
        <f>IF(ISBLANK(Worksheet!G25) = FALSE,Worksheet!G25,"")</f>
        <v/>
      </c>
      <c r="E11" s="4" t="s">
        <v>17</v>
      </c>
      <c r="H11">
        <f>IF(ISBLANK(Worksheet!P25) = FALSE,Worksheet!P25,"")</f>
        <v>0</v>
      </c>
      <c r="I11" t="str">
        <f>IF(ISBLANK(Worksheet!N25) = FALSE,Worksheet!N25,"")</f>
        <v/>
      </c>
      <c r="M11" s="5" t="str">
        <f>IF(ISBLANK(Worksheet!N25)=FALSE,Worksheet!T25/Worksheet!N25,"")</f>
        <v/>
      </c>
      <c r="N11" s="5" t="str">
        <f>IF(ISBLANK(Worksheet!N25)=FALSE,Worksheet!V25/Worksheet!N25,"")</f>
        <v/>
      </c>
      <c r="O11" t="str">
        <f>IF(ISBLANK(Worksheet!J25) = FALSE,Worksheet!J25,"")</f>
        <v/>
      </c>
      <c r="P11" s="4" t="str">
        <f>Worksheet!K25</f>
        <v/>
      </c>
      <c r="R11" t="str">
        <f>IF(ISBLANK(Worksheet!O25) = FALSE,Worksheet!O25,"")</f>
        <v/>
      </c>
      <c r="S11" t="str">
        <f>IF(Worksheet!$A$11=TRUE,"Y","N")</f>
        <v>N</v>
      </c>
      <c r="T11" t="str">
        <f>IF(Worksheet!$A$12=TRUE,"Y","N")</f>
        <v>N</v>
      </c>
      <c r="U11" t="str">
        <f>IF(Worksheet!$B$11=TRUE,"Y","N")</f>
        <v>N</v>
      </c>
      <c r="V11" t="str">
        <f>IF(Worksheet!$B$12=TRUE,"Y","N")</f>
        <v>N</v>
      </c>
      <c r="W11" t="str">
        <f>IF(Worksheet!$C$11=TRUE,"Y","N")</f>
        <v>N</v>
      </c>
      <c r="X11">
        <f>IFERROR(Worksheet!Q25,"")</f>
        <v>0</v>
      </c>
    </row>
    <row r="12" spans="1:24" x14ac:dyDescent="0.2">
      <c r="A12" t="str">
        <f>IFERROR(VLOOKUP(CONCATENATE(Worksheet!C26,Worksheet!F26),Table!$K$2:$L$10,2,FALSE),"")</f>
        <v/>
      </c>
      <c r="B12" t="str">
        <f>IF(ISBLANK(Worksheet!D26) = FALSE,Worksheet!D26,"")</f>
        <v/>
      </c>
      <c r="C12" t="str">
        <f>IF(ISBLANK(Worksheet!E26) = FALSE,Worksheet!E26,"")</f>
        <v/>
      </c>
      <c r="D12" t="str">
        <f>IF(ISBLANK(Worksheet!G26) = FALSE,Worksheet!G26,"")</f>
        <v/>
      </c>
      <c r="E12" s="4" t="s">
        <v>17</v>
      </c>
      <c r="H12">
        <f>IF(ISBLANK(Worksheet!P26) = FALSE,Worksheet!P26,"")</f>
        <v>0</v>
      </c>
      <c r="I12" t="str">
        <f>IF(ISBLANK(Worksheet!N26) = FALSE,Worksheet!N26,"")</f>
        <v/>
      </c>
      <c r="M12" s="5" t="str">
        <f>IF(ISBLANK(Worksheet!N26)=FALSE,Worksheet!T26/Worksheet!N26,"")</f>
        <v/>
      </c>
      <c r="N12" s="5" t="str">
        <f>IF(ISBLANK(Worksheet!N26)=FALSE,Worksheet!V26/Worksheet!N26,"")</f>
        <v/>
      </c>
      <c r="O12" t="str">
        <f>IF(ISBLANK(Worksheet!J26) = FALSE,Worksheet!J26,"")</f>
        <v/>
      </c>
      <c r="P12" s="4" t="str">
        <f>Worksheet!K26</f>
        <v/>
      </c>
      <c r="R12" t="str">
        <f>IF(ISBLANK(Worksheet!O26) = FALSE,Worksheet!O26,"")</f>
        <v/>
      </c>
      <c r="S12" t="str">
        <f>IF(Worksheet!$A$11=TRUE,"Y","N")</f>
        <v>N</v>
      </c>
      <c r="T12" t="str">
        <f>IF(Worksheet!$A$12=TRUE,"Y","N")</f>
        <v>N</v>
      </c>
      <c r="U12" t="str">
        <f>IF(Worksheet!$B$11=TRUE,"Y","N")</f>
        <v>N</v>
      </c>
      <c r="V12" t="str">
        <f>IF(Worksheet!$B$12=TRUE,"Y","N")</f>
        <v>N</v>
      </c>
      <c r="W12" t="str">
        <f>IF(Worksheet!$C$11=TRUE,"Y","N")</f>
        <v>N</v>
      </c>
      <c r="X12">
        <f>IFERROR(Worksheet!Q26,"")</f>
        <v>0</v>
      </c>
    </row>
    <row r="13" spans="1:24" x14ac:dyDescent="0.2">
      <c r="A13" t="str">
        <f>IFERROR(VLOOKUP(CONCATENATE(Worksheet!C27,Worksheet!F27),Table!$K$2:$L$10,2,FALSE),"")</f>
        <v/>
      </c>
      <c r="B13" t="str">
        <f>IF(ISBLANK(Worksheet!D27) = FALSE,Worksheet!D27,"")</f>
        <v/>
      </c>
      <c r="C13" t="str">
        <f>IF(ISBLANK(Worksheet!E27) = FALSE,Worksheet!E27,"")</f>
        <v/>
      </c>
      <c r="D13" t="str">
        <f>IF(ISBLANK(Worksheet!G27) = FALSE,Worksheet!G27,"")</f>
        <v/>
      </c>
      <c r="E13" s="4" t="s">
        <v>17</v>
      </c>
      <c r="H13">
        <f>IF(ISBLANK(Worksheet!P27) = FALSE,Worksheet!P27,"")</f>
        <v>0</v>
      </c>
      <c r="I13" t="str">
        <f>IF(ISBLANK(Worksheet!N27) = FALSE,Worksheet!N27,"")</f>
        <v/>
      </c>
      <c r="M13" s="5" t="str">
        <f>IF(ISBLANK(Worksheet!N27)=FALSE,Worksheet!T27/Worksheet!N27,"")</f>
        <v/>
      </c>
      <c r="N13" s="5" t="str">
        <f>IF(ISBLANK(Worksheet!N27)=FALSE,Worksheet!V27/Worksheet!N27,"")</f>
        <v/>
      </c>
      <c r="O13" t="str">
        <f>IF(ISBLANK(Worksheet!J27) = FALSE,Worksheet!J27,"")</f>
        <v/>
      </c>
      <c r="P13" s="4" t="str">
        <f>Worksheet!K27</f>
        <v/>
      </c>
      <c r="R13" t="str">
        <f>IF(ISBLANK(Worksheet!O27) = FALSE,Worksheet!O27,"")</f>
        <v/>
      </c>
      <c r="S13" t="str">
        <f>IF(Worksheet!$A$11=TRUE,"Y","N")</f>
        <v>N</v>
      </c>
      <c r="T13" t="str">
        <f>IF(Worksheet!$A$12=TRUE,"Y","N")</f>
        <v>N</v>
      </c>
      <c r="U13" t="str">
        <f>IF(Worksheet!$B$11=TRUE,"Y","N")</f>
        <v>N</v>
      </c>
      <c r="V13" t="str">
        <f>IF(Worksheet!$B$12=TRUE,"Y","N")</f>
        <v>N</v>
      </c>
      <c r="W13" t="str">
        <f>IF(Worksheet!$C$11=TRUE,"Y","N")</f>
        <v>N</v>
      </c>
      <c r="X13">
        <f>IFERROR(Worksheet!Q27,"")</f>
        <v>0</v>
      </c>
    </row>
    <row r="14" spans="1:24" x14ac:dyDescent="0.2">
      <c r="A14" t="str">
        <f>IFERROR(VLOOKUP(CONCATENATE(Worksheet!C28,Worksheet!F28),Table!$K$2:$L$10,2,FALSE),"")</f>
        <v/>
      </c>
      <c r="B14" t="str">
        <f>IF(ISBLANK(Worksheet!D28) = FALSE,Worksheet!D28,"")</f>
        <v/>
      </c>
      <c r="C14" t="str">
        <f>IF(ISBLANK(Worksheet!E28) = FALSE,Worksheet!E28,"")</f>
        <v/>
      </c>
      <c r="D14" t="str">
        <f>IF(ISBLANK(Worksheet!G28) = FALSE,Worksheet!G28,"")</f>
        <v/>
      </c>
      <c r="E14" s="4" t="s">
        <v>17</v>
      </c>
      <c r="H14">
        <f>IF(ISBLANK(Worksheet!P28) = FALSE,Worksheet!P28,"")</f>
        <v>0</v>
      </c>
      <c r="I14" t="str">
        <f>IF(ISBLANK(Worksheet!N28) = FALSE,Worksheet!N28,"")</f>
        <v/>
      </c>
      <c r="M14" s="5" t="str">
        <f>IF(ISBLANK(Worksheet!N28)=FALSE,Worksheet!T28/Worksheet!N28,"")</f>
        <v/>
      </c>
      <c r="N14" s="5" t="str">
        <f>IF(ISBLANK(Worksheet!N28)=FALSE,Worksheet!V28/Worksheet!N28,"")</f>
        <v/>
      </c>
      <c r="O14" t="str">
        <f>IF(ISBLANK(Worksheet!J28) = FALSE,Worksheet!J28,"")</f>
        <v/>
      </c>
      <c r="P14" s="4" t="str">
        <f>Worksheet!K28</f>
        <v/>
      </c>
      <c r="R14" t="str">
        <f>IF(ISBLANK(Worksheet!O28) = FALSE,Worksheet!O28,"")</f>
        <v/>
      </c>
      <c r="S14" t="str">
        <f>IF(Worksheet!$A$11=TRUE,"Y","N")</f>
        <v>N</v>
      </c>
      <c r="T14" t="str">
        <f>IF(Worksheet!$A$12=TRUE,"Y","N")</f>
        <v>N</v>
      </c>
      <c r="U14" t="str">
        <f>IF(Worksheet!$B$11=TRUE,"Y","N")</f>
        <v>N</v>
      </c>
      <c r="V14" t="str">
        <f>IF(Worksheet!$B$12=TRUE,"Y","N")</f>
        <v>N</v>
      </c>
      <c r="W14" t="str">
        <f>IF(Worksheet!$C$11=TRUE,"Y","N")</f>
        <v>N</v>
      </c>
      <c r="X14">
        <f>IFERROR(Worksheet!Q28,"")</f>
        <v>0</v>
      </c>
    </row>
    <row r="15" spans="1:24" x14ac:dyDescent="0.2">
      <c r="A15" t="str">
        <f>IFERROR(VLOOKUP(CONCATENATE(Worksheet!C29,Worksheet!F29),Table!$K$2:$L$10,2,FALSE),"")</f>
        <v/>
      </c>
      <c r="B15" t="str">
        <f>IF(ISBLANK(Worksheet!D29) = FALSE,Worksheet!D29,"")</f>
        <v/>
      </c>
      <c r="C15" t="str">
        <f>IF(ISBLANK(Worksheet!E29) = FALSE,Worksheet!E29,"")</f>
        <v/>
      </c>
      <c r="D15" t="str">
        <f>IF(ISBLANK(Worksheet!G29) = FALSE,Worksheet!G29,"")</f>
        <v/>
      </c>
      <c r="E15" s="4" t="s">
        <v>17</v>
      </c>
      <c r="H15">
        <f>IF(ISBLANK(Worksheet!P29) = FALSE,Worksheet!P29,"")</f>
        <v>0</v>
      </c>
      <c r="I15" t="str">
        <f>IF(ISBLANK(Worksheet!N29) = FALSE,Worksheet!N29,"")</f>
        <v/>
      </c>
      <c r="M15" s="5" t="str">
        <f>IF(ISBLANK(Worksheet!N29)=FALSE,Worksheet!T29/Worksheet!N29,"")</f>
        <v/>
      </c>
      <c r="N15" s="5" t="str">
        <f>IF(ISBLANK(Worksheet!N29)=FALSE,Worksheet!V29/Worksheet!N29,"")</f>
        <v/>
      </c>
      <c r="O15" t="str">
        <f>IF(ISBLANK(Worksheet!J29) = FALSE,Worksheet!J29,"")</f>
        <v/>
      </c>
      <c r="P15" s="4" t="str">
        <f>Worksheet!K29</f>
        <v/>
      </c>
      <c r="R15" t="str">
        <f>IF(ISBLANK(Worksheet!O29) = FALSE,Worksheet!O29,"")</f>
        <v/>
      </c>
      <c r="S15" t="str">
        <f>IF(Worksheet!$A$11=TRUE,"Y","N")</f>
        <v>N</v>
      </c>
      <c r="T15" t="str">
        <f>IF(Worksheet!$A$12=TRUE,"Y","N")</f>
        <v>N</v>
      </c>
      <c r="U15" t="str">
        <f>IF(Worksheet!$B$11=TRUE,"Y","N")</f>
        <v>N</v>
      </c>
      <c r="V15" t="str">
        <f>IF(Worksheet!$B$12=TRUE,"Y","N")</f>
        <v>N</v>
      </c>
      <c r="W15" t="str">
        <f>IF(Worksheet!$C$11=TRUE,"Y","N")</f>
        <v>N</v>
      </c>
      <c r="X15">
        <f>IFERROR(Worksheet!Q29,"")</f>
        <v>0</v>
      </c>
    </row>
    <row r="16" spans="1:24" x14ac:dyDescent="0.2">
      <c r="A16" t="str">
        <f>IFERROR(VLOOKUP(CONCATENATE(Worksheet!C30,Worksheet!F30),Table!$K$2:$L$10,2,FALSE),"")</f>
        <v/>
      </c>
      <c r="B16" t="str">
        <f>IF(ISBLANK(Worksheet!D30) = FALSE,Worksheet!D30,"")</f>
        <v/>
      </c>
      <c r="C16" t="str">
        <f>IF(ISBLANK(Worksheet!E30) = FALSE,Worksheet!E30,"")</f>
        <v/>
      </c>
      <c r="D16" t="str">
        <f>IF(ISBLANK(Worksheet!G30) = FALSE,Worksheet!G30,"")</f>
        <v/>
      </c>
      <c r="E16" s="4" t="s">
        <v>17</v>
      </c>
      <c r="H16">
        <f>IF(ISBLANK(Worksheet!P30) = FALSE,Worksheet!P30,"")</f>
        <v>0</v>
      </c>
      <c r="I16" t="str">
        <f>IF(ISBLANK(Worksheet!N30) = FALSE,Worksheet!N30,"")</f>
        <v/>
      </c>
      <c r="M16" s="5" t="str">
        <f>IF(ISBLANK(Worksheet!N30)=FALSE,Worksheet!T30/Worksheet!N30,"")</f>
        <v/>
      </c>
      <c r="N16" s="5" t="str">
        <f>IF(ISBLANK(Worksheet!N30)=FALSE,Worksheet!V30/Worksheet!N30,"")</f>
        <v/>
      </c>
      <c r="O16" t="str">
        <f>IF(ISBLANK(Worksheet!J30) = FALSE,Worksheet!J30,"")</f>
        <v/>
      </c>
      <c r="P16" s="4" t="str">
        <f>Worksheet!K30</f>
        <v/>
      </c>
      <c r="R16" t="str">
        <f>IF(ISBLANK(Worksheet!O30) = FALSE,Worksheet!O30,"")</f>
        <v/>
      </c>
      <c r="S16" t="str">
        <f>IF(Worksheet!$A$11=TRUE,"Y","N")</f>
        <v>N</v>
      </c>
      <c r="T16" t="str">
        <f>IF(Worksheet!$A$12=TRUE,"Y","N")</f>
        <v>N</v>
      </c>
      <c r="U16" t="str">
        <f>IF(Worksheet!$B$11=TRUE,"Y","N")</f>
        <v>N</v>
      </c>
      <c r="V16" t="str">
        <f>IF(Worksheet!$B$12=TRUE,"Y","N")</f>
        <v>N</v>
      </c>
      <c r="W16" t="str">
        <f>IF(Worksheet!$C$11=TRUE,"Y","N")</f>
        <v>N</v>
      </c>
      <c r="X16">
        <f>IFERROR(Worksheet!Q30,"")</f>
        <v>0</v>
      </c>
    </row>
    <row r="17" spans="1:24" x14ac:dyDescent="0.2">
      <c r="A17" t="str">
        <f>IFERROR(VLOOKUP(CONCATENATE(Worksheet!C31,Worksheet!F31),Table!$K$2:$L$10,2,FALSE),"")</f>
        <v/>
      </c>
      <c r="B17" t="str">
        <f>IF(ISBLANK(Worksheet!D31) = FALSE,Worksheet!D31,"")</f>
        <v/>
      </c>
      <c r="C17" t="str">
        <f>IF(ISBLANK(Worksheet!E31) = FALSE,Worksheet!E31,"")</f>
        <v/>
      </c>
      <c r="D17" t="str">
        <f>IF(ISBLANK(Worksheet!G31) = FALSE,Worksheet!G31,"")</f>
        <v/>
      </c>
      <c r="E17" s="4" t="s">
        <v>17</v>
      </c>
      <c r="H17">
        <f>IF(ISBLANK(Worksheet!P31) = FALSE,Worksheet!P31,"")</f>
        <v>0</v>
      </c>
      <c r="I17" t="str">
        <f>IF(ISBLANK(Worksheet!N31) = FALSE,Worksheet!N31,"")</f>
        <v/>
      </c>
      <c r="M17" s="5" t="str">
        <f>IF(ISBLANK(Worksheet!N31)=FALSE,Worksheet!T31/Worksheet!N31,"")</f>
        <v/>
      </c>
      <c r="N17" s="5" t="str">
        <f>IF(ISBLANK(Worksheet!N31)=FALSE,Worksheet!V31/Worksheet!N31,"")</f>
        <v/>
      </c>
      <c r="O17" t="str">
        <f>IF(ISBLANK(Worksheet!J31) = FALSE,Worksheet!J31,"")</f>
        <v/>
      </c>
      <c r="P17" s="4" t="str">
        <f>Worksheet!K31</f>
        <v/>
      </c>
      <c r="R17" t="str">
        <f>IF(ISBLANK(Worksheet!O31) = FALSE,Worksheet!O31,"")</f>
        <v/>
      </c>
      <c r="S17" t="str">
        <f>IF(Worksheet!$A$11=TRUE,"Y","N")</f>
        <v>N</v>
      </c>
      <c r="T17" t="str">
        <f>IF(Worksheet!$A$12=TRUE,"Y","N")</f>
        <v>N</v>
      </c>
      <c r="U17" t="str">
        <f>IF(Worksheet!$B$11=TRUE,"Y","N")</f>
        <v>N</v>
      </c>
      <c r="V17" t="str">
        <f>IF(Worksheet!$B$12=TRUE,"Y","N")</f>
        <v>N</v>
      </c>
      <c r="W17" t="str">
        <f>IF(Worksheet!$C$11=TRUE,"Y","N")</f>
        <v>N</v>
      </c>
      <c r="X17">
        <f>IFERROR(Worksheet!Q31,"")</f>
        <v>0</v>
      </c>
    </row>
    <row r="18" spans="1:24" x14ac:dyDescent="0.2">
      <c r="A18" t="str">
        <f>IFERROR(VLOOKUP(CONCATENATE(Worksheet!C32,Worksheet!F32),Table!$K$2:$L$10,2,FALSE),"")</f>
        <v/>
      </c>
      <c r="B18" t="str">
        <f>IF(ISBLANK(Worksheet!D32) = FALSE,Worksheet!D32,"")</f>
        <v/>
      </c>
      <c r="C18" t="str">
        <f>IF(ISBLANK(Worksheet!E32) = FALSE,Worksheet!E32,"")</f>
        <v/>
      </c>
      <c r="D18" t="str">
        <f>IF(ISBLANK(Worksheet!G32) = FALSE,Worksheet!G32,"")</f>
        <v/>
      </c>
      <c r="E18" s="4" t="s">
        <v>17</v>
      </c>
      <c r="H18">
        <f>IF(ISBLANK(Worksheet!P32) = FALSE,Worksheet!P32,"")</f>
        <v>0</v>
      </c>
      <c r="I18" t="str">
        <f>IF(ISBLANK(Worksheet!N32) = FALSE,Worksheet!N32,"")</f>
        <v/>
      </c>
      <c r="M18" s="5" t="str">
        <f>IF(ISBLANK(Worksheet!N32)=FALSE,Worksheet!T32/Worksheet!N32,"")</f>
        <v/>
      </c>
      <c r="N18" s="5" t="str">
        <f>IF(ISBLANK(Worksheet!N32)=FALSE,Worksheet!V32/Worksheet!N32,"")</f>
        <v/>
      </c>
      <c r="O18" t="str">
        <f>IF(ISBLANK(Worksheet!J32) = FALSE,Worksheet!J32,"")</f>
        <v/>
      </c>
      <c r="P18" s="4" t="str">
        <f>Worksheet!K32</f>
        <v/>
      </c>
      <c r="R18" t="str">
        <f>IF(ISBLANK(Worksheet!O32) = FALSE,Worksheet!O32,"")</f>
        <v/>
      </c>
      <c r="S18" t="str">
        <f>IF(Worksheet!$A$11=TRUE,"Y","N")</f>
        <v>N</v>
      </c>
      <c r="T18" t="str">
        <f>IF(Worksheet!$A$12=TRUE,"Y","N")</f>
        <v>N</v>
      </c>
      <c r="U18" t="str">
        <f>IF(Worksheet!$B$11=TRUE,"Y","N")</f>
        <v>N</v>
      </c>
      <c r="V18" t="str">
        <f>IF(Worksheet!$B$12=TRUE,"Y","N")</f>
        <v>N</v>
      </c>
      <c r="W18" t="str">
        <f>IF(Worksheet!$C$11=TRUE,"Y","N")</f>
        <v>N</v>
      </c>
      <c r="X18">
        <f>IFERROR(Worksheet!Q32,"")</f>
        <v>0</v>
      </c>
    </row>
    <row r="19" spans="1:24" x14ac:dyDescent="0.2">
      <c r="A19" t="str">
        <f>IFERROR(VLOOKUP(CONCATENATE(Worksheet!C33,Worksheet!F33),Table!$K$2:$L$10,2,FALSE),"")</f>
        <v/>
      </c>
      <c r="B19" t="str">
        <f>IF(ISBLANK(Worksheet!D33) = FALSE,Worksheet!D33,"")</f>
        <v/>
      </c>
      <c r="C19" t="str">
        <f>IF(ISBLANK(Worksheet!E33) = FALSE,Worksheet!E33,"")</f>
        <v/>
      </c>
      <c r="D19" t="str">
        <f>IF(ISBLANK(Worksheet!G33) = FALSE,Worksheet!G33,"")</f>
        <v/>
      </c>
      <c r="E19" s="4" t="s">
        <v>17</v>
      </c>
      <c r="H19">
        <f>IF(ISBLANK(Worksheet!P33) = FALSE,Worksheet!P33,"")</f>
        <v>0</v>
      </c>
      <c r="I19" t="str">
        <f>IF(ISBLANK(Worksheet!N33) = FALSE,Worksheet!N33,"")</f>
        <v/>
      </c>
      <c r="M19" s="5" t="str">
        <f>IF(ISBLANK(Worksheet!N33)=FALSE,Worksheet!T33/Worksheet!N33,"")</f>
        <v/>
      </c>
      <c r="N19" s="5" t="str">
        <f>IF(ISBLANK(Worksheet!N33)=FALSE,Worksheet!V33/Worksheet!N33,"")</f>
        <v/>
      </c>
      <c r="O19" t="str">
        <f>IF(ISBLANK(Worksheet!J33) = FALSE,Worksheet!J33,"")</f>
        <v/>
      </c>
      <c r="P19" s="4" t="str">
        <f>Worksheet!K33</f>
        <v/>
      </c>
      <c r="R19" t="str">
        <f>IF(ISBLANK(Worksheet!O33) = FALSE,Worksheet!O33,"")</f>
        <v/>
      </c>
      <c r="S19" t="str">
        <f>IF(Worksheet!$A$11=TRUE,"Y","N")</f>
        <v>N</v>
      </c>
      <c r="T19" t="str">
        <f>IF(Worksheet!$A$12=TRUE,"Y","N")</f>
        <v>N</v>
      </c>
      <c r="U19" t="str">
        <f>IF(Worksheet!$B$11=TRUE,"Y","N")</f>
        <v>N</v>
      </c>
      <c r="V19" t="str">
        <f>IF(Worksheet!$B$12=TRUE,"Y","N")</f>
        <v>N</v>
      </c>
      <c r="W19" t="str">
        <f>IF(Worksheet!$C$11=TRUE,"Y","N")</f>
        <v>N</v>
      </c>
      <c r="X19">
        <f>IFERROR(Worksheet!Q33,"")</f>
        <v>0</v>
      </c>
    </row>
    <row r="20" spans="1:24" x14ac:dyDescent="0.2">
      <c r="A20" t="str">
        <f>IFERROR(VLOOKUP(CONCATENATE(Worksheet!C34,Worksheet!F34),Table!$K$2:$L$10,2,FALSE),"")</f>
        <v/>
      </c>
      <c r="B20" t="str">
        <f>IF(ISBLANK(Worksheet!D34) = FALSE,Worksheet!D34,"")</f>
        <v/>
      </c>
      <c r="C20" t="str">
        <f>IF(ISBLANK(Worksheet!E34) = FALSE,Worksheet!E34,"")</f>
        <v/>
      </c>
      <c r="D20" t="str">
        <f>IF(ISBLANK(Worksheet!G34) = FALSE,Worksheet!G34,"")</f>
        <v/>
      </c>
      <c r="E20" s="4" t="s">
        <v>17</v>
      </c>
      <c r="H20">
        <f>IF(ISBLANK(Worksheet!P34) = FALSE,Worksheet!P34,"")</f>
        <v>0</v>
      </c>
      <c r="I20" t="str">
        <f>IF(ISBLANK(Worksheet!N34) = FALSE,Worksheet!N34,"")</f>
        <v/>
      </c>
      <c r="M20" s="5" t="str">
        <f>IF(ISBLANK(Worksheet!N34)=FALSE,Worksheet!T34/Worksheet!N34,"")</f>
        <v/>
      </c>
      <c r="N20" s="5" t="str">
        <f>IF(ISBLANK(Worksheet!N34)=FALSE,Worksheet!V34/Worksheet!N34,"")</f>
        <v/>
      </c>
      <c r="O20" t="str">
        <f>IF(ISBLANK(Worksheet!J34) = FALSE,Worksheet!J34,"")</f>
        <v/>
      </c>
      <c r="P20" s="4" t="str">
        <f>Worksheet!K34</f>
        <v/>
      </c>
      <c r="R20" t="str">
        <f>IF(ISBLANK(Worksheet!O34) = FALSE,Worksheet!O34,"")</f>
        <v/>
      </c>
      <c r="S20" t="str">
        <f>IF(Worksheet!$A$11=TRUE,"Y","N")</f>
        <v>N</v>
      </c>
      <c r="T20" t="str">
        <f>IF(Worksheet!$A$12=TRUE,"Y","N")</f>
        <v>N</v>
      </c>
      <c r="U20" t="str">
        <f>IF(Worksheet!$B$11=TRUE,"Y","N")</f>
        <v>N</v>
      </c>
      <c r="V20" t="str">
        <f>IF(Worksheet!$B$12=TRUE,"Y","N")</f>
        <v>N</v>
      </c>
      <c r="W20" t="str">
        <f>IF(Worksheet!$C$11=TRUE,"Y","N")</f>
        <v>N</v>
      </c>
      <c r="X20">
        <f>IFERROR(Worksheet!Q34,"")</f>
        <v>0</v>
      </c>
    </row>
    <row r="21" spans="1:24" x14ac:dyDescent="0.2">
      <c r="A21" t="str">
        <f>IFERROR(VLOOKUP(CONCATENATE(Worksheet!C35,Worksheet!F35),Table!$K$2:$L$10,2,FALSE),"")</f>
        <v/>
      </c>
      <c r="B21" t="str">
        <f>IF(ISBLANK(Worksheet!D35) = FALSE,Worksheet!D35,"")</f>
        <v/>
      </c>
      <c r="C21" t="str">
        <f>IF(ISBLANK(Worksheet!E35) = FALSE,Worksheet!E35,"")</f>
        <v/>
      </c>
      <c r="D21" t="str">
        <f>IF(ISBLANK(Worksheet!G35) = FALSE,Worksheet!G35,"")</f>
        <v/>
      </c>
      <c r="E21" s="4" t="s">
        <v>17</v>
      </c>
      <c r="H21">
        <f>IF(ISBLANK(Worksheet!P35) = FALSE,Worksheet!P35,"")</f>
        <v>0</v>
      </c>
      <c r="I21" t="str">
        <f>IF(ISBLANK(Worksheet!N35) = FALSE,Worksheet!N35,"")</f>
        <v/>
      </c>
      <c r="M21" s="5" t="str">
        <f>IF(ISBLANK(Worksheet!N35)=FALSE,Worksheet!T35/Worksheet!N35,"")</f>
        <v/>
      </c>
      <c r="N21" s="5" t="str">
        <f>IF(ISBLANK(Worksheet!N35)=FALSE,Worksheet!V35/Worksheet!N35,"")</f>
        <v/>
      </c>
      <c r="O21" t="str">
        <f>IF(ISBLANK(Worksheet!J35) = FALSE,Worksheet!J35,"")</f>
        <v/>
      </c>
      <c r="P21" s="4" t="str">
        <f>Worksheet!K35</f>
        <v/>
      </c>
      <c r="R21" t="str">
        <f>IF(ISBLANK(Worksheet!O35) = FALSE,Worksheet!O35,"")</f>
        <v/>
      </c>
      <c r="S21" t="str">
        <f>IF(Worksheet!$A$11=TRUE,"Y","N")</f>
        <v>N</v>
      </c>
      <c r="T21" t="str">
        <f>IF(Worksheet!$A$12=TRUE,"Y","N")</f>
        <v>N</v>
      </c>
      <c r="U21" t="str">
        <f>IF(Worksheet!$B$11=TRUE,"Y","N")</f>
        <v>N</v>
      </c>
      <c r="V21" t="str">
        <f>IF(Worksheet!$B$12=TRUE,"Y","N")</f>
        <v>N</v>
      </c>
      <c r="W21" t="str">
        <f>IF(Worksheet!$C$11=TRUE,"Y","N")</f>
        <v>N</v>
      </c>
      <c r="X21">
        <f>IFERROR(Worksheet!Q35,"")</f>
        <v>0</v>
      </c>
    </row>
    <row r="22" spans="1:24" x14ac:dyDescent="0.2">
      <c r="A22" t="str">
        <f>IFERROR(VLOOKUP(CONCATENATE(Worksheet!C36,Worksheet!F36),Table!$K$2:$L$10,2,FALSE),"")</f>
        <v/>
      </c>
      <c r="B22" t="str">
        <f>IF(ISBLANK(Worksheet!D36) = FALSE,Worksheet!D36,"")</f>
        <v/>
      </c>
      <c r="C22" t="str">
        <f>IF(ISBLANK(Worksheet!E36) = FALSE,Worksheet!E36,"")</f>
        <v/>
      </c>
      <c r="D22" t="str">
        <f>IF(ISBLANK(Worksheet!G36) = FALSE,Worksheet!G36,"")</f>
        <v/>
      </c>
      <c r="E22" s="4" t="s">
        <v>17</v>
      </c>
      <c r="H22">
        <f>IF(ISBLANK(Worksheet!P36) = FALSE,Worksheet!P36,"")</f>
        <v>0</v>
      </c>
      <c r="I22" t="str">
        <f>IF(ISBLANK(Worksheet!N36) = FALSE,Worksheet!N36,"")</f>
        <v/>
      </c>
      <c r="M22" s="5" t="str">
        <f>IF(ISBLANK(Worksheet!N36)=FALSE,Worksheet!T36/Worksheet!N36,"")</f>
        <v/>
      </c>
      <c r="N22" s="5" t="str">
        <f>IF(ISBLANK(Worksheet!N36)=FALSE,Worksheet!V36/Worksheet!N36,"")</f>
        <v/>
      </c>
      <c r="O22" t="str">
        <f>IF(ISBLANK(Worksheet!J36) = FALSE,Worksheet!J36,"")</f>
        <v/>
      </c>
      <c r="P22" s="4" t="str">
        <f>Worksheet!K36</f>
        <v/>
      </c>
      <c r="R22" t="str">
        <f>IF(ISBLANK(Worksheet!O36) = FALSE,Worksheet!O36,"")</f>
        <v/>
      </c>
      <c r="S22" t="str">
        <f>IF(Worksheet!$A$11=TRUE,"Y","N")</f>
        <v>N</v>
      </c>
      <c r="T22" t="str">
        <f>IF(Worksheet!$A$12=TRUE,"Y","N")</f>
        <v>N</v>
      </c>
      <c r="U22" t="str">
        <f>IF(Worksheet!$B$11=TRUE,"Y","N")</f>
        <v>N</v>
      </c>
      <c r="V22" t="str">
        <f>IF(Worksheet!$B$12=TRUE,"Y","N")</f>
        <v>N</v>
      </c>
      <c r="W22" t="str">
        <f>IF(Worksheet!$C$11=TRUE,"Y","N")</f>
        <v>N</v>
      </c>
      <c r="X22">
        <f>IFERROR(Worksheet!Q36,"")</f>
        <v>0</v>
      </c>
    </row>
    <row r="23" spans="1:24" x14ac:dyDescent="0.2">
      <c r="A23" t="str">
        <f>IFERROR(VLOOKUP(CONCATENATE(Worksheet!C37,Worksheet!F37),Table!$K$2:$L$10,2,FALSE),"")</f>
        <v/>
      </c>
      <c r="B23" t="str">
        <f>IF(ISBLANK(Worksheet!D37) = FALSE,Worksheet!D37,"")</f>
        <v/>
      </c>
      <c r="C23" t="str">
        <f>IF(ISBLANK(Worksheet!E37) = FALSE,Worksheet!E37,"")</f>
        <v/>
      </c>
      <c r="D23" t="str">
        <f>IF(ISBLANK(Worksheet!G37) = FALSE,Worksheet!G37,"")</f>
        <v/>
      </c>
      <c r="E23" s="4" t="s">
        <v>17</v>
      </c>
      <c r="H23">
        <f>IF(ISBLANK(Worksheet!P37) = FALSE,Worksheet!P37,"")</f>
        <v>0</v>
      </c>
      <c r="I23" t="str">
        <f>IF(ISBLANK(Worksheet!N37) = FALSE,Worksheet!N37,"")</f>
        <v/>
      </c>
      <c r="M23" s="5" t="str">
        <f>IF(ISBLANK(Worksheet!N37)=FALSE,Worksheet!T37/Worksheet!N37,"")</f>
        <v/>
      </c>
      <c r="N23" s="5" t="str">
        <f>IF(ISBLANK(Worksheet!N37)=FALSE,Worksheet!V37/Worksheet!N37,"")</f>
        <v/>
      </c>
      <c r="O23" t="str">
        <f>IF(ISBLANK(Worksheet!J37) = FALSE,Worksheet!J37,"")</f>
        <v/>
      </c>
      <c r="P23" s="4" t="str">
        <f>Worksheet!K37</f>
        <v/>
      </c>
      <c r="R23" t="str">
        <f>IF(ISBLANK(Worksheet!O37) = FALSE,Worksheet!O37,"")</f>
        <v/>
      </c>
      <c r="S23" t="str">
        <f>IF(Worksheet!$A$11=TRUE,"Y","N")</f>
        <v>N</v>
      </c>
      <c r="T23" t="str">
        <f>IF(Worksheet!$A$12=TRUE,"Y","N")</f>
        <v>N</v>
      </c>
      <c r="U23" t="str">
        <f>IF(Worksheet!$B$11=TRUE,"Y","N")</f>
        <v>N</v>
      </c>
      <c r="V23" t="str">
        <f>IF(Worksheet!$B$12=TRUE,"Y","N")</f>
        <v>N</v>
      </c>
      <c r="W23" t="str">
        <f>IF(Worksheet!$C$11=TRUE,"Y","N")</f>
        <v>N</v>
      </c>
      <c r="X23">
        <f>IFERROR(Worksheet!Q37,"")</f>
        <v>0</v>
      </c>
    </row>
    <row r="24" spans="1:24" x14ac:dyDescent="0.2">
      <c r="A24" t="str">
        <f>IFERROR(VLOOKUP(CONCATENATE(Worksheet!C38,Worksheet!F38),Table!$K$2:$L$10,2,FALSE),"")</f>
        <v/>
      </c>
      <c r="B24" t="str">
        <f>IF(ISBLANK(Worksheet!D38) = FALSE,Worksheet!D38,"")</f>
        <v/>
      </c>
      <c r="C24" t="str">
        <f>IF(ISBLANK(Worksheet!E38) = FALSE,Worksheet!E38,"")</f>
        <v/>
      </c>
      <c r="D24" t="str">
        <f>IF(ISBLANK(Worksheet!G38) = FALSE,Worksheet!G38,"")</f>
        <v/>
      </c>
      <c r="E24" s="4" t="s">
        <v>17</v>
      </c>
      <c r="H24">
        <f>IF(ISBLANK(Worksheet!P38) = FALSE,Worksheet!P38,"")</f>
        <v>0</v>
      </c>
      <c r="I24" t="str">
        <f>IF(ISBLANK(Worksheet!N38) = FALSE,Worksheet!N38,"")</f>
        <v/>
      </c>
      <c r="M24" s="5" t="str">
        <f>IF(ISBLANK(Worksheet!N38)=FALSE,Worksheet!T38/Worksheet!N38,"")</f>
        <v/>
      </c>
      <c r="N24" s="5" t="str">
        <f>IF(ISBLANK(Worksheet!N38)=FALSE,Worksheet!V38/Worksheet!N38,"")</f>
        <v/>
      </c>
      <c r="O24" t="str">
        <f>IF(ISBLANK(Worksheet!J38) = FALSE,Worksheet!J38,"")</f>
        <v/>
      </c>
      <c r="P24" s="4" t="str">
        <f>Worksheet!K38</f>
        <v/>
      </c>
      <c r="R24" t="str">
        <f>IF(ISBLANK(Worksheet!O38) = FALSE,Worksheet!O38,"")</f>
        <v/>
      </c>
      <c r="S24" t="str">
        <f>IF(Worksheet!$A$11=TRUE,"Y","N")</f>
        <v>N</v>
      </c>
      <c r="T24" t="str">
        <f>IF(Worksheet!$A$12=TRUE,"Y","N")</f>
        <v>N</v>
      </c>
      <c r="U24" t="str">
        <f>IF(Worksheet!$B$11=TRUE,"Y","N")</f>
        <v>N</v>
      </c>
      <c r="V24" t="str">
        <f>IF(Worksheet!$B$12=TRUE,"Y","N")</f>
        <v>N</v>
      </c>
      <c r="W24" t="str">
        <f>IF(Worksheet!$C$11=TRUE,"Y","N")</f>
        <v>N</v>
      </c>
      <c r="X24">
        <f>IFERROR(Worksheet!Q38,"")</f>
        <v>0</v>
      </c>
    </row>
    <row r="25" spans="1:24" x14ac:dyDescent="0.2">
      <c r="A25" t="str">
        <f>IFERROR(VLOOKUP(CONCATENATE(Worksheet!C39,Worksheet!F39),Table!$K$2:$L$10,2,FALSE),"")</f>
        <v/>
      </c>
      <c r="B25" t="str">
        <f>IF(ISBLANK(Worksheet!D39) = FALSE,Worksheet!D39,"")</f>
        <v/>
      </c>
      <c r="C25" t="str">
        <f>IF(ISBLANK(Worksheet!E39) = FALSE,Worksheet!E39,"")</f>
        <v/>
      </c>
      <c r="D25" t="str">
        <f>IF(ISBLANK(Worksheet!G39) = FALSE,Worksheet!G39,"")</f>
        <v/>
      </c>
      <c r="E25" s="4" t="s">
        <v>17</v>
      </c>
      <c r="H25">
        <f>IF(ISBLANK(Worksheet!P39) = FALSE,Worksheet!P39,"")</f>
        <v>0</v>
      </c>
      <c r="I25" t="str">
        <f>IF(ISBLANK(Worksheet!N39) = FALSE,Worksheet!N39,"")</f>
        <v/>
      </c>
      <c r="M25" s="5" t="str">
        <f>IF(ISBLANK(Worksheet!N39)=FALSE,Worksheet!T39/Worksheet!N39,"")</f>
        <v/>
      </c>
      <c r="N25" s="5" t="str">
        <f>IF(ISBLANK(Worksheet!N39)=FALSE,Worksheet!V39/Worksheet!N39,"")</f>
        <v/>
      </c>
      <c r="O25" t="str">
        <f>IF(ISBLANK(Worksheet!J39) = FALSE,Worksheet!J39,"")</f>
        <v/>
      </c>
      <c r="P25" s="4" t="str">
        <f>Worksheet!K39</f>
        <v/>
      </c>
      <c r="R25" t="str">
        <f>IF(ISBLANK(Worksheet!O39) = FALSE,Worksheet!O39,"")</f>
        <v/>
      </c>
      <c r="S25" t="str">
        <f>IF(Worksheet!$A$11=TRUE,"Y","N")</f>
        <v>N</v>
      </c>
      <c r="T25" t="str">
        <f>IF(Worksheet!$A$12=TRUE,"Y","N")</f>
        <v>N</v>
      </c>
      <c r="U25" t="str">
        <f>IF(Worksheet!$B$11=TRUE,"Y","N")</f>
        <v>N</v>
      </c>
      <c r="V25" t="str">
        <f>IF(Worksheet!$B$12=TRUE,"Y","N")</f>
        <v>N</v>
      </c>
      <c r="W25" t="str">
        <f>IF(Worksheet!$C$11=TRUE,"Y","N")</f>
        <v>N</v>
      </c>
      <c r="X25">
        <f>IFERROR(Worksheet!Q39,"")</f>
        <v>0</v>
      </c>
    </row>
    <row r="26" spans="1:24" x14ac:dyDescent="0.2">
      <c r="A26" t="str">
        <f>IFERROR(VLOOKUP(CONCATENATE(Worksheet!C40,Worksheet!F40),Table!$K$2:$L$10,2,FALSE),"")</f>
        <v/>
      </c>
      <c r="B26" t="str">
        <f>IF(ISBLANK(Worksheet!D40) = FALSE,Worksheet!D40,"")</f>
        <v/>
      </c>
      <c r="C26" t="str">
        <f>IF(ISBLANK(Worksheet!E40) = FALSE,Worksheet!E40,"")</f>
        <v/>
      </c>
      <c r="D26" t="str">
        <f>IF(ISBLANK(Worksheet!G40) = FALSE,Worksheet!G40,"")</f>
        <v/>
      </c>
      <c r="E26" s="4" t="s">
        <v>17</v>
      </c>
      <c r="H26">
        <f>IF(ISBLANK(Worksheet!P40) = FALSE,Worksheet!P40,"")</f>
        <v>0</v>
      </c>
      <c r="I26" t="str">
        <f>IF(ISBLANK(Worksheet!N40) = FALSE,Worksheet!N40,"")</f>
        <v/>
      </c>
      <c r="M26" s="5" t="str">
        <f>IF(ISBLANK(Worksheet!N40)=FALSE,Worksheet!T40/Worksheet!N40,"")</f>
        <v/>
      </c>
      <c r="N26" s="5" t="str">
        <f>IF(ISBLANK(Worksheet!N40)=FALSE,Worksheet!V40/Worksheet!N40,"")</f>
        <v/>
      </c>
      <c r="O26" t="str">
        <f>IF(ISBLANK(Worksheet!J40) = FALSE,Worksheet!J40,"")</f>
        <v/>
      </c>
      <c r="P26" s="4" t="str">
        <f>Worksheet!K40</f>
        <v/>
      </c>
      <c r="R26" t="str">
        <f>IF(ISBLANK(Worksheet!O40) = FALSE,Worksheet!O40,"")</f>
        <v/>
      </c>
      <c r="S26" t="str">
        <f>IF(Worksheet!$A$11=TRUE,"Y","N")</f>
        <v>N</v>
      </c>
      <c r="T26" t="str">
        <f>IF(Worksheet!$A$12=TRUE,"Y","N")</f>
        <v>N</v>
      </c>
      <c r="U26" t="str">
        <f>IF(Worksheet!$B$11=TRUE,"Y","N")</f>
        <v>N</v>
      </c>
      <c r="V26" t="str">
        <f>IF(Worksheet!$B$12=TRUE,"Y","N")</f>
        <v>N</v>
      </c>
      <c r="W26" t="str">
        <f>IF(Worksheet!$C$11=TRUE,"Y","N")</f>
        <v>N</v>
      </c>
      <c r="X26">
        <f>IFERROR(Worksheet!Q40,"")</f>
        <v>0</v>
      </c>
    </row>
    <row r="27" spans="1:24" x14ac:dyDescent="0.2">
      <c r="M27" s="5"/>
    </row>
  </sheetData>
  <phoneticPr fontId="0" type="noConversion"/>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16"/>
  <sheetViews>
    <sheetView workbookViewId="0"/>
  </sheetViews>
  <sheetFormatPr defaultRowHeight="12.75" x14ac:dyDescent="0.2"/>
  <cols>
    <col min="1" max="1" width="10.5703125" customWidth="1"/>
    <col min="2" max="2" width="4.5703125" customWidth="1"/>
  </cols>
  <sheetData>
    <row r="1" spans="1:5" x14ac:dyDescent="0.2">
      <c r="A1" t="s">
        <v>51</v>
      </c>
      <c r="C1" t="s">
        <v>52</v>
      </c>
    </row>
    <row r="2" spans="1:5" x14ac:dyDescent="0.2">
      <c r="A2">
        <v>13</v>
      </c>
      <c r="C2" s="24">
        <v>43282</v>
      </c>
    </row>
    <row r="3" spans="1:5" x14ac:dyDescent="0.2">
      <c r="A3" s="8" t="s">
        <v>20</v>
      </c>
      <c r="B3" s="8"/>
    </row>
    <row r="4" spans="1:5" x14ac:dyDescent="0.2">
      <c r="A4" s="3">
        <v>39357</v>
      </c>
      <c r="B4" s="3"/>
      <c r="C4" s="1" t="s">
        <v>4</v>
      </c>
      <c r="D4" s="1"/>
      <c r="E4" s="1"/>
    </row>
    <row r="5" spans="1:5" x14ac:dyDescent="0.2">
      <c r="A5" s="3">
        <v>39371</v>
      </c>
      <c r="B5" s="3"/>
      <c r="C5" s="1" t="s">
        <v>7</v>
      </c>
      <c r="D5" s="1"/>
      <c r="E5" s="1"/>
    </row>
    <row r="6" spans="1:5" x14ac:dyDescent="0.2">
      <c r="A6" s="3">
        <v>39090</v>
      </c>
      <c r="B6" s="3"/>
      <c r="C6" s="1" t="s">
        <v>8</v>
      </c>
      <c r="D6" s="1"/>
      <c r="E6" s="1"/>
    </row>
    <row r="7" spans="1:5" x14ac:dyDescent="0.2">
      <c r="A7" s="6">
        <v>39783</v>
      </c>
      <c r="B7" s="6"/>
      <c r="C7" s="7" t="s">
        <v>21</v>
      </c>
    </row>
    <row r="8" spans="1:5" x14ac:dyDescent="0.2">
      <c r="A8" s="6">
        <v>40921</v>
      </c>
      <c r="B8" t="s">
        <v>43</v>
      </c>
      <c r="C8" s="1" t="s">
        <v>44</v>
      </c>
    </row>
    <row r="9" spans="1:5" x14ac:dyDescent="0.2">
      <c r="A9" s="6">
        <v>41101</v>
      </c>
      <c r="B9" t="s">
        <v>45</v>
      </c>
      <c r="C9" t="s">
        <v>46</v>
      </c>
    </row>
    <row r="10" spans="1:5" x14ac:dyDescent="0.2">
      <c r="A10" s="6">
        <v>41464</v>
      </c>
      <c r="B10" t="s">
        <v>47</v>
      </c>
      <c r="C10" s="1" t="s">
        <v>48</v>
      </c>
    </row>
    <row r="11" spans="1:5" x14ac:dyDescent="0.2">
      <c r="A11" s="6">
        <v>41492</v>
      </c>
      <c r="B11">
        <v>7.1</v>
      </c>
      <c r="C11" s="1" t="s">
        <v>49</v>
      </c>
    </row>
    <row r="12" spans="1:5" x14ac:dyDescent="0.2">
      <c r="A12" s="6">
        <v>41493</v>
      </c>
      <c r="B12">
        <v>7.2</v>
      </c>
      <c r="C12" s="1" t="s">
        <v>50</v>
      </c>
    </row>
    <row r="13" spans="1:5" x14ac:dyDescent="0.2">
      <c r="A13" s="6">
        <v>41500</v>
      </c>
      <c r="B13">
        <v>7.3</v>
      </c>
      <c r="C13" s="1" t="s">
        <v>53</v>
      </c>
    </row>
    <row r="14" spans="1:5" x14ac:dyDescent="0.2">
      <c r="A14" s="6">
        <v>42178</v>
      </c>
      <c r="B14">
        <v>9</v>
      </c>
      <c r="C14" s="7" t="s">
        <v>65</v>
      </c>
    </row>
    <row r="15" spans="1:5" x14ac:dyDescent="0.2">
      <c r="A15" s="6">
        <v>43272</v>
      </c>
      <c r="B15">
        <v>12</v>
      </c>
      <c r="C15" s="7" t="s">
        <v>135</v>
      </c>
    </row>
    <row r="16" spans="1:5" x14ac:dyDescent="0.2">
      <c r="A16" s="6">
        <v>43647</v>
      </c>
      <c r="B16" s="27">
        <v>13</v>
      </c>
      <c r="C16" s="27" t="s">
        <v>166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Worksheet</vt:lpstr>
      <vt:lpstr>Measure Code</vt:lpstr>
      <vt:lpstr>Table</vt:lpstr>
      <vt:lpstr>Export</vt:lpstr>
      <vt:lpstr>Version</vt:lpstr>
      <vt:lpstr>AegMeasures</vt:lpstr>
      <vt:lpstr>BF_BaselineTable</vt:lpstr>
      <vt:lpstr>BF_EffUnitsTable</vt:lpstr>
      <vt:lpstr>BuildingType</vt:lpstr>
      <vt:lpstr>BuildingType_Lookup</vt:lpstr>
      <vt:lpstr>HDD</vt:lpstr>
      <vt:lpstr>InsulationThickness</vt:lpstr>
      <vt:lpstr>MeasureCode</vt:lpstr>
      <vt:lpstr>MeasureCode_Lookup</vt:lpstr>
      <vt:lpstr>PipeDiameter</vt:lpstr>
      <vt:lpstr>PipeWrapSavings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Paine, Karen</cp:lastModifiedBy>
  <cp:lastPrinted>2015-09-25T14:07:03Z</cp:lastPrinted>
  <dcterms:created xsi:type="dcterms:W3CDTF">2007-06-20T17:34:56Z</dcterms:created>
  <dcterms:modified xsi:type="dcterms:W3CDTF">2019-12-13T02:19:05Z</dcterms:modified>
</cp:coreProperties>
</file>