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eaddy\Desktop\TRC\Energy Services\NJOCE\SmartStart Buildings\V12 Calculators\Calculators\Final\"/>
    </mc:Choice>
  </mc:AlternateContent>
  <workbookProtection workbookAlgorithmName="SHA-512" workbookHashValue="OfB5Kvwqi6U7iCMRb5ZXICtwnxFQ2mLlFWujQp3KBzFvvGzUQDA3qnoXj6Xrlq+qzjkHt2Ejfmt+zy1uNR5Xkw==" workbookSaltValue="38wvktTE+hUrh90hNfi0iw==" workbookSpinCount="100000" lockStructure="1"/>
  <bookViews>
    <workbookView xWindow="0" yWindow="0" windowWidth="28800" windowHeight="11436" tabRatio="840"/>
  </bookViews>
  <sheets>
    <sheet name="Worksheet" sheetId="9" r:id="rId1"/>
    <sheet name="code" sheetId="5" state="hidden" r:id="rId2"/>
    <sheet name="scode" sheetId="7" state="hidden" r:id="rId3"/>
    <sheet name="LEDs" sheetId="12" state="hidden" r:id="rId4"/>
    <sheet name="ASHRAE 90.1 2007 - CST" sheetId="13" state="hidden" r:id="rId5"/>
    <sheet name="ASHRAE 90.1 2007 - BSST" sheetId="15" state="hidden" r:id="rId6"/>
    <sheet name="ASHRAE 90.1 2013 - CST" sheetId="16" state="hidden" r:id="rId7"/>
    <sheet name="ASHRAE 90.1 2013 - BSST" sheetId="17" state="hidden" r:id="rId8"/>
    <sheet name="Savings Support" sheetId="19" state="hidden" r:id="rId9"/>
    <sheet name="Export" sheetId="11" state="hidden" r:id="rId10"/>
    <sheet name="Version" sheetId="10" state="hidden" r:id="rId11"/>
  </sheets>
  <functionGroups builtInGroupCount="18"/>
  <definedNames>
    <definedName name="_xlnm._FilterDatabase" localSheetId="4" hidden="1">'ASHRAE 90.1 2007 - CST'!#REF!</definedName>
    <definedName name="_xlnm._FilterDatabase" localSheetId="6" hidden="1">'ASHRAE 90.1 2013 - CST'!#REF!</definedName>
    <definedName name="_ftn1" localSheetId="8">'Savings Support'!$K$26</definedName>
    <definedName name="_ftn2" localSheetId="8">'Savings Support'!$K$27</definedName>
    <definedName name="_ftnref1" localSheetId="8">'Savings Support'!#REF!</definedName>
    <definedName name="_ftnref2" localSheetId="8">'Savings Support'!#REF!</definedName>
    <definedName name="BldgTypes_2007">'ASHRAE 90.1 2007 - CST'!$A$3:$A$38</definedName>
    <definedName name="BldgTypes_2013">'ASHRAE 90.1 2013 - CST'!$A$3:$A$38</definedName>
    <definedName name="BSSTTable_2007">'ASHRAE 90.1 2007 - BSST'!$A$3:$B$50</definedName>
    <definedName name="BSSTTable_2013">'ASHRAE 90.1 2013 - BSST'!$A$3:$B$46</definedName>
    <definedName name="BSSTTypes_2007">'ASHRAE 90.1 2007 - BSST'!$A$3:$A$50</definedName>
    <definedName name="BSSTTypes_2013">'ASHRAE 90.1 2013 - BSST'!$A$3:$A$46</definedName>
    <definedName name="Building_Lookup">'Savings Support'!$A$3:$A$38</definedName>
    <definedName name="BuildingSize">'Savings Support'!$M$2:$N$2</definedName>
    <definedName name="CODEDESC">code!$C$2:$C$291</definedName>
    <definedName name="codesort">scode!$A$2:$A$290</definedName>
    <definedName name="CODETABLE">code!$B$2:$D$330</definedName>
    <definedName name="CSTTable_2007">'ASHRAE 90.1 2007 - CST'!$B$3:$AH$38</definedName>
    <definedName name="CSTTable_2013">'ASHRAE 90.1 2013 - CST'!$B$3:$BE$38</definedName>
    <definedName name="CSTTableTypes_2007">'ASHRAE 90.1 2007 - CST'!$B$2:$AH$2</definedName>
    <definedName name="CSTTableTypes_2013">'ASHRAE 90.1 2013 - CST'!$B$2:$BE$2</definedName>
    <definedName name="CSTTypes_2007">'ASHRAE 90.1 2007 - CST'!$A$41:$A$76</definedName>
    <definedName name="CSTTypes_2013">'ASHRAE 90.1 2013 - CST'!$A$41:$A$99</definedName>
    <definedName name="FixtureTypes">code!$K$3:$K$13</definedName>
    <definedName name="HVAC">'Savings Support'!$P$3:$P$11</definedName>
    <definedName name="HVACe_Options">'Savings Support'!$E$2:$J$2</definedName>
    <definedName name="HVACg_Lookup">'Savings Support'!$L$3:$N$5</definedName>
    <definedName name="LEDDLCFix">LEDs!$A$2:$A$47</definedName>
    <definedName name="LEDESFix">LEDs!$A$73:$A$93</definedName>
    <definedName name="LEDListTable">code!$K$10:$N$12</definedName>
    <definedName name="LEDScrewIn">LEDs!$A$49:$A$71</definedName>
    <definedName name="MeasureLookup">code!$K$3:$L$13</definedName>
    <definedName name="_xlnm.Print_Area" localSheetId="0">Worksheet!$A$1:$AI$26</definedName>
    <definedName name="_xlnm.Print_Titles" localSheetId="0">Worksheet!$14:$17</definedName>
    <definedName name="SavingsSupportTable">'Savings Support'!$A$3:$J$38</definedName>
  </definedNames>
  <calcPr calcId="152511" concurrentCalc="0"/>
</workbook>
</file>

<file path=xl/calcChain.xml><?xml version="1.0" encoding="utf-8"?>
<calcChain xmlns="http://schemas.openxmlformats.org/spreadsheetml/2006/main">
  <c r="J12" i="11" l="1"/>
  <c r="L12" i="11"/>
  <c r="J13" i="11"/>
  <c r="L13" i="11"/>
  <c r="J14" i="11"/>
  <c r="L14" i="11"/>
  <c r="J15" i="11"/>
  <c r="L15" i="11"/>
  <c r="J16" i="11"/>
  <c r="L16" i="11"/>
  <c r="J17" i="11"/>
  <c r="L17" i="11"/>
  <c r="J18" i="11"/>
  <c r="L18" i="11"/>
  <c r="J19" i="11"/>
  <c r="L19" i="11"/>
  <c r="J20" i="11"/>
  <c r="L20" i="11"/>
  <c r="J21" i="11"/>
  <c r="L21" i="11"/>
  <c r="J22" i="11"/>
  <c r="L22" i="11"/>
  <c r="J23" i="11"/>
  <c r="L23" i="11"/>
  <c r="J24" i="11"/>
  <c r="L24" i="11"/>
  <c r="J25" i="11"/>
  <c r="L25" i="11"/>
  <c r="J26" i="11"/>
  <c r="L26" i="11"/>
  <c r="J27" i="11"/>
  <c r="L27" i="11"/>
  <c r="J28" i="11"/>
  <c r="L28" i="11"/>
  <c r="J29" i="11"/>
  <c r="L29" i="11"/>
  <c r="J30" i="11"/>
  <c r="L30" i="11"/>
  <c r="J31" i="11"/>
  <c r="L31" i="11"/>
  <c r="J32" i="11"/>
  <c r="L32" i="11"/>
  <c r="J33" i="11"/>
  <c r="L33" i="11"/>
  <c r="J34" i="11"/>
  <c r="L34" i="11"/>
  <c r="J35" i="11"/>
  <c r="L35" i="11"/>
  <c r="J36" i="11"/>
  <c r="L36" i="11"/>
  <c r="J37" i="11"/>
  <c r="L37" i="11"/>
  <c r="J38" i="11"/>
  <c r="L38" i="11"/>
  <c r="J39" i="11"/>
  <c r="L39" i="11"/>
  <c r="J40" i="11"/>
  <c r="L40" i="11"/>
  <c r="J41" i="11"/>
  <c r="L41" i="11"/>
  <c r="J42" i="11"/>
  <c r="L42" i="11"/>
  <c r="J43" i="11"/>
  <c r="L43" i="11"/>
  <c r="J44" i="11"/>
  <c r="L44" i="11"/>
  <c r="J45" i="11"/>
  <c r="L45" i="11"/>
  <c r="J46" i="11"/>
  <c r="L46" i="11"/>
  <c r="J47" i="11"/>
  <c r="L47" i="11"/>
  <c r="J48" i="11"/>
  <c r="L48" i="11"/>
  <c r="J49" i="11"/>
  <c r="L49" i="11"/>
  <c r="J50" i="11"/>
  <c r="L50" i="11"/>
  <c r="J51" i="11"/>
  <c r="L51" i="11"/>
  <c r="J52" i="11"/>
  <c r="L52" i="11"/>
  <c r="J53" i="11"/>
  <c r="L53" i="11"/>
  <c r="J54" i="11"/>
  <c r="L54" i="11"/>
  <c r="J55" i="11"/>
  <c r="L55" i="11"/>
  <c r="J56" i="11"/>
  <c r="L56" i="11"/>
  <c r="J57" i="11"/>
  <c r="L57" i="11"/>
  <c r="J58" i="11"/>
  <c r="L58" i="11"/>
  <c r="J59" i="11"/>
  <c r="L59" i="11"/>
  <c r="J60" i="11"/>
  <c r="L60" i="11"/>
  <c r="J61" i="11"/>
  <c r="L61" i="11"/>
  <c r="J62" i="11"/>
  <c r="L62" i="11"/>
  <c r="J63" i="11"/>
  <c r="L63" i="11"/>
  <c r="J64" i="11"/>
  <c r="L64" i="11"/>
  <c r="J65" i="11"/>
  <c r="L65" i="11"/>
  <c r="J66" i="11"/>
  <c r="L66" i="11"/>
  <c r="J67" i="11"/>
  <c r="L67" i="11"/>
  <c r="J68" i="11"/>
  <c r="L68" i="11"/>
  <c r="J69" i="11"/>
  <c r="L69" i="11"/>
  <c r="J70" i="11"/>
  <c r="L70" i="11"/>
  <c r="J71" i="11"/>
  <c r="L71" i="11"/>
  <c r="J72" i="11"/>
  <c r="L72" i="11"/>
  <c r="J73" i="11"/>
  <c r="L73" i="11"/>
  <c r="J74" i="11"/>
  <c r="L74" i="11"/>
  <c r="J75" i="11"/>
  <c r="L75" i="11"/>
  <c r="J76" i="11"/>
  <c r="L76" i="11"/>
  <c r="J77" i="11"/>
  <c r="L77" i="11"/>
  <c r="J78" i="11"/>
  <c r="L78" i="11"/>
  <c r="J79" i="11"/>
  <c r="L79" i="11"/>
  <c r="J80" i="11"/>
  <c r="L80" i="11"/>
  <c r="J81" i="11"/>
  <c r="L81" i="11"/>
  <c r="J82" i="11"/>
  <c r="L82" i="11"/>
  <c r="J83" i="11"/>
  <c r="L83" i="11"/>
  <c r="J84" i="11"/>
  <c r="L84" i="11"/>
  <c r="J85" i="11"/>
  <c r="L85" i="11"/>
  <c r="J86" i="11"/>
  <c r="L86" i="11"/>
  <c r="J87" i="11"/>
  <c r="L87" i="11"/>
  <c r="J88" i="11"/>
  <c r="L88" i="11"/>
  <c r="J89" i="11"/>
  <c r="L89" i="11"/>
  <c r="J90" i="11"/>
  <c r="L90" i="11"/>
  <c r="J91" i="11"/>
  <c r="L91" i="11"/>
  <c r="J92" i="11"/>
  <c r="L92" i="11"/>
  <c r="J93" i="11"/>
  <c r="L93" i="11"/>
  <c r="J94" i="11"/>
  <c r="L94" i="11"/>
  <c r="J95" i="11"/>
  <c r="L95" i="11"/>
  <c r="J96" i="11"/>
  <c r="L96" i="11"/>
  <c r="J97" i="11"/>
  <c r="L97" i="11"/>
  <c r="J98" i="11"/>
  <c r="L98" i="11"/>
  <c r="J99" i="11"/>
  <c r="L99" i="11"/>
  <c r="J100" i="11"/>
  <c r="L100" i="11"/>
  <c r="J101" i="11"/>
  <c r="L101" i="11"/>
  <c r="J102" i="11"/>
  <c r="L102" i="11"/>
  <c r="J103" i="11"/>
  <c r="L103" i="11"/>
  <c r="J104" i="11"/>
  <c r="L104" i="11"/>
  <c r="J105" i="11"/>
  <c r="L105" i="11"/>
  <c r="J106" i="11"/>
  <c r="L106" i="11"/>
  <c r="J107" i="11"/>
  <c r="L107" i="11"/>
  <c r="J108" i="11"/>
  <c r="L108" i="11"/>
  <c r="J109" i="11"/>
  <c r="L109" i="11"/>
  <c r="J110" i="11"/>
  <c r="L110" i="11"/>
  <c r="J111" i="11"/>
  <c r="L111" i="11"/>
  <c r="J112" i="11"/>
  <c r="L112" i="11"/>
  <c r="J113" i="11"/>
  <c r="L113" i="11"/>
  <c r="J114" i="11"/>
  <c r="L114" i="11"/>
  <c r="J115" i="11"/>
  <c r="L115" i="11"/>
  <c r="J116" i="11"/>
  <c r="L116" i="11"/>
  <c r="J117" i="11"/>
  <c r="L117" i="11"/>
  <c r="J118" i="11"/>
  <c r="L118" i="11"/>
  <c r="J119" i="11"/>
  <c r="L119" i="11"/>
  <c r="J120" i="11"/>
  <c r="L120" i="11"/>
  <c r="J121" i="11"/>
  <c r="L121" i="11"/>
  <c r="J122" i="11"/>
  <c r="L122" i="11"/>
  <c r="J123" i="11"/>
  <c r="L123" i="11"/>
  <c r="J124" i="11"/>
  <c r="L124" i="11"/>
  <c r="J125" i="11"/>
  <c r="L125" i="11"/>
  <c r="J126" i="11"/>
  <c r="L126" i="11"/>
  <c r="J127" i="11"/>
  <c r="L127" i="11"/>
  <c r="J128" i="11"/>
  <c r="L128" i="11"/>
  <c r="J129" i="11"/>
  <c r="L129" i="11"/>
  <c r="J130" i="11"/>
  <c r="L130" i="11"/>
  <c r="J131" i="11"/>
  <c r="L131" i="11"/>
  <c r="J132" i="11"/>
  <c r="L132" i="11"/>
  <c r="J133" i="11"/>
  <c r="L133" i="11"/>
  <c r="J134" i="11"/>
  <c r="L134" i="11"/>
  <c r="J135" i="11"/>
  <c r="L135" i="11"/>
  <c r="J136" i="11"/>
  <c r="L136" i="11"/>
  <c r="J137" i="11"/>
  <c r="L137" i="11"/>
  <c r="J138" i="11"/>
  <c r="L138" i="11"/>
  <c r="J139" i="11"/>
  <c r="L139" i="11"/>
  <c r="J140" i="11"/>
  <c r="L140" i="11"/>
  <c r="J141" i="11"/>
  <c r="L141" i="11"/>
  <c r="J142" i="11"/>
  <c r="L142" i="11"/>
  <c r="J143" i="11"/>
  <c r="L143" i="11"/>
  <c r="J144" i="11"/>
  <c r="L144" i="11"/>
  <c r="J145" i="11"/>
  <c r="L145" i="11"/>
  <c r="J146" i="11"/>
  <c r="L146" i="11"/>
  <c r="J147" i="11"/>
  <c r="L147" i="11"/>
  <c r="J148" i="11"/>
  <c r="L148" i="11"/>
  <c r="J149" i="11"/>
  <c r="L149" i="11"/>
  <c r="J150" i="11"/>
  <c r="L150" i="11"/>
  <c r="J151" i="11"/>
  <c r="L151" i="11"/>
  <c r="J152" i="11"/>
  <c r="L152" i="11"/>
  <c r="J153" i="11"/>
  <c r="L153" i="11"/>
  <c r="J154" i="11"/>
  <c r="L154" i="11"/>
  <c r="J155" i="11"/>
  <c r="L155" i="11"/>
  <c r="J156" i="11"/>
  <c r="L156" i="11"/>
  <c r="J157" i="11"/>
  <c r="L157" i="11"/>
  <c r="J158" i="11"/>
  <c r="L158" i="11"/>
  <c r="J159" i="11"/>
  <c r="L159" i="11"/>
  <c r="J160" i="11"/>
  <c r="L160" i="11"/>
  <c r="J161" i="11"/>
  <c r="L161" i="11"/>
  <c r="J162" i="11"/>
  <c r="L162" i="11"/>
  <c r="J163" i="11"/>
  <c r="L163" i="11"/>
  <c r="J164" i="11"/>
  <c r="L164" i="11"/>
  <c r="J165" i="11"/>
  <c r="L165" i="11"/>
  <c r="J166" i="11"/>
  <c r="L166" i="11"/>
  <c r="J167" i="11"/>
  <c r="L167" i="11"/>
  <c r="J168" i="11"/>
  <c r="L168" i="11"/>
  <c r="J169" i="11"/>
  <c r="L169" i="11"/>
  <c r="J170" i="11"/>
  <c r="L170" i="11"/>
  <c r="J171" i="11"/>
  <c r="L171" i="11"/>
  <c r="J172" i="11"/>
  <c r="L172" i="11"/>
  <c r="J173" i="11"/>
  <c r="L173" i="11"/>
  <c r="J174" i="11"/>
  <c r="L174" i="11"/>
  <c r="J175" i="11"/>
  <c r="L175" i="11"/>
  <c r="J176" i="11"/>
  <c r="L176" i="11"/>
  <c r="J177" i="11"/>
  <c r="L177" i="11"/>
  <c r="J178" i="11"/>
  <c r="L178" i="11"/>
  <c r="J179" i="11"/>
  <c r="L179" i="11"/>
  <c r="J180" i="11"/>
  <c r="L180" i="11"/>
  <c r="J181" i="11"/>
  <c r="L181" i="11"/>
  <c r="J182" i="11"/>
  <c r="L182" i="11"/>
  <c r="J183" i="11"/>
  <c r="L183" i="11"/>
  <c r="J184" i="11"/>
  <c r="L184" i="11"/>
  <c r="J185" i="11"/>
  <c r="L185" i="11"/>
  <c r="J186" i="11"/>
  <c r="L186" i="11"/>
  <c r="J187" i="11"/>
  <c r="L187" i="11"/>
  <c r="J188" i="11"/>
  <c r="L188" i="11"/>
  <c r="J189" i="11"/>
  <c r="L189" i="11"/>
  <c r="J190" i="11"/>
  <c r="L190" i="11"/>
  <c r="J191" i="11"/>
  <c r="L191" i="11"/>
  <c r="J192" i="11"/>
  <c r="L192" i="11"/>
  <c r="J193" i="11"/>
  <c r="L193" i="11"/>
  <c r="J194" i="11"/>
  <c r="L194" i="11"/>
  <c r="J195" i="11"/>
  <c r="L195" i="11"/>
  <c r="J196" i="11"/>
  <c r="L196" i="11"/>
  <c r="J197" i="11"/>
  <c r="L197" i="11"/>
  <c r="J198" i="11"/>
  <c r="L198" i="11"/>
  <c r="J199" i="11"/>
  <c r="L199" i="11"/>
  <c r="J200" i="11"/>
  <c r="L200" i="11"/>
  <c r="J201" i="11"/>
  <c r="L201" i="11"/>
  <c r="J202" i="11"/>
  <c r="L202" i="11"/>
  <c r="J203" i="11"/>
  <c r="L203" i="11"/>
  <c r="J204" i="11"/>
  <c r="L204" i="11"/>
  <c r="J205" i="11"/>
  <c r="L205" i="11"/>
  <c r="J206" i="11"/>
  <c r="L206" i="11"/>
  <c r="J207" i="11"/>
  <c r="L207" i="11"/>
  <c r="J208" i="11"/>
  <c r="L208" i="11"/>
  <c r="J209" i="11"/>
  <c r="L209" i="11"/>
  <c r="J210" i="11"/>
  <c r="L210" i="11"/>
  <c r="J211" i="11"/>
  <c r="L211" i="11"/>
  <c r="J212" i="11"/>
  <c r="L212" i="11"/>
  <c r="J213" i="11"/>
  <c r="L213" i="11"/>
  <c r="J214" i="11"/>
  <c r="L214" i="11"/>
  <c r="J215" i="11"/>
  <c r="L215" i="11"/>
  <c r="J216" i="11"/>
  <c r="L216" i="11"/>
  <c r="J217" i="11"/>
  <c r="L217" i="11"/>
  <c r="J218" i="11"/>
  <c r="L218" i="11"/>
  <c r="J219" i="11"/>
  <c r="L219" i="11"/>
  <c r="J220" i="11"/>
  <c r="L220" i="11"/>
  <c r="J221" i="11"/>
  <c r="L221" i="11"/>
  <c r="J222" i="11"/>
  <c r="L222" i="11"/>
  <c r="J223" i="11"/>
  <c r="L223" i="11"/>
  <c r="J224" i="11"/>
  <c r="L224" i="11"/>
  <c r="J225" i="11"/>
  <c r="L225" i="11"/>
  <c r="J226" i="11"/>
  <c r="L226" i="11"/>
  <c r="J227" i="11"/>
  <c r="L227" i="11"/>
  <c r="J228" i="11"/>
  <c r="L228" i="11"/>
  <c r="J229" i="11"/>
  <c r="L229" i="11"/>
  <c r="J230" i="11"/>
  <c r="L230" i="11"/>
  <c r="J231" i="11"/>
  <c r="L231" i="11"/>
  <c r="J232" i="11"/>
  <c r="L232" i="11"/>
  <c r="J233" i="11"/>
  <c r="L233" i="11"/>
  <c r="J234" i="11"/>
  <c r="L234" i="11"/>
  <c r="J235" i="11"/>
  <c r="L235" i="11"/>
  <c r="J236" i="11"/>
  <c r="L236" i="11"/>
  <c r="J237" i="11"/>
  <c r="L237" i="11"/>
  <c r="J238" i="11"/>
  <c r="L238" i="11"/>
  <c r="J239" i="11"/>
  <c r="L239" i="11"/>
  <c r="J240" i="11"/>
  <c r="L240" i="11"/>
  <c r="J241" i="11"/>
  <c r="L241" i="11"/>
  <c r="J242" i="11"/>
  <c r="L242" i="11"/>
  <c r="J243" i="11"/>
  <c r="L243" i="11"/>
  <c r="J244" i="11"/>
  <c r="L244" i="11"/>
  <c r="J245" i="11"/>
  <c r="L245" i="11"/>
  <c r="J246" i="11"/>
  <c r="L246" i="11"/>
  <c r="J247" i="11"/>
  <c r="L247" i="11"/>
  <c r="J248" i="11"/>
  <c r="L248" i="11"/>
  <c r="J249" i="11"/>
  <c r="L249" i="11"/>
  <c r="J250" i="11"/>
  <c r="L250" i="11"/>
  <c r="J251" i="11"/>
  <c r="L251" i="11"/>
  <c r="J252" i="11"/>
  <c r="L252" i="11"/>
  <c r="J253" i="11"/>
  <c r="L253" i="11"/>
  <c r="J254" i="11"/>
  <c r="L254" i="11"/>
  <c r="J255" i="11"/>
  <c r="L255" i="11"/>
  <c r="J256" i="11"/>
  <c r="L256" i="11"/>
  <c r="J257" i="11"/>
  <c r="L257" i="11"/>
  <c r="J258" i="11"/>
  <c r="L258" i="11"/>
  <c r="J259" i="11"/>
  <c r="L259" i="11"/>
  <c r="J260" i="11"/>
  <c r="L260" i="11"/>
  <c r="J261" i="11"/>
  <c r="L261" i="11"/>
  <c r="J262" i="11"/>
  <c r="L262" i="11"/>
  <c r="J263" i="11"/>
  <c r="L263" i="11"/>
  <c r="J264" i="11"/>
  <c r="L264" i="11"/>
  <c r="J265" i="11"/>
  <c r="L265" i="11"/>
  <c r="J266" i="11"/>
  <c r="L266" i="11"/>
  <c r="J267" i="11"/>
  <c r="L267" i="11"/>
  <c r="J268" i="11"/>
  <c r="L268" i="11"/>
  <c r="J269" i="11"/>
  <c r="L269" i="11"/>
  <c r="J270" i="11"/>
  <c r="L270" i="11"/>
  <c r="J271" i="11"/>
  <c r="L271" i="11"/>
  <c r="J272" i="11"/>
  <c r="L272" i="11"/>
  <c r="J273" i="11"/>
  <c r="L273" i="11"/>
  <c r="J274" i="11"/>
  <c r="L274" i="11"/>
  <c r="J275" i="11"/>
  <c r="L275" i="11"/>
  <c r="J276" i="11"/>
  <c r="L276" i="11"/>
  <c r="J277" i="11"/>
  <c r="L277" i="11"/>
  <c r="J278" i="11"/>
  <c r="L278" i="11"/>
  <c r="J279" i="11"/>
  <c r="L279" i="11"/>
  <c r="J280" i="11"/>
  <c r="L280" i="11"/>
  <c r="J281" i="11"/>
  <c r="L281" i="11"/>
  <c r="J282" i="11"/>
  <c r="L282" i="11"/>
  <c r="J283" i="11"/>
  <c r="L283" i="11"/>
  <c r="J284" i="11"/>
  <c r="L284" i="11"/>
  <c r="J285" i="11"/>
  <c r="L285" i="11"/>
  <c r="J286" i="11"/>
  <c r="L286" i="11"/>
  <c r="J287" i="11"/>
  <c r="L287" i="11"/>
  <c r="J288" i="11"/>
  <c r="L288" i="11"/>
  <c r="J289" i="11"/>
  <c r="L289" i="11"/>
  <c r="J290" i="11"/>
  <c r="L290" i="11"/>
  <c r="J291" i="11"/>
  <c r="L291" i="11"/>
  <c r="J292" i="11"/>
  <c r="L292" i="11"/>
  <c r="J293" i="11"/>
  <c r="L293" i="11"/>
  <c r="J294" i="11"/>
  <c r="L294" i="11"/>
  <c r="J295" i="11"/>
  <c r="L295" i="11"/>
  <c r="J296" i="11"/>
  <c r="L296" i="11"/>
  <c r="J297" i="11"/>
  <c r="L297" i="11"/>
  <c r="J298" i="11"/>
  <c r="L298" i="11"/>
  <c r="J299" i="11"/>
  <c r="L299" i="11"/>
  <c r="J300" i="11"/>
  <c r="L300" i="11"/>
  <c r="J301" i="11"/>
  <c r="L301" i="11"/>
  <c r="J302" i="11"/>
  <c r="L302" i="11"/>
  <c r="J303" i="11"/>
  <c r="L303" i="11"/>
  <c r="J304" i="11"/>
  <c r="L304" i="11"/>
  <c r="J305" i="11"/>
  <c r="L305" i="11"/>
  <c r="J306" i="11"/>
  <c r="L306" i="11"/>
  <c r="J307" i="11"/>
  <c r="L307" i="11"/>
  <c r="J308" i="11"/>
  <c r="L308" i="11"/>
  <c r="J309" i="11"/>
  <c r="L309" i="11"/>
  <c r="J310" i="11"/>
  <c r="L310" i="11"/>
  <c r="J311" i="11"/>
  <c r="L311" i="11"/>
  <c r="J312" i="11"/>
  <c r="L312" i="11"/>
  <c r="J313" i="11"/>
  <c r="L313" i="11"/>
  <c r="J314" i="11"/>
  <c r="L314" i="11"/>
  <c r="J315" i="11"/>
  <c r="L315" i="11"/>
  <c r="J316" i="11"/>
  <c r="L316" i="11"/>
  <c r="J317" i="11"/>
  <c r="L317" i="11"/>
  <c r="J318" i="11"/>
  <c r="L318" i="11"/>
  <c r="J319" i="11"/>
  <c r="L319" i="11"/>
  <c r="J320" i="11"/>
  <c r="L320" i="11"/>
  <c r="J321" i="11"/>
  <c r="L321" i="11"/>
  <c r="J322" i="11"/>
  <c r="L322" i="11"/>
  <c r="J323" i="11"/>
  <c r="L323" i="11"/>
  <c r="J324" i="11"/>
  <c r="L324" i="11"/>
  <c r="J325" i="11"/>
  <c r="L325" i="11"/>
  <c r="J326" i="11"/>
  <c r="L326" i="11"/>
  <c r="J327" i="11"/>
  <c r="L327" i="11"/>
  <c r="J328" i="11"/>
  <c r="L328" i="11"/>
  <c r="J329" i="11"/>
  <c r="L329" i="11"/>
  <c r="J330" i="11"/>
  <c r="L330" i="11"/>
  <c r="J331" i="11"/>
  <c r="L331" i="11"/>
  <c r="J332" i="11"/>
  <c r="L332" i="11"/>
  <c r="J333" i="11"/>
  <c r="L333" i="11"/>
  <c r="J334" i="11"/>
  <c r="L334" i="11"/>
  <c r="J335" i="11"/>
  <c r="L335" i="11"/>
  <c r="J336" i="11"/>
  <c r="L336" i="11"/>
  <c r="J337" i="11"/>
  <c r="L337" i="11"/>
  <c r="J338" i="11"/>
  <c r="L338" i="11"/>
  <c r="J339" i="11"/>
  <c r="L339" i="11"/>
  <c r="J340" i="11"/>
  <c r="L340" i="11"/>
  <c r="J341" i="11"/>
  <c r="L341" i="11"/>
  <c r="J342" i="11"/>
  <c r="L342" i="11"/>
  <c r="J343" i="11"/>
  <c r="L343" i="11"/>
  <c r="J344" i="11"/>
  <c r="L344" i="11"/>
  <c r="J345" i="11"/>
  <c r="L345" i="11"/>
  <c r="J346" i="11"/>
  <c r="L346" i="11"/>
  <c r="J347" i="11"/>
  <c r="L347" i="11"/>
  <c r="J348" i="11"/>
  <c r="L348" i="11"/>
  <c r="J349" i="11"/>
  <c r="L349" i="11"/>
  <c r="J350" i="11"/>
  <c r="L350" i="11"/>
  <c r="J351" i="11"/>
  <c r="L351" i="11"/>
  <c r="J352" i="11"/>
  <c r="L352" i="11"/>
  <c r="J353" i="11"/>
  <c r="L353" i="11"/>
  <c r="J354" i="11"/>
  <c r="L354" i="11"/>
  <c r="J355" i="11"/>
  <c r="L355" i="11"/>
  <c r="J356" i="11"/>
  <c r="L356" i="11"/>
  <c r="J357" i="11"/>
  <c r="L357" i="11"/>
  <c r="J358" i="11"/>
  <c r="L358" i="11"/>
  <c r="J359" i="11"/>
  <c r="L359" i="11"/>
  <c r="J360" i="11"/>
  <c r="L360" i="11"/>
  <c r="J361" i="11"/>
  <c r="L361" i="11"/>
  <c r="J362" i="11"/>
  <c r="L362" i="11"/>
  <c r="J363" i="11"/>
  <c r="L363" i="11"/>
  <c r="J364" i="11"/>
  <c r="L364" i="11"/>
  <c r="J365" i="11"/>
  <c r="L365" i="11"/>
  <c r="J366" i="11"/>
  <c r="L366" i="11"/>
  <c r="J367" i="11"/>
  <c r="L367" i="11"/>
  <c r="J368" i="11"/>
  <c r="L368" i="11"/>
  <c r="J369" i="11"/>
  <c r="L369" i="11"/>
  <c r="J370" i="11"/>
  <c r="L370" i="11"/>
  <c r="J371" i="11"/>
  <c r="L371" i="11"/>
  <c r="J372" i="11"/>
  <c r="L372" i="11"/>
  <c r="J373" i="11"/>
  <c r="L373" i="11"/>
  <c r="J374" i="11"/>
  <c r="L374" i="11"/>
  <c r="J375" i="11"/>
  <c r="L375" i="11"/>
  <c r="J376" i="11"/>
  <c r="L376" i="11"/>
  <c r="J377" i="11"/>
  <c r="L377" i="11"/>
  <c r="J378" i="11"/>
  <c r="L378" i="11"/>
  <c r="J379" i="11"/>
  <c r="L379" i="11"/>
  <c r="J380" i="11"/>
  <c r="L380" i="11"/>
  <c r="J381" i="11"/>
  <c r="L381" i="11"/>
  <c r="J382" i="11"/>
  <c r="L382" i="11"/>
  <c r="J383" i="11"/>
  <c r="L383" i="11"/>
  <c r="J384" i="11"/>
  <c r="L384" i="11"/>
  <c r="J385" i="11"/>
  <c r="L385" i="11"/>
  <c r="J386" i="11"/>
  <c r="L386" i="11"/>
  <c r="J387" i="11"/>
  <c r="L387" i="11"/>
  <c r="J388" i="11"/>
  <c r="L388" i="11"/>
  <c r="J389" i="11"/>
  <c r="L389" i="11"/>
  <c r="J390" i="11"/>
  <c r="L390" i="11"/>
  <c r="J391" i="11"/>
  <c r="L391" i="11"/>
  <c r="J392" i="11"/>
  <c r="L392" i="11"/>
  <c r="J393" i="11"/>
  <c r="L393" i="11"/>
  <c r="J394" i="11"/>
  <c r="L394" i="11"/>
  <c r="J395" i="11"/>
  <c r="L395" i="11"/>
  <c r="J396" i="11"/>
  <c r="L396" i="11"/>
  <c r="J397" i="11"/>
  <c r="L397" i="11"/>
  <c r="J398" i="11"/>
  <c r="L398" i="11"/>
  <c r="J399" i="11"/>
  <c r="L399" i="11"/>
  <c r="J400" i="11"/>
  <c r="L400" i="11"/>
  <c r="J401" i="11"/>
  <c r="L401" i="11"/>
  <c r="J402" i="11"/>
  <c r="L402" i="11"/>
  <c r="J403" i="11"/>
  <c r="L403" i="11"/>
  <c r="J404" i="11"/>
  <c r="L404" i="11"/>
  <c r="J405" i="11"/>
  <c r="L405" i="11"/>
  <c r="J406" i="11"/>
  <c r="L406" i="11"/>
  <c r="J407" i="11"/>
  <c r="L407" i="11"/>
  <c r="J408" i="11"/>
  <c r="L408" i="11"/>
  <c r="J409" i="11"/>
  <c r="L409" i="11"/>
  <c r="J410" i="11"/>
  <c r="L410" i="11"/>
  <c r="J411" i="11"/>
  <c r="L411" i="11"/>
  <c r="J412" i="11"/>
  <c r="L412" i="11"/>
  <c r="J413" i="11"/>
  <c r="L413" i="11"/>
  <c r="J414" i="11"/>
  <c r="L414" i="11"/>
  <c r="J415" i="11"/>
  <c r="L415" i="11"/>
  <c r="J416" i="11"/>
  <c r="L416" i="11"/>
  <c r="J417" i="11"/>
  <c r="L417" i="11"/>
  <c r="J418" i="11"/>
  <c r="L418" i="11"/>
  <c r="J419" i="11"/>
  <c r="L419" i="11"/>
  <c r="J420" i="11"/>
  <c r="L420" i="11"/>
  <c r="J421" i="11"/>
  <c r="L421" i="11"/>
  <c r="J422" i="11"/>
  <c r="L422" i="11"/>
  <c r="J423" i="11"/>
  <c r="L423" i="11"/>
  <c r="J424" i="11"/>
  <c r="L424" i="11"/>
  <c r="J425" i="11"/>
  <c r="L425" i="11"/>
  <c r="J426" i="11"/>
  <c r="L426" i="11"/>
  <c r="J427" i="11"/>
  <c r="L427" i="11"/>
  <c r="J428" i="11"/>
  <c r="L428" i="11"/>
  <c r="J429" i="11"/>
  <c r="L429" i="11"/>
  <c r="J430" i="11"/>
  <c r="L430" i="11"/>
  <c r="J431" i="11"/>
  <c r="L431" i="11"/>
  <c r="J432" i="11"/>
  <c r="L432" i="11"/>
  <c r="J433" i="11"/>
  <c r="L433" i="11"/>
  <c r="J434" i="11"/>
  <c r="L434" i="11"/>
  <c r="J435" i="11"/>
  <c r="L435" i="11"/>
  <c r="J436" i="11"/>
  <c r="L436" i="11"/>
  <c r="J437" i="11"/>
  <c r="L437" i="11"/>
  <c r="J438" i="11"/>
  <c r="L438" i="11"/>
  <c r="J439" i="11"/>
  <c r="L439" i="11"/>
  <c r="J440" i="11"/>
  <c r="L440" i="11"/>
  <c r="J441" i="11"/>
  <c r="L441" i="11"/>
  <c r="J442" i="11"/>
  <c r="L442" i="11"/>
  <c r="J443" i="11"/>
  <c r="L443" i="11"/>
  <c r="J444" i="11"/>
  <c r="L444" i="11"/>
  <c r="J445" i="11"/>
  <c r="L445" i="11"/>
  <c r="J446" i="11"/>
  <c r="L446" i="11"/>
  <c r="J447" i="11"/>
  <c r="L447" i="11"/>
  <c r="J448" i="11"/>
  <c r="L448" i="11"/>
  <c r="J449" i="11"/>
  <c r="L449" i="11"/>
  <c r="J450" i="11"/>
  <c r="L450" i="11"/>
  <c r="J451" i="11"/>
  <c r="L451" i="11"/>
  <c r="J452" i="11"/>
  <c r="L452" i="11"/>
  <c r="J453" i="11"/>
  <c r="L453" i="11"/>
  <c r="J454" i="11"/>
  <c r="L454" i="11"/>
  <c r="J455" i="11"/>
  <c r="L455" i="11"/>
  <c r="J456" i="11"/>
  <c r="L456" i="11"/>
  <c r="J457" i="11"/>
  <c r="L457" i="11"/>
  <c r="J458" i="11"/>
  <c r="L458" i="11"/>
  <c r="J459" i="11"/>
  <c r="L459" i="11"/>
  <c r="J460" i="11"/>
  <c r="L460" i="11"/>
  <c r="J461" i="11"/>
  <c r="L461" i="11"/>
  <c r="J462" i="11"/>
  <c r="L462" i="11"/>
  <c r="J463" i="11"/>
  <c r="L463" i="11"/>
  <c r="J464" i="11"/>
  <c r="L464" i="11"/>
  <c r="J465" i="11"/>
  <c r="L465" i="11"/>
  <c r="J466" i="11"/>
  <c r="L466" i="11"/>
  <c r="J467" i="11"/>
  <c r="L467" i="11"/>
  <c r="J468" i="11"/>
  <c r="L468" i="11"/>
  <c r="J469" i="11"/>
  <c r="L469" i="11"/>
  <c r="J470" i="11"/>
  <c r="L470" i="11"/>
  <c r="J471" i="11"/>
  <c r="L471" i="11"/>
  <c r="J472" i="11"/>
  <c r="L472" i="11"/>
  <c r="J473" i="11"/>
  <c r="L473" i="11"/>
  <c r="J474" i="11"/>
  <c r="L474" i="11"/>
  <c r="J475" i="11"/>
  <c r="L475" i="11"/>
  <c r="J476" i="11"/>
  <c r="L476" i="11"/>
  <c r="J477" i="11"/>
  <c r="L477" i="11"/>
  <c r="J478" i="11"/>
  <c r="L478" i="11"/>
  <c r="J479" i="11"/>
  <c r="L479" i="11"/>
  <c r="J480" i="11"/>
  <c r="L480" i="11"/>
  <c r="J481" i="11"/>
  <c r="L481" i="11"/>
  <c r="V21" i="9"/>
  <c r="X21" i="9"/>
  <c r="Q21" i="9"/>
  <c r="R21" i="9"/>
  <c r="F21" i="9"/>
  <c r="S21" i="9"/>
  <c r="Z21" i="9"/>
  <c r="AF21" i="9"/>
  <c r="V22" i="9"/>
  <c r="Z22" i="9"/>
  <c r="AF22" i="9"/>
  <c r="V23" i="9"/>
  <c r="Z23" i="9"/>
  <c r="AF23" i="9"/>
  <c r="V24" i="9"/>
  <c r="Z24" i="9"/>
  <c r="AF24" i="9"/>
  <c r="V25" i="9"/>
  <c r="X25" i="9"/>
  <c r="Q25" i="9"/>
  <c r="R25" i="9"/>
  <c r="F25" i="9"/>
  <c r="S25" i="9"/>
  <c r="Z25" i="9"/>
  <c r="AF25" i="9"/>
  <c r="V26" i="9"/>
  <c r="Z26" i="9"/>
  <c r="AF26" i="9"/>
  <c r="V27" i="9"/>
  <c r="Z27" i="9"/>
  <c r="AF27" i="9"/>
  <c r="V28" i="9"/>
  <c r="Z28" i="9"/>
  <c r="AF28" i="9"/>
  <c r="V29" i="9"/>
  <c r="X29" i="9"/>
  <c r="Q29" i="9"/>
  <c r="R29" i="9"/>
  <c r="F29" i="9"/>
  <c r="S29" i="9"/>
  <c r="Z29" i="9"/>
  <c r="AF29" i="9"/>
  <c r="V30" i="9"/>
  <c r="Z30" i="9"/>
  <c r="AF30" i="9"/>
  <c r="V31" i="9"/>
  <c r="AF31" i="9"/>
  <c r="V32" i="9"/>
  <c r="AF32" i="9"/>
  <c r="V33" i="9"/>
  <c r="AF33" i="9"/>
  <c r="V34" i="9"/>
  <c r="AF34" i="9"/>
  <c r="V35" i="9"/>
  <c r="AF35" i="9"/>
  <c r="V36" i="9"/>
  <c r="AF36" i="9"/>
  <c r="V37" i="9"/>
  <c r="AF37" i="9"/>
  <c r="V38" i="9"/>
  <c r="AF38" i="9"/>
  <c r="V39" i="9"/>
  <c r="AF39" i="9"/>
  <c r="V40" i="9"/>
  <c r="AF40" i="9"/>
  <c r="V41" i="9"/>
  <c r="AF41" i="9"/>
  <c r="V42" i="9"/>
  <c r="AF42" i="9"/>
  <c r="V43" i="9"/>
  <c r="AF43" i="9"/>
  <c r="V44" i="9"/>
  <c r="AF44" i="9"/>
  <c r="V45" i="9"/>
  <c r="AF45" i="9"/>
  <c r="V46" i="9"/>
  <c r="AF46" i="9"/>
  <c r="V47" i="9"/>
  <c r="AF47" i="9"/>
  <c r="V48" i="9"/>
  <c r="AF48" i="9"/>
  <c r="V49" i="9"/>
  <c r="AF49" i="9"/>
  <c r="V50" i="9"/>
  <c r="AF50" i="9"/>
  <c r="V51" i="9"/>
  <c r="AF51" i="9"/>
  <c r="V52" i="9"/>
  <c r="AF52" i="9"/>
  <c r="V53" i="9"/>
  <c r="AF53" i="9"/>
  <c r="V54" i="9"/>
  <c r="AF54" i="9"/>
  <c r="V55" i="9"/>
  <c r="AF55" i="9"/>
  <c r="V56" i="9"/>
  <c r="AF56" i="9"/>
  <c r="V57" i="9"/>
  <c r="AF57" i="9"/>
  <c r="V58" i="9"/>
  <c r="AF58" i="9"/>
  <c r="V59" i="9"/>
  <c r="AF59" i="9"/>
  <c r="V60" i="9"/>
  <c r="AF60" i="9"/>
  <c r="V61" i="9"/>
  <c r="AF61" i="9"/>
  <c r="V62" i="9"/>
  <c r="AF62" i="9"/>
  <c r="V63" i="9"/>
  <c r="AF63" i="9"/>
  <c r="V64" i="9"/>
  <c r="AF64" i="9"/>
  <c r="V65" i="9"/>
  <c r="AF65" i="9"/>
  <c r="V66" i="9"/>
  <c r="AF66" i="9"/>
  <c r="V67" i="9"/>
  <c r="AF67" i="9"/>
  <c r="V68" i="9"/>
  <c r="AF68" i="9"/>
  <c r="V69" i="9"/>
  <c r="AF69" i="9"/>
  <c r="V70" i="9"/>
  <c r="AF70" i="9"/>
  <c r="V71" i="9"/>
  <c r="AF71" i="9"/>
  <c r="V72" i="9"/>
  <c r="AF72" i="9"/>
  <c r="V73" i="9"/>
  <c r="AF73" i="9"/>
  <c r="V74" i="9"/>
  <c r="AF74" i="9"/>
  <c r="V75" i="9"/>
  <c r="AF75" i="9"/>
  <c r="V76" i="9"/>
  <c r="AF76" i="9"/>
  <c r="V77" i="9"/>
  <c r="AF77" i="9"/>
  <c r="V78" i="9"/>
  <c r="AF78" i="9"/>
  <c r="V79" i="9"/>
  <c r="AF79" i="9"/>
  <c r="V80" i="9"/>
  <c r="AF80" i="9"/>
  <c r="V81" i="9"/>
  <c r="AF81" i="9"/>
  <c r="V82" i="9"/>
  <c r="AF82" i="9"/>
  <c r="V83" i="9"/>
  <c r="AF83" i="9"/>
  <c r="V84" i="9"/>
  <c r="AF84" i="9"/>
  <c r="V85" i="9"/>
  <c r="AF85" i="9"/>
  <c r="V86" i="9"/>
  <c r="AF86" i="9"/>
  <c r="V87" i="9"/>
  <c r="AF87" i="9"/>
  <c r="V88" i="9"/>
  <c r="AF88" i="9"/>
  <c r="V89" i="9"/>
  <c r="AF89" i="9"/>
  <c r="V90" i="9"/>
  <c r="AF90" i="9"/>
  <c r="V91" i="9"/>
  <c r="AF91" i="9"/>
  <c r="V92" i="9"/>
  <c r="AF92" i="9"/>
  <c r="V93" i="9"/>
  <c r="AF93" i="9"/>
  <c r="V94" i="9"/>
  <c r="AF94" i="9"/>
  <c r="V95" i="9"/>
  <c r="AF95" i="9"/>
  <c r="V96" i="9"/>
  <c r="AF96" i="9"/>
  <c r="V97" i="9"/>
  <c r="AF97" i="9"/>
  <c r="V98" i="9"/>
  <c r="AF98" i="9"/>
  <c r="V99" i="9"/>
  <c r="AF99" i="9"/>
  <c r="V100" i="9"/>
  <c r="AF100" i="9"/>
  <c r="V101" i="9"/>
  <c r="AF101" i="9"/>
  <c r="V102" i="9"/>
  <c r="AF102" i="9"/>
  <c r="V103" i="9"/>
  <c r="AF103" i="9"/>
  <c r="V104" i="9"/>
  <c r="AF104" i="9"/>
  <c r="V105" i="9"/>
  <c r="AF105" i="9"/>
  <c r="V106" i="9"/>
  <c r="AF106" i="9"/>
  <c r="V107" i="9"/>
  <c r="AF107" i="9"/>
  <c r="V108" i="9"/>
  <c r="AF108" i="9"/>
  <c r="V109" i="9"/>
  <c r="AF109" i="9"/>
  <c r="V110" i="9"/>
  <c r="AF110" i="9"/>
  <c r="V111" i="9"/>
  <c r="AF111" i="9"/>
  <c r="V112" i="9"/>
  <c r="AF112" i="9"/>
  <c r="V113" i="9"/>
  <c r="AF113" i="9"/>
  <c r="V114" i="9"/>
  <c r="AF114" i="9"/>
  <c r="V115" i="9"/>
  <c r="AF115" i="9"/>
  <c r="V116" i="9"/>
  <c r="AF116" i="9"/>
  <c r="V117" i="9"/>
  <c r="AF117" i="9"/>
  <c r="V118" i="9"/>
  <c r="AF118" i="9"/>
  <c r="V119" i="9"/>
  <c r="AF119" i="9"/>
  <c r="V120" i="9"/>
  <c r="AF120" i="9"/>
  <c r="V121" i="9"/>
  <c r="AF121" i="9"/>
  <c r="V122" i="9"/>
  <c r="AF122" i="9"/>
  <c r="V123" i="9"/>
  <c r="AF123" i="9"/>
  <c r="V124" i="9"/>
  <c r="AF124" i="9"/>
  <c r="V125" i="9"/>
  <c r="AF125" i="9"/>
  <c r="V126" i="9"/>
  <c r="AF126" i="9"/>
  <c r="V127" i="9"/>
  <c r="AF127" i="9"/>
  <c r="V128" i="9"/>
  <c r="AF128" i="9"/>
  <c r="V129" i="9"/>
  <c r="AF129" i="9"/>
  <c r="V130" i="9"/>
  <c r="AF130" i="9"/>
  <c r="V131" i="9"/>
  <c r="AF131" i="9"/>
  <c r="V132" i="9"/>
  <c r="AF132" i="9"/>
  <c r="V133" i="9"/>
  <c r="AF133" i="9"/>
  <c r="V134" i="9"/>
  <c r="AF134" i="9"/>
  <c r="V135" i="9"/>
  <c r="AF135" i="9"/>
  <c r="V136" i="9"/>
  <c r="AF136" i="9"/>
  <c r="V137" i="9"/>
  <c r="AF137" i="9"/>
  <c r="V138" i="9"/>
  <c r="AF138" i="9"/>
  <c r="V139" i="9"/>
  <c r="AF139" i="9"/>
  <c r="V140" i="9"/>
  <c r="AF140" i="9"/>
  <c r="V141" i="9"/>
  <c r="AF141" i="9"/>
  <c r="V142" i="9"/>
  <c r="AF142" i="9"/>
  <c r="V143" i="9"/>
  <c r="AF143" i="9"/>
  <c r="V144" i="9"/>
  <c r="AF144" i="9"/>
  <c r="V145" i="9"/>
  <c r="AF145" i="9"/>
  <c r="V146" i="9"/>
  <c r="AF146" i="9"/>
  <c r="V147" i="9"/>
  <c r="AF147" i="9"/>
  <c r="V148" i="9"/>
  <c r="AF148" i="9"/>
  <c r="V149" i="9"/>
  <c r="AF149" i="9"/>
  <c r="V150" i="9"/>
  <c r="AF150" i="9"/>
  <c r="V151" i="9"/>
  <c r="AF151" i="9"/>
  <c r="V152" i="9"/>
  <c r="AF152" i="9"/>
  <c r="V153" i="9"/>
  <c r="AF153" i="9"/>
  <c r="V154" i="9"/>
  <c r="AF154" i="9"/>
  <c r="V155" i="9"/>
  <c r="AF155" i="9"/>
  <c r="V156" i="9"/>
  <c r="AF156" i="9"/>
  <c r="V157" i="9"/>
  <c r="AF157" i="9"/>
  <c r="V158" i="9"/>
  <c r="AF158" i="9"/>
  <c r="V159" i="9"/>
  <c r="AF159" i="9"/>
  <c r="V160" i="9"/>
  <c r="AF160" i="9"/>
  <c r="V161" i="9"/>
  <c r="AF161" i="9"/>
  <c r="V162" i="9"/>
  <c r="AF162" i="9"/>
  <c r="V163" i="9"/>
  <c r="AF163" i="9"/>
  <c r="V164" i="9"/>
  <c r="AF164" i="9"/>
  <c r="V165" i="9"/>
  <c r="AF165" i="9"/>
  <c r="V166" i="9"/>
  <c r="AF166" i="9"/>
  <c r="V167" i="9"/>
  <c r="AF167" i="9"/>
  <c r="V168" i="9"/>
  <c r="AF168" i="9"/>
  <c r="V169" i="9"/>
  <c r="AF169" i="9"/>
  <c r="V170" i="9"/>
  <c r="AF170" i="9"/>
  <c r="V171" i="9"/>
  <c r="AF171" i="9"/>
  <c r="V172" i="9"/>
  <c r="AF172" i="9"/>
  <c r="V173" i="9"/>
  <c r="AF173" i="9"/>
  <c r="V174" i="9"/>
  <c r="AF174" i="9"/>
  <c r="V175" i="9"/>
  <c r="AF175" i="9"/>
  <c r="V176" i="9"/>
  <c r="AF176" i="9"/>
  <c r="V177" i="9"/>
  <c r="AF177" i="9"/>
  <c r="V178" i="9"/>
  <c r="AF178" i="9"/>
  <c r="V179" i="9"/>
  <c r="AF179" i="9"/>
  <c r="V180" i="9"/>
  <c r="AF180" i="9"/>
  <c r="V181" i="9"/>
  <c r="AF181" i="9"/>
  <c r="V182" i="9"/>
  <c r="AF182" i="9"/>
  <c r="V183" i="9"/>
  <c r="AF183" i="9"/>
  <c r="V184" i="9"/>
  <c r="AF184" i="9"/>
  <c r="V185" i="9"/>
  <c r="AF185" i="9"/>
  <c r="V186" i="9"/>
  <c r="AF186" i="9"/>
  <c r="V187" i="9"/>
  <c r="AF187" i="9"/>
  <c r="V188" i="9"/>
  <c r="AF188" i="9"/>
  <c r="V189" i="9"/>
  <c r="AF189" i="9"/>
  <c r="V190" i="9"/>
  <c r="AF190" i="9"/>
  <c r="V191" i="9"/>
  <c r="AF191" i="9"/>
  <c r="V192" i="9"/>
  <c r="AF192" i="9"/>
  <c r="V193" i="9"/>
  <c r="AF193" i="9"/>
  <c r="V194" i="9"/>
  <c r="AF194" i="9"/>
  <c r="V195" i="9"/>
  <c r="AF195" i="9"/>
  <c r="V196" i="9"/>
  <c r="AF196" i="9"/>
  <c r="V197" i="9"/>
  <c r="AF197" i="9"/>
  <c r="V198" i="9"/>
  <c r="AF198" i="9"/>
  <c r="V199" i="9"/>
  <c r="AF199" i="9"/>
  <c r="V200" i="9"/>
  <c r="AF200" i="9"/>
  <c r="V201" i="9"/>
  <c r="AF201" i="9"/>
  <c r="V202" i="9"/>
  <c r="AF202" i="9"/>
  <c r="V203" i="9"/>
  <c r="AF203" i="9"/>
  <c r="V204" i="9"/>
  <c r="AF204" i="9"/>
  <c r="V205" i="9"/>
  <c r="AF205" i="9"/>
  <c r="V206" i="9"/>
  <c r="AF206" i="9"/>
  <c r="V207" i="9"/>
  <c r="AF207" i="9"/>
  <c r="V208" i="9"/>
  <c r="AF208" i="9"/>
  <c r="V209" i="9"/>
  <c r="AF209" i="9"/>
  <c r="V210" i="9"/>
  <c r="AF210" i="9"/>
  <c r="V211" i="9"/>
  <c r="AF211" i="9"/>
  <c r="V212" i="9"/>
  <c r="AF212" i="9"/>
  <c r="V213" i="9"/>
  <c r="AF213" i="9"/>
  <c r="V214" i="9"/>
  <c r="AF214" i="9"/>
  <c r="V215" i="9"/>
  <c r="AF215" i="9"/>
  <c r="V216" i="9"/>
  <c r="AF216" i="9"/>
  <c r="V217" i="9"/>
  <c r="AF217" i="9"/>
  <c r="V218" i="9"/>
  <c r="AF218" i="9"/>
  <c r="V219" i="9"/>
  <c r="AF219" i="9"/>
  <c r="V220" i="9"/>
  <c r="AF220" i="9"/>
  <c r="V221" i="9"/>
  <c r="AF221" i="9"/>
  <c r="V222" i="9"/>
  <c r="AF222" i="9"/>
  <c r="V223" i="9"/>
  <c r="AF223" i="9"/>
  <c r="V224" i="9"/>
  <c r="AF224" i="9"/>
  <c r="V225" i="9"/>
  <c r="AF225" i="9"/>
  <c r="V226" i="9"/>
  <c r="AF226" i="9"/>
  <c r="V227" i="9"/>
  <c r="AF227" i="9"/>
  <c r="V228" i="9"/>
  <c r="AF228" i="9"/>
  <c r="V229" i="9"/>
  <c r="AF229" i="9"/>
  <c r="V230" i="9"/>
  <c r="AF230" i="9"/>
  <c r="V231" i="9"/>
  <c r="AF231" i="9"/>
  <c r="V232" i="9"/>
  <c r="AF232" i="9"/>
  <c r="V233" i="9"/>
  <c r="AF233" i="9"/>
  <c r="V234" i="9"/>
  <c r="AF234" i="9"/>
  <c r="V235" i="9"/>
  <c r="AF235" i="9"/>
  <c r="V236" i="9"/>
  <c r="AF236" i="9"/>
  <c r="V237" i="9"/>
  <c r="AF237" i="9"/>
  <c r="V238" i="9"/>
  <c r="AF238" i="9"/>
  <c r="V239" i="9"/>
  <c r="AF239" i="9"/>
  <c r="V240" i="9"/>
  <c r="AF240" i="9"/>
  <c r="V241" i="9"/>
  <c r="AF241" i="9"/>
  <c r="V242" i="9"/>
  <c r="AF242" i="9"/>
  <c r="V243" i="9"/>
  <c r="AF243" i="9"/>
  <c r="V244" i="9"/>
  <c r="AF244" i="9"/>
  <c r="V245" i="9"/>
  <c r="AF245" i="9"/>
  <c r="V246" i="9"/>
  <c r="AF246" i="9"/>
  <c r="V247" i="9"/>
  <c r="AF247" i="9"/>
  <c r="V248" i="9"/>
  <c r="AF248" i="9"/>
  <c r="V249" i="9"/>
  <c r="AF249" i="9"/>
  <c r="V250" i="9"/>
  <c r="AF250" i="9"/>
  <c r="V251" i="9"/>
  <c r="AF251" i="9"/>
  <c r="V252" i="9"/>
  <c r="AF252" i="9"/>
  <c r="V253" i="9"/>
  <c r="AF253" i="9"/>
  <c r="V254" i="9"/>
  <c r="AF254" i="9"/>
  <c r="V255" i="9"/>
  <c r="AF255" i="9"/>
  <c r="V256" i="9"/>
  <c r="AF256" i="9"/>
  <c r="V257" i="9"/>
  <c r="AF257" i="9"/>
  <c r="V258" i="9"/>
  <c r="AF258" i="9"/>
  <c r="V259" i="9"/>
  <c r="AF259" i="9"/>
  <c r="V260" i="9"/>
  <c r="AF260" i="9"/>
  <c r="V261" i="9"/>
  <c r="AF261" i="9"/>
  <c r="V262" i="9"/>
  <c r="AF262" i="9"/>
  <c r="V263" i="9"/>
  <c r="AF263" i="9"/>
  <c r="V264" i="9"/>
  <c r="AF264" i="9"/>
  <c r="V265" i="9"/>
  <c r="AF265" i="9"/>
  <c r="V266" i="9"/>
  <c r="AF266" i="9"/>
  <c r="V267" i="9"/>
  <c r="AF267" i="9"/>
  <c r="V268" i="9"/>
  <c r="AF268" i="9"/>
  <c r="V269" i="9"/>
  <c r="AF269" i="9"/>
  <c r="V270" i="9"/>
  <c r="AF270" i="9"/>
  <c r="V271" i="9"/>
  <c r="AF271" i="9"/>
  <c r="V272" i="9"/>
  <c r="AF272" i="9"/>
  <c r="V273" i="9"/>
  <c r="AF273" i="9"/>
  <c r="V274" i="9"/>
  <c r="AF274" i="9"/>
  <c r="V275" i="9"/>
  <c r="AF275" i="9"/>
  <c r="V276" i="9"/>
  <c r="AF276" i="9"/>
  <c r="V277" i="9"/>
  <c r="AF277" i="9"/>
  <c r="V278" i="9"/>
  <c r="AF278" i="9"/>
  <c r="V279" i="9"/>
  <c r="AF279" i="9"/>
  <c r="V280" i="9"/>
  <c r="AF280" i="9"/>
  <c r="V281" i="9"/>
  <c r="AF281" i="9"/>
  <c r="V282" i="9"/>
  <c r="AF282" i="9"/>
  <c r="V283" i="9"/>
  <c r="AF283" i="9"/>
  <c r="V284" i="9"/>
  <c r="AF284" i="9"/>
  <c r="V285" i="9"/>
  <c r="AF285" i="9"/>
  <c r="V286" i="9"/>
  <c r="AF286" i="9"/>
  <c r="V287" i="9"/>
  <c r="AF287" i="9"/>
  <c r="V288" i="9"/>
  <c r="AF288" i="9"/>
  <c r="V289" i="9"/>
  <c r="AF289" i="9"/>
  <c r="V290" i="9"/>
  <c r="AF290" i="9"/>
  <c r="V291" i="9"/>
  <c r="AF291" i="9"/>
  <c r="V292" i="9"/>
  <c r="AF292" i="9"/>
  <c r="V293" i="9"/>
  <c r="AF293" i="9"/>
  <c r="V294" i="9"/>
  <c r="AF294" i="9"/>
  <c r="V295" i="9"/>
  <c r="AF295" i="9"/>
  <c r="V296" i="9"/>
  <c r="AF296" i="9"/>
  <c r="V297" i="9"/>
  <c r="AF297" i="9"/>
  <c r="V298" i="9"/>
  <c r="AF298" i="9"/>
  <c r="V299" i="9"/>
  <c r="AF299" i="9"/>
  <c r="V300" i="9"/>
  <c r="AF300" i="9"/>
  <c r="V301" i="9"/>
  <c r="AF301" i="9"/>
  <c r="V302" i="9"/>
  <c r="AF302" i="9"/>
  <c r="V303" i="9"/>
  <c r="AF303" i="9"/>
  <c r="V304" i="9"/>
  <c r="AF304" i="9"/>
  <c r="V305" i="9"/>
  <c r="AF305" i="9"/>
  <c r="V306" i="9"/>
  <c r="AF306" i="9"/>
  <c r="V307" i="9"/>
  <c r="AF307" i="9"/>
  <c r="V308" i="9"/>
  <c r="AF308" i="9"/>
  <c r="V309" i="9"/>
  <c r="AF309" i="9"/>
  <c r="V310" i="9"/>
  <c r="AF310" i="9"/>
  <c r="V311" i="9"/>
  <c r="AF311" i="9"/>
  <c r="V312" i="9"/>
  <c r="AF312" i="9"/>
  <c r="V313" i="9"/>
  <c r="AF313" i="9"/>
  <c r="V314" i="9"/>
  <c r="AF314" i="9"/>
  <c r="V315" i="9"/>
  <c r="AF315" i="9"/>
  <c r="V316" i="9"/>
  <c r="AF316" i="9"/>
  <c r="V317" i="9"/>
  <c r="AF317" i="9"/>
  <c r="V318" i="9"/>
  <c r="AF318" i="9"/>
  <c r="V319" i="9"/>
  <c r="AF319" i="9"/>
  <c r="V320" i="9"/>
  <c r="AF320" i="9"/>
  <c r="V321" i="9"/>
  <c r="AF321" i="9"/>
  <c r="V322" i="9"/>
  <c r="AF322" i="9"/>
  <c r="V323" i="9"/>
  <c r="AF323" i="9"/>
  <c r="V324" i="9"/>
  <c r="AF324" i="9"/>
  <c r="V325" i="9"/>
  <c r="AF325" i="9"/>
  <c r="V326" i="9"/>
  <c r="AF326" i="9"/>
  <c r="V327" i="9"/>
  <c r="AF327" i="9"/>
  <c r="V328" i="9"/>
  <c r="AF328" i="9"/>
  <c r="V329" i="9"/>
  <c r="AF329" i="9"/>
  <c r="V330" i="9"/>
  <c r="AF330" i="9"/>
  <c r="V331" i="9"/>
  <c r="AF331" i="9"/>
  <c r="V332" i="9"/>
  <c r="AF332" i="9"/>
  <c r="V333" i="9"/>
  <c r="AF333" i="9"/>
  <c r="V334" i="9"/>
  <c r="AF334" i="9"/>
  <c r="V335" i="9"/>
  <c r="AF335" i="9"/>
  <c r="V336" i="9"/>
  <c r="AF336" i="9"/>
  <c r="V337" i="9"/>
  <c r="AF337" i="9"/>
  <c r="V338" i="9"/>
  <c r="AF338" i="9"/>
  <c r="V339" i="9"/>
  <c r="AF339" i="9"/>
  <c r="V340" i="9"/>
  <c r="AF340" i="9"/>
  <c r="V341" i="9"/>
  <c r="AF341" i="9"/>
  <c r="V342" i="9"/>
  <c r="AF342" i="9"/>
  <c r="V343" i="9"/>
  <c r="AF343" i="9"/>
  <c r="V344" i="9"/>
  <c r="AF344" i="9"/>
  <c r="V345" i="9"/>
  <c r="AF345" i="9"/>
  <c r="V346" i="9"/>
  <c r="AF346" i="9"/>
  <c r="V347" i="9"/>
  <c r="AF347" i="9"/>
  <c r="V348" i="9"/>
  <c r="AF348" i="9"/>
  <c r="V349" i="9"/>
  <c r="AF349" i="9"/>
  <c r="V350" i="9"/>
  <c r="AF350" i="9"/>
  <c r="V351" i="9"/>
  <c r="AF351" i="9"/>
  <c r="V352" i="9"/>
  <c r="AF352" i="9"/>
  <c r="V353" i="9"/>
  <c r="AF353" i="9"/>
  <c r="V354" i="9"/>
  <c r="AF354" i="9"/>
  <c r="V355" i="9"/>
  <c r="AF355" i="9"/>
  <c r="V356" i="9"/>
  <c r="AF356" i="9"/>
  <c r="V357" i="9"/>
  <c r="AF357" i="9"/>
  <c r="V358" i="9"/>
  <c r="AF358" i="9"/>
  <c r="V359" i="9"/>
  <c r="AF359" i="9"/>
  <c r="V360" i="9"/>
  <c r="AF360" i="9"/>
  <c r="V361" i="9"/>
  <c r="AF361" i="9"/>
  <c r="V362" i="9"/>
  <c r="AF362" i="9"/>
  <c r="V363" i="9"/>
  <c r="AF363" i="9"/>
  <c r="V364" i="9"/>
  <c r="AF364" i="9"/>
  <c r="V365" i="9"/>
  <c r="AF365" i="9"/>
  <c r="V366" i="9"/>
  <c r="AF366" i="9"/>
  <c r="V367" i="9"/>
  <c r="AF367" i="9"/>
  <c r="V368" i="9"/>
  <c r="AF368" i="9"/>
  <c r="V369" i="9"/>
  <c r="AF369" i="9"/>
  <c r="V370" i="9"/>
  <c r="AF370" i="9"/>
  <c r="V371" i="9"/>
  <c r="AF371" i="9"/>
  <c r="V372" i="9"/>
  <c r="AF372" i="9"/>
  <c r="V373" i="9"/>
  <c r="AF373" i="9"/>
  <c r="V374" i="9"/>
  <c r="AF374" i="9"/>
  <c r="V375" i="9"/>
  <c r="AF375" i="9"/>
  <c r="V376" i="9"/>
  <c r="AF376" i="9"/>
  <c r="V377" i="9"/>
  <c r="AF377" i="9"/>
  <c r="V378" i="9"/>
  <c r="AF378" i="9"/>
  <c r="V379" i="9"/>
  <c r="AF379" i="9"/>
  <c r="V380" i="9"/>
  <c r="AF380" i="9"/>
  <c r="V381" i="9"/>
  <c r="AF381" i="9"/>
  <c r="V382" i="9"/>
  <c r="AF382" i="9"/>
  <c r="V383" i="9"/>
  <c r="AF383" i="9"/>
  <c r="V384" i="9"/>
  <c r="AF384" i="9"/>
  <c r="V385" i="9"/>
  <c r="AF385" i="9"/>
  <c r="V386" i="9"/>
  <c r="AF386" i="9"/>
  <c r="V387" i="9"/>
  <c r="AF387" i="9"/>
  <c r="V388" i="9"/>
  <c r="AF388" i="9"/>
  <c r="V389" i="9"/>
  <c r="AF389" i="9"/>
  <c r="V390" i="9"/>
  <c r="AF390" i="9"/>
  <c r="V391" i="9"/>
  <c r="AF391" i="9"/>
  <c r="V392" i="9"/>
  <c r="AF392" i="9"/>
  <c r="V393" i="9"/>
  <c r="AF393" i="9"/>
  <c r="V394" i="9"/>
  <c r="AF394" i="9"/>
  <c r="V395" i="9"/>
  <c r="AF395" i="9"/>
  <c r="V396" i="9"/>
  <c r="AF396" i="9"/>
  <c r="V397" i="9"/>
  <c r="AF397" i="9"/>
  <c r="V398" i="9"/>
  <c r="AF398" i="9"/>
  <c r="V399" i="9"/>
  <c r="AF399" i="9"/>
  <c r="V400" i="9"/>
  <c r="AF400" i="9"/>
  <c r="V401" i="9"/>
  <c r="AF401" i="9"/>
  <c r="V402" i="9"/>
  <c r="AF402" i="9"/>
  <c r="V403" i="9"/>
  <c r="AF403" i="9"/>
  <c r="V404" i="9"/>
  <c r="AF404" i="9"/>
  <c r="V405" i="9"/>
  <c r="AF405" i="9"/>
  <c r="V406" i="9"/>
  <c r="AF406" i="9"/>
  <c r="V407" i="9"/>
  <c r="AF407" i="9"/>
  <c r="V408" i="9"/>
  <c r="AF408" i="9"/>
  <c r="V409" i="9"/>
  <c r="AF409" i="9"/>
  <c r="V410" i="9"/>
  <c r="AF410" i="9"/>
  <c r="V411" i="9"/>
  <c r="AF411" i="9"/>
  <c r="V412" i="9"/>
  <c r="AF412" i="9"/>
  <c r="V413" i="9"/>
  <c r="AF413" i="9"/>
  <c r="V414" i="9"/>
  <c r="AF414" i="9"/>
  <c r="V415" i="9"/>
  <c r="AF415" i="9"/>
  <c r="V416" i="9"/>
  <c r="AF416" i="9"/>
  <c r="V417" i="9"/>
  <c r="AF417" i="9"/>
  <c r="V418" i="9"/>
  <c r="AF418" i="9"/>
  <c r="V419" i="9"/>
  <c r="AF419" i="9"/>
  <c r="V420" i="9"/>
  <c r="AF420" i="9"/>
  <c r="V421" i="9"/>
  <c r="AF421" i="9"/>
  <c r="V422" i="9"/>
  <c r="AF422" i="9"/>
  <c r="V423" i="9"/>
  <c r="AF423" i="9"/>
  <c r="V424" i="9"/>
  <c r="AF424" i="9"/>
  <c r="V425" i="9"/>
  <c r="AF425" i="9"/>
  <c r="V426" i="9"/>
  <c r="AF426" i="9"/>
  <c r="V427" i="9"/>
  <c r="AF427" i="9"/>
  <c r="V428" i="9"/>
  <c r="AF428" i="9"/>
  <c r="V429" i="9"/>
  <c r="AF429" i="9"/>
  <c r="V430" i="9"/>
  <c r="AF430" i="9"/>
  <c r="V431" i="9"/>
  <c r="AF431" i="9"/>
  <c r="V432" i="9"/>
  <c r="AF432" i="9"/>
  <c r="V433" i="9"/>
  <c r="AF433" i="9"/>
  <c r="V434" i="9"/>
  <c r="AF434" i="9"/>
  <c r="V435" i="9"/>
  <c r="AF435" i="9"/>
  <c r="V436" i="9"/>
  <c r="AF436" i="9"/>
  <c r="V437" i="9"/>
  <c r="AF437" i="9"/>
  <c r="V438" i="9"/>
  <c r="AF438" i="9"/>
  <c r="V439" i="9"/>
  <c r="AF439" i="9"/>
  <c r="V440" i="9"/>
  <c r="AF440" i="9"/>
  <c r="V441" i="9"/>
  <c r="AF441" i="9"/>
  <c r="V442" i="9"/>
  <c r="AF442" i="9"/>
  <c r="V443" i="9"/>
  <c r="AF443" i="9"/>
  <c r="V444" i="9"/>
  <c r="AF444" i="9"/>
  <c r="V445" i="9"/>
  <c r="AF445" i="9"/>
  <c r="V446" i="9"/>
  <c r="AF446" i="9"/>
  <c r="V447" i="9"/>
  <c r="AF447" i="9"/>
  <c r="V448" i="9"/>
  <c r="AF448" i="9"/>
  <c r="V449" i="9"/>
  <c r="AF449" i="9"/>
  <c r="V450" i="9"/>
  <c r="AF450" i="9"/>
  <c r="V451" i="9"/>
  <c r="AF451" i="9"/>
  <c r="V452" i="9"/>
  <c r="AF452" i="9"/>
  <c r="V453" i="9"/>
  <c r="AF453" i="9"/>
  <c r="V454" i="9"/>
  <c r="AF454" i="9"/>
  <c r="V455" i="9"/>
  <c r="AF455" i="9"/>
  <c r="V456" i="9"/>
  <c r="AF456" i="9"/>
  <c r="V457" i="9"/>
  <c r="AF457" i="9"/>
  <c r="V458" i="9"/>
  <c r="AF458" i="9"/>
  <c r="V459" i="9"/>
  <c r="AF459" i="9"/>
  <c r="V460" i="9"/>
  <c r="AF460" i="9"/>
  <c r="V461" i="9"/>
  <c r="AF461" i="9"/>
  <c r="V462" i="9"/>
  <c r="AF462" i="9"/>
  <c r="V463" i="9"/>
  <c r="AF463" i="9"/>
  <c r="V464" i="9"/>
  <c r="AF464" i="9"/>
  <c r="V465" i="9"/>
  <c r="AF465" i="9"/>
  <c r="V466" i="9"/>
  <c r="AF466" i="9"/>
  <c r="V467" i="9"/>
  <c r="AF467" i="9"/>
  <c r="V468" i="9"/>
  <c r="AF468" i="9"/>
  <c r="V469" i="9"/>
  <c r="AF469" i="9"/>
  <c r="V470" i="9"/>
  <c r="AF470" i="9"/>
  <c r="V471" i="9"/>
  <c r="AF471" i="9"/>
  <c r="V472" i="9"/>
  <c r="AF472" i="9"/>
  <c r="V473" i="9"/>
  <c r="AF473" i="9"/>
  <c r="V474" i="9"/>
  <c r="AF474" i="9"/>
  <c r="V475" i="9"/>
  <c r="AF475" i="9"/>
  <c r="V476" i="9"/>
  <c r="AF476" i="9"/>
  <c r="V477" i="9"/>
  <c r="AF477" i="9"/>
  <c r="V478" i="9"/>
  <c r="AF478" i="9"/>
  <c r="V479" i="9"/>
  <c r="AF479" i="9"/>
  <c r="V480" i="9"/>
  <c r="AF480" i="9"/>
  <c r="V481" i="9"/>
  <c r="AF481" i="9"/>
  <c r="V482" i="9"/>
  <c r="AF482" i="9"/>
  <c r="V483" i="9"/>
  <c r="AF483" i="9"/>
  <c r="V484" i="9"/>
  <c r="AF484" i="9"/>
  <c r="V485" i="9"/>
  <c r="AF485" i="9"/>
  <c r="V486" i="9"/>
  <c r="AF486" i="9"/>
  <c r="V487" i="9"/>
  <c r="AF487" i="9"/>
  <c r="V488" i="9"/>
  <c r="AF488" i="9"/>
  <c r="V489" i="9"/>
  <c r="AF489" i="9"/>
  <c r="V490" i="9"/>
  <c r="AF490" i="9"/>
  <c r="V491" i="9"/>
  <c r="AF491" i="9"/>
  <c r="V492" i="9"/>
  <c r="AF492" i="9"/>
  <c r="V493" i="9"/>
  <c r="AF493" i="9"/>
  <c r="V494" i="9"/>
  <c r="AF494" i="9"/>
  <c r="V495" i="9"/>
  <c r="AF495" i="9"/>
  <c r="V496" i="9"/>
  <c r="AF496" i="9"/>
  <c r="V497" i="9"/>
  <c r="AF497" i="9"/>
  <c r="V498" i="9"/>
  <c r="AF498" i="9"/>
  <c r="V499" i="9"/>
  <c r="AF499" i="9"/>
  <c r="V500" i="9"/>
  <c r="AF500" i="9"/>
  <c r="AF20" i="9"/>
  <c r="AD2" i="9"/>
  <c r="AC21" i="9"/>
  <c r="AC25" i="9"/>
  <c r="AC29" i="9"/>
  <c r="AD3" i="9"/>
  <c r="L21" i="9"/>
  <c r="T21" i="9"/>
  <c r="AD21" i="9"/>
  <c r="L25" i="9"/>
  <c r="T25" i="9"/>
  <c r="AD25" i="9"/>
  <c r="L29" i="9"/>
  <c r="T29" i="9"/>
  <c r="AD29" i="9"/>
  <c r="L22" i="9"/>
  <c r="T22" i="9"/>
  <c r="AD22" i="9"/>
  <c r="L23" i="9"/>
  <c r="T23" i="9"/>
  <c r="AD23" i="9"/>
  <c r="L24" i="9"/>
  <c r="T24" i="9"/>
  <c r="AD24" i="9"/>
  <c r="L26" i="9"/>
  <c r="T26" i="9"/>
  <c r="AD26" i="9"/>
  <c r="L27" i="9"/>
  <c r="T27" i="9"/>
  <c r="AD27" i="9"/>
  <c r="L28" i="9"/>
  <c r="T28" i="9"/>
  <c r="AD28" i="9"/>
  <c r="L30" i="9"/>
  <c r="T30" i="9"/>
  <c r="AD30" i="9"/>
  <c r="AD20" i="9"/>
  <c r="AD4" i="9"/>
  <c r="T12" i="9"/>
  <c r="AD2" i="11"/>
  <c r="AD3" i="11"/>
  <c r="W21" i="9"/>
  <c r="Y21" i="9"/>
  <c r="AA21" i="9"/>
  <c r="AG21" i="9"/>
  <c r="W22" i="9"/>
  <c r="AA22" i="9"/>
  <c r="AG22" i="9"/>
  <c r="W23" i="9"/>
  <c r="AA23" i="9"/>
  <c r="AG23" i="9"/>
  <c r="W24" i="9"/>
  <c r="AA24" i="9"/>
  <c r="AG24" i="9"/>
  <c r="W25" i="9"/>
  <c r="Y25" i="9"/>
  <c r="AA25" i="9"/>
  <c r="AG25" i="9"/>
  <c r="W26" i="9"/>
  <c r="AA26" i="9"/>
  <c r="AG26" i="9"/>
  <c r="W27" i="9"/>
  <c r="AA27" i="9"/>
  <c r="AG27" i="9"/>
  <c r="W28" i="9"/>
  <c r="AA28" i="9"/>
  <c r="AG28" i="9"/>
  <c r="W29" i="9"/>
  <c r="Y29" i="9"/>
  <c r="AA29" i="9"/>
  <c r="AG29" i="9"/>
  <c r="W30" i="9"/>
  <c r="AA30" i="9"/>
  <c r="AG30" i="9"/>
  <c r="W31" i="9"/>
  <c r="AG31" i="9"/>
  <c r="W32" i="9"/>
  <c r="AG32" i="9"/>
  <c r="W33" i="9"/>
  <c r="AG33" i="9"/>
  <c r="W34" i="9"/>
  <c r="AG34" i="9"/>
  <c r="W35" i="9"/>
  <c r="AG35" i="9"/>
  <c r="W36" i="9"/>
  <c r="AG36" i="9"/>
  <c r="W37" i="9"/>
  <c r="AG37" i="9"/>
  <c r="W38" i="9"/>
  <c r="AG38" i="9"/>
  <c r="W39" i="9"/>
  <c r="AG39" i="9"/>
  <c r="W40" i="9"/>
  <c r="AG40" i="9"/>
  <c r="W41" i="9"/>
  <c r="AG41" i="9"/>
  <c r="W42" i="9"/>
  <c r="AG42" i="9"/>
  <c r="W43" i="9"/>
  <c r="AG43" i="9"/>
  <c r="W44" i="9"/>
  <c r="AG44" i="9"/>
  <c r="W45" i="9"/>
  <c r="AG45" i="9"/>
  <c r="W46" i="9"/>
  <c r="AG46" i="9"/>
  <c r="W47" i="9"/>
  <c r="AG47" i="9"/>
  <c r="W48" i="9"/>
  <c r="AG48" i="9"/>
  <c r="W49" i="9"/>
  <c r="AG49" i="9"/>
  <c r="W50" i="9"/>
  <c r="AG50" i="9"/>
  <c r="W51" i="9"/>
  <c r="AG51" i="9"/>
  <c r="W52" i="9"/>
  <c r="AG52" i="9"/>
  <c r="W53" i="9"/>
  <c r="AG53" i="9"/>
  <c r="W54" i="9"/>
  <c r="AG54" i="9"/>
  <c r="W55" i="9"/>
  <c r="AG55" i="9"/>
  <c r="W56" i="9"/>
  <c r="AG56" i="9"/>
  <c r="W57" i="9"/>
  <c r="AG57" i="9"/>
  <c r="W58" i="9"/>
  <c r="AG58" i="9"/>
  <c r="W59" i="9"/>
  <c r="AG59" i="9"/>
  <c r="W60" i="9"/>
  <c r="AG60" i="9"/>
  <c r="W61" i="9"/>
  <c r="AG61" i="9"/>
  <c r="W62" i="9"/>
  <c r="AG62" i="9"/>
  <c r="W63" i="9"/>
  <c r="AG63" i="9"/>
  <c r="W64" i="9"/>
  <c r="AG64" i="9"/>
  <c r="W65" i="9"/>
  <c r="AG65" i="9"/>
  <c r="W66" i="9"/>
  <c r="AG66" i="9"/>
  <c r="W67" i="9"/>
  <c r="AG67" i="9"/>
  <c r="W68" i="9"/>
  <c r="AG68" i="9"/>
  <c r="W69" i="9"/>
  <c r="AG69" i="9"/>
  <c r="W70" i="9"/>
  <c r="AG70" i="9"/>
  <c r="W71" i="9"/>
  <c r="AG71" i="9"/>
  <c r="W72" i="9"/>
  <c r="AG72" i="9"/>
  <c r="W73" i="9"/>
  <c r="AG73" i="9"/>
  <c r="W74" i="9"/>
  <c r="AG74" i="9"/>
  <c r="W75" i="9"/>
  <c r="AG75" i="9"/>
  <c r="W76" i="9"/>
  <c r="AG76" i="9"/>
  <c r="W77" i="9"/>
  <c r="AG77" i="9"/>
  <c r="W78" i="9"/>
  <c r="AG78" i="9"/>
  <c r="W79" i="9"/>
  <c r="AG79" i="9"/>
  <c r="W80" i="9"/>
  <c r="AG80" i="9"/>
  <c r="W81" i="9"/>
  <c r="AG81" i="9"/>
  <c r="W82" i="9"/>
  <c r="AG82" i="9"/>
  <c r="W83" i="9"/>
  <c r="AG83" i="9"/>
  <c r="W84" i="9"/>
  <c r="AG84" i="9"/>
  <c r="W85" i="9"/>
  <c r="AG85" i="9"/>
  <c r="W86" i="9"/>
  <c r="AG86" i="9"/>
  <c r="W87" i="9"/>
  <c r="AG87" i="9"/>
  <c r="W88" i="9"/>
  <c r="AG88" i="9"/>
  <c r="W89" i="9"/>
  <c r="AG89" i="9"/>
  <c r="W90" i="9"/>
  <c r="AG90" i="9"/>
  <c r="W91" i="9"/>
  <c r="AG91" i="9"/>
  <c r="W92" i="9"/>
  <c r="AG92" i="9"/>
  <c r="W93" i="9"/>
  <c r="AG93" i="9"/>
  <c r="W94" i="9"/>
  <c r="AG94" i="9"/>
  <c r="W95" i="9"/>
  <c r="AG95" i="9"/>
  <c r="W96" i="9"/>
  <c r="AG96" i="9"/>
  <c r="W97" i="9"/>
  <c r="AG97" i="9"/>
  <c r="W98" i="9"/>
  <c r="AG98" i="9"/>
  <c r="W99" i="9"/>
  <c r="AG99" i="9"/>
  <c r="W100" i="9"/>
  <c r="AG100" i="9"/>
  <c r="W101" i="9"/>
  <c r="AG101" i="9"/>
  <c r="W102" i="9"/>
  <c r="AG102" i="9"/>
  <c r="W103" i="9"/>
  <c r="AG103" i="9"/>
  <c r="W104" i="9"/>
  <c r="AG104" i="9"/>
  <c r="W105" i="9"/>
  <c r="AG105" i="9"/>
  <c r="W106" i="9"/>
  <c r="AG106" i="9"/>
  <c r="W107" i="9"/>
  <c r="AG107" i="9"/>
  <c r="W108" i="9"/>
  <c r="AG108" i="9"/>
  <c r="W109" i="9"/>
  <c r="AG109" i="9"/>
  <c r="W110" i="9"/>
  <c r="AG110" i="9"/>
  <c r="W111" i="9"/>
  <c r="AG111" i="9"/>
  <c r="W112" i="9"/>
  <c r="AG112" i="9"/>
  <c r="W113" i="9"/>
  <c r="AG113" i="9"/>
  <c r="W114" i="9"/>
  <c r="AG114" i="9"/>
  <c r="W115" i="9"/>
  <c r="AG115" i="9"/>
  <c r="W116" i="9"/>
  <c r="AG116" i="9"/>
  <c r="W117" i="9"/>
  <c r="AG117" i="9"/>
  <c r="W118" i="9"/>
  <c r="AG118" i="9"/>
  <c r="W119" i="9"/>
  <c r="AG119" i="9"/>
  <c r="W120" i="9"/>
  <c r="AG120" i="9"/>
  <c r="W121" i="9"/>
  <c r="AG121" i="9"/>
  <c r="W122" i="9"/>
  <c r="AG122" i="9"/>
  <c r="W123" i="9"/>
  <c r="AG123" i="9"/>
  <c r="W124" i="9"/>
  <c r="AG124" i="9"/>
  <c r="W125" i="9"/>
  <c r="AG125" i="9"/>
  <c r="W126" i="9"/>
  <c r="AG126" i="9"/>
  <c r="W127" i="9"/>
  <c r="AG127" i="9"/>
  <c r="W128" i="9"/>
  <c r="AG128" i="9"/>
  <c r="W129" i="9"/>
  <c r="AG129" i="9"/>
  <c r="W130" i="9"/>
  <c r="AG130" i="9"/>
  <c r="W131" i="9"/>
  <c r="AG131" i="9"/>
  <c r="W132" i="9"/>
  <c r="AG132" i="9"/>
  <c r="W133" i="9"/>
  <c r="AG133" i="9"/>
  <c r="W134" i="9"/>
  <c r="AG134" i="9"/>
  <c r="W135" i="9"/>
  <c r="AG135" i="9"/>
  <c r="W136" i="9"/>
  <c r="AG136" i="9"/>
  <c r="W137" i="9"/>
  <c r="AG137" i="9"/>
  <c r="W138" i="9"/>
  <c r="AG138" i="9"/>
  <c r="W139" i="9"/>
  <c r="AG139" i="9"/>
  <c r="W140" i="9"/>
  <c r="AG140" i="9"/>
  <c r="W141" i="9"/>
  <c r="AG141" i="9"/>
  <c r="W142" i="9"/>
  <c r="AG142" i="9"/>
  <c r="W143" i="9"/>
  <c r="AG143" i="9"/>
  <c r="W144" i="9"/>
  <c r="AG144" i="9"/>
  <c r="W145" i="9"/>
  <c r="AG145" i="9"/>
  <c r="W146" i="9"/>
  <c r="AG146" i="9"/>
  <c r="W147" i="9"/>
  <c r="AG147" i="9"/>
  <c r="W148" i="9"/>
  <c r="AG148" i="9"/>
  <c r="W149" i="9"/>
  <c r="AG149" i="9"/>
  <c r="W150" i="9"/>
  <c r="AG150" i="9"/>
  <c r="W151" i="9"/>
  <c r="AG151" i="9"/>
  <c r="W152" i="9"/>
  <c r="AG152" i="9"/>
  <c r="W153" i="9"/>
  <c r="AG153" i="9"/>
  <c r="W154" i="9"/>
  <c r="AG154" i="9"/>
  <c r="W155" i="9"/>
  <c r="AG155" i="9"/>
  <c r="W156" i="9"/>
  <c r="AG156" i="9"/>
  <c r="W157" i="9"/>
  <c r="AG157" i="9"/>
  <c r="W158" i="9"/>
  <c r="AG158" i="9"/>
  <c r="W159" i="9"/>
  <c r="AG159" i="9"/>
  <c r="W160" i="9"/>
  <c r="AG160" i="9"/>
  <c r="W161" i="9"/>
  <c r="AG161" i="9"/>
  <c r="W162" i="9"/>
  <c r="AG162" i="9"/>
  <c r="W163" i="9"/>
  <c r="AG163" i="9"/>
  <c r="W164" i="9"/>
  <c r="AG164" i="9"/>
  <c r="W165" i="9"/>
  <c r="AG165" i="9"/>
  <c r="W166" i="9"/>
  <c r="AG166" i="9"/>
  <c r="W167" i="9"/>
  <c r="AG167" i="9"/>
  <c r="W168" i="9"/>
  <c r="AG168" i="9"/>
  <c r="W169" i="9"/>
  <c r="AG169" i="9"/>
  <c r="W170" i="9"/>
  <c r="AG170" i="9"/>
  <c r="W171" i="9"/>
  <c r="AG171" i="9"/>
  <c r="W172" i="9"/>
  <c r="AG172" i="9"/>
  <c r="W173" i="9"/>
  <c r="AG173" i="9"/>
  <c r="W174" i="9"/>
  <c r="AG174" i="9"/>
  <c r="W175" i="9"/>
  <c r="AG175" i="9"/>
  <c r="W176" i="9"/>
  <c r="AG176" i="9"/>
  <c r="W177" i="9"/>
  <c r="AG177" i="9"/>
  <c r="W178" i="9"/>
  <c r="AG178" i="9"/>
  <c r="W179" i="9"/>
  <c r="AG179" i="9"/>
  <c r="W180" i="9"/>
  <c r="AG180" i="9"/>
  <c r="W181" i="9"/>
  <c r="AG181" i="9"/>
  <c r="W182" i="9"/>
  <c r="AG182" i="9"/>
  <c r="W183" i="9"/>
  <c r="AG183" i="9"/>
  <c r="W184" i="9"/>
  <c r="AG184" i="9"/>
  <c r="W185" i="9"/>
  <c r="AG185" i="9"/>
  <c r="W186" i="9"/>
  <c r="AG186" i="9"/>
  <c r="W187" i="9"/>
  <c r="AG187" i="9"/>
  <c r="W188" i="9"/>
  <c r="AG188" i="9"/>
  <c r="W189" i="9"/>
  <c r="AG189" i="9"/>
  <c r="W190" i="9"/>
  <c r="AG190" i="9"/>
  <c r="W191" i="9"/>
  <c r="AG191" i="9"/>
  <c r="W192" i="9"/>
  <c r="AG192" i="9"/>
  <c r="W193" i="9"/>
  <c r="AG193" i="9"/>
  <c r="W194" i="9"/>
  <c r="AG194" i="9"/>
  <c r="W195" i="9"/>
  <c r="AG195" i="9"/>
  <c r="W196" i="9"/>
  <c r="AG196" i="9"/>
  <c r="W197" i="9"/>
  <c r="AG197" i="9"/>
  <c r="W198" i="9"/>
  <c r="AG198" i="9"/>
  <c r="W199" i="9"/>
  <c r="AG199" i="9"/>
  <c r="W200" i="9"/>
  <c r="AG200" i="9"/>
  <c r="W201" i="9"/>
  <c r="AG201" i="9"/>
  <c r="W202" i="9"/>
  <c r="AG202" i="9"/>
  <c r="W203" i="9"/>
  <c r="AG203" i="9"/>
  <c r="W204" i="9"/>
  <c r="AG204" i="9"/>
  <c r="W205" i="9"/>
  <c r="AG205" i="9"/>
  <c r="W206" i="9"/>
  <c r="AG206" i="9"/>
  <c r="W207" i="9"/>
  <c r="AG207" i="9"/>
  <c r="W208" i="9"/>
  <c r="AG208" i="9"/>
  <c r="W209" i="9"/>
  <c r="AG209" i="9"/>
  <c r="W210" i="9"/>
  <c r="AG210" i="9"/>
  <c r="W211" i="9"/>
  <c r="AG211" i="9"/>
  <c r="W212" i="9"/>
  <c r="AG212" i="9"/>
  <c r="W213" i="9"/>
  <c r="AG213" i="9"/>
  <c r="W214" i="9"/>
  <c r="AG214" i="9"/>
  <c r="W215" i="9"/>
  <c r="AG215" i="9"/>
  <c r="W216" i="9"/>
  <c r="AG216" i="9"/>
  <c r="W217" i="9"/>
  <c r="AG217" i="9"/>
  <c r="W218" i="9"/>
  <c r="AG218" i="9"/>
  <c r="W219" i="9"/>
  <c r="AG219" i="9"/>
  <c r="W220" i="9"/>
  <c r="AG220" i="9"/>
  <c r="W221" i="9"/>
  <c r="AG221" i="9"/>
  <c r="W222" i="9"/>
  <c r="AG222" i="9"/>
  <c r="W223" i="9"/>
  <c r="AG223" i="9"/>
  <c r="W224" i="9"/>
  <c r="AG224" i="9"/>
  <c r="W225" i="9"/>
  <c r="AG225" i="9"/>
  <c r="W226" i="9"/>
  <c r="AG226" i="9"/>
  <c r="W227" i="9"/>
  <c r="AG227" i="9"/>
  <c r="W228" i="9"/>
  <c r="AG228" i="9"/>
  <c r="W229" i="9"/>
  <c r="AG229" i="9"/>
  <c r="W230" i="9"/>
  <c r="AG230" i="9"/>
  <c r="W231" i="9"/>
  <c r="AG231" i="9"/>
  <c r="W232" i="9"/>
  <c r="AG232" i="9"/>
  <c r="W233" i="9"/>
  <c r="AG233" i="9"/>
  <c r="W234" i="9"/>
  <c r="AG234" i="9"/>
  <c r="W235" i="9"/>
  <c r="AG235" i="9"/>
  <c r="W236" i="9"/>
  <c r="AG236" i="9"/>
  <c r="W237" i="9"/>
  <c r="AG237" i="9"/>
  <c r="W238" i="9"/>
  <c r="AG238" i="9"/>
  <c r="W239" i="9"/>
  <c r="AG239" i="9"/>
  <c r="W240" i="9"/>
  <c r="AG240" i="9"/>
  <c r="W241" i="9"/>
  <c r="AG241" i="9"/>
  <c r="W242" i="9"/>
  <c r="AG242" i="9"/>
  <c r="W243" i="9"/>
  <c r="AG243" i="9"/>
  <c r="W244" i="9"/>
  <c r="AG244" i="9"/>
  <c r="W245" i="9"/>
  <c r="AG245" i="9"/>
  <c r="W246" i="9"/>
  <c r="AG246" i="9"/>
  <c r="W247" i="9"/>
  <c r="AG247" i="9"/>
  <c r="W248" i="9"/>
  <c r="AG248" i="9"/>
  <c r="W249" i="9"/>
  <c r="AG249" i="9"/>
  <c r="W250" i="9"/>
  <c r="AG250" i="9"/>
  <c r="W251" i="9"/>
  <c r="AG251" i="9"/>
  <c r="W252" i="9"/>
  <c r="AG252" i="9"/>
  <c r="W253" i="9"/>
  <c r="AG253" i="9"/>
  <c r="W254" i="9"/>
  <c r="AG254" i="9"/>
  <c r="W255" i="9"/>
  <c r="AG255" i="9"/>
  <c r="W256" i="9"/>
  <c r="AG256" i="9"/>
  <c r="W257" i="9"/>
  <c r="AG257" i="9"/>
  <c r="W258" i="9"/>
  <c r="AG258" i="9"/>
  <c r="W259" i="9"/>
  <c r="AG259" i="9"/>
  <c r="W260" i="9"/>
  <c r="AG260" i="9"/>
  <c r="W261" i="9"/>
  <c r="AG261" i="9"/>
  <c r="W262" i="9"/>
  <c r="AG262" i="9"/>
  <c r="W263" i="9"/>
  <c r="AG263" i="9"/>
  <c r="W264" i="9"/>
  <c r="AG264" i="9"/>
  <c r="W265" i="9"/>
  <c r="AG265" i="9"/>
  <c r="W266" i="9"/>
  <c r="AG266" i="9"/>
  <c r="W267" i="9"/>
  <c r="AG267" i="9"/>
  <c r="W268" i="9"/>
  <c r="AG268" i="9"/>
  <c r="W269" i="9"/>
  <c r="AG269" i="9"/>
  <c r="W270" i="9"/>
  <c r="AG270" i="9"/>
  <c r="W271" i="9"/>
  <c r="AG271" i="9"/>
  <c r="W272" i="9"/>
  <c r="AG272" i="9"/>
  <c r="W273" i="9"/>
  <c r="AG273" i="9"/>
  <c r="W274" i="9"/>
  <c r="AG274" i="9"/>
  <c r="W275" i="9"/>
  <c r="AG275" i="9"/>
  <c r="W276" i="9"/>
  <c r="AG276" i="9"/>
  <c r="W277" i="9"/>
  <c r="AG277" i="9"/>
  <c r="W278" i="9"/>
  <c r="AG278" i="9"/>
  <c r="W279" i="9"/>
  <c r="AG279" i="9"/>
  <c r="W280" i="9"/>
  <c r="AG280" i="9"/>
  <c r="W281" i="9"/>
  <c r="AG281" i="9"/>
  <c r="W282" i="9"/>
  <c r="AG282" i="9"/>
  <c r="W283" i="9"/>
  <c r="AG283" i="9"/>
  <c r="W284" i="9"/>
  <c r="AG284" i="9"/>
  <c r="W285" i="9"/>
  <c r="AG285" i="9"/>
  <c r="W286" i="9"/>
  <c r="AG286" i="9"/>
  <c r="W287" i="9"/>
  <c r="AG287" i="9"/>
  <c r="W288" i="9"/>
  <c r="AG288" i="9"/>
  <c r="W289" i="9"/>
  <c r="AG289" i="9"/>
  <c r="W290" i="9"/>
  <c r="AG290" i="9"/>
  <c r="W291" i="9"/>
  <c r="AG291" i="9"/>
  <c r="W292" i="9"/>
  <c r="AG292" i="9"/>
  <c r="W293" i="9"/>
  <c r="AG293" i="9"/>
  <c r="W294" i="9"/>
  <c r="AG294" i="9"/>
  <c r="W295" i="9"/>
  <c r="AG295" i="9"/>
  <c r="W296" i="9"/>
  <c r="AG296" i="9"/>
  <c r="W297" i="9"/>
  <c r="AG297" i="9"/>
  <c r="W298" i="9"/>
  <c r="AG298" i="9"/>
  <c r="W299" i="9"/>
  <c r="AG299" i="9"/>
  <c r="W300" i="9"/>
  <c r="AG300" i="9"/>
  <c r="W301" i="9"/>
  <c r="AG301" i="9"/>
  <c r="W302" i="9"/>
  <c r="AG302" i="9"/>
  <c r="W303" i="9"/>
  <c r="AG303" i="9"/>
  <c r="W304" i="9"/>
  <c r="AG304" i="9"/>
  <c r="W305" i="9"/>
  <c r="AG305" i="9"/>
  <c r="W306" i="9"/>
  <c r="AG306" i="9"/>
  <c r="W307" i="9"/>
  <c r="AG307" i="9"/>
  <c r="W308" i="9"/>
  <c r="AG308" i="9"/>
  <c r="W309" i="9"/>
  <c r="AG309" i="9"/>
  <c r="W310" i="9"/>
  <c r="AG310" i="9"/>
  <c r="W311" i="9"/>
  <c r="AG311" i="9"/>
  <c r="W312" i="9"/>
  <c r="AG312" i="9"/>
  <c r="W313" i="9"/>
  <c r="AG313" i="9"/>
  <c r="W314" i="9"/>
  <c r="AG314" i="9"/>
  <c r="W315" i="9"/>
  <c r="AG315" i="9"/>
  <c r="W316" i="9"/>
  <c r="AG316" i="9"/>
  <c r="W317" i="9"/>
  <c r="AG317" i="9"/>
  <c r="W318" i="9"/>
  <c r="AG318" i="9"/>
  <c r="W319" i="9"/>
  <c r="AG319" i="9"/>
  <c r="W320" i="9"/>
  <c r="AG320" i="9"/>
  <c r="W321" i="9"/>
  <c r="AG321" i="9"/>
  <c r="W322" i="9"/>
  <c r="AG322" i="9"/>
  <c r="W323" i="9"/>
  <c r="AG323" i="9"/>
  <c r="W324" i="9"/>
  <c r="AG324" i="9"/>
  <c r="W325" i="9"/>
  <c r="AG325" i="9"/>
  <c r="W326" i="9"/>
  <c r="AG326" i="9"/>
  <c r="W327" i="9"/>
  <c r="AG327" i="9"/>
  <c r="W328" i="9"/>
  <c r="AG328" i="9"/>
  <c r="W329" i="9"/>
  <c r="AG329" i="9"/>
  <c r="W330" i="9"/>
  <c r="AG330" i="9"/>
  <c r="W331" i="9"/>
  <c r="AG331" i="9"/>
  <c r="W332" i="9"/>
  <c r="AG332" i="9"/>
  <c r="W333" i="9"/>
  <c r="AG333" i="9"/>
  <c r="W334" i="9"/>
  <c r="AG334" i="9"/>
  <c r="W335" i="9"/>
  <c r="AG335" i="9"/>
  <c r="W336" i="9"/>
  <c r="AG336" i="9"/>
  <c r="W337" i="9"/>
  <c r="AG337" i="9"/>
  <c r="W338" i="9"/>
  <c r="AG338" i="9"/>
  <c r="W339" i="9"/>
  <c r="AG339" i="9"/>
  <c r="W340" i="9"/>
  <c r="AG340" i="9"/>
  <c r="W341" i="9"/>
  <c r="AG341" i="9"/>
  <c r="W342" i="9"/>
  <c r="AG342" i="9"/>
  <c r="W343" i="9"/>
  <c r="AG343" i="9"/>
  <c r="W344" i="9"/>
  <c r="AG344" i="9"/>
  <c r="W345" i="9"/>
  <c r="AG345" i="9"/>
  <c r="W346" i="9"/>
  <c r="AG346" i="9"/>
  <c r="W347" i="9"/>
  <c r="AG347" i="9"/>
  <c r="W348" i="9"/>
  <c r="AG348" i="9"/>
  <c r="W349" i="9"/>
  <c r="AG349" i="9"/>
  <c r="W350" i="9"/>
  <c r="AG350" i="9"/>
  <c r="W351" i="9"/>
  <c r="AG351" i="9"/>
  <c r="W352" i="9"/>
  <c r="AG352" i="9"/>
  <c r="W353" i="9"/>
  <c r="AG353" i="9"/>
  <c r="W354" i="9"/>
  <c r="AG354" i="9"/>
  <c r="W355" i="9"/>
  <c r="AG355" i="9"/>
  <c r="W356" i="9"/>
  <c r="AG356" i="9"/>
  <c r="W357" i="9"/>
  <c r="AG357" i="9"/>
  <c r="W358" i="9"/>
  <c r="AG358" i="9"/>
  <c r="W359" i="9"/>
  <c r="AG359" i="9"/>
  <c r="W360" i="9"/>
  <c r="AG360" i="9"/>
  <c r="W361" i="9"/>
  <c r="AG361" i="9"/>
  <c r="W362" i="9"/>
  <c r="AG362" i="9"/>
  <c r="W363" i="9"/>
  <c r="AG363" i="9"/>
  <c r="W364" i="9"/>
  <c r="AG364" i="9"/>
  <c r="W365" i="9"/>
  <c r="AG365" i="9"/>
  <c r="W366" i="9"/>
  <c r="AG366" i="9"/>
  <c r="W367" i="9"/>
  <c r="AG367" i="9"/>
  <c r="W368" i="9"/>
  <c r="AG368" i="9"/>
  <c r="W369" i="9"/>
  <c r="AG369" i="9"/>
  <c r="W370" i="9"/>
  <c r="AG370" i="9"/>
  <c r="W371" i="9"/>
  <c r="AG371" i="9"/>
  <c r="W372" i="9"/>
  <c r="AG372" i="9"/>
  <c r="W373" i="9"/>
  <c r="AG373" i="9"/>
  <c r="W374" i="9"/>
  <c r="AG374" i="9"/>
  <c r="W375" i="9"/>
  <c r="AG375" i="9"/>
  <c r="W376" i="9"/>
  <c r="AG376" i="9"/>
  <c r="W377" i="9"/>
  <c r="AG377" i="9"/>
  <c r="W378" i="9"/>
  <c r="AG378" i="9"/>
  <c r="W379" i="9"/>
  <c r="AG379" i="9"/>
  <c r="W380" i="9"/>
  <c r="AG380" i="9"/>
  <c r="W381" i="9"/>
  <c r="AG381" i="9"/>
  <c r="W382" i="9"/>
  <c r="AG382" i="9"/>
  <c r="W383" i="9"/>
  <c r="AG383" i="9"/>
  <c r="W384" i="9"/>
  <c r="AG384" i="9"/>
  <c r="W385" i="9"/>
  <c r="AG385" i="9"/>
  <c r="W386" i="9"/>
  <c r="AG386" i="9"/>
  <c r="W387" i="9"/>
  <c r="AG387" i="9"/>
  <c r="W388" i="9"/>
  <c r="AG388" i="9"/>
  <c r="W389" i="9"/>
  <c r="AG389" i="9"/>
  <c r="W390" i="9"/>
  <c r="AG390" i="9"/>
  <c r="W391" i="9"/>
  <c r="AG391" i="9"/>
  <c r="W392" i="9"/>
  <c r="AG392" i="9"/>
  <c r="W393" i="9"/>
  <c r="AG393" i="9"/>
  <c r="W394" i="9"/>
  <c r="AG394" i="9"/>
  <c r="W395" i="9"/>
  <c r="AG395" i="9"/>
  <c r="W396" i="9"/>
  <c r="AG396" i="9"/>
  <c r="W397" i="9"/>
  <c r="AG397" i="9"/>
  <c r="W398" i="9"/>
  <c r="AG398" i="9"/>
  <c r="W399" i="9"/>
  <c r="AG399" i="9"/>
  <c r="W400" i="9"/>
  <c r="AG400" i="9"/>
  <c r="W401" i="9"/>
  <c r="AG401" i="9"/>
  <c r="W402" i="9"/>
  <c r="AG402" i="9"/>
  <c r="W403" i="9"/>
  <c r="AG403" i="9"/>
  <c r="W404" i="9"/>
  <c r="AG404" i="9"/>
  <c r="W405" i="9"/>
  <c r="AG405" i="9"/>
  <c r="W406" i="9"/>
  <c r="AG406" i="9"/>
  <c r="W407" i="9"/>
  <c r="AG407" i="9"/>
  <c r="W408" i="9"/>
  <c r="AG408" i="9"/>
  <c r="W409" i="9"/>
  <c r="AG409" i="9"/>
  <c r="W410" i="9"/>
  <c r="AG410" i="9"/>
  <c r="W411" i="9"/>
  <c r="AG411" i="9"/>
  <c r="W412" i="9"/>
  <c r="AG412" i="9"/>
  <c r="W413" i="9"/>
  <c r="AG413" i="9"/>
  <c r="W414" i="9"/>
  <c r="AG414" i="9"/>
  <c r="W415" i="9"/>
  <c r="AG415" i="9"/>
  <c r="W416" i="9"/>
  <c r="AG416" i="9"/>
  <c r="W417" i="9"/>
  <c r="AG417" i="9"/>
  <c r="W418" i="9"/>
  <c r="AG418" i="9"/>
  <c r="W419" i="9"/>
  <c r="AG419" i="9"/>
  <c r="W420" i="9"/>
  <c r="AG420" i="9"/>
  <c r="W421" i="9"/>
  <c r="AG421" i="9"/>
  <c r="W422" i="9"/>
  <c r="AG422" i="9"/>
  <c r="W423" i="9"/>
  <c r="AG423" i="9"/>
  <c r="W424" i="9"/>
  <c r="AG424" i="9"/>
  <c r="W425" i="9"/>
  <c r="AG425" i="9"/>
  <c r="W426" i="9"/>
  <c r="AG426" i="9"/>
  <c r="W427" i="9"/>
  <c r="AG427" i="9"/>
  <c r="W428" i="9"/>
  <c r="AG428" i="9"/>
  <c r="W429" i="9"/>
  <c r="AG429" i="9"/>
  <c r="W430" i="9"/>
  <c r="AG430" i="9"/>
  <c r="W431" i="9"/>
  <c r="AG431" i="9"/>
  <c r="W432" i="9"/>
  <c r="AG432" i="9"/>
  <c r="W433" i="9"/>
  <c r="AG433" i="9"/>
  <c r="W434" i="9"/>
  <c r="AG434" i="9"/>
  <c r="W435" i="9"/>
  <c r="AG435" i="9"/>
  <c r="W436" i="9"/>
  <c r="AG436" i="9"/>
  <c r="W437" i="9"/>
  <c r="AG437" i="9"/>
  <c r="W438" i="9"/>
  <c r="AG438" i="9"/>
  <c r="W439" i="9"/>
  <c r="AG439" i="9"/>
  <c r="W440" i="9"/>
  <c r="AG440" i="9"/>
  <c r="W441" i="9"/>
  <c r="AG441" i="9"/>
  <c r="W442" i="9"/>
  <c r="AG442" i="9"/>
  <c r="W443" i="9"/>
  <c r="AG443" i="9"/>
  <c r="W444" i="9"/>
  <c r="AG444" i="9"/>
  <c r="W445" i="9"/>
  <c r="AG445" i="9"/>
  <c r="W446" i="9"/>
  <c r="AG446" i="9"/>
  <c r="W447" i="9"/>
  <c r="AG447" i="9"/>
  <c r="W448" i="9"/>
  <c r="AG448" i="9"/>
  <c r="W449" i="9"/>
  <c r="AG449" i="9"/>
  <c r="W450" i="9"/>
  <c r="AG450" i="9"/>
  <c r="W451" i="9"/>
  <c r="AG451" i="9"/>
  <c r="W452" i="9"/>
  <c r="AG452" i="9"/>
  <c r="W453" i="9"/>
  <c r="AG453" i="9"/>
  <c r="W454" i="9"/>
  <c r="AG454" i="9"/>
  <c r="W455" i="9"/>
  <c r="AG455" i="9"/>
  <c r="W456" i="9"/>
  <c r="AG456" i="9"/>
  <c r="W457" i="9"/>
  <c r="AG457" i="9"/>
  <c r="W458" i="9"/>
  <c r="AG458" i="9"/>
  <c r="W459" i="9"/>
  <c r="AG459" i="9"/>
  <c r="W460" i="9"/>
  <c r="AG460" i="9"/>
  <c r="W461" i="9"/>
  <c r="AG461" i="9"/>
  <c r="W462" i="9"/>
  <c r="AG462" i="9"/>
  <c r="W463" i="9"/>
  <c r="AG463" i="9"/>
  <c r="W464" i="9"/>
  <c r="AG464" i="9"/>
  <c r="W465" i="9"/>
  <c r="AG465" i="9"/>
  <c r="W466" i="9"/>
  <c r="AG466" i="9"/>
  <c r="W467" i="9"/>
  <c r="AG467" i="9"/>
  <c r="W468" i="9"/>
  <c r="AG468" i="9"/>
  <c r="W469" i="9"/>
  <c r="AG469" i="9"/>
  <c r="W470" i="9"/>
  <c r="AG470" i="9"/>
  <c r="W471" i="9"/>
  <c r="AG471" i="9"/>
  <c r="W472" i="9"/>
  <c r="AG472" i="9"/>
  <c r="W473" i="9"/>
  <c r="AG473" i="9"/>
  <c r="W474" i="9"/>
  <c r="AG474" i="9"/>
  <c r="W475" i="9"/>
  <c r="AG475" i="9"/>
  <c r="W476" i="9"/>
  <c r="AG476" i="9"/>
  <c r="W477" i="9"/>
  <c r="AG477" i="9"/>
  <c r="W478" i="9"/>
  <c r="AG478" i="9"/>
  <c r="W479" i="9"/>
  <c r="AG479" i="9"/>
  <c r="W480" i="9"/>
  <c r="AG480" i="9"/>
  <c r="W481" i="9"/>
  <c r="AG481" i="9"/>
  <c r="W482" i="9"/>
  <c r="AG482" i="9"/>
  <c r="W483" i="9"/>
  <c r="AG483" i="9"/>
  <c r="W484" i="9"/>
  <c r="AG484" i="9"/>
  <c r="W485" i="9"/>
  <c r="AG485" i="9"/>
  <c r="W486" i="9"/>
  <c r="AG486" i="9"/>
  <c r="W487" i="9"/>
  <c r="AG487" i="9"/>
  <c r="W488" i="9"/>
  <c r="AG488" i="9"/>
  <c r="W489" i="9"/>
  <c r="AG489" i="9"/>
  <c r="W490" i="9"/>
  <c r="AG490" i="9"/>
  <c r="W491" i="9"/>
  <c r="AG491" i="9"/>
  <c r="W492" i="9"/>
  <c r="AG492" i="9"/>
  <c r="W493" i="9"/>
  <c r="AG493" i="9"/>
  <c r="W494" i="9"/>
  <c r="AG494" i="9"/>
  <c r="W495" i="9"/>
  <c r="AG495" i="9"/>
  <c r="W496" i="9"/>
  <c r="AG496" i="9"/>
  <c r="W497" i="9"/>
  <c r="AG497" i="9"/>
  <c r="W498" i="9"/>
  <c r="AG498" i="9"/>
  <c r="W499" i="9"/>
  <c r="AG499" i="9"/>
  <c r="W500" i="9"/>
  <c r="AG500" i="9"/>
  <c r="AG20" i="9"/>
  <c r="AE2" i="9"/>
  <c r="AE3" i="9"/>
  <c r="M21" i="9"/>
  <c r="U21" i="9"/>
  <c r="AE21" i="9"/>
  <c r="M25" i="9"/>
  <c r="U25" i="9"/>
  <c r="AE25" i="9"/>
  <c r="M29" i="9"/>
  <c r="U29" i="9"/>
  <c r="AE29" i="9"/>
  <c r="M22" i="9"/>
  <c r="U22" i="9"/>
  <c r="AE22" i="9"/>
  <c r="M23" i="9"/>
  <c r="U23" i="9"/>
  <c r="AE23" i="9"/>
  <c r="M24" i="9"/>
  <c r="U24" i="9"/>
  <c r="AE24" i="9"/>
  <c r="M26" i="9"/>
  <c r="U26" i="9"/>
  <c r="AE26" i="9"/>
  <c r="M27" i="9"/>
  <c r="U27" i="9"/>
  <c r="AE27" i="9"/>
  <c r="M28" i="9"/>
  <c r="U28" i="9"/>
  <c r="AE28" i="9"/>
  <c r="M30" i="9"/>
  <c r="U30" i="9"/>
  <c r="AE30" i="9"/>
  <c r="AE20" i="9"/>
  <c r="AE4" i="9"/>
  <c r="T13" i="9"/>
  <c r="AE2" i="11"/>
  <c r="AE3" i="11"/>
  <c r="S2" i="11"/>
  <c r="S3" i="11"/>
  <c r="S4" i="11"/>
  <c r="U4" i="11"/>
  <c r="S5" i="11"/>
  <c r="U5" i="11"/>
  <c r="S6" i="11"/>
  <c r="U6" i="11"/>
  <c r="S7" i="11"/>
  <c r="U7" i="11"/>
  <c r="S8" i="11"/>
  <c r="U8" i="11"/>
  <c r="S9" i="11"/>
  <c r="U9" i="11"/>
  <c r="S10" i="11"/>
  <c r="U10" i="11"/>
  <c r="S11" i="11"/>
  <c r="U11" i="11"/>
  <c r="S12" i="11"/>
  <c r="U12" i="11"/>
  <c r="S13" i="11"/>
  <c r="U13" i="11"/>
  <c r="S14" i="11"/>
  <c r="U14" i="11"/>
  <c r="S15" i="11"/>
  <c r="U15" i="11"/>
  <c r="S16" i="11"/>
  <c r="U16" i="11"/>
  <c r="S17" i="11"/>
  <c r="U17" i="11"/>
  <c r="S18" i="11"/>
  <c r="U18" i="11"/>
  <c r="S19" i="11"/>
  <c r="U19" i="11"/>
  <c r="S20" i="11"/>
  <c r="U20" i="11"/>
  <c r="S21" i="11"/>
  <c r="U21" i="11"/>
  <c r="S22" i="11"/>
  <c r="U22" i="11"/>
  <c r="S23" i="11"/>
  <c r="U23" i="11"/>
  <c r="S24" i="11"/>
  <c r="U24" i="11"/>
  <c r="S25" i="11"/>
  <c r="U25" i="11"/>
  <c r="S26" i="11"/>
  <c r="U26" i="11"/>
  <c r="S27" i="11"/>
  <c r="U27" i="11"/>
  <c r="S28" i="11"/>
  <c r="U28" i="11"/>
  <c r="S29" i="11"/>
  <c r="U29" i="11"/>
  <c r="S30" i="11"/>
  <c r="U30" i="11"/>
  <c r="S31" i="11"/>
  <c r="U31" i="11"/>
  <c r="S32" i="11"/>
  <c r="U32" i="11"/>
  <c r="S33" i="11"/>
  <c r="U33" i="11"/>
  <c r="S34" i="11"/>
  <c r="U34" i="11"/>
  <c r="S35" i="11"/>
  <c r="U35" i="11"/>
  <c r="S36" i="11"/>
  <c r="U36" i="11"/>
  <c r="S37" i="11"/>
  <c r="U37" i="11"/>
  <c r="S38" i="11"/>
  <c r="U38" i="11"/>
  <c r="S39" i="11"/>
  <c r="U39" i="11"/>
  <c r="S40" i="11"/>
  <c r="U40" i="11"/>
  <c r="S41" i="11"/>
  <c r="U41" i="11"/>
  <c r="S42" i="11"/>
  <c r="U42" i="11"/>
  <c r="S43" i="11"/>
  <c r="U43" i="11"/>
  <c r="S44" i="11"/>
  <c r="U44" i="11"/>
  <c r="S45" i="11"/>
  <c r="U45" i="11"/>
  <c r="S46" i="11"/>
  <c r="U46" i="11"/>
  <c r="S47" i="11"/>
  <c r="U47" i="11"/>
  <c r="S48" i="11"/>
  <c r="U48" i="11"/>
  <c r="S49" i="11"/>
  <c r="U49" i="11"/>
  <c r="S50" i="11"/>
  <c r="U50" i="11"/>
  <c r="S51" i="11"/>
  <c r="U51" i="11"/>
  <c r="S52" i="11"/>
  <c r="U52" i="11"/>
  <c r="S53" i="11"/>
  <c r="U53" i="11"/>
  <c r="S54" i="11"/>
  <c r="U54" i="11"/>
  <c r="S55" i="11"/>
  <c r="U55" i="11"/>
  <c r="S56" i="11"/>
  <c r="U56" i="11"/>
  <c r="S57" i="11"/>
  <c r="U57" i="11"/>
  <c r="S58" i="11"/>
  <c r="U58" i="11"/>
  <c r="S59" i="11"/>
  <c r="U59" i="11"/>
  <c r="S60" i="11"/>
  <c r="U60" i="11"/>
  <c r="S61" i="11"/>
  <c r="U61" i="11"/>
  <c r="S62" i="11"/>
  <c r="U62" i="11"/>
  <c r="S63" i="11"/>
  <c r="U63" i="11"/>
  <c r="S64" i="11"/>
  <c r="U64" i="11"/>
  <c r="S65" i="11"/>
  <c r="U65" i="11"/>
  <c r="S66" i="11"/>
  <c r="U66" i="11"/>
  <c r="S67" i="11"/>
  <c r="U67" i="11"/>
  <c r="S68" i="11"/>
  <c r="U68" i="11"/>
  <c r="S69" i="11"/>
  <c r="U69" i="11"/>
  <c r="S70" i="11"/>
  <c r="U70" i="11"/>
  <c r="S71" i="11"/>
  <c r="U71" i="11"/>
  <c r="S72" i="11"/>
  <c r="U72" i="11"/>
  <c r="S73" i="11"/>
  <c r="U73" i="11"/>
  <c r="S74" i="11"/>
  <c r="U74" i="11"/>
  <c r="S75" i="11"/>
  <c r="U75" i="11"/>
  <c r="S76" i="11"/>
  <c r="U76" i="11"/>
  <c r="S77" i="11"/>
  <c r="U77" i="11"/>
  <c r="S78" i="11"/>
  <c r="U78" i="11"/>
  <c r="S79" i="11"/>
  <c r="U79" i="11"/>
  <c r="S80" i="11"/>
  <c r="U80" i="11"/>
  <c r="S81" i="11"/>
  <c r="U81" i="11"/>
  <c r="S82" i="11"/>
  <c r="U82" i="11"/>
  <c r="S83" i="11"/>
  <c r="U83" i="11"/>
  <c r="S84" i="11"/>
  <c r="U84" i="11"/>
  <c r="S85" i="11"/>
  <c r="U85" i="11"/>
  <c r="S86" i="11"/>
  <c r="U86" i="11"/>
  <c r="S87" i="11"/>
  <c r="U87" i="11"/>
  <c r="S88" i="11"/>
  <c r="U88" i="11"/>
  <c r="S89" i="11"/>
  <c r="U89" i="11"/>
  <c r="S90" i="11"/>
  <c r="U90" i="11"/>
  <c r="S91" i="11"/>
  <c r="U91" i="11"/>
  <c r="S92" i="11"/>
  <c r="U92" i="11"/>
  <c r="S93" i="11"/>
  <c r="U93" i="11"/>
  <c r="S94" i="11"/>
  <c r="U94" i="11"/>
  <c r="S95" i="11"/>
  <c r="U95" i="11"/>
  <c r="S96" i="11"/>
  <c r="U96" i="11"/>
  <c r="S97" i="11"/>
  <c r="U97" i="11"/>
  <c r="S98" i="11"/>
  <c r="U98" i="11"/>
  <c r="S99" i="11"/>
  <c r="U99" i="11"/>
  <c r="S100" i="11"/>
  <c r="U100" i="11"/>
  <c r="S101" i="11"/>
  <c r="U101" i="11"/>
  <c r="S102" i="11"/>
  <c r="U102" i="11"/>
  <c r="S103" i="11"/>
  <c r="U103" i="11"/>
  <c r="S104" i="11"/>
  <c r="U104" i="11"/>
  <c r="S105" i="11"/>
  <c r="U105" i="11"/>
  <c r="S106" i="11"/>
  <c r="U106" i="11"/>
  <c r="S107" i="11"/>
  <c r="U107" i="11"/>
  <c r="S108" i="11"/>
  <c r="U108" i="11"/>
  <c r="S109" i="11"/>
  <c r="U109" i="11"/>
  <c r="S110" i="11"/>
  <c r="U110" i="11"/>
  <c r="S111" i="11"/>
  <c r="U111" i="11"/>
  <c r="S112" i="11"/>
  <c r="U112" i="11"/>
  <c r="S113" i="11"/>
  <c r="U113" i="11"/>
  <c r="S114" i="11"/>
  <c r="U114" i="11"/>
  <c r="S115" i="11"/>
  <c r="U115" i="11"/>
  <c r="S116" i="11"/>
  <c r="U116" i="11"/>
  <c r="S117" i="11"/>
  <c r="U117" i="11"/>
  <c r="S118" i="11"/>
  <c r="U118" i="11"/>
  <c r="S119" i="11"/>
  <c r="U119" i="11"/>
  <c r="S120" i="11"/>
  <c r="U120" i="11"/>
  <c r="S121" i="11"/>
  <c r="U121" i="11"/>
  <c r="S122" i="11"/>
  <c r="U122" i="11"/>
  <c r="S123" i="11"/>
  <c r="U123" i="11"/>
  <c r="S124" i="11"/>
  <c r="U124" i="11"/>
  <c r="S125" i="11"/>
  <c r="U125" i="11"/>
  <c r="S126" i="11"/>
  <c r="U126" i="11"/>
  <c r="S127" i="11"/>
  <c r="U127" i="11"/>
  <c r="S128" i="11"/>
  <c r="U128" i="11"/>
  <c r="S129" i="11"/>
  <c r="U129" i="11"/>
  <c r="S130" i="11"/>
  <c r="U130" i="11"/>
  <c r="S131" i="11"/>
  <c r="U131" i="11"/>
  <c r="S132" i="11"/>
  <c r="U132" i="11"/>
  <c r="S133" i="11"/>
  <c r="U133" i="11"/>
  <c r="S134" i="11"/>
  <c r="U134" i="11"/>
  <c r="S135" i="11"/>
  <c r="U135" i="11"/>
  <c r="S136" i="11"/>
  <c r="U136" i="11"/>
  <c r="S137" i="11"/>
  <c r="U137" i="11"/>
  <c r="S138" i="11"/>
  <c r="U138" i="11"/>
  <c r="S139" i="11"/>
  <c r="U139" i="11"/>
  <c r="S140" i="11"/>
  <c r="U140" i="11"/>
  <c r="S141" i="11"/>
  <c r="U141" i="11"/>
  <c r="S142" i="11"/>
  <c r="U142" i="11"/>
  <c r="S143" i="11"/>
  <c r="U143" i="11"/>
  <c r="S144" i="11"/>
  <c r="U144" i="11"/>
  <c r="S145" i="11"/>
  <c r="U145" i="11"/>
  <c r="S146" i="11"/>
  <c r="U146" i="11"/>
  <c r="S147" i="11"/>
  <c r="U147" i="11"/>
  <c r="S148" i="11"/>
  <c r="U148" i="11"/>
  <c r="S149" i="11"/>
  <c r="U149" i="11"/>
  <c r="S150" i="11"/>
  <c r="U150" i="11"/>
  <c r="S151" i="11"/>
  <c r="U151" i="11"/>
  <c r="S152" i="11"/>
  <c r="U152" i="11"/>
  <c r="S153" i="11"/>
  <c r="U153" i="11"/>
  <c r="S154" i="11"/>
  <c r="U154" i="11"/>
  <c r="S155" i="11"/>
  <c r="U155" i="11"/>
  <c r="S156" i="11"/>
  <c r="U156" i="11"/>
  <c r="S157" i="11"/>
  <c r="U157" i="11"/>
  <c r="S158" i="11"/>
  <c r="U158" i="11"/>
  <c r="S159" i="11"/>
  <c r="U159" i="11"/>
  <c r="S160" i="11"/>
  <c r="U160" i="11"/>
  <c r="S161" i="11"/>
  <c r="U161" i="11"/>
  <c r="S162" i="11"/>
  <c r="U162" i="11"/>
  <c r="S163" i="11"/>
  <c r="U163" i="11"/>
  <c r="S164" i="11"/>
  <c r="U164" i="11"/>
  <c r="S165" i="11"/>
  <c r="U165" i="11"/>
  <c r="S166" i="11"/>
  <c r="U166" i="11"/>
  <c r="S167" i="11"/>
  <c r="U167" i="11"/>
  <c r="S168" i="11"/>
  <c r="U168" i="11"/>
  <c r="S169" i="11"/>
  <c r="U169" i="11"/>
  <c r="S170" i="11"/>
  <c r="U170" i="11"/>
  <c r="S171" i="11"/>
  <c r="U171" i="11"/>
  <c r="S172" i="11"/>
  <c r="U172" i="11"/>
  <c r="S173" i="11"/>
  <c r="U173" i="11"/>
  <c r="S174" i="11"/>
  <c r="U174" i="11"/>
  <c r="S175" i="11"/>
  <c r="U175" i="11"/>
  <c r="S176" i="11"/>
  <c r="U176" i="11"/>
  <c r="S177" i="11"/>
  <c r="U177" i="11"/>
  <c r="S178" i="11"/>
  <c r="U178" i="11"/>
  <c r="S179" i="11"/>
  <c r="U179" i="11"/>
  <c r="S180" i="11"/>
  <c r="U180" i="11"/>
  <c r="S181" i="11"/>
  <c r="U181" i="11"/>
  <c r="S182" i="11"/>
  <c r="U182" i="11"/>
  <c r="S183" i="11"/>
  <c r="U183" i="11"/>
  <c r="S184" i="11"/>
  <c r="U184" i="11"/>
  <c r="S185" i="11"/>
  <c r="U185" i="11"/>
  <c r="S186" i="11"/>
  <c r="U186" i="11"/>
  <c r="S187" i="11"/>
  <c r="U187" i="11"/>
  <c r="S188" i="11"/>
  <c r="U188" i="11"/>
  <c r="S189" i="11"/>
  <c r="U189" i="11"/>
  <c r="S190" i="11"/>
  <c r="U190" i="11"/>
  <c r="S191" i="11"/>
  <c r="U191" i="11"/>
  <c r="S192" i="11"/>
  <c r="U192" i="11"/>
  <c r="S193" i="11"/>
  <c r="U193" i="11"/>
  <c r="S194" i="11"/>
  <c r="U194" i="11"/>
  <c r="S195" i="11"/>
  <c r="U195" i="11"/>
  <c r="S196" i="11"/>
  <c r="U196" i="11"/>
  <c r="S197" i="11"/>
  <c r="U197" i="11"/>
  <c r="S198" i="11"/>
  <c r="U198" i="11"/>
  <c r="S199" i="11"/>
  <c r="U199" i="11"/>
  <c r="S200" i="11"/>
  <c r="U200" i="11"/>
  <c r="S201" i="11"/>
  <c r="U201" i="11"/>
  <c r="S202" i="11"/>
  <c r="U202" i="11"/>
  <c r="S203" i="11"/>
  <c r="U203" i="11"/>
  <c r="S204" i="11"/>
  <c r="U204" i="11"/>
  <c r="S205" i="11"/>
  <c r="U205" i="11"/>
  <c r="S206" i="11"/>
  <c r="U206" i="11"/>
  <c r="S207" i="11"/>
  <c r="U207" i="11"/>
  <c r="S208" i="11"/>
  <c r="U208" i="11"/>
  <c r="S209" i="11"/>
  <c r="U209" i="11"/>
  <c r="S210" i="11"/>
  <c r="U210" i="11"/>
  <c r="S211" i="11"/>
  <c r="U211" i="11"/>
  <c r="S212" i="11"/>
  <c r="U212" i="11"/>
  <c r="S213" i="11"/>
  <c r="U213" i="11"/>
  <c r="S214" i="11"/>
  <c r="U214" i="11"/>
  <c r="S215" i="11"/>
  <c r="U215" i="11"/>
  <c r="S216" i="11"/>
  <c r="U216" i="11"/>
  <c r="S217" i="11"/>
  <c r="U217" i="11"/>
  <c r="S218" i="11"/>
  <c r="U218" i="11"/>
  <c r="S219" i="11"/>
  <c r="U219" i="11"/>
  <c r="S220" i="11"/>
  <c r="U220" i="11"/>
  <c r="S221" i="11"/>
  <c r="U221" i="11"/>
  <c r="S222" i="11"/>
  <c r="U222" i="11"/>
  <c r="S223" i="11"/>
  <c r="U223" i="11"/>
  <c r="S224" i="11"/>
  <c r="U224" i="11"/>
  <c r="S225" i="11"/>
  <c r="U225" i="11"/>
  <c r="S226" i="11"/>
  <c r="U226" i="11"/>
  <c r="S227" i="11"/>
  <c r="U227" i="11"/>
  <c r="S228" i="11"/>
  <c r="U228" i="11"/>
  <c r="S229" i="11"/>
  <c r="U229" i="11"/>
  <c r="S230" i="11"/>
  <c r="U230" i="11"/>
  <c r="S231" i="11"/>
  <c r="U231" i="11"/>
  <c r="S232" i="11"/>
  <c r="U232" i="11"/>
  <c r="S233" i="11"/>
  <c r="U233" i="11"/>
  <c r="S234" i="11"/>
  <c r="U234" i="11"/>
  <c r="S235" i="11"/>
  <c r="U235" i="11"/>
  <c r="S236" i="11"/>
  <c r="U236" i="11"/>
  <c r="S237" i="11"/>
  <c r="U237" i="11"/>
  <c r="S238" i="11"/>
  <c r="U238" i="11"/>
  <c r="S239" i="11"/>
  <c r="U239" i="11"/>
  <c r="S240" i="11"/>
  <c r="U240" i="11"/>
  <c r="S241" i="11"/>
  <c r="U241" i="11"/>
  <c r="S242" i="11"/>
  <c r="U242" i="11"/>
  <c r="S243" i="11"/>
  <c r="U243" i="11"/>
  <c r="S244" i="11"/>
  <c r="U244" i="11"/>
  <c r="S245" i="11"/>
  <c r="U245" i="11"/>
  <c r="S246" i="11"/>
  <c r="U246" i="11"/>
  <c r="S247" i="11"/>
  <c r="U247" i="11"/>
  <c r="S248" i="11"/>
  <c r="U248" i="11"/>
  <c r="S249" i="11"/>
  <c r="U249" i="11"/>
  <c r="S250" i="11"/>
  <c r="U250" i="11"/>
  <c r="S251" i="11"/>
  <c r="U251" i="11"/>
  <c r="S252" i="11"/>
  <c r="U252" i="11"/>
  <c r="S253" i="11"/>
  <c r="U253" i="11"/>
  <c r="S254" i="11"/>
  <c r="U254" i="11"/>
  <c r="S255" i="11"/>
  <c r="U255" i="11"/>
  <c r="S256" i="11"/>
  <c r="U256" i="11"/>
  <c r="S257" i="11"/>
  <c r="U257" i="11"/>
  <c r="S258" i="11"/>
  <c r="U258" i="11"/>
  <c r="S259" i="11"/>
  <c r="U259" i="11"/>
  <c r="S260" i="11"/>
  <c r="U260" i="11"/>
  <c r="S261" i="11"/>
  <c r="U261" i="11"/>
  <c r="S262" i="11"/>
  <c r="U262" i="11"/>
  <c r="S263" i="11"/>
  <c r="U263" i="11"/>
  <c r="S264" i="11"/>
  <c r="U264" i="11"/>
  <c r="S265" i="11"/>
  <c r="U265" i="11"/>
  <c r="S266" i="11"/>
  <c r="U266" i="11"/>
  <c r="S267" i="11"/>
  <c r="U267" i="11"/>
  <c r="S268" i="11"/>
  <c r="U268" i="11"/>
  <c r="S269" i="11"/>
  <c r="U269" i="11"/>
  <c r="S270" i="11"/>
  <c r="U270" i="11"/>
  <c r="S271" i="11"/>
  <c r="U271" i="11"/>
  <c r="S272" i="11"/>
  <c r="U272" i="11"/>
  <c r="S273" i="11"/>
  <c r="U273" i="11"/>
  <c r="S274" i="11"/>
  <c r="U274" i="11"/>
  <c r="S275" i="11"/>
  <c r="U275" i="11"/>
  <c r="S276" i="11"/>
  <c r="U276" i="11"/>
  <c r="S277" i="11"/>
  <c r="U277" i="11"/>
  <c r="S278" i="11"/>
  <c r="U278" i="11"/>
  <c r="S279" i="11"/>
  <c r="U279" i="11"/>
  <c r="S280" i="11"/>
  <c r="U280" i="11"/>
  <c r="S281" i="11"/>
  <c r="U281" i="11"/>
  <c r="S282" i="11"/>
  <c r="U282" i="11"/>
  <c r="S283" i="11"/>
  <c r="U283" i="11"/>
  <c r="S284" i="11"/>
  <c r="U284" i="11"/>
  <c r="S285" i="11"/>
  <c r="U285" i="11"/>
  <c r="S286" i="11"/>
  <c r="U286" i="11"/>
  <c r="S287" i="11"/>
  <c r="U287" i="11"/>
  <c r="S288" i="11"/>
  <c r="U288" i="11"/>
  <c r="S289" i="11"/>
  <c r="U289" i="11"/>
  <c r="S290" i="11"/>
  <c r="U290" i="11"/>
  <c r="S291" i="11"/>
  <c r="U291" i="11"/>
  <c r="S292" i="11"/>
  <c r="U292" i="11"/>
  <c r="S293" i="11"/>
  <c r="U293" i="11"/>
  <c r="S294" i="11"/>
  <c r="U294" i="11"/>
  <c r="S295" i="11"/>
  <c r="U295" i="11"/>
  <c r="S296" i="11"/>
  <c r="U296" i="11"/>
  <c r="S297" i="11"/>
  <c r="U297" i="11"/>
  <c r="S298" i="11"/>
  <c r="U298" i="11"/>
  <c r="S299" i="11"/>
  <c r="U299" i="11"/>
  <c r="S300" i="11"/>
  <c r="U300" i="11"/>
  <c r="S301" i="11"/>
  <c r="U301" i="11"/>
  <c r="S302" i="11"/>
  <c r="U302" i="11"/>
  <c r="S303" i="11"/>
  <c r="U303" i="11"/>
  <c r="S304" i="11"/>
  <c r="U304" i="11"/>
  <c r="S305" i="11"/>
  <c r="U305" i="11"/>
  <c r="S306" i="11"/>
  <c r="U306" i="11"/>
  <c r="S307" i="11"/>
  <c r="U307" i="11"/>
  <c r="S308" i="11"/>
  <c r="U308" i="11"/>
  <c r="S309" i="11"/>
  <c r="U309" i="11"/>
  <c r="S310" i="11"/>
  <c r="U310" i="11"/>
  <c r="S311" i="11"/>
  <c r="U311" i="11"/>
  <c r="S312" i="11"/>
  <c r="U312" i="11"/>
  <c r="S313" i="11"/>
  <c r="U313" i="11"/>
  <c r="S314" i="11"/>
  <c r="U314" i="11"/>
  <c r="S315" i="11"/>
  <c r="U315" i="11"/>
  <c r="S316" i="11"/>
  <c r="U316" i="11"/>
  <c r="S317" i="11"/>
  <c r="U317" i="11"/>
  <c r="S318" i="11"/>
  <c r="U318" i="11"/>
  <c r="S319" i="11"/>
  <c r="U319" i="11"/>
  <c r="S320" i="11"/>
  <c r="U320" i="11"/>
  <c r="S321" i="11"/>
  <c r="U321" i="11"/>
  <c r="S322" i="11"/>
  <c r="U322" i="11"/>
  <c r="S323" i="11"/>
  <c r="U323" i="11"/>
  <c r="S324" i="11"/>
  <c r="U324" i="11"/>
  <c r="S325" i="11"/>
  <c r="U325" i="11"/>
  <c r="S326" i="11"/>
  <c r="U326" i="11"/>
  <c r="S327" i="11"/>
  <c r="U327" i="11"/>
  <c r="S328" i="11"/>
  <c r="U328" i="11"/>
  <c r="S329" i="11"/>
  <c r="U329" i="11"/>
  <c r="S330" i="11"/>
  <c r="U330" i="11"/>
  <c r="S331" i="11"/>
  <c r="U331" i="11"/>
  <c r="S332" i="11"/>
  <c r="U332" i="11"/>
  <c r="S333" i="11"/>
  <c r="U333" i="11"/>
  <c r="S334" i="11"/>
  <c r="U334" i="11"/>
  <c r="S335" i="11"/>
  <c r="U335" i="11"/>
  <c r="S336" i="11"/>
  <c r="U336" i="11"/>
  <c r="S337" i="11"/>
  <c r="U337" i="11"/>
  <c r="S338" i="11"/>
  <c r="U338" i="11"/>
  <c r="S339" i="11"/>
  <c r="U339" i="11"/>
  <c r="S340" i="11"/>
  <c r="U340" i="11"/>
  <c r="S341" i="11"/>
  <c r="U341" i="11"/>
  <c r="S342" i="11"/>
  <c r="U342" i="11"/>
  <c r="S343" i="11"/>
  <c r="U343" i="11"/>
  <c r="S344" i="11"/>
  <c r="U344" i="11"/>
  <c r="S345" i="11"/>
  <c r="U345" i="11"/>
  <c r="S346" i="11"/>
  <c r="U346" i="11"/>
  <c r="S347" i="11"/>
  <c r="U347" i="11"/>
  <c r="S348" i="11"/>
  <c r="U348" i="11"/>
  <c r="S349" i="11"/>
  <c r="U349" i="11"/>
  <c r="S350" i="11"/>
  <c r="U350" i="11"/>
  <c r="S351" i="11"/>
  <c r="U351" i="11"/>
  <c r="S352" i="11"/>
  <c r="U352" i="11"/>
  <c r="S353" i="11"/>
  <c r="U353" i="11"/>
  <c r="S354" i="11"/>
  <c r="U354" i="11"/>
  <c r="S355" i="11"/>
  <c r="U355" i="11"/>
  <c r="S356" i="11"/>
  <c r="U356" i="11"/>
  <c r="S357" i="11"/>
  <c r="U357" i="11"/>
  <c r="S358" i="11"/>
  <c r="U358" i="11"/>
  <c r="S359" i="11"/>
  <c r="U359" i="11"/>
  <c r="S360" i="11"/>
  <c r="U360" i="11"/>
  <c r="S361" i="11"/>
  <c r="U361" i="11"/>
  <c r="S362" i="11"/>
  <c r="U362" i="11"/>
  <c r="S363" i="11"/>
  <c r="U363" i="11"/>
  <c r="S364" i="11"/>
  <c r="U364" i="11"/>
  <c r="S365" i="11"/>
  <c r="U365" i="11"/>
  <c r="S366" i="11"/>
  <c r="U366" i="11"/>
  <c r="S367" i="11"/>
  <c r="U367" i="11"/>
  <c r="S368" i="11"/>
  <c r="U368" i="11"/>
  <c r="S369" i="11"/>
  <c r="U369" i="11"/>
  <c r="S370" i="11"/>
  <c r="U370" i="11"/>
  <c r="S371" i="11"/>
  <c r="U371" i="11"/>
  <c r="S372" i="11"/>
  <c r="U372" i="11"/>
  <c r="S373" i="11"/>
  <c r="U373" i="11"/>
  <c r="S374" i="11"/>
  <c r="U374" i="11"/>
  <c r="S375" i="11"/>
  <c r="U375" i="11"/>
  <c r="S376" i="11"/>
  <c r="U376" i="11"/>
  <c r="S377" i="11"/>
  <c r="U377" i="11"/>
  <c r="S378" i="11"/>
  <c r="U378" i="11"/>
  <c r="S379" i="11"/>
  <c r="U379" i="11"/>
  <c r="S380" i="11"/>
  <c r="U380" i="11"/>
  <c r="S381" i="11"/>
  <c r="U381" i="11"/>
  <c r="S382" i="11"/>
  <c r="U382" i="11"/>
  <c r="S383" i="11"/>
  <c r="U383" i="11"/>
  <c r="S384" i="11"/>
  <c r="U384" i="11"/>
  <c r="S385" i="11"/>
  <c r="U385" i="11"/>
  <c r="S386" i="11"/>
  <c r="U386" i="11"/>
  <c r="S387" i="11"/>
  <c r="U387" i="11"/>
  <c r="S388" i="11"/>
  <c r="U388" i="11"/>
  <c r="S389" i="11"/>
  <c r="U389" i="11"/>
  <c r="S390" i="11"/>
  <c r="U390" i="11"/>
  <c r="S391" i="11"/>
  <c r="U391" i="11"/>
  <c r="S392" i="11"/>
  <c r="U392" i="11"/>
  <c r="S393" i="11"/>
  <c r="U393" i="11"/>
  <c r="S394" i="11"/>
  <c r="U394" i="11"/>
  <c r="S395" i="11"/>
  <c r="U395" i="11"/>
  <c r="S396" i="11"/>
  <c r="U396" i="11"/>
  <c r="S397" i="11"/>
  <c r="U397" i="11"/>
  <c r="S398" i="11"/>
  <c r="U398" i="11"/>
  <c r="S399" i="11"/>
  <c r="U399" i="11"/>
  <c r="S400" i="11"/>
  <c r="U400" i="11"/>
  <c r="S401" i="11"/>
  <c r="U401" i="11"/>
  <c r="S402" i="11"/>
  <c r="U402" i="11"/>
  <c r="S403" i="11"/>
  <c r="U403" i="11"/>
  <c r="S404" i="11"/>
  <c r="U404" i="11"/>
  <c r="S405" i="11"/>
  <c r="U405" i="11"/>
  <c r="S406" i="11"/>
  <c r="U406" i="11"/>
  <c r="S407" i="11"/>
  <c r="U407" i="11"/>
  <c r="S408" i="11"/>
  <c r="U408" i="11"/>
  <c r="S409" i="11"/>
  <c r="U409" i="11"/>
  <c r="S410" i="11"/>
  <c r="U410" i="11"/>
  <c r="S411" i="11"/>
  <c r="U411" i="11"/>
  <c r="S412" i="11"/>
  <c r="U412" i="11"/>
  <c r="S413" i="11"/>
  <c r="U413" i="11"/>
  <c r="S414" i="11"/>
  <c r="U414" i="11"/>
  <c r="S415" i="11"/>
  <c r="U415" i="11"/>
  <c r="S416" i="11"/>
  <c r="U416" i="11"/>
  <c r="S417" i="11"/>
  <c r="U417" i="11"/>
  <c r="S418" i="11"/>
  <c r="U418" i="11"/>
  <c r="S419" i="11"/>
  <c r="U419" i="11"/>
  <c r="S420" i="11"/>
  <c r="U420" i="11"/>
  <c r="S421" i="11"/>
  <c r="U421" i="11"/>
  <c r="S422" i="11"/>
  <c r="U422" i="11"/>
  <c r="S423" i="11"/>
  <c r="U423" i="11"/>
  <c r="S424" i="11"/>
  <c r="U424" i="11"/>
  <c r="S425" i="11"/>
  <c r="U425" i="11"/>
  <c r="S426" i="11"/>
  <c r="U426" i="11"/>
  <c r="S427" i="11"/>
  <c r="U427" i="11"/>
  <c r="S428" i="11"/>
  <c r="U428" i="11"/>
  <c r="S429" i="11"/>
  <c r="U429" i="11"/>
  <c r="S430" i="11"/>
  <c r="U430" i="11"/>
  <c r="S431" i="11"/>
  <c r="U431" i="11"/>
  <c r="S432" i="11"/>
  <c r="U432" i="11"/>
  <c r="S433" i="11"/>
  <c r="U433" i="11"/>
  <c r="S434" i="11"/>
  <c r="U434" i="11"/>
  <c r="S435" i="11"/>
  <c r="U435" i="11"/>
  <c r="S436" i="11"/>
  <c r="U436" i="11"/>
  <c r="S437" i="11"/>
  <c r="U437" i="11"/>
  <c r="S438" i="11"/>
  <c r="U438" i="11"/>
  <c r="S439" i="11"/>
  <c r="U439" i="11"/>
  <c r="S440" i="11"/>
  <c r="U440" i="11"/>
  <c r="S441" i="11"/>
  <c r="U441" i="11"/>
  <c r="S442" i="11"/>
  <c r="U442" i="11"/>
  <c r="S443" i="11"/>
  <c r="U443" i="11"/>
  <c r="S444" i="11"/>
  <c r="U444" i="11"/>
  <c r="S445" i="11"/>
  <c r="U445" i="11"/>
  <c r="S446" i="11"/>
  <c r="U446" i="11"/>
  <c r="S447" i="11"/>
  <c r="U447" i="11"/>
  <c r="S448" i="11"/>
  <c r="U448" i="11"/>
  <c r="S449" i="11"/>
  <c r="U449" i="11"/>
  <c r="S450" i="11"/>
  <c r="U450" i="11"/>
  <c r="S451" i="11"/>
  <c r="U451" i="11"/>
  <c r="S452" i="11"/>
  <c r="U452" i="11"/>
  <c r="S453" i="11"/>
  <c r="U453" i="11"/>
  <c r="S454" i="11"/>
  <c r="U454" i="11"/>
  <c r="S455" i="11"/>
  <c r="U455" i="11"/>
  <c r="S456" i="11"/>
  <c r="U456" i="11"/>
  <c r="S457" i="11"/>
  <c r="U457" i="11"/>
  <c r="S458" i="11"/>
  <c r="U458" i="11"/>
  <c r="S459" i="11"/>
  <c r="U459" i="11"/>
  <c r="S460" i="11"/>
  <c r="U460" i="11"/>
  <c r="S461" i="11"/>
  <c r="U461" i="11"/>
  <c r="S462" i="11"/>
  <c r="U462" i="11"/>
  <c r="S463" i="11"/>
  <c r="U463" i="11"/>
  <c r="S464" i="11"/>
  <c r="U464" i="11"/>
  <c r="S465" i="11"/>
  <c r="U465" i="11"/>
  <c r="S466" i="11"/>
  <c r="U466" i="11"/>
  <c r="S467" i="11"/>
  <c r="U467" i="11"/>
  <c r="S468" i="11"/>
  <c r="U468" i="11"/>
  <c r="S469" i="11"/>
  <c r="U469" i="11"/>
  <c r="S470" i="11"/>
  <c r="U470" i="11"/>
  <c r="S471" i="11"/>
  <c r="U471" i="11"/>
  <c r="S472" i="11"/>
  <c r="U472" i="11"/>
  <c r="S473" i="11"/>
  <c r="U473" i="11"/>
  <c r="S474" i="11"/>
  <c r="U474" i="11"/>
  <c r="S475" i="11"/>
  <c r="U475" i="11"/>
  <c r="S476" i="11"/>
  <c r="U476" i="11"/>
  <c r="S477" i="11"/>
  <c r="U477" i="11"/>
  <c r="S478" i="11"/>
  <c r="U478" i="11"/>
  <c r="S479" i="11"/>
  <c r="U479" i="11"/>
  <c r="S480" i="11"/>
  <c r="U480" i="11"/>
  <c r="S481" i="11"/>
  <c r="U481" i="11"/>
  <c r="U3" i="11"/>
  <c r="T2" i="11"/>
  <c r="U2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102" i="11"/>
  <c r="T103" i="11"/>
  <c r="T104" i="11"/>
  <c r="T105" i="11"/>
  <c r="T106" i="11"/>
  <c r="T107" i="11"/>
  <c r="T108" i="11"/>
  <c r="T109" i="11"/>
  <c r="T110" i="11"/>
  <c r="T111" i="11"/>
  <c r="T112" i="11"/>
  <c r="T113" i="11"/>
  <c r="T114" i="11"/>
  <c r="T115" i="11"/>
  <c r="T116" i="11"/>
  <c r="T117" i="11"/>
  <c r="T118" i="11"/>
  <c r="T119" i="11"/>
  <c r="T120" i="11"/>
  <c r="T121" i="11"/>
  <c r="T122" i="11"/>
  <c r="T123" i="11"/>
  <c r="T124" i="11"/>
  <c r="T125" i="11"/>
  <c r="T126" i="11"/>
  <c r="T127" i="11"/>
  <c r="T128" i="1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T236" i="11"/>
  <c r="T237" i="11"/>
  <c r="T238" i="11"/>
  <c r="T239" i="11"/>
  <c r="T240" i="11"/>
  <c r="T241" i="11"/>
  <c r="T242" i="11"/>
  <c r="T243" i="11"/>
  <c r="T244" i="11"/>
  <c r="T245" i="11"/>
  <c r="T246" i="11"/>
  <c r="T247" i="11"/>
  <c r="T248" i="11"/>
  <c r="T249" i="11"/>
  <c r="T250" i="11"/>
  <c r="T251" i="11"/>
  <c r="T252" i="11"/>
  <c r="T253" i="11"/>
  <c r="T254" i="11"/>
  <c r="T255" i="11"/>
  <c r="T256" i="11"/>
  <c r="T257" i="11"/>
  <c r="T258" i="11"/>
  <c r="T259" i="11"/>
  <c r="T260" i="11"/>
  <c r="T261" i="11"/>
  <c r="T262" i="11"/>
  <c r="T263" i="11"/>
  <c r="T264" i="11"/>
  <c r="T265" i="11"/>
  <c r="T266" i="11"/>
  <c r="T267" i="11"/>
  <c r="T268" i="11"/>
  <c r="T269" i="11"/>
  <c r="T270" i="11"/>
  <c r="T271" i="11"/>
  <c r="T272" i="11"/>
  <c r="T273" i="11"/>
  <c r="T274" i="11"/>
  <c r="T275" i="11"/>
  <c r="T276" i="11"/>
  <c r="T277" i="11"/>
  <c r="T278" i="11"/>
  <c r="T279" i="11"/>
  <c r="T280" i="11"/>
  <c r="T281" i="11"/>
  <c r="T282" i="11"/>
  <c r="T283" i="11"/>
  <c r="T284" i="11"/>
  <c r="T285" i="11"/>
  <c r="T286" i="11"/>
  <c r="T287" i="11"/>
  <c r="T288" i="11"/>
  <c r="T289" i="11"/>
  <c r="T290" i="11"/>
  <c r="T291" i="11"/>
  <c r="T292" i="11"/>
  <c r="T293" i="11"/>
  <c r="T294" i="11"/>
  <c r="T295" i="11"/>
  <c r="T296" i="11"/>
  <c r="T297" i="11"/>
  <c r="T298" i="11"/>
  <c r="T299" i="11"/>
  <c r="T300" i="11"/>
  <c r="T301" i="11"/>
  <c r="T302" i="11"/>
  <c r="T303" i="11"/>
  <c r="T304" i="11"/>
  <c r="T305" i="11"/>
  <c r="T306" i="11"/>
  <c r="T307" i="11"/>
  <c r="T308" i="11"/>
  <c r="T309" i="11"/>
  <c r="T310" i="11"/>
  <c r="T311" i="11"/>
  <c r="T312" i="11"/>
  <c r="T313" i="11"/>
  <c r="T314" i="11"/>
  <c r="T315" i="11"/>
  <c r="T316" i="11"/>
  <c r="T317" i="11"/>
  <c r="T318" i="11"/>
  <c r="T319" i="11"/>
  <c r="T320" i="11"/>
  <c r="T321" i="11"/>
  <c r="T322" i="11"/>
  <c r="T323" i="11"/>
  <c r="T324" i="11"/>
  <c r="T325" i="11"/>
  <c r="T326" i="11"/>
  <c r="T327" i="11"/>
  <c r="T328" i="11"/>
  <c r="T329" i="11"/>
  <c r="T330" i="11"/>
  <c r="T331" i="11"/>
  <c r="T332" i="11"/>
  <c r="T333" i="11"/>
  <c r="T334" i="11"/>
  <c r="T335" i="11"/>
  <c r="T336" i="11"/>
  <c r="T337" i="11"/>
  <c r="T338" i="11"/>
  <c r="T339" i="11"/>
  <c r="T340" i="11"/>
  <c r="T341" i="11"/>
  <c r="T342" i="11"/>
  <c r="T343" i="11"/>
  <c r="T344" i="11"/>
  <c r="T345" i="11"/>
  <c r="T346" i="11"/>
  <c r="T347" i="11"/>
  <c r="T348" i="11"/>
  <c r="T349" i="11"/>
  <c r="T350" i="11"/>
  <c r="T351" i="11"/>
  <c r="T352" i="11"/>
  <c r="T353" i="11"/>
  <c r="T354" i="11"/>
  <c r="T355" i="11"/>
  <c r="T356" i="11"/>
  <c r="T357" i="11"/>
  <c r="T358" i="11"/>
  <c r="T359" i="11"/>
  <c r="T360" i="11"/>
  <c r="T361" i="11"/>
  <c r="T362" i="11"/>
  <c r="T363" i="11"/>
  <c r="T364" i="11"/>
  <c r="T365" i="11"/>
  <c r="T366" i="11"/>
  <c r="T367" i="11"/>
  <c r="T368" i="11"/>
  <c r="T369" i="11"/>
  <c r="T370" i="11"/>
  <c r="T371" i="11"/>
  <c r="T372" i="11"/>
  <c r="T373" i="11"/>
  <c r="T374" i="11"/>
  <c r="T375" i="11"/>
  <c r="T376" i="11"/>
  <c r="T377" i="11"/>
  <c r="T378" i="11"/>
  <c r="T379" i="11"/>
  <c r="T380" i="11"/>
  <c r="T381" i="11"/>
  <c r="T382" i="11"/>
  <c r="T383" i="11"/>
  <c r="T384" i="11"/>
  <c r="T385" i="11"/>
  <c r="T386" i="11"/>
  <c r="T387" i="11"/>
  <c r="T388" i="11"/>
  <c r="T389" i="11"/>
  <c r="T390" i="11"/>
  <c r="T391" i="11"/>
  <c r="T392" i="11"/>
  <c r="T393" i="11"/>
  <c r="T394" i="11"/>
  <c r="T395" i="11"/>
  <c r="T396" i="11"/>
  <c r="T397" i="11"/>
  <c r="T398" i="11"/>
  <c r="T399" i="11"/>
  <c r="T400" i="11"/>
  <c r="T401" i="11"/>
  <c r="T402" i="11"/>
  <c r="T403" i="11"/>
  <c r="T404" i="11"/>
  <c r="T405" i="11"/>
  <c r="T406" i="11"/>
  <c r="T407" i="11"/>
  <c r="T408" i="11"/>
  <c r="T409" i="11"/>
  <c r="T410" i="11"/>
  <c r="T411" i="11"/>
  <c r="T412" i="11"/>
  <c r="T413" i="11"/>
  <c r="T414" i="11"/>
  <c r="T415" i="11"/>
  <c r="T416" i="11"/>
  <c r="T417" i="11"/>
  <c r="T418" i="11"/>
  <c r="T419" i="11"/>
  <c r="T420" i="11"/>
  <c r="T421" i="11"/>
  <c r="T422" i="11"/>
  <c r="T423" i="11"/>
  <c r="T424" i="11"/>
  <c r="T425" i="11"/>
  <c r="T426" i="11"/>
  <c r="T427" i="11"/>
  <c r="T428" i="11"/>
  <c r="T429" i="11"/>
  <c r="T430" i="11"/>
  <c r="T431" i="11"/>
  <c r="T432" i="11"/>
  <c r="T433" i="11"/>
  <c r="T434" i="11"/>
  <c r="T435" i="11"/>
  <c r="T436" i="11"/>
  <c r="T437" i="11"/>
  <c r="T438" i="11"/>
  <c r="T439" i="11"/>
  <c r="T440" i="11"/>
  <c r="T441" i="11"/>
  <c r="T442" i="11"/>
  <c r="T443" i="11"/>
  <c r="T444" i="11"/>
  <c r="T445" i="11"/>
  <c r="T446" i="11"/>
  <c r="T447" i="11"/>
  <c r="T448" i="11"/>
  <c r="T449" i="11"/>
  <c r="T450" i="11"/>
  <c r="T451" i="11"/>
  <c r="T452" i="11"/>
  <c r="T453" i="11"/>
  <c r="T454" i="11"/>
  <c r="T455" i="11"/>
  <c r="T456" i="11"/>
  <c r="T457" i="11"/>
  <c r="T458" i="11"/>
  <c r="T459" i="11"/>
  <c r="T460" i="11"/>
  <c r="T461" i="11"/>
  <c r="T462" i="11"/>
  <c r="T463" i="11"/>
  <c r="T464" i="11"/>
  <c r="T465" i="11"/>
  <c r="T466" i="11"/>
  <c r="T467" i="11"/>
  <c r="T468" i="11"/>
  <c r="T469" i="11"/>
  <c r="T470" i="11"/>
  <c r="T471" i="11"/>
  <c r="T472" i="11"/>
  <c r="T473" i="11"/>
  <c r="T474" i="11"/>
  <c r="T475" i="11"/>
  <c r="T476" i="11"/>
  <c r="T477" i="11"/>
  <c r="T478" i="11"/>
  <c r="T479" i="11"/>
  <c r="T480" i="11"/>
  <c r="T481" i="11"/>
  <c r="AL21" i="9"/>
  <c r="AM21" i="9"/>
  <c r="AP21" i="9"/>
  <c r="AL22" i="9"/>
  <c r="AM22" i="9"/>
  <c r="AP22" i="9"/>
  <c r="AL23" i="9"/>
  <c r="AM23" i="9"/>
  <c r="AP23" i="9"/>
  <c r="AL24" i="9"/>
  <c r="AM24" i="9"/>
  <c r="AP24" i="9"/>
  <c r="AL25" i="9"/>
  <c r="AM25" i="9"/>
  <c r="AP25" i="9"/>
  <c r="AL26" i="9"/>
  <c r="AM26" i="9"/>
  <c r="AP26" i="9"/>
  <c r="AL27" i="9"/>
  <c r="AM27" i="9"/>
  <c r="AP27" i="9"/>
  <c r="AL28" i="9"/>
  <c r="AM28" i="9"/>
  <c r="AP28" i="9"/>
  <c r="AL29" i="9"/>
  <c r="AM29" i="9"/>
  <c r="AP29" i="9"/>
  <c r="AL30" i="9"/>
  <c r="AM30" i="9"/>
  <c r="AP30" i="9"/>
  <c r="AP17" i="9"/>
  <c r="AO22" i="9"/>
  <c r="M3" i="11"/>
  <c r="AO23" i="9"/>
  <c r="M4" i="11"/>
  <c r="AO24" i="9"/>
  <c r="M5" i="11"/>
  <c r="AO25" i="9"/>
  <c r="M6" i="11"/>
  <c r="AO26" i="9"/>
  <c r="M7" i="11"/>
  <c r="AO27" i="9"/>
  <c r="M8" i="11"/>
  <c r="AO28" i="9"/>
  <c r="M9" i="11"/>
  <c r="AO29" i="9"/>
  <c r="M10" i="11"/>
  <c r="AO30" i="9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M406" i="11"/>
  <c r="M407" i="11"/>
  <c r="M408" i="11"/>
  <c r="M409" i="11"/>
  <c r="M410" i="11"/>
  <c r="M411" i="11"/>
  <c r="M412" i="11"/>
  <c r="M413" i="11"/>
  <c r="M414" i="11"/>
  <c r="M415" i="11"/>
  <c r="M416" i="11"/>
  <c r="M417" i="11"/>
  <c r="M418" i="11"/>
  <c r="M419" i="11"/>
  <c r="M420" i="11"/>
  <c r="M421" i="11"/>
  <c r="M422" i="11"/>
  <c r="M423" i="11"/>
  <c r="M424" i="11"/>
  <c r="M425" i="11"/>
  <c r="M426" i="11"/>
  <c r="M427" i="11"/>
  <c r="M428" i="11"/>
  <c r="M429" i="11"/>
  <c r="M430" i="11"/>
  <c r="M431" i="11"/>
  <c r="M432" i="11"/>
  <c r="M433" i="11"/>
  <c r="M434" i="11"/>
  <c r="M435" i="11"/>
  <c r="M436" i="11"/>
  <c r="M437" i="11"/>
  <c r="M438" i="11"/>
  <c r="M439" i="11"/>
  <c r="M440" i="11"/>
  <c r="M441" i="11"/>
  <c r="M442" i="11"/>
  <c r="M443" i="11"/>
  <c r="M444" i="11"/>
  <c r="M445" i="11"/>
  <c r="M446" i="11"/>
  <c r="M447" i="11"/>
  <c r="M448" i="11"/>
  <c r="M449" i="11"/>
  <c r="M450" i="11"/>
  <c r="M451" i="11"/>
  <c r="M452" i="11"/>
  <c r="M453" i="11"/>
  <c r="M454" i="11"/>
  <c r="M455" i="11"/>
  <c r="M456" i="11"/>
  <c r="M457" i="11"/>
  <c r="M458" i="11"/>
  <c r="M459" i="11"/>
  <c r="M460" i="11"/>
  <c r="M461" i="11"/>
  <c r="M462" i="11"/>
  <c r="M463" i="11"/>
  <c r="M464" i="11"/>
  <c r="M465" i="11"/>
  <c r="M466" i="11"/>
  <c r="M467" i="11"/>
  <c r="M468" i="11"/>
  <c r="M469" i="11"/>
  <c r="M470" i="11"/>
  <c r="M471" i="11"/>
  <c r="M472" i="11"/>
  <c r="M473" i="11"/>
  <c r="M474" i="11"/>
  <c r="M475" i="11"/>
  <c r="M476" i="11"/>
  <c r="M477" i="11"/>
  <c r="M478" i="11"/>
  <c r="M479" i="11"/>
  <c r="M480" i="11"/>
  <c r="M481" i="11"/>
  <c r="AO21" i="9"/>
  <c r="M2" i="11"/>
  <c r="J3" i="11"/>
  <c r="J4" i="11"/>
  <c r="J5" i="11"/>
  <c r="J6" i="11"/>
  <c r="J7" i="11"/>
  <c r="J8" i="11"/>
  <c r="J9" i="11"/>
  <c r="J10" i="11"/>
  <c r="J11" i="11"/>
  <c r="J2" i="11"/>
  <c r="AD6" i="9"/>
  <c r="AD5" i="9"/>
  <c r="AD7" i="9"/>
  <c r="AN21" i="9"/>
  <c r="AE6" i="9"/>
  <c r="AE5" i="9"/>
  <c r="AE7" i="9"/>
  <c r="AQ21" i="9"/>
  <c r="AR21" i="9"/>
  <c r="AL31" i="9"/>
  <c r="AM31" i="9"/>
  <c r="AP31" i="9"/>
  <c r="AL32" i="9"/>
  <c r="AM32" i="9"/>
  <c r="AP32" i="9"/>
  <c r="AL33" i="9"/>
  <c r="AM33" i="9"/>
  <c r="AP33" i="9"/>
  <c r="AL34" i="9"/>
  <c r="AM34" i="9"/>
  <c r="AP34" i="9"/>
  <c r="AL35" i="9"/>
  <c r="AM35" i="9"/>
  <c r="AP35" i="9"/>
  <c r="AL36" i="9"/>
  <c r="AM36" i="9"/>
  <c r="AP36" i="9"/>
  <c r="AL37" i="9"/>
  <c r="AM37" i="9"/>
  <c r="AP37" i="9"/>
  <c r="AL38" i="9"/>
  <c r="AM38" i="9"/>
  <c r="AP38" i="9"/>
  <c r="AL39" i="9"/>
  <c r="AM39" i="9"/>
  <c r="AP39" i="9"/>
  <c r="AL40" i="9"/>
  <c r="AM40" i="9"/>
  <c r="AP40" i="9"/>
  <c r="AL41" i="9"/>
  <c r="AM41" i="9"/>
  <c r="AP41" i="9"/>
  <c r="AL42" i="9"/>
  <c r="AM42" i="9"/>
  <c r="AP42" i="9"/>
  <c r="AL43" i="9"/>
  <c r="AM43" i="9"/>
  <c r="AP43" i="9"/>
  <c r="AL44" i="9"/>
  <c r="AM44" i="9"/>
  <c r="AP44" i="9"/>
  <c r="AL45" i="9"/>
  <c r="AM45" i="9"/>
  <c r="AP45" i="9"/>
  <c r="AL46" i="9"/>
  <c r="AM46" i="9"/>
  <c r="AP46" i="9"/>
  <c r="AL47" i="9"/>
  <c r="AM47" i="9"/>
  <c r="AP47" i="9"/>
  <c r="AL48" i="9"/>
  <c r="AM48" i="9"/>
  <c r="AP48" i="9"/>
  <c r="AL49" i="9"/>
  <c r="AM49" i="9"/>
  <c r="AP49" i="9"/>
  <c r="AL50" i="9"/>
  <c r="AM50" i="9"/>
  <c r="AP50" i="9"/>
  <c r="AL51" i="9"/>
  <c r="AM51" i="9"/>
  <c r="AP51" i="9"/>
  <c r="AL52" i="9"/>
  <c r="AM52" i="9"/>
  <c r="AP52" i="9"/>
  <c r="AL53" i="9"/>
  <c r="AM53" i="9"/>
  <c r="AP53" i="9"/>
  <c r="AL54" i="9"/>
  <c r="AM54" i="9"/>
  <c r="AP54" i="9"/>
  <c r="AL55" i="9"/>
  <c r="AM55" i="9"/>
  <c r="AP55" i="9"/>
  <c r="AL56" i="9"/>
  <c r="AM56" i="9"/>
  <c r="AP56" i="9"/>
  <c r="AL57" i="9"/>
  <c r="AM57" i="9"/>
  <c r="AP57" i="9"/>
  <c r="AL58" i="9"/>
  <c r="AM58" i="9"/>
  <c r="AP58" i="9"/>
  <c r="AL59" i="9"/>
  <c r="AM59" i="9"/>
  <c r="AP59" i="9"/>
  <c r="AL60" i="9"/>
  <c r="AM60" i="9"/>
  <c r="AP60" i="9"/>
  <c r="AL61" i="9"/>
  <c r="AM61" i="9"/>
  <c r="AP61" i="9"/>
  <c r="AL62" i="9"/>
  <c r="AM62" i="9"/>
  <c r="AP62" i="9"/>
  <c r="AL63" i="9"/>
  <c r="AM63" i="9"/>
  <c r="AP63" i="9"/>
  <c r="AL64" i="9"/>
  <c r="AM64" i="9"/>
  <c r="AP64" i="9"/>
  <c r="AL65" i="9"/>
  <c r="AM65" i="9"/>
  <c r="AP65" i="9"/>
  <c r="AL66" i="9"/>
  <c r="AM66" i="9"/>
  <c r="AP66" i="9"/>
  <c r="AL67" i="9"/>
  <c r="AM67" i="9"/>
  <c r="AP67" i="9"/>
  <c r="AL68" i="9"/>
  <c r="AM68" i="9"/>
  <c r="AP68" i="9"/>
  <c r="AL69" i="9"/>
  <c r="AM69" i="9"/>
  <c r="AP69" i="9"/>
  <c r="AL70" i="9"/>
  <c r="AM70" i="9"/>
  <c r="AP70" i="9"/>
  <c r="AL71" i="9"/>
  <c r="AM71" i="9"/>
  <c r="AP71" i="9"/>
  <c r="AL72" i="9"/>
  <c r="AM72" i="9"/>
  <c r="AP72" i="9"/>
  <c r="AL73" i="9"/>
  <c r="AM73" i="9"/>
  <c r="AP73" i="9"/>
  <c r="AL74" i="9"/>
  <c r="AM74" i="9"/>
  <c r="AP74" i="9"/>
  <c r="AL75" i="9"/>
  <c r="AM75" i="9"/>
  <c r="AP75" i="9"/>
  <c r="AL76" i="9"/>
  <c r="AM76" i="9"/>
  <c r="AP76" i="9"/>
  <c r="AL77" i="9"/>
  <c r="AM77" i="9"/>
  <c r="AP77" i="9"/>
  <c r="AL78" i="9"/>
  <c r="AM78" i="9"/>
  <c r="AP78" i="9"/>
  <c r="AL79" i="9"/>
  <c r="AM79" i="9"/>
  <c r="AP79" i="9"/>
  <c r="AL80" i="9"/>
  <c r="AM80" i="9"/>
  <c r="AP80" i="9"/>
  <c r="AL81" i="9"/>
  <c r="AM81" i="9"/>
  <c r="AP81" i="9"/>
  <c r="AL82" i="9"/>
  <c r="AM82" i="9"/>
  <c r="AP82" i="9"/>
  <c r="AL83" i="9"/>
  <c r="AM83" i="9"/>
  <c r="AP83" i="9"/>
  <c r="AL84" i="9"/>
  <c r="AM84" i="9"/>
  <c r="AP84" i="9"/>
  <c r="AL85" i="9"/>
  <c r="AM85" i="9"/>
  <c r="AP85" i="9"/>
  <c r="AL86" i="9"/>
  <c r="AM86" i="9"/>
  <c r="AP86" i="9"/>
  <c r="AL87" i="9"/>
  <c r="AM87" i="9"/>
  <c r="AP87" i="9"/>
  <c r="AL88" i="9"/>
  <c r="AM88" i="9"/>
  <c r="AP88" i="9"/>
  <c r="AL89" i="9"/>
  <c r="AM89" i="9"/>
  <c r="AP89" i="9"/>
  <c r="AL90" i="9"/>
  <c r="AM90" i="9"/>
  <c r="AP90" i="9"/>
  <c r="AL91" i="9"/>
  <c r="AM91" i="9"/>
  <c r="AP91" i="9"/>
  <c r="AL92" i="9"/>
  <c r="AM92" i="9"/>
  <c r="AP92" i="9"/>
  <c r="AL93" i="9"/>
  <c r="AM93" i="9"/>
  <c r="AP93" i="9"/>
  <c r="AL94" i="9"/>
  <c r="AM94" i="9"/>
  <c r="AP94" i="9"/>
  <c r="AL95" i="9"/>
  <c r="AM95" i="9"/>
  <c r="AP95" i="9"/>
  <c r="AL96" i="9"/>
  <c r="AM96" i="9"/>
  <c r="AP96" i="9"/>
  <c r="AL97" i="9"/>
  <c r="AM97" i="9"/>
  <c r="AP97" i="9"/>
  <c r="AL98" i="9"/>
  <c r="AM98" i="9"/>
  <c r="AP98" i="9"/>
  <c r="AL99" i="9"/>
  <c r="AM99" i="9"/>
  <c r="AP99" i="9"/>
  <c r="AL100" i="9"/>
  <c r="AM100" i="9"/>
  <c r="AP100" i="9"/>
  <c r="AL101" i="9"/>
  <c r="AM101" i="9"/>
  <c r="AP101" i="9"/>
  <c r="AL102" i="9"/>
  <c r="AM102" i="9"/>
  <c r="AP102" i="9"/>
  <c r="AL103" i="9"/>
  <c r="AM103" i="9"/>
  <c r="AP103" i="9"/>
  <c r="AL104" i="9"/>
  <c r="AM104" i="9"/>
  <c r="AP104" i="9"/>
  <c r="AL105" i="9"/>
  <c r="AM105" i="9"/>
  <c r="AP105" i="9"/>
  <c r="AL106" i="9"/>
  <c r="AM106" i="9"/>
  <c r="AP106" i="9"/>
  <c r="AL107" i="9"/>
  <c r="AM107" i="9"/>
  <c r="AP107" i="9"/>
  <c r="AL108" i="9"/>
  <c r="AM108" i="9"/>
  <c r="AP108" i="9"/>
  <c r="AL109" i="9"/>
  <c r="AM109" i="9"/>
  <c r="AP109" i="9"/>
  <c r="AL110" i="9"/>
  <c r="AM110" i="9"/>
  <c r="AP110" i="9"/>
  <c r="AL111" i="9"/>
  <c r="AM111" i="9"/>
  <c r="AP111" i="9"/>
  <c r="AL112" i="9"/>
  <c r="AM112" i="9"/>
  <c r="AP112" i="9"/>
  <c r="AL113" i="9"/>
  <c r="AM113" i="9"/>
  <c r="AP113" i="9"/>
  <c r="AL114" i="9"/>
  <c r="AM114" i="9"/>
  <c r="AP114" i="9"/>
  <c r="AL115" i="9"/>
  <c r="AM115" i="9"/>
  <c r="AP115" i="9"/>
  <c r="AL116" i="9"/>
  <c r="AM116" i="9"/>
  <c r="AP116" i="9"/>
  <c r="AL117" i="9"/>
  <c r="AM117" i="9"/>
  <c r="AP117" i="9"/>
  <c r="AL118" i="9"/>
  <c r="AM118" i="9"/>
  <c r="AP118" i="9"/>
  <c r="AL119" i="9"/>
  <c r="AM119" i="9"/>
  <c r="AP119" i="9"/>
  <c r="AL120" i="9"/>
  <c r="AM120" i="9"/>
  <c r="AP120" i="9"/>
  <c r="AL121" i="9"/>
  <c r="AM121" i="9"/>
  <c r="AP121" i="9"/>
  <c r="AL122" i="9"/>
  <c r="AM122" i="9"/>
  <c r="AP122" i="9"/>
  <c r="AL123" i="9"/>
  <c r="AM123" i="9"/>
  <c r="AP123" i="9"/>
  <c r="AL124" i="9"/>
  <c r="AM124" i="9"/>
  <c r="AP124" i="9"/>
  <c r="AL125" i="9"/>
  <c r="AM125" i="9"/>
  <c r="AP125" i="9"/>
  <c r="AL126" i="9"/>
  <c r="AM126" i="9"/>
  <c r="AP126" i="9"/>
  <c r="AL127" i="9"/>
  <c r="AM127" i="9"/>
  <c r="AP127" i="9"/>
  <c r="AL128" i="9"/>
  <c r="AM128" i="9"/>
  <c r="AP128" i="9"/>
  <c r="AL129" i="9"/>
  <c r="AM129" i="9"/>
  <c r="AP129" i="9"/>
  <c r="AL130" i="9"/>
  <c r="AM130" i="9"/>
  <c r="AP130" i="9"/>
  <c r="AL131" i="9"/>
  <c r="AM131" i="9"/>
  <c r="AP131" i="9"/>
  <c r="AL132" i="9"/>
  <c r="AM132" i="9"/>
  <c r="AP132" i="9"/>
  <c r="AL133" i="9"/>
  <c r="AM133" i="9"/>
  <c r="AP133" i="9"/>
  <c r="AL134" i="9"/>
  <c r="AM134" i="9"/>
  <c r="AP134" i="9"/>
  <c r="AL135" i="9"/>
  <c r="AM135" i="9"/>
  <c r="AP135" i="9"/>
  <c r="AL136" i="9"/>
  <c r="AM136" i="9"/>
  <c r="AP136" i="9"/>
  <c r="AL137" i="9"/>
  <c r="AM137" i="9"/>
  <c r="AP137" i="9"/>
  <c r="AL138" i="9"/>
  <c r="AM138" i="9"/>
  <c r="AP138" i="9"/>
  <c r="AL139" i="9"/>
  <c r="AM139" i="9"/>
  <c r="AP139" i="9"/>
  <c r="AL140" i="9"/>
  <c r="AM140" i="9"/>
  <c r="AP140" i="9"/>
  <c r="AL141" i="9"/>
  <c r="AM141" i="9"/>
  <c r="AP141" i="9"/>
  <c r="AL142" i="9"/>
  <c r="AM142" i="9"/>
  <c r="AP142" i="9"/>
  <c r="AL143" i="9"/>
  <c r="AM143" i="9"/>
  <c r="AP143" i="9"/>
  <c r="AL144" i="9"/>
  <c r="AM144" i="9"/>
  <c r="AP144" i="9"/>
  <c r="AL145" i="9"/>
  <c r="AM145" i="9"/>
  <c r="AP145" i="9"/>
  <c r="AL146" i="9"/>
  <c r="AM146" i="9"/>
  <c r="AP146" i="9"/>
  <c r="AL147" i="9"/>
  <c r="AM147" i="9"/>
  <c r="AP147" i="9"/>
  <c r="AL148" i="9"/>
  <c r="AM148" i="9"/>
  <c r="AP148" i="9"/>
  <c r="AL149" i="9"/>
  <c r="AM149" i="9"/>
  <c r="AP149" i="9"/>
  <c r="AL150" i="9"/>
  <c r="AM150" i="9"/>
  <c r="AP150" i="9"/>
  <c r="AL151" i="9"/>
  <c r="AM151" i="9"/>
  <c r="AP151" i="9"/>
  <c r="AL152" i="9"/>
  <c r="AM152" i="9"/>
  <c r="AP152" i="9"/>
  <c r="AL153" i="9"/>
  <c r="AM153" i="9"/>
  <c r="AP153" i="9"/>
  <c r="AL154" i="9"/>
  <c r="AM154" i="9"/>
  <c r="AP154" i="9"/>
  <c r="AL155" i="9"/>
  <c r="AM155" i="9"/>
  <c r="AP155" i="9"/>
  <c r="AL156" i="9"/>
  <c r="AM156" i="9"/>
  <c r="AP156" i="9"/>
  <c r="AL157" i="9"/>
  <c r="AM157" i="9"/>
  <c r="AP157" i="9"/>
  <c r="AL158" i="9"/>
  <c r="AM158" i="9"/>
  <c r="AP158" i="9"/>
  <c r="AL159" i="9"/>
  <c r="AM159" i="9"/>
  <c r="AP159" i="9"/>
  <c r="AL160" i="9"/>
  <c r="AM160" i="9"/>
  <c r="AP160" i="9"/>
  <c r="AL161" i="9"/>
  <c r="AM161" i="9"/>
  <c r="AP161" i="9"/>
  <c r="AL162" i="9"/>
  <c r="AM162" i="9"/>
  <c r="AP162" i="9"/>
  <c r="AL163" i="9"/>
  <c r="AM163" i="9"/>
  <c r="AP163" i="9"/>
  <c r="AL164" i="9"/>
  <c r="AM164" i="9"/>
  <c r="AP164" i="9"/>
  <c r="AL165" i="9"/>
  <c r="AM165" i="9"/>
  <c r="AP165" i="9"/>
  <c r="AL166" i="9"/>
  <c r="AM166" i="9"/>
  <c r="AP166" i="9"/>
  <c r="AL167" i="9"/>
  <c r="AM167" i="9"/>
  <c r="AP167" i="9"/>
  <c r="AL168" i="9"/>
  <c r="AM168" i="9"/>
  <c r="AP168" i="9"/>
  <c r="AL169" i="9"/>
  <c r="AM169" i="9"/>
  <c r="AP169" i="9"/>
  <c r="AL170" i="9"/>
  <c r="AM170" i="9"/>
  <c r="AP170" i="9"/>
  <c r="AL171" i="9"/>
  <c r="AM171" i="9"/>
  <c r="AP171" i="9"/>
  <c r="AL172" i="9"/>
  <c r="AM172" i="9"/>
  <c r="AP172" i="9"/>
  <c r="AL173" i="9"/>
  <c r="AM173" i="9"/>
  <c r="AP173" i="9"/>
  <c r="AL174" i="9"/>
  <c r="AM174" i="9"/>
  <c r="AP174" i="9"/>
  <c r="AL175" i="9"/>
  <c r="AM175" i="9"/>
  <c r="AP175" i="9"/>
  <c r="AL176" i="9"/>
  <c r="AM176" i="9"/>
  <c r="AP176" i="9"/>
  <c r="AL177" i="9"/>
  <c r="AM177" i="9"/>
  <c r="AP177" i="9"/>
  <c r="AL178" i="9"/>
  <c r="AM178" i="9"/>
  <c r="AP178" i="9"/>
  <c r="AL179" i="9"/>
  <c r="AM179" i="9"/>
  <c r="AP179" i="9"/>
  <c r="AL180" i="9"/>
  <c r="AM180" i="9"/>
  <c r="AP180" i="9"/>
  <c r="AL181" i="9"/>
  <c r="AM181" i="9"/>
  <c r="AP181" i="9"/>
  <c r="AL182" i="9"/>
  <c r="AM182" i="9"/>
  <c r="AP182" i="9"/>
  <c r="AL183" i="9"/>
  <c r="AM183" i="9"/>
  <c r="AP183" i="9"/>
  <c r="AL184" i="9"/>
  <c r="AM184" i="9"/>
  <c r="AP184" i="9"/>
  <c r="AL185" i="9"/>
  <c r="AM185" i="9"/>
  <c r="AP185" i="9"/>
  <c r="AL186" i="9"/>
  <c r="AM186" i="9"/>
  <c r="AP186" i="9"/>
  <c r="AL187" i="9"/>
  <c r="AM187" i="9"/>
  <c r="AP187" i="9"/>
  <c r="AL188" i="9"/>
  <c r="AM188" i="9"/>
  <c r="AP188" i="9"/>
  <c r="AL189" i="9"/>
  <c r="AM189" i="9"/>
  <c r="AP189" i="9"/>
  <c r="AL190" i="9"/>
  <c r="AM190" i="9"/>
  <c r="AP190" i="9"/>
  <c r="AL191" i="9"/>
  <c r="AM191" i="9"/>
  <c r="AP191" i="9"/>
  <c r="AL192" i="9"/>
  <c r="AM192" i="9"/>
  <c r="AP192" i="9"/>
  <c r="AL193" i="9"/>
  <c r="AM193" i="9"/>
  <c r="AP193" i="9"/>
  <c r="AL194" i="9"/>
  <c r="AM194" i="9"/>
  <c r="AP194" i="9"/>
  <c r="AL195" i="9"/>
  <c r="AM195" i="9"/>
  <c r="AP195" i="9"/>
  <c r="AL196" i="9"/>
  <c r="AM196" i="9"/>
  <c r="AP196" i="9"/>
  <c r="AL197" i="9"/>
  <c r="AM197" i="9"/>
  <c r="AP197" i="9"/>
  <c r="AL198" i="9"/>
  <c r="AM198" i="9"/>
  <c r="AP198" i="9"/>
  <c r="AL199" i="9"/>
  <c r="AM199" i="9"/>
  <c r="AP199" i="9"/>
  <c r="AL200" i="9"/>
  <c r="AM200" i="9"/>
  <c r="AP200" i="9"/>
  <c r="AL201" i="9"/>
  <c r="AM201" i="9"/>
  <c r="AP201" i="9"/>
  <c r="AL202" i="9"/>
  <c r="AM202" i="9"/>
  <c r="AP202" i="9"/>
  <c r="AL203" i="9"/>
  <c r="AM203" i="9"/>
  <c r="AP203" i="9"/>
  <c r="AL204" i="9"/>
  <c r="AM204" i="9"/>
  <c r="AP204" i="9"/>
  <c r="AL205" i="9"/>
  <c r="AM205" i="9"/>
  <c r="AP205" i="9"/>
  <c r="AL206" i="9"/>
  <c r="AM206" i="9"/>
  <c r="AP206" i="9"/>
  <c r="AL207" i="9"/>
  <c r="AM207" i="9"/>
  <c r="AP207" i="9"/>
  <c r="AL208" i="9"/>
  <c r="AM208" i="9"/>
  <c r="AP208" i="9"/>
  <c r="AL209" i="9"/>
  <c r="AM209" i="9"/>
  <c r="AP209" i="9"/>
  <c r="AL210" i="9"/>
  <c r="AM210" i="9"/>
  <c r="AP210" i="9"/>
  <c r="AL211" i="9"/>
  <c r="AM211" i="9"/>
  <c r="AP211" i="9"/>
  <c r="AL212" i="9"/>
  <c r="AM212" i="9"/>
  <c r="AP212" i="9"/>
  <c r="AL213" i="9"/>
  <c r="AM213" i="9"/>
  <c r="AP213" i="9"/>
  <c r="AL214" i="9"/>
  <c r="AM214" i="9"/>
  <c r="AP214" i="9"/>
  <c r="AL215" i="9"/>
  <c r="AM215" i="9"/>
  <c r="AP215" i="9"/>
  <c r="AL216" i="9"/>
  <c r="AM216" i="9"/>
  <c r="AP216" i="9"/>
  <c r="AL217" i="9"/>
  <c r="AM217" i="9"/>
  <c r="AP217" i="9"/>
  <c r="AL218" i="9"/>
  <c r="AM218" i="9"/>
  <c r="AP218" i="9"/>
  <c r="AL219" i="9"/>
  <c r="AM219" i="9"/>
  <c r="AP219" i="9"/>
  <c r="AL220" i="9"/>
  <c r="AM220" i="9"/>
  <c r="AP220" i="9"/>
  <c r="AL221" i="9"/>
  <c r="AM221" i="9"/>
  <c r="AP221" i="9"/>
  <c r="AL222" i="9"/>
  <c r="AM222" i="9"/>
  <c r="AP222" i="9"/>
  <c r="AL223" i="9"/>
  <c r="AM223" i="9"/>
  <c r="AP223" i="9"/>
  <c r="AL224" i="9"/>
  <c r="AM224" i="9"/>
  <c r="AP224" i="9"/>
  <c r="AL225" i="9"/>
  <c r="AM225" i="9"/>
  <c r="AP225" i="9"/>
  <c r="AL226" i="9"/>
  <c r="AM226" i="9"/>
  <c r="AP226" i="9"/>
  <c r="AL227" i="9"/>
  <c r="AM227" i="9"/>
  <c r="AP227" i="9"/>
  <c r="AL228" i="9"/>
  <c r="AM228" i="9"/>
  <c r="AP228" i="9"/>
  <c r="AL229" i="9"/>
  <c r="AM229" i="9"/>
  <c r="AP229" i="9"/>
  <c r="AL230" i="9"/>
  <c r="AM230" i="9"/>
  <c r="AP230" i="9"/>
  <c r="AL231" i="9"/>
  <c r="AM231" i="9"/>
  <c r="AP231" i="9"/>
  <c r="AL232" i="9"/>
  <c r="AM232" i="9"/>
  <c r="AP232" i="9"/>
  <c r="AL233" i="9"/>
  <c r="AM233" i="9"/>
  <c r="AP233" i="9"/>
  <c r="AL234" i="9"/>
  <c r="AM234" i="9"/>
  <c r="AP234" i="9"/>
  <c r="AL235" i="9"/>
  <c r="AM235" i="9"/>
  <c r="AP235" i="9"/>
  <c r="AL236" i="9"/>
  <c r="AM236" i="9"/>
  <c r="AP236" i="9"/>
  <c r="AL237" i="9"/>
  <c r="AM237" i="9"/>
  <c r="AP237" i="9"/>
  <c r="AL238" i="9"/>
  <c r="AM238" i="9"/>
  <c r="AP238" i="9"/>
  <c r="AL239" i="9"/>
  <c r="AM239" i="9"/>
  <c r="AP239" i="9"/>
  <c r="AL240" i="9"/>
  <c r="AM240" i="9"/>
  <c r="AP240" i="9"/>
  <c r="AL241" i="9"/>
  <c r="AM241" i="9"/>
  <c r="AP241" i="9"/>
  <c r="AL242" i="9"/>
  <c r="AM242" i="9"/>
  <c r="AP242" i="9"/>
  <c r="AL243" i="9"/>
  <c r="AM243" i="9"/>
  <c r="AP243" i="9"/>
  <c r="AL244" i="9"/>
  <c r="AM244" i="9"/>
  <c r="AP244" i="9"/>
  <c r="AL245" i="9"/>
  <c r="AM245" i="9"/>
  <c r="AP245" i="9"/>
  <c r="AL246" i="9"/>
  <c r="AM246" i="9"/>
  <c r="AP246" i="9"/>
  <c r="AL247" i="9"/>
  <c r="AM247" i="9"/>
  <c r="AP247" i="9"/>
  <c r="AL248" i="9"/>
  <c r="AM248" i="9"/>
  <c r="AP248" i="9"/>
  <c r="AL249" i="9"/>
  <c r="AM249" i="9"/>
  <c r="AP249" i="9"/>
  <c r="AL250" i="9"/>
  <c r="AM250" i="9"/>
  <c r="AP250" i="9"/>
  <c r="AL251" i="9"/>
  <c r="AM251" i="9"/>
  <c r="AP251" i="9"/>
  <c r="AL252" i="9"/>
  <c r="AM252" i="9"/>
  <c r="AP252" i="9"/>
  <c r="AL253" i="9"/>
  <c r="AM253" i="9"/>
  <c r="AP253" i="9"/>
  <c r="AL254" i="9"/>
  <c r="AM254" i="9"/>
  <c r="AP254" i="9"/>
  <c r="AL255" i="9"/>
  <c r="AM255" i="9"/>
  <c r="AP255" i="9"/>
  <c r="AL256" i="9"/>
  <c r="AM256" i="9"/>
  <c r="AP256" i="9"/>
  <c r="AL257" i="9"/>
  <c r="AM257" i="9"/>
  <c r="AP257" i="9"/>
  <c r="AL258" i="9"/>
  <c r="AM258" i="9"/>
  <c r="AP258" i="9"/>
  <c r="AL259" i="9"/>
  <c r="AM259" i="9"/>
  <c r="AP259" i="9"/>
  <c r="AL260" i="9"/>
  <c r="AM260" i="9"/>
  <c r="AP260" i="9"/>
  <c r="AL261" i="9"/>
  <c r="AM261" i="9"/>
  <c r="AP261" i="9"/>
  <c r="AL262" i="9"/>
  <c r="AM262" i="9"/>
  <c r="AP262" i="9"/>
  <c r="AL263" i="9"/>
  <c r="AM263" i="9"/>
  <c r="AP263" i="9"/>
  <c r="AL264" i="9"/>
  <c r="AM264" i="9"/>
  <c r="AP264" i="9"/>
  <c r="AL265" i="9"/>
  <c r="AM265" i="9"/>
  <c r="AP265" i="9"/>
  <c r="AL266" i="9"/>
  <c r="AM266" i="9"/>
  <c r="AP266" i="9"/>
  <c r="AL267" i="9"/>
  <c r="AM267" i="9"/>
  <c r="AP267" i="9"/>
  <c r="AL268" i="9"/>
  <c r="AM268" i="9"/>
  <c r="AP268" i="9"/>
  <c r="AL269" i="9"/>
  <c r="AM269" i="9"/>
  <c r="AP269" i="9"/>
  <c r="AL270" i="9"/>
  <c r="AM270" i="9"/>
  <c r="AP270" i="9"/>
  <c r="AL271" i="9"/>
  <c r="AM271" i="9"/>
  <c r="AP271" i="9"/>
  <c r="AL272" i="9"/>
  <c r="AM272" i="9"/>
  <c r="AP272" i="9"/>
  <c r="AL273" i="9"/>
  <c r="AM273" i="9"/>
  <c r="AP273" i="9"/>
  <c r="AL274" i="9"/>
  <c r="AM274" i="9"/>
  <c r="AP274" i="9"/>
  <c r="AL275" i="9"/>
  <c r="AM275" i="9"/>
  <c r="AP275" i="9"/>
  <c r="AL276" i="9"/>
  <c r="AM276" i="9"/>
  <c r="AP276" i="9"/>
  <c r="AL277" i="9"/>
  <c r="AM277" i="9"/>
  <c r="AP277" i="9"/>
  <c r="AL278" i="9"/>
  <c r="AM278" i="9"/>
  <c r="AP278" i="9"/>
  <c r="AL279" i="9"/>
  <c r="AM279" i="9"/>
  <c r="AP279" i="9"/>
  <c r="AL280" i="9"/>
  <c r="AM280" i="9"/>
  <c r="AP280" i="9"/>
  <c r="AL281" i="9"/>
  <c r="AM281" i="9"/>
  <c r="AP281" i="9"/>
  <c r="AL282" i="9"/>
  <c r="AM282" i="9"/>
  <c r="AP282" i="9"/>
  <c r="AL283" i="9"/>
  <c r="AM283" i="9"/>
  <c r="AP283" i="9"/>
  <c r="AL284" i="9"/>
  <c r="AM284" i="9"/>
  <c r="AP284" i="9"/>
  <c r="AL285" i="9"/>
  <c r="AM285" i="9"/>
  <c r="AP285" i="9"/>
  <c r="AL286" i="9"/>
  <c r="AM286" i="9"/>
  <c r="AP286" i="9"/>
  <c r="AL287" i="9"/>
  <c r="AM287" i="9"/>
  <c r="AP287" i="9"/>
  <c r="AL288" i="9"/>
  <c r="AM288" i="9"/>
  <c r="AP288" i="9"/>
  <c r="AL289" i="9"/>
  <c r="AM289" i="9"/>
  <c r="AP289" i="9"/>
  <c r="AL290" i="9"/>
  <c r="AM290" i="9"/>
  <c r="AP290" i="9"/>
  <c r="AL291" i="9"/>
  <c r="AM291" i="9"/>
  <c r="AP291" i="9"/>
  <c r="AL292" i="9"/>
  <c r="AM292" i="9"/>
  <c r="AP292" i="9"/>
  <c r="AL293" i="9"/>
  <c r="AM293" i="9"/>
  <c r="AP293" i="9"/>
  <c r="AL294" i="9"/>
  <c r="AM294" i="9"/>
  <c r="AP294" i="9"/>
  <c r="AL295" i="9"/>
  <c r="AM295" i="9"/>
  <c r="AP295" i="9"/>
  <c r="AL296" i="9"/>
  <c r="AM296" i="9"/>
  <c r="AP296" i="9"/>
  <c r="AL297" i="9"/>
  <c r="AM297" i="9"/>
  <c r="AP297" i="9"/>
  <c r="AL298" i="9"/>
  <c r="AM298" i="9"/>
  <c r="AP298" i="9"/>
  <c r="AL299" i="9"/>
  <c r="AM299" i="9"/>
  <c r="AP299" i="9"/>
  <c r="AL300" i="9"/>
  <c r="AM300" i="9"/>
  <c r="AP300" i="9"/>
  <c r="AL301" i="9"/>
  <c r="AM301" i="9"/>
  <c r="AP301" i="9"/>
  <c r="AL302" i="9"/>
  <c r="AM302" i="9"/>
  <c r="AP302" i="9"/>
  <c r="AL303" i="9"/>
  <c r="AM303" i="9"/>
  <c r="AP303" i="9"/>
  <c r="AL304" i="9"/>
  <c r="AM304" i="9"/>
  <c r="AP304" i="9"/>
  <c r="AL305" i="9"/>
  <c r="AM305" i="9"/>
  <c r="AP305" i="9"/>
  <c r="AL306" i="9"/>
  <c r="AM306" i="9"/>
  <c r="AP306" i="9"/>
  <c r="AL307" i="9"/>
  <c r="AM307" i="9"/>
  <c r="AP307" i="9"/>
  <c r="AL308" i="9"/>
  <c r="AM308" i="9"/>
  <c r="AP308" i="9"/>
  <c r="AL309" i="9"/>
  <c r="AM309" i="9"/>
  <c r="AP309" i="9"/>
  <c r="AL310" i="9"/>
  <c r="AM310" i="9"/>
  <c r="AP310" i="9"/>
  <c r="AL311" i="9"/>
  <c r="AM311" i="9"/>
  <c r="AP311" i="9"/>
  <c r="AL312" i="9"/>
  <c r="AM312" i="9"/>
  <c r="AP312" i="9"/>
  <c r="AL313" i="9"/>
  <c r="AM313" i="9"/>
  <c r="AP313" i="9"/>
  <c r="AL314" i="9"/>
  <c r="AM314" i="9"/>
  <c r="AP314" i="9"/>
  <c r="AL315" i="9"/>
  <c r="AM315" i="9"/>
  <c r="AP315" i="9"/>
  <c r="AL316" i="9"/>
  <c r="AM316" i="9"/>
  <c r="AP316" i="9"/>
  <c r="AL317" i="9"/>
  <c r="AM317" i="9"/>
  <c r="AP317" i="9"/>
  <c r="AL318" i="9"/>
  <c r="AM318" i="9"/>
  <c r="AP318" i="9"/>
  <c r="AL319" i="9"/>
  <c r="AM319" i="9"/>
  <c r="AP319" i="9"/>
  <c r="AL320" i="9"/>
  <c r="AM320" i="9"/>
  <c r="AP320" i="9"/>
  <c r="AL321" i="9"/>
  <c r="AM321" i="9"/>
  <c r="AP321" i="9"/>
  <c r="AL322" i="9"/>
  <c r="AM322" i="9"/>
  <c r="AP322" i="9"/>
  <c r="AL323" i="9"/>
  <c r="AM323" i="9"/>
  <c r="AP323" i="9"/>
  <c r="AL324" i="9"/>
  <c r="AM324" i="9"/>
  <c r="AP324" i="9"/>
  <c r="AL325" i="9"/>
  <c r="AM325" i="9"/>
  <c r="AP325" i="9"/>
  <c r="AL326" i="9"/>
  <c r="AM326" i="9"/>
  <c r="AP326" i="9"/>
  <c r="AL327" i="9"/>
  <c r="AM327" i="9"/>
  <c r="AP327" i="9"/>
  <c r="AL328" i="9"/>
  <c r="AM328" i="9"/>
  <c r="AP328" i="9"/>
  <c r="AL329" i="9"/>
  <c r="AM329" i="9"/>
  <c r="AP329" i="9"/>
  <c r="AL330" i="9"/>
  <c r="AM330" i="9"/>
  <c r="AP330" i="9"/>
  <c r="AL331" i="9"/>
  <c r="AM331" i="9"/>
  <c r="AP331" i="9"/>
  <c r="AL332" i="9"/>
  <c r="AM332" i="9"/>
  <c r="AP332" i="9"/>
  <c r="AL333" i="9"/>
  <c r="AM333" i="9"/>
  <c r="AP333" i="9"/>
  <c r="AL334" i="9"/>
  <c r="AM334" i="9"/>
  <c r="AP334" i="9"/>
  <c r="AL335" i="9"/>
  <c r="AM335" i="9"/>
  <c r="AP335" i="9"/>
  <c r="AL336" i="9"/>
  <c r="AM336" i="9"/>
  <c r="AP336" i="9"/>
  <c r="AL337" i="9"/>
  <c r="AM337" i="9"/>
  <c r="AP337" i="9"/>
  <c r="AL338" i="9"/>
  <c r="AM338" i="9"/>
  <c r="AP338" i="9"/>
  <c r="AL339" i="9"/>
  <c r="AM339" i="9"/>
  <c r="AP339" i="9"/>
  <c r="AL340" i="9"/>
  <c r="AM340" i="9"/>
  <c r="AP340" i="9"/>
  <c r="AL341" i="9"/>
  <c r="AM341" i="9"/>
  <c r="AP341" i="9"/>
  <c r="AL342" i="9"/>
  <c r="AM342" i="9"/>
  <c r="AP342" i="9"/>
  <c r="AL343" i="9"/>
  <c r="AM343" i="9"/>
  <c r="AP343" i="9"/>
  <c r="AL344" i="9"/>
  <c r="AM344" i="9"/>
  <c r="AP344" i="9"/>
  <c r="AL345" i="9"/>
  <c r="AM345" i="9"/>
  <c r="AP345" i="9"/>
  <c r="AL346" i="9"/>
  <c r="AM346" i="9"/>
  <c r="AP346" i="9"/>
  <c r="AL347" i="9"/>
  <c r="AM347" i="9"/>
  <c r="AP347" i="9"/>
  <c r="AL348" i="9"/>
  <c r="AM348" i="9"/>
  <c r="AP348" i="9"/>
  <c r="AL349" i="9"/>
  <c r="AM349" i="9"/>
  <c r="AP349" i="9"/>
  <c r="AL350" i="9"/>
  <c r="AM350" i="9"/>
  <c r="AP350" i="9"/>
  <c r="AL351" i="9"/>
  <c r="AM351" i="9"/>
  <c r="AP351" i="9"/>
  <c r="AL352" i="9"/>
  <c r="AM352" i="9"/>
  <c r="AP352" i="9"/>
  <c r="AL353" i="9"/>
  <c r="AM353" i="9"/>
  <c r="AP353" i="9"/>
  <c r="AL354" i="9"/>
  <c r="AM354" i="9"/>
  <c r="AP354" i="9"/>
  <c r="AL355" i="9"/>
  <c r="AM355" i="9"/>
  <c r="AP355" i="9"/>
  <c r="AL356" i="9"/>
  <c r="AM356" i="9"/>
  <c r="AP356" i="9"/>
  <c r="AL357" i="9"/>
  <c r="AM357" i="9"/>
  <c r="AP357" i="9"/>
  <c r="AL358" i="9"/>
  <c r="AM358" i="9"/>
  <c r="AP358" i="9"/>
  <c r="AL359" i="9"/>
  <c r="AM359" i="9"/>
  <c r="AP359" i="9"/>
  <c r="AL360" i="9"/>
  <c r="AM360" i="9"/>
  <c r="AP360" i="9"/>
  <c r="AL361" i="9"/>
  <c r="AM361" i="9"/>
  <c r="AP361" i="9"/>
  <c r="AL362" i="9"/>
  <c r="AM362" i="9"/>
  <c r="AP362" i="9"/>
  <c r="AL363" i="9"/>
  <c r="AM363" i="9"/>
  <c r="AP363" i="9"/>
  <c r="AL364" i="9"/>
  <c r="AM364" i="9"/>
  <c r="AP364" i="9"/>
  <c r="AL365" i="9"/>
  <c r="AM365" i="9"/>
  <c r="AP365" i="9"/>
  <c r="AL366" i="9"/>
  <c r="AM366" i="9"/>
  <c r="AP366" i="9"/>
  <c r="AL367" i="9"/>
  <c r="AM367" i="9"/>
  <c r="AP367" i="9"/>
  <c r="AL368" i="9"/>
  <c r="AM368" i="9"/>
  <c r="AP368" i="9"/>
  <c r="AL369" i="9"/>
  <c r="AM369" i="9"/>
  <c r="AP369" i="9"/>
  <c r="AL370" i="9"/>
  <c r="AM370" i="9"/>
  <c r="AP370" i="9"/>
  <c r="AL371" i="9"/>
  <c r="AM371" i="9"/>
  <c r="AP371" i="9"/>
  <c r="AL372" i="9"/>
  <c r="AM372" i="9"/>
  <c r="AP372" i="9"/>
  <c r="AL373" i="9"/>
  <c r="AM373" i="9"/>
  <c r="AP373" i="9"/>
  <c r="AL374" i="9"/>
  <c r="AM374" i="9"/>
  <c r="AP374" i="9"/>
  <c r="AL375" i="9"/>
  <c r="AM375" i="9"/>
  <c r="AP375" i="9"/>
  <c r="AL376" i="9"/>
  <c r="AM376" i="9"/>
  <c r="AP376" i="9"/>
  <c r="AL377" i="9"/>
  <c r="AM377" i="9"/>
  <c r="AP377" i="9"/>
  <c r="AL378" i="9"/>
  <c r="AM378" i="9"/>
  <c r="AP378" i="9"/>
  <c r="AL379" i="9"/>
  <c r="AM379" i="9"/>
  <c r="AP379" i="9"/>
  <c r="AL380" i="9"/>
  <c r="AM380" i="9"/>
  <c r="AP380" i="9"/>
  <c r="AL381" i="9"/>
  <c r="AM381" i="9"/>
  <c r="AP381" i="9"/>
  <c r="AL382" i="9"/>
  <c r="AM382" i="9"/>
  <c r="AP382" i="9"/>
  <c r="AL383" i="9"/>
  <c r="AM383" i="9"/>
  <c r="AP383" i="9"/>
  <c r="AL384" i="9"/>
  <c r="AM384" i="9"/>
  <c r="AP384" i="9"/>
  <c r="AL385" i="9"/>
  <c r="AM385" i="9"/>
  <c r="AP385" i="9"/>
  <c r="AL386" i="9"/>
  <c r="AM386" i="9"/>
  <c r="AP386" i="9"/>
  <c r="AL387" i="9"/>
  <c r="AM387" i="9"/>
  <c r="AP387" i="9"/>
  <c r="AL388" i="9"/>
  <c r="AM388" i="9"/>
  <c r="AP388" i="9"/>
  <c r="AL389" i="9"/>
  <c r="AM389" i="9"/>
  <c r="AP389" i="9"/>
  <c r="AL390" i="9"/>
  <c r="AM390" i="9"/>
  <c r="AP390" i="9"/>
  <c r="AL391" i="9"/>
  <c r="AM391" i="9"/>
  <c r="AP391" i="9"/>
  <c r="AL392" i="9"/>
  <c r="AM392" i="9"/>
  <c r="AP392" i="9"/>
  <c r="AL393" i="9"/>
  <c r="AM393" i="9"/>
  <c r="AP393" i="9"/>
  <c r="AL394" i="9"/>
  <c r="AM394" i="9"/>
  <c r="AP394" i="9"/>
  <c r="AL395" i="9"/>
  <c r="AM395" i="9"/>
  <c r="AP395" i="9"/>
  <c r="AL396" i="9"/>
  <c r="AM396" i="9"/>
  <c r="AP396" i="9"/>
  <c r="AL397" i="9"/>
  <c r="AM397" i="9"/>
  <c r="AP397" i="9"/>
  <c r="AL398" i="9"/>
  <c r="AM398" i="9"/>
  <c r="AP398" i="9"/>
  <c r="AL399" i="9"/>
  <c r="AM399" i="9"/>
  <c r="AP399" i="9"/>
  <c r="AL400" i="9"/>
  <c r="AM400" i="9"/>
  <c r="AP400" i="9"/>
  <c r="AL401" i="9"/>
  <c r="AM401" i="9"/>
  <c r="AP401" i="9"/>
  <c r="AL402" i="9"/>
  <c r="AM402" i="9"/>
  <c r="AP402" i="9"/>
  <c r="AL403" i="9"/>
  <c r="AM403" i="9"/>
  <c r="AP403" i="9"/>
  <c r="AL404" i="9"/>
  <c r="AM404" i="9"/>
  <c r="AP404" i="9"/>
  <c r="AL405" i="9"/>
  <c r="AM405" i="9"/>
  <c r="AP405" i="9"/>
  <c r="AL406" i="9"/>
  <c r="AM406" i="9"/>
  <c r="AP406" i="9"/>
  <c r="AL407" i="9"/>
  <c r="AM407" i="9"/>
  <c r="AP407" i="9"/>
  <c r="AL408" i="9"/>
  <c r="AM408" i="9"/>
  <c r="AP408" i="9"/>
  <c r="AL409" i="9"/>
  <c r="AM409" i="9"/>
  <c r="AP409" i="9"/>
  <c r="AL410" i="9"/>
  <c r="AM410" i="9"/>
  <c r="AP410" i="9"/>
  <c r="AL411" i="9"/>
  <c r="AM411" i="9"/>
  <c r="AP411" i="9"/>
  <c r="AL412" i="9"/>
  <c r="AM412" i="9"/>
  <c r="AP412" i="9"/>
  <c r="AL413" i="9"/>
  <c r="AM413" i="9"/>
  <c r="AP413" i="9"/>
  <c r="AL414" i="9"/>
  <c r="AM414" i="9"/>
  <c r="AP414" i="9"/>
  <c r="AL415" i="9"/>
  <c r="AM415" i="9"/>
  <c r="AP415" i="9"/>
  <c r="AL416" i="9"/>
  <c r="AM416" i="9"/>
  <c r="AP416" i="9"/>
  <c r="AL417" i="9"/>
  <c r="AM417" i="9"/>
  <c r="AP417" i="9"/>
  <c r="AL418" i="9"/>
  <c r="AM418" i="9"/>
  <c r="AP418" i="9"/>
  <c r="AL419" i="9"/>
  <c r="AM419" i="9"/>
  <c r="AP419" i="9"/>
  <c r="AL420" i="9"/>
  <c r="AM420" i="9"/>
  <c r="AP420" i="9"/>
  <c r="AL421" i="9"/>
  <c r="AM421" i="9"/>
  <c r="AP421" i="9"/>
  <c r="AL422" i="9"/>
  <c r="AM422" i="9"/>
  <c r="AP422" i="9"/>
  <c r="AL423" i="9"/>
  <c r="AM423" i="9"/>
  <c r="AP423" i="9"/>
  <c r="AL424" i="9"/>
  <c r="AM424" i="9"/>
  <c r="AP424" i="9"/>
  <c r="AL425" i="9"/>
  <c r="AM425" i="9"/>
  <c r="AP425" i="9"/>
  <c r="AL426" i="9"/>
  <c r="AM426" i="9"/>
  <c r="AP426" i="9"/>
  <c r="AL427" i="9"/>
  <c r="AM427" i="9"/>
  <c r="AP427" i="9"/>
  <c r="AL428" i="9"/>
  <c r="AM428" i="9"/>
  <c r="AP428" i="9"/>
  <c r="AL429" i="9"/>
  <c r="AM429" i="9"/>
  <c r="AP429" i="9"/>
  <c r="AL430" i="9"/>
  <c r="AM430" i="9"/>
  <c r="AP430" i="9"/>
  <c r="AL431" i="9"/>
  <c r="AM431" i="9"/>
  <c r="AP431" i="9"/>
  <c r="AL432" i="9"/>
  <c r="AM432" i="9"/>
  <c r="AP432" i="9"/>
  <c r="AL433" i="9"/>
  <c r="AM433" i="9"/>
  <c r="AP433" i="9"/>
  <c r="AL434" i="9"/>
  <c r="AM434" i="9"/>
  <c r="AP434" i="9"/>
  <c r="AL435" i="9"/>
  <c r="AM435" i="9"/>
  <c r="AP435" i="9"/>
  <c r="AL436" i="9"/>
  <c r="AM436" i="9"/>
  <c r="AP436" i="9"/>
  <c r="AL437" i="9"/>
  <c r="AM437" i="9"/>
  <c r="AP437" i="9"/>
  <c r="AL438" i="9"/>
  <c r="AM438" i="9"/>
  <c r="AP438" i="9"/>
  <c r="AL439" i="9"/>
  <c r="AM439" i="9"/>
  <c r="AP439" i="9"/>
  <c r="AL440" i="9"/>
  <c r="AM440" i="9"/>
  <c r="AP440" i="9"/>
  <c r="AL441" i="9"/>
  <c r="AM441" i="9"/>
  <c r="AP441" i="9"/>
  <c r="AL442" i="9"/>
  <c r="AM442" i="9"/>
  <c r="AP442" i="9"/>
  <c r="AL443" i="9"/>
  <c r="AM443" i="9"/>
  <c r="AP443" i="9"/>
  <c r="AL444" i="9"/>
  <c r="AM444" i="9"/>
  <c r="AP444" i="9"/>
  <c r="AL445" i="9"/>
  <c r="AM445" i="9"/>
  <c r="AP445" i="9"/>
  <c r="AL446" i="9"/>
  <c r="AM446" i="9"/>
  <c r="AP446" i="9"/>
  <c r="AL447" i="9"/>
  <c r="AM447" i="9"/>
  <c r="AP447" i="9"/>
  <c r="AL448" i="9"/>
  <c r="AM448" i="9"/>
  <c r="AP448" i="9"/>
  <c r="AL449" i="9"/>
  <c r="AM449" i="9"/>
  <c r="AP449" i="9"/>
  <c r="AL450" i="9"/>
  <c r="AM450" i="9"/>
  <c r="AP450" i="9"/>
  <c r="AL451" i="9"/>
  <c r="AM451" i="9"/>
  <c r="AP451" i="9"/>
  <c r="AL452" i="9"/>
  <c r="AM452" i="9"/>
  <c r="AP452" i="9"/>
  <c r="AL453" i="9"/>
  <c r="AM453" i="9"/>
  <c r="AP453" i="9"/>
  <c r="AL454" i="9"/>
  <c r="AM454" i="9"/>
  <c r="AP454" i="9"/>
  <c r="AL455" i="9"/>
  <c r="AM455" i="9"/>
  <c r="AP455" i="9"/>
  <c r="AL456" i="9"/>
  <c r="AM456" i="9"/>
  <c r="AP456" i="9"/>
  <c r="AL457" i="9"/>
  <c r="AM457" i="9"/>
  <c r="AP457" i="9"/>
  <c r="AL458" i="9"/>
  <c r="AM458" i="9"/>
  <c r="AP458" i="9"/>
  <c r="AL459" i="9"/>
  <c r="AM459" i="9"/>
  <c r="AP459" i="9"/>
  <c r="AL460" i="9"/>
  <c r="AM460" i="9"/>
  <c r="AP460" i="9"/>
  <c r="AL461" i="9"/>
  <c r="AM461" i="9"/>
  <c r="AP461" i="9"/>
  <c r="AL462" i="9"/>
  <c r="AM462" i="9"/>
  <c r="AP462" i="9"/>
  <c r="AL463" i="9"/>
  <c r="AM463" i="9"/>
  <c r="AP463" i="9"/>
  <c r="AL464" i="9"/>
  <c r="AM464" i="9"/>
  <c r="AP464" i="9"/>
  <c r="AL465" i="9"/>
  <c r="AM465" i="9"/>
  <c r="AP465" i="9"/>
  <c r="AL466" i="9"/>
  <c r="AM466" i="9"/>
  <c r="AP466" i="9"/>
  <c r="AL467" i="9"/>
  <c r="AM467" i="9"/>
  <c r="AP467" i="9"/>
  <c r="AL468" i="9"/>
  <c r="AM468" i="9"/>
  <c r="AP468" i="9"/>
  <c r="AL469" i="9"/>
  <c r="AM469" i="9"/>
  <c r="AP469" i="9"/>
  <c r="AL470" i="9"/>
  <c r="AM470" i="9"/>
  <c r="AP470" i="9"/>
  <c r="AL471" i="9"/>
  <c r="AM471" i="9"/>
  <c r="AP471" i="9"/>
  <c r="AL472" i="9"/>
  <c r="AM472" i="9"/>
  <c r="AP472" i="9"/>
  <c r="AL473" i="9"/>
  <c r="AM473" i="9"/>
  <c r="AP473" i="9"/>
  <c r="AL474" i="9"/>
  <c r="AM474" i="9"/>
  <c r="AP474" i="9"/>
  <c r="AL475" i="9"/>
  <c r="AM475" i="9"/>
  <c r="AP475" i="9"/>
  <c r="AL476" i="9"/>
  <c r="AM476" i="9"/>
  <c r="AP476" i="9"/>
  <c r="AL477" i="9"/>
  <c r="AM477" i="9"/>
  <c r="AP477" i="9"/>
  <c r="AL478" i="9"/>
  <c r="AM478" i="9"/>
  <c r="AP478" i="9"/>
  <c r="AL479" i="9"/>
  <c r="AM479" i="9"/>
  <c r="AP479" i="9"/>
  <c r="AL480" i="9"/>
  <c r="AM480" i="9"/>
  <c r="AP480" i="9"/>
  <c r="AL481" i="9"/>
  <c r="AM481" i="9"/>
  <c r="AP481" i="9"/>
  <c r="AL482" i="9"/>
  <c r="AM482" i="9"/>
  <c r="AP482" i="9"/>
  <c r="AL483" i="9"/>
  <c r="AM483" i="9"/>
  <c r="AP483" i="9"/>
  <c r="AL484" i="9"/>
  <c r="AM484" i="9"/>
  <c r="AP484" i="9"/>
  <c r="AL485" i="9"/>
  <c r="AM485" i="9"/>
  <c r="AP485" i="9"/>
  <c r="AL486" i="9"/>
  <c r="AM486" i="9"/>
  <c r="AP486" i="9"/>
  <c r="AL487" i="9"/>
  <c r="AM487" i="9"/>
  <c r="AP487" i="9"/>
  <c r="AL488" i="9"/>
  <c r="AM488" i="9"/>
  <c r="AP488" i="9"/>
  <c r="AL489" i="9"/>
  <c r="AM489" i="9"/>
  <c r="AP489" i="9"/>
  <c r="AL490" i="9"/>
  <c r="AM490" i="9"/>
  <c r="AP490" i="9"/>
  <c r="AL491" i="9"/>
  <c r="AM491" i="9"/>
  <c r="AP491" i="9"/>
  <c r="AL492" i="9"/>
  <c r="AM492" i="9"/>
  <c r="AP492" i="9"/>
  <c r="AL493" i="9"/>
  <c r="AM493" i="9"/>
  <c r="AP493" i="9"/>
  <c r="AL494" i="9"/>
  <c r="AM494" i="9"/>
  <c r="AP494" i="9"/>
  <c r="AL495" i="9"/>
  <c r="AM495" i="9"/>
  <c r="AP495" i="9"/>
  <c r="AL496" i="9"/>
  <c r="AM496" i="9"/>
  <c r="AP496" i="9"/>
  <c r="AL497" i="9"/>
  <c r="AM497" i="9"/>
  <c r="AP497" i="9"/>
  <c r="AL498" i="9"/>
  <c r="AM498" i="9"/>
  <c r="AP498" i="9"/>
  <c r="AL499" i="9"/>
  <c r="AM499" i="9"/>
  <c r="AP499" i="9"/>
  <c r="AL500" i="9"/>
  <c r="AM500" i="9"/>
  <c r="AP500" i="9"/>
  <c r="AN22" i="9"/>
  <c r="AQ22" i="9"/>
  <c r="AR22" i="9"/>
  <c r="AN23" i="9"/>
  <c r="AQ23" i="9"/>
  <c r="AR23" i="9"/>
  <c r="AN24" i="9"/>
  <c r="AQ24" i="9"/>
  <c r="AR24" i="9"/>
  <c r="AN25" i="9"/>
  <c r="AQ25" i="9"/>
  <c r="AR25" i="9"/>
  <c r="AN26" i="9"/>
  <c r="AQ26" i="9"/>
  <c r="AR26" i="9"/>
  <c r="AN27" i="9"/>
  <c r="AQ27" i="9"/>
  <c r="AR27" i="9"/>
  <c r="AN28" i="9"/>
  <c r="AQ28" i="9"/>
  <c r="AR28" i="9"/>
  <c r="AN29" i="9"/>
  <c r="AQ29" i="9"/>
  <c r="AR29" i="9"/>
  <c r="AN30" i="9"/>
  <c r="AQ30" i="9"/>
  <c r="AR30" i="9"/>
  <c r="AN31" i="9"/>
  <c r="AO31" i="9"/>
  <c r="AQ31" i="9"/>
  <c r="AR31" i="9"/>
  <c r="AN32" i="9"/>
  <c r="AO32" i="9"/>
  <c r="AQ32" i="9"/>
  <c r="AR32" i="9"/>
  <c r="AN33" i="9"/>
  <c r="AO33" i="9"/>
  <c r="AQ33" i="9"/>
  <c r="AR33" i="9"/>
  <c r="AN34" i="9"/>
  <c r="AO34" i="9"/>
  <c r="AQ34" i="9"/>
  <c r="AR34" i="9"/>
  <c r="AN35" i="9"/>
  <c r="AO35" i="9"/>
  <c r="AQ35" i="9"/>
  <c r="AR35" i="9"/>
  <c r="AN36" i="9"/>
  <c r="AO36" i="9"/>
  <c r="AQ36" i="9"/>
  <c r="AR36" i="9"/>
  <c r="AN37" i="9"/>
  <c r="AO37" i="9"/>
  <c r="AQ37" i="9"/>
  <c r="AR37" i="9"/>
  <c r="AN38" i="9"/>
  <c r="AO38" i="9"/>
  <c r="AQ38" i="9"/>
  <c r="AR38" i="9"/>
  <c r="AN39" i="9"/>
  <c r="AO39" i="9"/>
  <c r="AQ39" i="9"/>
  <c r="AR39" i="9"/>
  <c r="AN40" i="9"/>
  <c r="AO40" i="9"/>
  <c r="AQ40" i="9"/>
  <c r="AR40" i="9"/>
  <c r="AN41" i="9"/>
  <c r="AO41" i="9"/>
  <c r="AQ41" i="9"/>
  <c r="AR41" i="9"/>
  <c r="AN42" i="9"/>
  <c r="AO42" i="9"/>
  <c r="AQ42" i="9"/>
  <c r="AR42" i="9"/>
  <c r="AN43" i="9"/>
  <c r="AO43" i="9"/>
  <c r="AQ43" i="9"/>
  <c r="AR43" i="9"/>
  <c r="AN44" i="9"/>
  <c r="AO44" i="9"/>
  <c r="AQ44" i="9"/>
  <c r="AR44" i="9"/>
  <c r="AN45" i="9"/>
  <c r="AO45" i="9"/>
  <c r="AQ45" i="9"/>
  <c r="AR45" i="9"/>
  <c r="AN46" i="9"/>
  <c r="AO46" i="9"/>
  <c r="AQ46" i="9"/>
  <c r="AR46" i="9"/>
  <c r="AN47" i="9"/>
  <c r="AO47" i="9"/>
  <c r="AQ47" i="9"/>
  <c r="AR47" i="9"/>
  <c r="AN48" i="9"/>
  <c r="AO48" i="9"/>
  <c r="AQ48" i="9"/>
  <c r="AR48" i="9"/>
  <c r="AN49" i="9"/>
  <c r="AO49" i="9"/>
  <c r="AQ49" i="9"/>
  <c r="AR49" i="9"/>
  <c r="AN50" i="9"/>
  <c r="AO50" i="9"/>
  <c r="AQ50" i="9"/>
  <c r="AR50" i="9"/>
  <c r="AN51" i="9"/>
  <c r="AO51" i="9"/>
  <c r="AQ51" i="9"/>
  <c r="AR51" i="9"/>
  <c r="AN52" i="9"/>
  <c r="AO52" i="9"/>
  <c r="AQ52" i="9"/>
  <c r="AR52" i="9"/>
  <c r="AN53" i="9"/>
  <c r="AO53" i="9"/>
  <c r="AQ53" i="9"/>
  <c r="AR53" i="9"/>
  <c r="AN54" i="9"/>
  <c r="AO54" i="9"/>
  <c r="AQ54" i="9"/>
  <c r="AR54" i="9"/>
  <c r="AN55" i="9"/>
  <c r="AO55" i="9"/>
  <c r="AQ55" i="9"/>
  <c r="AR55" i="9"/>
  <c r="AN56" i="9"/>
  <c r="AO56" i="9"/>
  <c r="AQ56" i="9"/>
  <c r="AR56" i="9"/>
  <c r="AN57" i="9"/>
  <c r="AO57" i="9"/>
  <c r="AQ57" i="9"/>
  <c r="AR57" i="9"/>
  <c r="AN58" i="9"/>
  <c r="AO58" i="9"/>
  <c r="AQ58" i="9"/>
  <c r="AR58" i="9"/>
  <c r="AN59" i="9"/>
  <c r="AO59" i="9"/>
  <c r="AQ59" i="9"/>
  <c r="AR59" i="9"/>
  <c r="AN60" i="9"/>
  <c r="AO60" i="9"/>
  <c r="AQ60" i="9"/>
  <c r="AR60" i="9"/>
  <c r="AN61" i="9"/>
  <c r="AO61" i="9"/>
  <c r="AQ61" i="9"/>
  <c r="AR61" i="9"/>
  <c r="AN62" i="9"/>
  <c r="AO62" i="9"/>
  <c r="AQ62" i="9"/>
  <c r="AR62" i="9"/>
  <c r="AN63" i="9"/>
  <c r="AO63" i="9"/>
  <c r="AQ63" i="9"/>
  <c r="AR63" i="9"/>
  <c r="AN64" i="9"/>
  <c r="AO64" i="9"/>
  <c r="AQ64" i="9"/>
  <c r="AR64" i="9"/>
  <c r="AN65" i="9"/>
  <c r="AO65" i="9"/>
  <c r="AQ65" i="9"/>
  <c r="AR65" i="9"/>
  <c r="AN66" i="9"/>
  <c r="AO66" i="9"/>
  <c r="AQ66" i="9"/>
  <c r="AR66" i="9"/>
  <c r="AN67" i="9"/>
  <c r="AO67" i="9"/>
  <c r="AQ67" i="9"/>
  <c r="AR67" i="9"/>
  <c r="AN68" i="9"/>
  <c r="AO68" i="9"/>
  <c r="AQ68" i="9"/>
  <c r="AR68" i="9"/>
  <c r="AN69" i="9"/>
  <c r="AO69" i="9"/>
  <c r="AQ69" i="9"/>
  <c r="AR69" i="9"/>
  <c r="AN70" i="9"/>
  <c r="AO70" i="9"/>
  <c r="AQ70" i="9"/>
  <c r="AR70" i="9"/>
  <c r="AN71" i="9"/>
  <c r="AO71" i="9"/>
  <c r="AQ71" i="9"/>
  <c r="AR71" i="9"/>
  <c r="AN72" i="9"/>
  <c r="AO72" i="9"/>
  <c r="AQ72" i="9"/>
  <c r="AR72" i="9"/>
  <c r="AN73" i="9"/>
  <c r="AO73" i="9"/>
  <c r="AQ73" i="9"/>
  <c r="AR73" i="9"/>
  <c r="AN74" i="9"/>
  <c r="AO74" i="9"/>
  <c r="AQ74" i="9"/>
  <c r="AR74" i="9"/>
  <c r="AN75" i="9"/>
  <c r="AO75" i="9"/>
  <c r="AQ75" i="9"/>
  <c r="AR75" i="9"/>
  <c r="AN76" i="9"/>
  <c r="AO76" i="9"/>
  <c r="AQ76" i="9"/>
  <c r="AR76" i="9"/>
  <c r="AN77" i="9"/>
  <c r="AO77" i="9"/>
  <c r="AQ77" i="9"/>
  <c r="AR77" i="9"/>
  <c r="AN78" i="9"/>
  <c r="AO78" i="9"/>
  <c r="AQ78" i="9"/>
  <c r="AR78" i="9"/>
  <c r="AN79" i="9"/>
  <c r="AO79" i="9"/>
  <c r="AQ79" i="9"/>
  <c r="AR79" i="9"/>
  <c r="AN80" i="9"/>
  <c r="AO80" i="9"/>
  <c r="AQ80" i="9"/>
  <c r="AR80" i="9"/>
  <c r="AN81" i="9"/>
  <c r="AO81" i="9"/>
  <c r="AQ81" i="9"/>
  <c r="AR81" i="9"/>
  <c r="AN82" i="9"/>
  <c r="AO82" i="9"/>
  <c r="AQ82" i="9"/>
  <c r="AR82" i="9"/>
  <c r="AN83" i="9"/>
  <c r="AO83" i="9"/>
  <c r="AQ83" i="9"/>
  <c r="AR83" i="9"/>
  <c r="AN84" i="9"/>
  <c r="AO84" i="9"/>
  <c r="AQ84" i="9"/>
  <c r="AR84" i="9"/>
  <c r="AN85" i="9"/>
  <c r="AO85" i="9"/>
  <c r="AQ85" i="9"/>
  <c r="AR85" i="9"/>
  <c r="AN86" i="9"/>
  <c r="AO86" i="9"/>
  <c r="AQ86" i="9"/>
  <c r="AR86" i="9"/>
  <c r="AN87" i="9"/>
  <c r="AO87" i="9"/>
  <c r="AQ87" i="9"/>
  <c r="AR87" i="9"/>
  <c r="AN88" i="9"/>
  <c r="AO88" i="9"/>
  <c r="AQ88" i="9"/>
  <c r="AR88" i="9"/>
  <c r="AN89" i="9"/>
  <c r="AO89" i="9"/>
  <c r="AQ89" i="9"/>
  <c r="AR89" i="9"/>
  <c r="AN90" i="9"/>
  <c r="AO90" i="9"/>
  <c r="AQ90" i="9"/>
  <c r="AR90" i="9"/>
  <c r="AN91" i="9"/>
  <c r="AO91" i="9"/>
  <c r="AQ91" i="9"/>
  <c r="AR91" i="9"/>
  <c r="AN92" i="9"/>
  <c r="AO92" i="9"/>
  <c r="AQ92" i="9"/>
  <c r="AR92" i="9"/>
  <c r="AN93" i="9"/>
  <c r="AO93" i="9"/>
  <c r="AQ93" i="9"/>
  <c r="AR93" i="9"/>
  <c r="AN94" i="9"/>
  <c r="AO94" i="9"/>
  <c r="AQ94" i="9"/>
  <c r="AR94" i="9"/>
  <c r="AN95" i="9"/>
  <c r="AO95" i="9"/>
  <c r="AQ95" i="9"/>
  <c r="AR95" i="9"/>
  <c r="AN96" i="9"/>
  <c r="AO96" i="9"/>
  <c r="AQ96" i="9"/>
  <c r="AR96" i="9"/>
  <c r="AN97" i="9"/>
  <c r="AO97" i="9"/>
  <c r="AQ97" i="9"/>
  <c r="AR97" i="9"/>
  <c r="AN98" i="9"/>
  <c r="AO98" i="9"/>
  <c r="AQ98" i="9"/>
  <c r="AR98" i="9"/>
  <c r="AN99" i="9"/>
  <c r="AO99" i="9"/>
  <c r="AQ99" i="9"/>
  <c r="AR99" i="9"/>
  <c r="AN100" i="9"/>
  <c r="AO100" i="9"/>
  <c r="AQ100" i="9"/>
  <c r="AR100" i="9"/>
  <c r="AN101" i="9"/>
  <c r="AO101" i="9"/>
  <c r="AQ101" i="9"/>
  <c r="AR101" i="9"/>
  <c r="AN102" i="9"/>
  <c r="AO102" i="9"/>
  <c r="AQ102" i="9"/>
  <c r="AR102" i="9"/>
  <c r="AN103" i="9"/>
  <c r="AO103" i="9"/>
  <c r="AQ103" i="9"/>
  <c r="AR103" i="9"/>
  <c r="AN104" i="9"/>
  <c r="AO104" i="9"/>
  <c r="AQ104" i="9"/>
  <c r="AR104" i="9"/>
  <c r="AN105" i="9"/>
  <c r="AO105" i="9"/>
  <c r="AQ105" i="9"/>
  <c r="AR105" i="9"/>
  <c r="AN106" i="9"/>
  <c r="AO106" i="9"/>
  <c r="AQ106" i="9"/>
  <c r="AR106" i="9"/>
  <c r="AN107" i="9"/>
  <c r="AO107" i="9"/>
  <c r="AQ107" i="9"/>
  <c r="AR107" i="9"/>
  <c r="AN108" i="9"/>
  <c r="AO108" i="9"/>
  <c r="AQ108" i="9"/>
  <c r="AR108" i="9"/>
  <c r="AN109" i="9"/>
  <c r="AO109" i="9"/>
  <c r="AQ109" i="9"/>
  <c r="AR109" i="9"/>
  <c r="AN110" i="9"/>
  <c r="AO110" i="9"/>
  <c r="AQ110" i="9"/>
  <c r="AR110" i="9"/>
  <c r="AN111" i="9"/>
  <c r="AO111" i="9"/>
  <c r="AQ111" i="9"/>
  <c r="AR111" i="9"/>
  <c r="AN112" i="9"/>
  <c r="AO112" i="9"/>
  <c r="AQ112" i="9"/>
  <c r="AR112" i="9"/>
  <c r="AN113" i="9"/>
  <c r="AO113" i="9"/>
  <c r="AQ113" i="9"/>
  <c r="AR113" i="9"/>
  <c r="AN114" i="9"/>
  <c r="AO114" i="9"/>
  <c r="AQ114" i="9"/>
  <c r="AR114" i="9"/>
  <c r="AN115" i="9"/>
  <c r="AO115" i="9"/>
  <c r="AQ115" i="9"/>
  <c r="AR115" i="9"/>
  <c r="AN116" i="9"/>
  <c r="AO116" i="9"/>
  <c r="AQ116" i="9"/>
  <c r="AR116" i="9"/>
  <c r="AN117" i="9"/>
  <c r="AO117" i="9"/>
  <c r="AQ117" i="9"/>
  <c r="AR117" i="9"/>
  <c r="AN118" i="9"/>
  <c r="AO118" i="9"/>
  <c r="AQ118" i="9"/>
  <c r="AR118" i="9"/>
  <c r="AN119" i="9"/>
  <c r="AO119" i="9"/>
  <c r="AQ119" i="9"/>
  <c r="AR119" i="9"/>
  <c r="AN120" i="9"/>
  <c r="AO120" i="9"/>
  <c r="AQ120" i="9"/>
  <c r="AR120" i="9"/>
  <c r="AN121" i="9"/>
  <c r="AO121" i="9"/>
  <c r="AQ121" i="9"/>
  <c r="AR121" i="9"/>
  <c r="AN122" i="9"/>
  <c r="AO122" i="9"/>
  <c r="AQ122" i="9"/>
  <c r="AR122" i="9"/>
  <c r="AN123" i="9"/>
  <c r="AO123" i="9"/>
  <c r="AQ123" i="9"/>
  <c r="AR123" i="9"/>
  <c r="AN124" i="9"/>
  <c r="AO124" i="9"/>
  <c r="AQ124" i="9"/>
  <c r="AR124" i="9"/>
  <c r="AN125" i="9"/>
  <c r="AO125" i="9"/>
  <c r="AQ125" i="9"/>
  <c r="AR125" i="9"/>
  <c r="AN126" i="9"/>
  <c r="AO126" i="9"/>
  <c r="AQ126" i="9"/>
  <c r="AR126" i="9"/>
  <c r="AN127" i="9"/>
  <c r="AO127" i="9"/>
  <c r="AQ127" i="9"/>
  <c r="AR127" i="9"/>
  <c r="AN128" i="9"/>
  <c r="AO128" i="9"/>
  <c r="AQ128" i="9"/>
  <c r="AR128" i="9"/>
  <c r="AN129" i="9"/>
  <c r="AO129" i="9"/>
  <c r="AQ129" i="9"/>
  <c r="AR129" i="9"/>
  <c r="AN130" i="9"/>
  <c r="AO130" i="9"/>
  <c r="AQ130" i="9"/>
  <c r="AR130" i="9"/>
  <c r="AN131" i="9"/>
  <c r="AO131" i="9"/>
  <c r="AQ131" i="9"/>
  <c r="AR131" i="9"/>
  <c r="AN132" i="9"/>
  <c r="AO132" i="9"/>
  <c r="AQ132" i="9"/>
  <c r="AR132" i="9"/>
  <c r="AN133" i="9"/>
  <c r="AO133" i="9"/>
  <c r="AQ133" i="9"/>
  <c r="AR133" i="9"/>
  <c r="AN134" i="9"/>
  <c r="AO134" i="9"/>
  <c r="AQ134" i="9"/>
  <c r="AR134" i="9"/>
  <c r="AN135" i="9"/>
  <c r="AO135" i="9"/>
  <c r="AQ135" i="9"/>
  <c r="AR135" i="9"/>
  <c r="AN136" i="9"/>
  <c r="AO136" i="9"/>
  <c r="AQ136" i="9"/>
  <c r="AR136" i="9"/>
  <c r="AN137" i="9"/>
  <c r="AO137" i="9"/>
  <c r="AQ137" i="9"/>
  <c r="AR137" i="9"/>
  <c r="AN138" i="9"/>
  <c r="AO138" i="9"/>
  <c r="AQ138" i="9"/>
  <c r="AR138" i="9"/>
  <c r="AN139" i="9"/>
  <c r="AO139" i="9"/>
  <c r="AQ139" i="9"/>
  <c r="AR139" i="9"/>
  <c r="AN140" i="9"/>
  <c r="AO140" i="9"/>
  <c r="AQ140" i="9"/>
  <c r="AR140" i="9"/>
  <c r="AN141" i="9"/>
  <c r="AO141" i="9"/>
  <c r="AQ141" i="9"/>
  <c r="AR141" i="9"/>
  <c r="AN142" i="9"/>
  <c r="AO142" i="9"/>
  <c r="AQ142" i="9"/>
  <c r="AR142" i="9"/>
  <c r="AN143" i="9"/>
  <c r="AO143" i="9"/>
  <c r="AQ143" i="9"/>
  <c r="AR143" i="9"/>
  <c r="AN144" i="9"/>
  <c r="AO144" i="9"/>
  <c r="AQ144" i="9"/>
  <c r="AR144" i="9"/>
  <c r="AN145" i="9"/>
  <c r="AO145" i="9"/>
  <c r="AQ145" i="9"/>
  <c r="AR145" i="9"/>
  <c r="AN146" i="9"/>
  <c r="AO146" i="9"/>
  <c r="AQ146" i="9"/>
  <c r="AR146" i="9"/>
  <c r="AN147" i="9"/>
  <c r="AO147" i="9"/>
  <c r="AQ147" i="9"/>
  <c r="AR147" i="9"/>
  <c r="AN148" i="9"/>
  <c r="AO148" i="9"/>
  <c r="AQ148" i="9"/>
  <c r="AR148" i="9"/>
  <c r="AN149" i="9"/>
  <c r="AO149" i="9"/>
  <c r="AQ149" i="9"/>
  <c r="AR149" i="9"/>
  <c r="AN150" i="9"/>
  <c r="AO150" i="9"/>
  <c r="AQ150" i="9"/>
  <c r="AR150" i="9"/>
  <c r="AN151" i="9"/>
  <c r="AO151" i="9"/>
  <c r="AQ151" i="9"/>
  <c r="AR151" i="9"/>
  <c r="AN152" i="9"/>
  <c r="AO152" i="9"/>
  <c r="AQ152" i="9"/>
  <c r="AR152" i="9"/>
  <c r="AN153" i="9"/>
  <c r="AO153" i="9"/>
  <c r="AQ153" i="9"/>
  <c r="AR153" i="9"/>
  <c r="AN154" i="9"/>
  <c r="AO154" i="9"/>
  <c r="AQ154" i="9"/>
  <c r="AR154" i="9"/>
  <c r="AN155" i="9"/>
  <c r="AO155" i="9"/>
  <c r="AQ155" i="9"/>
  <c r="AR155" i="9"/>
  <c r="AN156" i="9"/>
  <c r="AO156" i="9"/>
  <c r="AQ156" i="9"/>
  <c r="AR156" i="9"/>
  <c r="AN157" i="9"/>
  <c r="AO157" i="9"/>
  <c r="AQ157" i="9"/>
  <c r="AR157" i="9"/>
  <c r="AN158" i="9"/>
  <c r="AO158" i="9"/>
  <c r="AQ158" i="9"/>
  <c r="AR158" i="9"/>
  <c r="AN159" i="9"/>
  <c r="AO159" i="9"/>
  <c r="AQ159" i="9"/>
  <c r="AR159" i="9"/>
  <c r="AN160" i="9"/>
  <c r="AO160" i="9"/>
  <c r="AQ160" i="9"/>
  <c r="AR160" i="9"/>
  <c r="AN161" i="9"/>
  <c r="AO161" i="9"/>
  <c r="AQ161" i="9"/>
  <c r="AR161" i="9"/>
  <c r="AN162" i="9"/>
  <c r="AO162" i="9"/>
  <c r="AQ162" i="9"/>
  <c r="AR162" i="9"/>
  <c r="AN163" i="9"/>
  <c r="AO163" i="9"/>
  <c r="AQ163" i="9"/>
  <c r="AR163" i="9"/>
  <c r="AN164" i="9"/>
  <c r="AO164" i="9"/>
  <c r="AQ164" i="9"/>
  <c r="AR164" i="9"/>
  <c r="AN165" i="9"/>
  <c r="AO165" i="9"/>
  <c r="AQ165" i="9"/>
  <c r="AR165" i="9"/>
  <c r="AN166" i="9"/>
  <c r="AO166" i="9"/>
  <c r="AQ166" i="9"/>
  <c r="AR166" i="9"/>
  <c r="AN167" i="9"/>
  <c r="AO167" i="9"/>
  <c r="AQ167" i="9"/>
  <c r="AR167" i="9"/>
  <c r="AN168" i="9"/>
  <c r="AO168" i="9"/>
  <c r="AQ168" i="9"/>
  <c r="AR168" i="9"/>
  <c r="AN169" i="9"/>
  <c r="AO169" i="9"/>
  <c r="AQ169" i="9"/>
  <c r="AR169" i="9"/>
  <c r="AN170" i="9"/>
  <c r="AO170" i="9"/>
  <c r="AQ170" i="9"/>
  <c r="AR170" i="9"/>
  <c r="AN171" i="9"/>
  <c r="AO171" i="9"/>
  <c r="AQ171" i="9"/>
  <c r="AR171" i="9"/>
  <c r="AN172" i="9"/>
  <c r="AO172" i="9"/>
  <c r="AQ172" i="9"/>
  <c r="AR172" i="9"/>
  <c r="AN173" i="9"/>
  <c r="AO173" i="9"/>
  <c r="AQ173" i="9"/>
  <c r="AR173" i="9"/>
  <c r="AN174" i="9"/>
  <c r="AO174" i="9"/>
  <c r="AQ174" i="9"/>
  <c r="AR174" i="9"/>
  <c r="AN175" i="9"/>
  <c r="AO175" i="9"/>
  <c r="AQ175" i="9"/>
  <c r="AR175" i="9"/>
  <c r="AN176" i="9"/>
  <c r="AO176" i="9"/>
  <c r="AQ176" i="9"/>
  <c r="AR176" i="9"/>
  <c r="AN177" i="9"/>
  <c r="AO177" i="9"/>
  <c r="AQ177" i="9"/>
  <c r="AR177" i="9"/>
  <c r="AN178" i="9"/>
  <c r="AO178" i="9"/>
  <c r="AQ178" i="9"/>
  <c r="AR178" i="9"/>
  <c r="AN179" i="9"/>
  <c r="AO179" i="9"/>
  <c r="AQ179" i="9"/>
  <c r="AR179" i="9"/>
  <c r="AN180" i="9"/>
  <c r="AO180" i="9"/>
  <c r="AQ180" i="9"/>
  <c r="AR180" i="9"/>
  <c r="AN181" i="9"/>
  <c r="AO181" i="9"/>
  <c r="AQ181" i="9"/>
  <c r="AR181" i="9"/>
  <c r="AN182" i="9"/>
  <c r="AO182" i="9"/>
  <c r="AQ182" i="9"/>
  <c r="AR182" i="9"/>
  <c r="AN183" i="9"/>
  <c r="AO183" i="9"/>
  <c r="AQ183" i="9"/>
  <c r="AR183" i="9"/>
  <c r="AN184" i="9"/>
  <c r="AO184" i="9"/>
  <c r="AQ184" i="9"/>
  <c r="AR184" i="9"/>
  <c r="AN185" i="9"/>
  <c r="AO185" i="9"/>
  <c r="AQ185" i="9"/>
  <c r="AR185" i="9"/>
  <c r="AN186" i="9"/>
  <c r="AO186" i="9"/>
  <c r="AQ186" i="9"/>
  <c r="AR186" i="9"/>
  <c r="AN187" i="9"/>
  <c r="AO187" i="9"/>
  <c r="AQ187" i="9"/>
  <c r="AR187" i="9"/>
  <c r="AN188" i="9"/>
  <c r="AO188" i="9"/>
  <c r="AQ188" i="9"/>
  <c r="AR188" i="9"/>
  <c r="AN189" i="9"/>
  <c r="AO189" i="9"/>
  <c r="AQ189" i="9"/>
  <c r="AR189" i="9"/>
  <c r="AN190" i="9"/>
  <c r="AO190" i="9"/>
  <c r="AQ190" i="9"/>
  <c r="AR190" i="9"/>
  <c r="AN191" i="9"/>
  <c r="AO191" i="9"/>
  <c r="AQ191" i="9"/>
  <c r="AR191" i="9"/>
  <c r="AN192" i="9"/>
  <c r="AO192" i="9"/>
  <c r="AQ192" i="9"/>
  <c r="AR192" i="9"/>
  <c r="AN193" i="9"/>
  <c r="AO193" i="9"/>
  <c r="AQ193" i="9"/>
  <c r="AR193" i="9"/>
  <c r="AN194" i="9"/>
  <c r="AO194" i="9"/>
  <c r="AQ194" i="9"/>
  <c r="AR194" i="9"/>
  <c r="AN195" i="9"/>
  <c r="AO195" i="9"/>
  <c r="AQ195" i="9"/>
  <c r="AR195" i="9"/>
  <c r="AN196" i="9"/>
  <c r="AO196" i="9"/>
  <c r="AQ196" i="9"/>
  <c r="AR196" i="9"/>
  <c r="AN197" i="9"/>
  <c r="AO197" i="9"/>
  <c r="AQ197" i="9"/>
  <c r="AR197" i="9"/>
  <c r="AN198" i="9"/>
  <c r="AO198" i="9"/>
  <c r="AQ198" i="9"/>
  <c r="AR198" i="9"/>
  <c r="AN199" i="9"/>
  <c r="AO199" i="9"/>
  <c r="AQ199" i="9"/>
  <c r="AR199" i="9"/>
  <c r="AN200" i="9"/>
  <c r="AO200" i="9"/>
  <c r="AQ200" i="9"/>
  <c r="AR200" i="9"/>
  <c r="AN201" i="9"/>
  <c r="AO201" i="9"/>
  <c r="AQ201" i="9"/>
  <c r="AR201" i="9"/>
  <c r="AN202" i="9"/>
  <c r="AO202" i="9"/>
  <c r="AQ202" i="9"/>
  <c r="AR202" i="9"/>
  <c r="AN203" i="9"/>
  <c r="AO203" i="9"/>
  <c r="AQ203" i="9"/>
  <c r="AR203" i="9"/>
  <c r="AN204" i="9"/>
  <c r="AO204" i="9"/>
  <c r="AQ204" i="9"/>
  <c r="AR204" i="9"/>
  <c r="AN205" i="9"/>
  <c r="AO205" i="9"/>
  <c r="AQ205" i="9"/>
  <c r="AR205" i="9"/>
  <c r="AN206" i="9"/>
  <c r="AO206" i="9"/>
  <c r="AQ206" i="9"/>
  <c r="AR206" i="9"/>
  <c r="AN207" i="9"/>
  <c r="AO207" i="9"/>
  <c r="AQ207" i="9"/>
  <c r="AR207" i="9"/>
  <c r="AN208" i="9"/>
  <c r="AO208" i="9"/>
  <c r="AQ208" i="9"/>
  <c r="AR208" i="9"/>
  <c r="AN209" i="9"/>
  <c r="AO209" i="9"/>
  <c r="AQ209" i="9"/>
  <c r="AR209" i="9"/>
  <c r="AN210" i="9"/>
  <c r="AO210" i="9"/>
  <c r="AQ210" i="9"/>
  <c r="AR210" i="9"/>
  <c r="AN211" i="9"/>
  <c r="AO211" i="9"/>
  <c r="AQ211" i="9"/>
  <c r="AR211" i="9"/>
  <c r="AN212" i="9"/>
  <c r="AO212" i="9"/>
  <c r="AQ212" i="9"/>
  <c r="AR212" i="9"/>
  <c r="AN213" i="9"/>
  <c r="AO213" i="9"/>
  <c r="AQ213" i="9"/>
  <c r="AR213" i="9"/>
  <c r="AN214" i="9"/>
  <c r="AO214" i="9"/>
  <c r="AQ214" i="9"/>
  <c r="AR214" i="9"/>
  <c r="AN215" i="9"/>
  <c r="AO215" i="9"/>
  <c r="AQ215" i="9"/>
  <c r="AR215" i="9"/>
  <c r="AN216" i="9"/>
  <c r="AO216" i="9"/>
  <c r="AQ216" i="9"/>
  <c r="AR216" i="9"/>
  <c r="AN217" i="9"/>
  <c r="AO217" i="9"/>
  <c r="AQ217" i="9"/>
  <c r="AR217" i="9"/>
  <c r="AN218" i="9"/>
  <c r="AO218" i="9"/>
  <c r="AQ218" i="9"/>
  <c r="AR218" i="9"/>
  <c r="AN219" i="9"/>
  <c r="AO219" i="9"/>
  <c r="AQ219" i="9"/>
  <c r="AR219" i="9"/>
  <c r="AN220" i="9"/>
  <c r="AO220" i="9"/>
  <c r="AQ220" i="9"/>
  <c r="AR220" i="9"/>
  <c r="AN221" i="9"/>
  <c r="AO221" i="9"/>
  <c r="AQ221" i="9"/>
  <c r="AR221" i="9"/>
  <c r="AN222" i="9"/>
  <c r="AO222" i="9"/>
  <c r="AQ222" i="9"/>
  <c r="AR222" i="9"/>
  <c r="AN223" i="9"/>
  <c r="AO223" i="9"/>
  <c r="AQ223" i="9"/>
  <c r="AR223" i="9"/>
  <c r="AN224" i="9"/>
  <c r="AO224" i="9"/>
  <c r="AQ224" i="9"/>
  <c r="AR224" i="9"/>
  <c r="AN225" i="9"/>
  <c r="AO225" i="9"/>
  <c r="AQ225" i="9"/>
  <c r="AR225" i="9"/>
  <c r="AN226" i="9"/>
  <c r="AO226" i="9"/>
  <c r="AQ226" i="9"/>
  <c r="AR226" i="9"/>
  <c r="AN227" i="9"/>
  <c r="AO227" i="9"/>
  <c r="AQ227" i="9"/>
  <c r="AR227" i="9"/>
  <c r="AN228" i="9"/>
  <c r="AO228" i="9"/>
  <c r="AQ228" i="9"/>
  <c r="AR228" i="9"/>
  <c r="AN229" i="9"/>
  <c r="AO229" i="9"/>
  <c r="AQ229" i="9"/>
  <c r="AR229" i="9"/>
  <c r="AN230" i="9"/>
  <c r="AO230" i="9"/>
  <c r="AQ230" i="9"/>
  <c r="AR230" i="9"/>
  <c r="AN231" i="9"/>
  <c r="AO231" i="9"/>
  <c r="AQ231" i="9"/>
  <c r="AR231" i="9"/>
  <c r="AN232" i="9"/>
  <c r="AO232" i="9"/>
  <c r="AQ232" i="9"/>
  <c r="AR232" i="9"/>
  <c r="AN233" i="9"/>
  <c r="AO233" i="9"/>
  <c r="AQ233" i="9"/>
  <c r="AR233" i="9"/>
  <c r="AN234" i="9"/>
  <c r="AO234" i="9"/>
  <c r="AQ234" i="9"/>
  <c r="AR234" i="9"/>
  <c r="AN235" i="9"/>
  <c r="AO235" i="9"/>
  <c r="AQ235" i="9"/>
  <c r="AR235" i="9"/>
  <c r="AN236" i="9"/>
  <c r="AO236" i="9"/>
  <c r="AQ236" i="9"/>
  <c r="AR236" i="9"/>
  <c r="AN237" i="9"/>
  <c r="AO237" i="9"/>
  <c r="AQ237" i="9"/>
  <c r="AR237" i="9"/>
  <c r="AN238" i="9"/>
  <c r="AO238" i="9"/>
  <c r="AQ238" i="9"/>
  <c r="AR238" i="9"/>
  <c r="AN239" i="9"/>
  <c r="AO239" i="9"/>
  <c r="AQ239" i="9"/>
  <c r="AR239" i="9"/>
  <c r="AN240" i="9"/>
  <c r="AO240" i="9"/>
  <c r="AQ240" i="9"/>
  <c r="AR240" i="9"/>
  <c r="AN241" i="9"/>
  <c r="AO241" i="9"/>
  <c r="AQ241" i="9"/>
  <c r="AR241" i="9"/>
  <c r="AN242" i="9"/>
  <c r="AO242" i="9"/>
  <c r="AQ242" i="9"/>
  <c r="AR242" i="9"/>
  <c r="AN243" i="9"/>
  <c r="AO243" i="9"/>
  <c r="AQ243" i="9"/>
  <c r="AR243" i="9"/>
  <c r="AN244" i="9"/>
  <c r="AO244" i="9"/>
  <c r="AQ244" i="9"/>
  <c r="AR244" i="9"/>
  <c r="AN245" i="9"/>
  <c r="AO245" i="9"/>
  <c r="AQ245" i="9"/>
  <c r="AR245" i="9"/>
  <c r="AN246" i="9"/>
  <c r="AO246" i="9"/>
  <c r="AQ246" i="9"/>
  <c r="AR246" i="9"/>
  <c r="AN247" i="9"/>
  <c r="AO247" i="9"/>
  <c r="AQ247" i="9"/>
  <c r="AR247" i="9"/>
  <c r="AN248" i="9"/>
  <c r="AO248" i="9"/>
  <c r="AQ248" i="9"/>
  <c r="AR248" i="9"/>
  <c r="AN249" i="9"/>
  <c r="AO249" i="9"/>
  <c r="AQ249" i="9"/>
  <c r="AR249" i="9"/>
  <c r="AN250" i="9"/>
  <c r="AO250" i="9"/>
  <c r="AQ250" i="9"/>
  <c r="AR250" i="9"/>
  <c r="AN251" i="9"/>
  <c r="AO251" i="9"/>
  <c r="AQ251" i="9"/>
  <c r="AR251" i="9"/>
  <c r="AN252" i="9"/>
  <c r="AO252" i="9"/>
  <c r="AQ252" i="9"/>
  <c r="AR252" i="9"/>
  <c r="AN253" i="9"/>
  <c r="AO253" i="9"/>
  <c r="AQ253" i="9"/>
  <c r="AR253" i="9"/>
  <c r="AN254" i="9"/>
  <c r="AO254" i="9"/>
  <c r="AQ254" i="9"/>
  <c r="AR254" i="9"/>
  <c r="AN255" i="9"/>
  <c r="AO255" i="9"/>
  <c r="AQ255" i="9"/>
  <c r="AR255" i="9"/>
  <c r="AN256" i="9"/>
  <c r="AO256" i="9"/>
  <c r="AQ256" i="9"/>
  <c r="AR256" i="9"/>
  <c r="AN257" i="9"/>
  <c r="AO257" i="9"/>
  <c r="AQ257" i="9"/>
  <c r="AR257" i="9"/>
  <c r="AN258" i="9"/>
  <c r="AO258" i="9"/>
  <c r="AQ258" i="9"/>
  <c r="AR258" i="9"/>
  <c r="AN259" i="9"/>
  <c r="AO259" i="9"/>
  <c r="AQ259" i="9"/>
  <c r="AR259" i="9"/>
  <c r="AN260" i="9"/>
  <c r="AO260" i="9"/>
  <c r="AQ260" i="9"/>
  <c r="AR260" i="9"/>
  <c r="AN261" i="9"/>
  <c r="AO261" i="9"/>
  <c r="AQ261" i="9"/>
  <c r="AR261" i="9"/>
  <c r="AN262" i="9"/>
  <c r="AO262" i="9"/>
  <c r="AQ262" i="9"/>
  <c r="AR262" i="9"/>
  <c r="AN263" i="9"/>
  <c r="AO263" i="9"/>
  <c r="AQ263" i="9"/>
  <c r="AR263" i="9"/>
  <c r="AN264" i="9"/>
  <c r="AO264" i="9"/>
  <c r="AQ264" i="9"/>
  <c r="AR264" i="9"/>
  <c r="AN265" i="9"/>
  <c r="AO265" i="9"/>
  <c r="AQ265" i="9"/>
  <c r="AR265" i="9"/>
  <c r="AN266" i="9"/>
  <c r="AO266" i="9"/>
  <c r="AQ266" i="9"/>
  <c r="AR266" i="9"/>
  <c r="AN267" i="9"/>
  <c r="AO267" i="9"/>
  <c r="AQ267" i="9"/>
  <c r="AR267" i="9"/>
  <c r="AN268" i="9"/>
  <c r="AO268" i="9"/>
  <c r="AQ268" i="9"/>
  <c r="AR268" i="9"/>
  <c r="AN269" i="9"/>
  <c r="AO269" i="9"/>
  <c r="AQ269" i="9"/>
  <c r="AR269" i="9"/>
  <c r="AN270" i="9"/>
  <c r="AO270" i="9"/>
  <c r="AQ270" i="9"/>
  <c r="AR270" i="9"/>
  <c r="AN271" i="9"/>
  <c r="AO271" i="9"/>
  <c r="AQ271" i="9"/>
  <c r="AR271" i="9"/>
  <c r="AN272" i="9"/>
  <c r="AO272" i="9"/>
  <c r="AQ272" i="9"/>
  <c r="AR272" i="9"/>
  <c r="AN273" i="9"/>
  <c r="AO273" i="9"/>
  <c r="AQ273" i="9"/>
  <c r="AR273" i="9"/>
  <c r="AN274" i="9"/>
  <c r="AO274" i="9"/>
  <c r="AQ274" i="9"/>
  <c r="AR274" i="9"/>
  <c r="AN275" i="9"/>
  <c r="AO275" i="9"/>
  <c r="AQ275" i="9"/>
  <c r="AR275" i="9"/>
  <c r="AN276" i="9"/>
  <c r="AO276" i="9"/>
  <c r="AQ276" i="9"/>
  <c r="AR276" i="9"/>
  <c r="AN277" i="9"/>
  <c r="AO277" i="9"/>
  <c r="AQ277" i="9"/>
  <c r="AR277" i="9"/>
  <c r="AN278" i="9"/>
  <c r="AO278" i="9"/>
  <c r="AQ278" i="9"/>
  <c r="AR278" i="9"/>
  <c r="AN279" i="9"/>
  <c r="AO279" i="9"/>
  <c r="AQ279" i="9"/>
  <c r="AR279" i="9"/>
  <c r="AN280" i="9"/>
  <c r="AO280" i="9"/>
  <c r="AQ280" i="9"/>
  <c r="AR280" i="9"/>
  <c r="AN281" i="9"/>
  <c r="AO281" i="9"/>
  <c r="AQ281" i="9"/>
  <c r="AR281" i="9"/>
  <c r="AN282" i="9"/>
  <c r="AO282" i="9"/>
  <c r="AQ282" i="9"/>
  <c r="AR282" i="9"/>
  <c r="AN283" i="9"/>
  <c r="AO283" i="9"/>
  <c r="AQ283" i="9"/>
  <c r="AR283" i="9"/>
  <c r="AN284" i="9"/>
  <c r="AO284" i="9"/>
  <c r="AQ284" i="9"/>
  <c r="AR284" i="9"/>
  <c r="AN285" i="9"/>
  <c r="AO285" i="9"/>
  <c r="AQ285" i="9"/>
  <c r="AR285" i="9"/>
  <c r="AN286" i="9"/>
  <c r="AO286" i="9"/>
  <c r="AQ286" i="9"/>
  <c r="AR286" i="9"/>
  <c r="AN287" i="9"/>
  <c r="AO287" i="9"/>
  <c r="AQ287" i="9"/>
  <c r="AR287" i="9"/>
  <c r="AN288" i="9"/>
  <c r="AO288" i="9"/>
  <c r="AQ288" i="9"/>
  <c r="AR288" i="9"/>
  <c r="AN289" i="9"/>
  <c r="AO289" i="9"/>
  <c r="AQ289" i="9"/>
  <c r="AR289" i="9"/>
  <c r="AN290" i="9"/>
  <c r="AO290" i="9"/>
  <c r="AQ290" i="9"/>
  <c r="AR290" i="9"/>
  <c r="AN291" i="9"/>
  <c r="AO291" i="9"/>
  <c r="AQ291" i="9"/>
  <c r="AR291" i="9"/>
  <c r="AN292" i="9"/>
  <c r="AO292" i="9"/>
  <c r="AQ292" i="9"/>
  <c r="AR292" i="9"/>
  <c r="AN293" i="9"/>
  <c r="AO293" i="9"/>
  <c r="AQ293" i="9"/>
  <c r="AR293" i="9"/>
  <c r="AN294" i="9"/>
  <c r="AO294" i="9"/>
  <c r="AQ294" i="9"/>
  <c r="AR294" i="9"/>
  <c r="AN295" i="9"/>
  <c r="AO295" i="9"/>
  <c r="AQ295" i="9"/>
  <c r="AR295" i="9"/>
  <c r="AN296" i="9"/>
  <c r="AO296" i="9"/>
  <c r="AQ296" i="9"/>
  <c r="AR296" i="9"/>
  <c r="AN297" i="9"/>
  <c r="AO297" i="9"/>
  <c r="AQ297" i="9"/>
  <c r="AR297" i="9"/>
  <c r="AN298" i="9"/>
  <c r="AO298" i="9"/>
  <c r="AQ298" i="9"/>
  <c r="AR298" i="9"/>
  <c r="AN299" i="9"/>
  <c r="AO299" i="9"/>
  <c r="AQ299" i="9"/>
  <c r="AR299" i="9"/>
  <c r="AN300" i="9"/>
  <c r="AO300" i="9"/>
  <c r="AQ300" i="9"/>
  <c r="AR300" i="9"/>
  <c r="AN301" i="9"/>
  <c r="AO301" i="9"/>
  <c r="AQ301" i="9"/>
  <c r="AR301" i="9"/>
  <c r="AN302" i="9"/>
  <c r="AO302" i="9"/>
  <c r="AQ302" i="9"/>
  <c r="AR302" i="9"/>
  <c r="AN303" i="9"/>
  <c r="AO303" i="9"/>
  <c r="AQ303" i="9"/>
  <c r="AR303" i="9"/>
  <c r="AN304" i="9"/>
  <c r="AO304" i="9"/>
  <c r="AQ304" i="9"/>
  <c r="AR304" i="9"/>
  <c r="AN305" i="9"/>
  <c r="AO305" i="9"/>
  <c r="AQ305" i="9"/>
  <c r="AR305" i="9"/>
  <c r="AN306" i="9"/>
  <c r="AO306" i="9"/>
  <c r="AQ306" i="9"/>
  <c r="AR306" i="9"/>
  <c r="AN307" i="9"/>
  <c r="AO307" i="9"/>
  <c r="AQ307" i="9"/>
  <c r="AR307" i="9"/>
  <c r="AN308" i="9"/>
  <c r="AO308" i="9"/>
  <c r="AQ308" i="9"/>
  <c r="AR308" i="9"/>
  <c r="AN309" i="9"/>
  <c r="AO309" i="9"/>
  <c r="AQ309" i="9"/>
  <c r="AR309" i="9"/>
  <c r="AN310" i="9"/>
  <c r="AO310" i="9"/>
  <c r="AQ310" i="9"/>
  <c r="AR310" i="9"/>
  <c r="AN311" i="9"/>
  <c r="AO311" i="9"/>
  <c r="AQ311" i="9"/>
  <c r="AR311" i="9"/>
  <c r="AN312" i="9"/>
  <c r="AO312" i="9"/>
  <c r="AQ312" i="9"/>
  <c r="AR312" i="9"/>
  <c r="AN313" i="9"/>
  <c r="AO313" i="9"/>
  <c r="AQ313" i="9"/>
  <c r="AR313" i="9"/>
  <c r="AN314" i="9"/>
  <c r="AO314" i="9"/>
  <c r="AQ314" i="9"/>
  <c r="AR314" i="9"/>
  <c r="AN315" i="9"/>
  <c r="AO315" i="9"/>
  <c r="AQ315" i="9"/>
  <c r="AR315" i="9"/>
  <c r="AN316" i="9"/>
  <c r="AO316" i="9"/>
  <c r="AQ316" i="9"/>
  <c r="AR316" i="9"/>
  <c r="AN317" i="9"/>
  <c r="AO317" i="9"/>
  <c r="AQ317" i="9"/>
  <c r="AR317" i="9"/>
  <c r="AN318" i="9"/>
  <c r="AO318" i="9"/>
  <c r="AQ318" i="9"/>
  <c r="AR318" i="9"/>
  <c r="AN319" i="9"/>
  <c r="AO319" i="9"/>
  <c r="AQ319" i="9"/>
  <c r="AR319" i="9"/>
  <c r="AN320" i="9"/>
  <c r="AO320" i="9"/>
  <c r="AQ320" i="9"/>
  <c r="AR320" i="9"/>
  <c r="AN321" i="9"/>
  <c r="AO321" i="9"/>
  <c r="AQ321" i="9"/>
  <c r="AR321" i="9"/>
  <c r="AN322" i="9"/>
  <c r="AO322" i="9"/>
  <c r="AQ322" i="9"/>
  <c r="AR322" i="9"/>
  <c r="AN323" i="9"/>
  <c r="AO323" i="9"/>
  <c r="AQ323" i="9"/>
  <c r="AR323" i="9"/>
  <c r="AN324" i="9"/>
  <c r="AO324" i="9"/>
  <c r="AQ324" i="9"/>
  <c r="AR324" i="9"/>
  <c r="AN325" i="9"/>
  <c r="AO325" i="9"/>
  <c r="AQ325" i="9"/>
  <c r="AR325" i="9"/>
  <c r="AN326" i="9"/>
  <c r="AO326" i="9"/>
  <c r="AQ326" i="9"/>
  <c r="AR326" i="9"/>
  <c r="AN327" i="9"/>
  <c r="AO327" i="9"/>
  <c r="AQ327" i="9"/>
  <c r="AR327" i="9"/>
  <c r="AN328" i="9"/>
  <c r="AO328" i="9"/>
  <c r="AQ328" i="9"/>
  <c r="AR328" i="9"/>
  <c r="AN329" i="9"/>
  <c r="AO329" i="9"/>
  <c r="AQ329" i="9"/>
  <c r="AR329" i="9"/>
  <c r="AN330" i="9"/>
  <c r="AO330" i="9"/>
  <c r="AQ330" i="9"/>
  <c r="AR330" i="9"/>
  <c r="AN331" i="9"/>
  <c r="AO331" i="9"/>
  <c r="AQ331" i="9"/>
  <c r="AR331" i="9"/>
  <c r="AN332" i="9"/>
  <c r="AO332" i="9"/>
  <c r="AQ332" i="9"/>
  <c r="AR332" i="9"/>
  <c r="AN333" i="9"/>
  <c r="AO333" i="9"/>
  <c r="AQ333" i="9"/>
  <c r="AR333" i="9"/>
  <c r="AN334" i="9"/>
  <c r="AO334" i="9"/>
  <c r="AQ334" i="9"/>
  <c r="AR334" i="9"/>
  <c r="AN335" i="9"/>
  <c r="AO335" i="9"/>
  <c r="AQ335" i="9"/>
  <c r="AR335" i="9"/>
  <c r="AN336" i="9"/>
  <c r="AO336" i="9"/>
  <c r="AQ336" i="9"/>
  <c r="AR336" i="9"/>
  <c r="AN337" i="9"/>
  <c r="AO337" i="9"/>
  <c r="AQ337" i="9"/>
  <c r="AR337" i="9"/>
  <c r="AN338" i="9"/>
  <c r="AO338" i="9"/>
  <c r="AQ338" i="9"/>
  <c r="AR338" i="9"/>
  <c r="AN339" i="9"/>
  <c r="AO339" i="9"/>
  <c r="AQ339" i="9"/>
  <c r="AR339" i="9"/>
  <c r="AN340" i="9"/>
  <c r="AO340" i="9"/>
  <c r="AQ340" i="9"/>
  <c r="AR340" i="9"/>
  <c r="AN341" i="9"/>
  <c r="AO341" i="9"/>
  <c r="AQ341" i="9"/>
  <c r="AR341" i="9"/>
  <c r="AN342" i="9"/>
  <c r="AO342" i="9"/>
  <c r="AQ342" i="9"/>
  <c r="AR342" i="9"/>
  <c r="AN343" i="9"/>
  <c r="AO343" i="9"/>
  <c r="AQ343" i="9"/>
  <c r="AR343" i="9"/>
  <c r="AN344" i="9"/>
  <c r="AO344" i="9"/>
  <c r="AQ344" i="9"/>
  <c r="AR344" i="9"/>
  <c r="AN345" i="9"/>
  <c r="AO345" i="9"/>
  <c r="AQ345" i="9"/>
  <c r="AR345" i="9"/>
  <c r="AN346" i="9"/>
  <c r="AO346" i="9"/>
  <c r="AQ346" i="9"/>
  <c r="AR346" i="9"/>
  <c r="AN347" i="9"/>
  <c r="AO347" i="9"/>
  <c r="AQ347" i="9"/>
  <c r="AR347" i="9"/>
  <c r="AN348" i="9"/>
  <c r="AO348" i="9"/>
  <c r="AQ348" i="9"/>
  <c r="AR348" i="9"/>
  <c r="AN349" i="9"/>
  <c r="AO349" i="9"/>
  <c r="AQ349" i="9"/>
  <c r="AR349" i="9"/>
  <c r="AN350" i="9"/>
  <c r="AO350" i="9"/>
  <c r="AQ350" i="9"/>
  <c r="AR350" i="9"/>
  <c r="AN351" i="9"/>
  <c r="AO351" i="9"/>
  <c r="AQ351" i="9"/>
  <c r="AR351" i="9"/>
  <c r="AN352" i="9"/>
  <c r="AO352" i="9"/>
  <c r="AQ352" i="9"/>
  <c r="AR352" i="9"/>
  <c r="AN353" i="9"/>
  <c r="AO353" i="9"/>
  <c r="AQ353" i="9"/>
  <c r="AR353" i="9"/>
  <c r="AN354" i="9"/>
  <c r="AO354" i="9"/>
  <c r="AQ354" i="9"/>
  <c r="AR354" i="9"/>
  <c r="AN355" i="9"/>
  <c r="AO355" i="9"/>
  <c r="AQ355" i="9"/>
  <c r="AR355" i="9"/>
  <c r="AN356" i="9"/>
  <c r="AO356" i="9"/>
  <c r="AQ356" i="9"/>
  <c r="AR356" i="9"/>
  <c r="AN357" i="9"/>
  <c r="AO357" i="9"/>
  <c r="AQ357" i="9"/>
  <c r="AR357" i="9"/>
  <c r="AN358" i="9"/>
  <c r="AO358" i="9"/>
  <c r="AQ358" i="9"/>
  <c r="AR358" i="9"/>
  <c r="AN359" i="9"/>
  <c r="AO359" i="9"/>
  <c r="AQ359" i="9"/>
  <c r="AR359" i="9"/>
  <c r="AN360" i="9"/>
  <c r="AO360" i="9"/>
  <c r="AQ360" i="9"/>
  <c r="AR360" i="9"/>
  <c r="AN361" i="9"/>
  <c r="AO361" i="9"/>
  <c r="AQ361" i="9"/>
  <c r="AR361" i="9"/>
  <c r="AN362" i="9"/>
  <c r="AO362" i="9"/>
  <c r="AQ362" i="9"/>
  <c r="AR362" i="9"/>
  <c r="AN363" i="9"/>
  <c r="AO363" i="9"/>
  <c r="AQ363" i="9"/>
  <c r="AR363" i="9"/>
  <c r="AN364" i="9"/>
  <c r="AO364" i="9"/>
  <c r="AQ364" i="9"/>
  <c r="AR364" i="9"/>
  <c r="AN365" i="9"/>
  <c r="AO365" i="9"/>
  <c r="AQ365" i="9"/>
  <c r="AR365" i="9"/>
  <c r="AN366" i="9"/>
  <c r="AO366" i="9"/>
  <c r="AQ366" i="9"/>
  <c r="AR366" i="9"/>
  <c r="AN367" i="9"/>
  <c r="AO367" i="9"/>
  <c r="AQ367" i="9"/>
  <c r="AR367" i="9"/>
  <c r="AN368" i="9"/>
  <c r="AO368" i="9"/>
  <c r="AQ368" i="9"/>
  <c r="AR368" i="9"/>
  <c r="AN369" i="9"/>
  <c r="AO369" i="9"/>
  <c r="AQ369" i="9"/>
  <c r="AR369" i="9"/>
  <c r="AN370" i="9"/>
  <c r="AO370" i="9"/>
  <c r="AQ370" i="9"/>
  <c r="AR370" i="9"/>
  <c r="AN371" i="9"/>
  <c r="AO371" i="9"/>
  <c r="AQ371" i="9"/>
  <c r="AR371" i="9"/>
  <c r="AN372" i="9"/>
  <c r="AO372" i="9"/>
  <c r="AQ372" i="9"/>
  <c r="AR372" i="9"/>
  <c r="AN373" i="9"/>
  <c r="AO373" i="9"/>
  <c r="AQ373" i="9"/>
  <c r="AR373" i="9"/>
  <c r="AN374" i="9"/>
  <c r="AO374" i="9"/>
  <c r="AQ374" i="9"/>
  <c r="AR374" i="9"/>
  <c r="AN375" i="9"/>
  <c r="AO375" i="9"/>
  <c r="AQ375" i="9"/>
  <c r="AR375" i="9"/>
  <c r="AN376" i="9"/>
  <c r="AO376" i="9"/>
  <c r="AQ376" i="9"/>
  <c r="AR376" i="9"/>
  <c r="AN377" i="9"/>
  <c r="AO377" i="9"/>
  <c r="AQ377" i="9"/>
  <c r="AR377" i="9"/>
  <c r="AN378" i="9"/>
  <c r="AO378" i="9"/>
  <c r="AQ378" i="9"/>
  <c r="AR378" i="9"/>
  <c r="AN379" i="9"/>
  <c r="AO379" i="9"/>
  <c r="AQ379" i="9"/>
  <c r="AR379" i="9"/>
  <c r="AN380" i="9"/>
  <c r="AO380" i="9"/>
  <c r="AQ380" i="9"/>
  <c r="AR380" i="9"/>
  <c r="AN381" i="9"/>
  <c r="AO381" i="9"/>
  <c r="AQ381" i="9"/>
  <c r="AR381" i="9"/>
  <c r="AN382" i="9"/>
  <c r="AO382" i="9"/>
  <c r="AQ382" i="9"/>
  <c r="AR382" i="9"/>
  <c r="AN383" i="9"/>
  <c r="AO383" i="9"/>
  <c r="AQ383" i="9"/>
  <c r="AR383" i="9"/>
  <c r="AN384" i="9"/>
  <c r="AO384" i="9"/>
  <c r="AQ384" i="9"/>
  <c r="AR384" i="9"/>
  <c r="AN385" i="9"/>
  <c r="AO385" i="9"/>
  <c r="AQ385" i="9"/>
  <c r="AR385" i="9"/>
  <c r="AN386" i="9"/>
  <c r="AO386" i="9"/>
  <c r="AQ386" i="9"/>
  <c r="AR386" i="9"/>
  <c r="AN387" i="9"/>
  <c r="AO387" i="9"/>
  <c r="AQ387" i="9"/>
  <c r="AR387" i="9"/>
  <c r="AN388" i="9"/>
  <c r="AO388" i="9"/>
  <c r="AQ388" i="9"/>
  <c r="AR388" i="9"/>
  <c r="AN389" i="9"/>
  <c r="AO389" i="9"/>
  <c r="AQ389" i="9"/>
  <c r="AR389" i="9"/>
  <c r="AN390" i="9"/>
  <c r="AO390" i="9"/>
  <c r="AQ390" i="9"/>
  <c r="AR390" i="9"/>
  <c r="AN391" i="9"/>
  <c r="AO391" i="9"/>
  <c r="AQ391" i="9"/>
  <c r="AR391" i="9"/>
  <c r="AN392" i="9"/>
  <c r="AO392" i="9"/>
  <c r="AQ392" i="9"/>
  <c r="AR392" i="9"/>
  <c r="AN393" i="9"/>
  <c r="AO393" i="9"/>
  <c r="AQ393" i="9"/>
  <c r="AR393" i="9"/>
  <c r="AN394" i="9"/>
  <c r="AO394" i="9"/>
  <c r="AQ394" i="9"/>
  <c r="AR394" i="9"/>
  <c r="AN395" i="9"/>
  <c r="AO395" i="9"/>
  <c r="AQ395" i="9"/>
  <c r="AR395" i="9"/>
  <c r="AN396" i="9"/>
  <c r="AO396" i="9"/>
  <c r="AQ396" i="9"/>
  <c r="AR396" i="9"/>
  <c r="AN397" i="9"/>
  <c r="AO397" i="9"/>
  <c r="AQ397" i="9"/>
  <c r="AR397" i="9"/>
  <c r="AN398" i="9"/>
  <c r="AO398" i="9"/>
  <c r="AQ398" i="9"/>
  <c r="AR398" i="9"/>
  <c r="AN399" i="9"/>
  <c r="AO399" i="9"/>
  <c r="AQ399" i="9"/>
  <c r="AR399" i="9"/>
  <c r="AN400" i="9"/>
  <c r="AO400" i="9"/>
  <c r="AQ400" i="9"/>
  <c r="AR400" i="9"/>
  <c r="AN401" i="9"/>
  <c r="AO401" i="9"/>
  <c r="AQ401" i="9"/>
  <c r="AR401" i="9"/>
  <c r="AN402" i="9"/>
  <c r="AO402" i="9"/>
  <c r="AQ402" i="9"/>
  <c r="AR402" i="9"/>
  <c r="AN403" i="9"/>
  <c r="AO403" i="9"/>
  <c r="AQ403" i="9"/>
  <c r="AR403" i="9"/>
  <c r="AN404" i="9"/>
  <c r="AO404" i="9"/>
  <c r="AQ404" i="9"/>
  <c r="AR404" i="9"/>
  <c r="AN405" i="9"/>
  <c r="AO405" i="9"/>
  <c r="AQ405" i="9"/>
  <c r="AR405" i="9"/>
  <c r="AN406" i="9"/>
  <c r="AO406" i="9"/>
  <c r="AQ406" i="9"/>
  <c r="AR406" i="9"/>
  <c r="AN407" i="9"/>
  <c r="AO407" i="9"/>
  <c r="AQ407" i="9"/>
  <c r="AR407" i="9"/>
  <c r="AN408" i="9"/>
  <c r="AO408" i="9"/>
  <c r="AQ408" i="9"/>
  <c r="AR408" i="9"/>
  <c r="AN409" i="9"/>
  <c r="AO409" i="9"/>
  <c r="AQ409" i="9"/>
  <c r="AR409" i="9"/>
  <c r="AN410" i="9"/>
  <c r="AO410" i="9"/>
  <c r="AQ410" i="9"/>
  <c r="AR410" i="9"/>
  <c r="AN411" i="9"/>
  <c r="AO411" i="9"/>
  <c r="AQ411" i="9"/>
  <c r="AR411" i="9"/>
  <c r="AN412" i="9"/>
  <c r="AO412" i="9"/>
  <c r="AQ412" i="9"/>
  <c r="AR412" i="9"/>
  <c r="AN413" i="9"/>
  <c r="AO413" i="9"/>
  <c r="AQ413" i="9"/>
  <c r="AR413" i="9"/>
  <c r="AN414" i="9"/>
  <c r="AO414" i="9"/>
  <c r="AQ414" i="9"/>
  <c r="AR414" i="9"/>
  <c r="AN415" i="9"/>
  <c r="AO415" i="9"/>
  <c r="AQ415" i="9"/>
  <c r="AR415" i="9"/>
  <c r="AN416" i="9"/>
  <c r="AO416" i="9"/>
  <c r="AQ416" i="9"/>
  <c r="AR416" i="9"/>
  <c r="AN417" i="9"/>
  <c r="AO417" i="9"/>
  <c r="AQ417" i="9"/>
  <c r="AR417" i="9"/>
  <c r="AN418" i="9"/>
  <c r="AO418" i="9"/>
  <c r="AQ418" i="9"/>
  <c r="AR418" i="9"/>
  <c r="AN419" i="9"/>
  <c r="AO419" i="9"/>
  <c r="AQ419" i="9"/>
  <c r="AR419" i="9"/>
  <c r="AN420" i="9"/>
  <c r="AO420" i="9"/>
  <c r="AQ420" i="9"/>
  <c r="AR420" i="9"/>
  <c r="AN421" i="9"/>
  <c r="AO421" i="9"/>
  <c r="AQ421" i="9"/>
  <c r="AR421" i="9"/>
  <c r="AN422" i="9"/>
  <c r="AO422" i="9"/>
  <c r="AQ422" i="9"/>
  <c r="AR422" i="9"/>
  <c r="AN423" i="9"/>
  <c r="AO423" i="9"/>
  <c r="AQ423" i="9"/>
  <c r="AR423" i="9"/>
  <c r="AN424" i="9"/>
  <c r="AO424" i="9"/>
  <c r="AQ424" i="9"/>
  <c r="AR424" i="9"/>
  <c r="AN425" i="9"/>
  <c r="AO425" i="9"/>
  <c r="AQ425" i="9"/>
  <c r="AR425" i="9"/>
  <c r="AN426" i="9"/>
  <c r="AO426" i="9"/>
  <c r="AQ426" i="9"/>
  <c r="AR426" i="9"/>
  <c r="AN427" i="9"/>
  <c r="AO427" i="9"/>
  <c r="AQ427" i="9"/>
  <c r="AR427" i="9"/>
  <c r="AN428" i="9"/>
  <c r="AO428" i="9"/>
  <c r="AQ428" i="9"/>
  <c r="AR428" i="9"/>
  <c r="AN429" i="9"/>
  <c r="AO429" i="9"/>
  <c r="AQ429" i="9"/>
  <c r="AR429" i="9"/>
  <c r="AN430" i="9"/>
  <c r="AO430" i="9"/>
  <c r="AQ430" i="9"/>
  <c r="AR430" i="9"/>
  <c r="AN431" i="9"/>
  <c r="AO431" i="9"/>
  <c r="AQ431" i="9"/>
  <c r="AR431" i="9"/>
  <c r="AN432" i="9"/>
  <c r="AO432" i="9"/>
  <c r="AQ432" i="9"/>
  <c r="AR432" i="9"/>
  <c r="AN433" i="9"/>
  <c r="AO433" i="9"/>
  <c r="AQ433" i="9"/>
  <c r="AR433" i="9"/>
  <c r="AN434" i="9"/>
  <c r="AO434" i="9"/>
  <c r="AQ434" i="9"/>
  <c r="AR434" i="9"/>
  <c r="AN435" i="9"/>
  <c r="AO435" i="9"/>
  <c r="AQ435" i="9"/>
  <c r="AR435" i="9"/>
  <c r="AN436" i="9"/>
  <c r="AO436" i="9"/>
  <c r="AQ436" i="9"/>
  <c r="AR436" i="9"/>
  <c r="AN437" i="9"/>
  <c r="AO437" i="9"/>
  <c r="AQ437" i="9"/>
  <c r="AR437" i="9"/>
  <c r="AN438" i="9"/>
  <c r="AO438" i="9"/>
  <c r="AQ438" i="9"/>
  <c r="AR438" i="9"/>
  <c r="AN439" i="9"/>
  <c r="AO439" i="9"/>
  <c r="AQ439" i="9"/>
  <c r="AR439" i="9"/>
  <c r="AN440" i="9"/>
  <c r="AO440" i="9"/>
  <c r="AQ440" i="9"/>
  <c r="AR440" i="9"/>
  <c r="AN441" i="9"/>
  <c r="AO441" i="9"/>
  <c r="AQ441" i="9"/>
  <c r="AR441" i="9"/>
  <c r="AN442" i="9"/>
  <c r="AO442" i="9"/>
  <c r="AQ442" i="9"/>
  <c r="AR442" i="9"/>
  <c r="AN443" i="9"/>
  <c r="AO443" i="9"/>
  <c r="AQ443" i="9"/>
  <c r="AR443" i="9"/>
  <c r="AN444" i="9"/>
  <c r="AO444" i="9"/>
  <c r="AQ444" i="9"/>
  <c r="AR444" i="9"/>
  <c r="AN445" i="9"/>
  <c r="AO445" i="9"/>
  <c r="AQ445" i="9"/>
  <c r="AR445" i="9"/>
  <c r="AN446" i="9"/>
  <c r="AO446" i="9"/>
  <c r="AQ446" i="9"/>
  <c r="AR446" i="9"/>
  <c r="AN447" i="9"/>
  <c r="AO447" i="9"/>
  <c r="AQ447" i="9"/>
  <c r="AR447" i="9"/>
  <c r="AN448" i="9"/>
  <c r="AO448" i="9"/>
  <c r="AQ448" i="9"/>
  <c r="AR448" i="9"/>
  <c r="AN449" i="9"/>
  <c r="AO449" i="9"/>
  <c r="AQ449" i="9"/>
  <c r="AR449" i="9"/>
  <c r="AN450" i="9"/>
  <c r="AO450" i="9"/>
  <c r="AQ450" i="9"/>
  <c r="AR450" i="9"/>
  <c r="AN451" i="9"/>
  <c r="AO451" i="9"/>
  <c r="AQ451" i="9"/>
  <c r="AR451" i="9"/>
  <c r="AN452" i="9"/>
  <c r="AO452" i="9"/>
  <c r="AQ452" i="9"/>
  <c r="AR452" i="9"/>
  <c r="AN453" i="9"/>
  <c r="AO453" i="9"/>
  <c r="AQ453" i="9"/>
  <c r="AR453" i="9"/>
  <c r="AN454" i="9"/>
  <c r="AO454" i="9"/>
  <c r="AQ454" i="9"/>
  <c r="AR454" i="9"/>
  <c r="AN455" i="9"/>
  <c r="AO455" i="9"/>
  <c r="AQ455" i="9"/>
  <c r="AR455" i="9"/>
  <c r="AN456" i="9"/>
  <c r="AO456" i="9"/>
  <c r="AQ456" i="9"/>
  <c r="AR456" i="9"/>
  <c r="AN457" i="9"/>
  <c r="AO457" i="9"/>
  <c r="AQ457" i="9"/>
  <c r="AR457" i="9"/>
  <c r="AN458" i="9"/>
  <c r="AO458" i="9"/>
  <c r="AQ458" i="9"/>
  <c r="AR458" i="9"/>
  <c r="AN459" i="9"/>
  <c r="AO459" i="9"/>
  <c r="AQ459" i="9"/>
  <c r="AR459" i="9"/>
  <c r="AN460" i="9"/>
  <c r="AO460" i="9"/>
  <c r="AQ460" i="9"/>
  <c r="AR460" i="9"/>
  <c r="AN461" i="9"/>
  <c r="AO461" i="9"/>
  <c r="AQ461" i="9"/>
  <c r="AR461" i="9"/>
  <c r="AN462" i="9"/>
  <c r="AO462" i="9"/>
  <c r="AQ462" i="9"/>
  <c r="AR462" i="9"/>
  <c r="AN463" i="9"/>
  <c r="AO463" i="9"/>
  <c r="AQ463" i="9"/>
  <c r="AR463" i="9"/>
  <c r="AN464" i="9"/>
  <c r="AO464" i="9"/>
  <c r="AQ464" i="9"/>
  <c r="AR464" i="9"/>
  <c r="AN465" i="9"/>
  <c r="AO465" i="9"/>
  <c r="AQ465" i="9"/>
  <c r="AR465" i="9"/>
  <c r="AN466" i="9"/>
  <c r="AO466" i="9"/>
  <c r="AQ466" i="9"/>
  <c r="AR466" i="9"/>
  <c r="AN467" i="9"/>
  <c r="AO467" i="9"/>
  <c r="AQ467" i="9"/>
  <c r="AR467" i="9"/>
  <c r="AN468" i="9"/>
  <c r="AO468" i="9"/>
  <c r="AQ468" i="9"/>
  <c r="AR468" i="9"/>
  <c r="AN469" i="9"/>
  <c r="AO469" i="9"/>
  <c r="AQ469" i="9"/>
  <c r="AR469" i="9"/>
  <c r="AN470" i="9"/>
  <c r="AO470" i="9"/>
  <c r="AQ470" i="9"/>
  <c r="AR470" i="9"/>
  <c r="AN471" i="9"/>
  <c r="AO471" i="9"/>
  <c r="AQ471" i="9"/>
  <c r="AR471" i="9"/>
  <c r="AN472" i="9"/>
  <c r="AO472" i="9"/>
  <c r="AQ472" i="9"/>
  <c r="AR472" i="9"/>
  <c r="AN473" i="9"/>
  <c r="AO473" i="9"/>
  <c r="AQ473" i="9"/>
  <c r="AR473" i="9"/>
  <c r="AN474" i="9"/>
  <c r="AO474" i="9"/>
  <c r="AQ474" i="9"/>
  <c r="AR474" i="9"/>
  <c r="AN475" i="9"/>
  <c r="AO475" i="9"/>
  <c r="AQ475" i="9"/>
  <c r="AR475" i="9"/>
  <c r="AN476" i="9"/>
  <c r="AO476" i="9"/>
  <c r="AQ476" i="9"/>
  <c r="AR476" i="9"/>
  <c r="AN477" i="9"/>
  <c r="AO477" i="9"/>
  <c r="AQ477" i="9"/>
  <c r="AR477" i="9"/>
  <c r="AN478" i="9"/>
  <c r="AO478" i="9"/>
  <c r="AQ478" i="9"/>
  <c r="AR478" i="9"/>
  <c r="AN479" i="9"/>
  <c r="AO479" i="9"/>
  <c r="AQ479" i="9"/>
  <c r="AR479" i="9"/>
  <c r="AN480" i="9"/>
  <c r="AO480" i="9"/>
  <c r="AQ480" i="9"/>
  <c r="AR480" i="9"/>
  <c r="AN481" i="9"/>
  <c r="AO481" i="9"/>
  <c r="AQ481" i="9"/>
  <c r="AR481" i="9"/>
  <c r="AN482" i="9"/>
  <c r="AO482" i="9"/>
  <c r="AQ482" i="9"/>
  <c r="AR482" i="9"/>
  <c r="AN483" i="9"/>
  <c r="AO483" i="9"/>
  <c r="AQ483" i="9"/>
  <c r="AR483" i="9"/>
  <c r="AN484" i="9"/>
  <c r="AO484" i="9"/>
  <c r="AQ484" i="9"/>
  <c r="AR484" i="9"/>
  <c r="AN485" i="9"/>
  <c r="AO485" i="9"/>
  <c r="AQ485" i="9"/>
  <c r="AR485" i="9"/>
  <c r="AN486" i="9"/>
  <c r="AO486" i="9"/>
  <c r="AQ486" i="9"/>
  <c r="AR486" i="9"/>
  <c r="AN487" i="9"/>
  <c r="AO487" i="9"/>
  <c r="AQ487" i="9"/>
  <c r="AR487" i="9"/>
  <c r="AN488" i="9"/>
  <c r="AO488" i="9"/>
  <c r="AQ488" i="9"/>
  <c r="AR488" i="9"/>
  <c r="AN489" i="9"/>
  <c r="AO489" i="9"/>
  <c r="AQ489" i="9"/>
  <c r="AR489" i="9"/>
  <c r="AN490" i="9"/>
  <c r="AO490" i="9"/>
  <c r="AQ490" i="9"/>
  <c r="AR490" i="9"/>
  <c r="AN491" i="9"/>
  <c r="AO491" i="9"/>
  <c r="AQ491" i="9"/>
  <c r="AR491" i="9"/>
  <c r="AN492" i="9"/>
  <c r="AO492" i="9"/>
  <c r="AQ492" i="9"/>
  <c r="AR492" i="9"/>
  <c r="AN493" i="9"/>
  <c r="AO493" i="9"/>
  <c r="AQ493" i="9"/>
  <c r="AR493" i="9"/>
  <c r="AN494" i="9"/>
  <c r="AO494" i="9"/>
  <c r="AQ494" i="9"/>
  <c r="AR494" i="9"/>
  <c r="AN495" i="9"/>
  <c r="AO495" i="9"/>
  <c r="AQ495" i="9"/>
  <c r="AR495" i="9"/>
  <c r="AN496" i="9"/>
  <c r="AO496" i="9"/>
  <c r="AQ496" i="9"/>
  <c r="AR496" i="9"/>
  <c r="AN497" i="9"/>
  <c r="AO497" i="9"/>
  <c r="AQ497" i="9"/>
  <c r="AR497" i="9"/>
  <c r="AN498" i="9"/>
  <c r="AO498" i="9"/>
  <c r="AQ498" i="9"/>
  <c r="AR498" i="9"/>
  <c r="AN499" i="9"/>
  <c r="AO499" i="9"/>
  <c r="AQ499" i="9"/>
  <c r="AR499" i="9"/>
  <c r="AN500" i="9"/>
  <c r="AO500" i="9"/>
  <c r="AQ500" i="9"/>
  <c r="AR500" i="9"/>
  <c r="T31" i="9"/>
  <c r="U31" i="9"/>
  <c r="T32" i="9"/>
  <c r="U32" i="9"/>
  <c r="T33" i="9"/>
  <c r="U33" i="9"/>
  <c r="T34" i="9"/>
  <c r="U34" i="9"/>
  <c r="T35" i="9"/>
  <c r="U35" i="9"/>
  <c r="T36" i="9"/>
  <c r="U36" i="9"/>
  <c r="T37" i="9"/>
  <c r="U37" i="9"/>
  <c r="T38" i="9"/>
  <c r="U38" i="9"/>
  <c r="T39" i="9"/>
  <c r="U39" i="9"/>
  <c r="T40" i="9"/>
  <c r="U40" i="9"/>
  <c r="T41" i="9"/>
  <c r="U41" i="9"/>
  <c r="T42" i="9"/>
  <c r="U42" i="9"/>
  <c r="T43" i="9"/>
  <c r="U43" i="9"/>
  <c r="T44" i="9"/>
  <c r="U44" i="9"/>
  <c r="T45" i="9"/>
  <c r="U45" i="9"/>
  <c r="T46" i="9"/>
  <c r="U46" i="9"/>
  <c r="T47" i="9"/>
  <c r="U47" i="9"/>
  <c r="T48" i="9"/>
  <c r="U48" i="9"/>
  <c r="T49" i="9"/>
  <c r="U49" i="9"/>
  <c r="T50" i="9"/>
  <c r="U50" i="9"/>
  <c r="T51" i="9"/>
  <c r="U51" i="9"/>
  <c r="T52" i="9"/>
  <c r="U52" i="9"/>
  <c r="T53" i="9"/>
  <c r="U53" i="9"/>
  <c r="T54" i="9"/>
  <c r="U54" i="9"/>
  <c r="T55" i="9"/>
  <c r="U55" i="9"/>
  <c r="T56" i="9"/>
  <c r="U56" i="9"/>
  <c r="T57" i="9"/>
  <c r="U57" i="9"/>
  <c r="T58" i="9"/>
  <c r="U58" i="9"/>
  <c r="T59" i="9"/>
  <c r="U59" i="9"/>
  <c r="T60" i="9"/>
  <c r="U60" i="9"/>
  <c r="T61" i="9"/>
  <c r="U61" i="9"/>
  <c r="T62" i="9"/>
  <c r="U62" i="9"/>
  <c r="T63" i="9"/>
  <c r="U63" i="9"/>
  <c r="T64" i="9"/>
  <c r="U64" i="9"/>
  <c r="T65" i="9"/>
  <c r="U65" i="9"/>
  <c r="T66" i="9"/>
  <c r="U66" i="9"/>
  <c r="T67" i="9"/>
  <c r="U67" i="9"/>
  <c r="T68" i="9"/>
  <c r="U68" i="9"/>
  <c r="T69" i="9"/>
  <c r="U69" i="9"/>
  <c r="T70" i="9"/>
  <c r="U70" i="9"/>
  <c r="T71" i="9"/>
  <c r="U71" i="9"/>
  <c r="T72" i="9"/>
  <c r="U72" i="9"/>
  <c r="T73" i="9"/>
  <c r="U73" i="9"/>
  <c r="T74" i="9"/>
  <c r="U74" i="9"/>
  <c r="T75" i="9"/>
  <c r="U75" i="9"/>
  <c r="T76" i="9"/>
  <c r="U76" i="9"/>
  <c r="T77" i="9"/>
  <c r="U77" i="9"/>
  <c r="T78" i="9"/>
  <c r="U78" i="9"/>
  <c r="T79" i="9"/>
  <c r="U79" i="9"/>
  <c r="T80" i="9"/>
  <c r="U80" i="9"/>
  <c r="T81" i="9"/>
  <c r="U81" i="9"/>
  <c r="T82" i="9"/>
  <c r="U82" i="9"/>
  <c r="T83" i="9"/>
  <c r="U83" i="9"/>
  <c r="T84" i="9"/>
  <c r="U84" i="9"/>
  <c r="T85" i="9"/>
  <c r="U85" i="9"/>
  <c r="T86" i="9"/>
  <c r="U86" i="9"/>
  <c r="T87" i="9"/>
  <c r="U87" i="9"/>
  <c r="T88" i="9"/>
  <c r="U88" i="9"/>
  <c r="T89" i="9"/>
  <c r="U89" i="9"/>
  <c r="T90" i="9"/>
  <c r="U90" i="9"/>
  <c r="T91" i="9"/>
  <c r="U91" i="9"/>
  <c r="T92" i="9"/>
  <c r="U92" i="9"/>
  <c r="T93" i="9"/>
  <c r="U93" i="9"/>
  <c r="T94" i="9"/>
  <c r="U94" i="9"/>
  <c r="T95" i="9"/>
  <c r="U95" i="9"/>
  <c r="T96" i="9"/>
  <c r="U96" i="9"/>
  <c r="T97" i="9"/>
  <c r="U97" i="9"/>
  <c r="T98" i="9"/>
  <c r="U98" i="9"/>
  <c r="T99" i="9"/>
  <c r="U99" i="9"/>
  <c r="T100" i="9"/>
  <c r="U100" i="9"/>
  <c r="T101" i="9"/>
  <c r="U101" i="9"/>
  <c r="T102" i="9"/>
  <c r="U102" i="9"/>
  <c r="T103" i="9"/>
  <c r="U103" i="9"/>
  <c r="T104" i="9"/>
  <c r="U104" i="9"/>
  <c r="T105" i="9"/>
  <c r="U105" i="9"/>
  <c r="T106" i="9"/>
  <c r="U106" i="9"/>
  <c r="T107" i="9"/>
  <c r="U107" i="9"/>
  <c r="T108" i="9"/>
  <c r="U108" i="9"/>
  <c r="T109" i="9"/>
  <c r="U109" i="9"/>
  <c r="T110" i="9"/>
  <c r="U110" i="9"/>
  <c r="T111" i="9"/>
  <c r="U111" i="9"/>
  <c r="T112" i="9"/>
  <c r="U112" i="9"/>
  <c r="T113" i="9"/>
  <c r="U113" i="9"/>
  <c r="T114" i="9"/>
  <c r="U114" i="9"/>
  <c r="T115" i="9"/>
  <c r="U115" i="9"/>
  <c r="T116" i="9"/>
  <c r="U116" i="9"/>
  <c r="T117" i="9"/>
  <c r="U117" i="9"/>
  <c r="T118" i="9"/>
  <c r="U118" i="9"/>
  <c r="T119" i="9"/>
  <c r="U119" i="9"/>
  <c r="T120" i="9"/>
  <c r="U120" i="9"/>
  <c r="T121" i="9"/>
  <c r="U121" i="9"/>
  <c r="T122" i="9"/>
  <c r="U122" i="9"/>
  <c r="T123" i="9"/>
  <c r="U123" i="9"/>
  <c r="T124" i="9"/>
  <c r="U124" i="9"/>
  <c r="T125" i="9"/>
  <c r="U125" i="9"/>
  <c r="T126" i="9"/>
  <c r="U126" i="9"/>
  <c r="T127" i="9"/>
  <c r="U127" i="9"/>
  <c r="T128" i="9"/>
  <c r="U128" i="9"/>
  <c r="T129" i="9"/>
  <c r="U129" i="9"/>
  <c r="T130" i="9"/>
  <c r="U130" i="9"/>
  <c r="T131" i="9"/>
  <c r="U131" i="9"/>
  <c r="T132" i="9"/>
  <c r="U132" i="9"/>
  <c r="T133" i="9"/>
  <c r="U133" i="9"/>
  <c r="T134" i="9"/>
  <c r="U134" i="9"/>
  <c r="T135" i="9"/>
  <c r="U135" i="9"/>
  <c r="T136" i="9"/>
  <c r="U136" i="9"/>
  <c r="T137" i="9"/>
  <c r="U137" i="9"/>
  <c r="T138" i="9"/>
  <c r="U138" i="9"/>
  <c r="T139" i="9"/>
  <c r="U139" i="9"/>
  <c r="T140" i="9"/>
  <c r="U140" i="9"/>
  <c r="T141" i="9"/>
  <c r="U141" i="9"/>
  <c r="T142" i="9"/>
  <c r="U142" i="9"/>
  <c r="T143" i="9"/>
  <c r="U143" i="9"/>
  <c r="T144" i="9"/>
  <c r="U144" i="9"/>
  <c r="T145" i="9"/>
  <c r="U145" i="9"/>
  <c r="T146" i="9"/>
  <c r="U146" i="9"/>
  <c r="T147" i="9"/>
  <c r="U147" i="9"/>
  <c r="T148" i="9"/>
  <c r="U148" i="9"/>
  <c r="T149" i="9"/>
  <c r="U149" i="9"/>
  <c r="T150" i="9"/>
  <c r="U150" i="9"/>
  <c r="T151" i="9"/>
  <c r="U151" i="9"/>
  <c r="T152" i="9"/>
  <c r="U152" i="9"/>
  <c r="T153" i="9"/>
  <c r="U153" i="9"/>
  <c r="T154" i="9"/>
  <c r="U154" i="9"/>
  <c r="T155" i="9"/>
  <c r="U155" i="9"/>
  <c r="T156" i="9"/>
  <c r="U156" i="9"/>
  <c r="T157" i="9"/>
  <c r="U157" i="9"/>
  <c r="T158" i="9"/>
  <c r="U158" i="9"/>
  <c r="T159" i="9"/>
  <c r="U159" i="9"/>
  <c r="T160" i="9"/>
  <c r="U160" i="9"/>
  <c r="T161" i="9"/>
  <c r="U161" i="9"/>
  <c r="T162" i="9"/>
  <c r="U162" i="9"/>
  <c r="T163" i="9"/>
  <c r="U163" i="9"/>
  <c r="T164" i="9"/>
  <c r="U164" i="9"/>
  <c r="T165" i="9"/>
  <c r="U165" i="9"/>
  <c r="T166" i="9"/>
  <c r="U166" i="9"/>
  <c r="T167" i="9"/>
  <c r="U167" i="9"/>
  <c r="T168" i="9"/>
  <c r="U168" i="9"/>
  <c r="T169" i="9"/>
  <c r="U169" i="9"/>
  <c r="T170" i="9"/>
  <c r="U170" i="9"/>
  <c r="T171" i="9"/>
  <c r="U171" i="9"/>
  <c r="T172" i="9"/>
  <c r="U172" i="9"/>
  <c r="T173" i="9"/>
  <c r="U173" i="9"/>
  <c r="T174" i="9"/>
  <c r="U174" i="9"/>
  <c r="T175" i="9"/>
  <c r="U175" i="9"/>
  <c r="T176" i="9"/>
  <c r="U176" i="9"/>
  <c r="T177" i="9"/>
  <c r="U177" i="9"/>
  <c r="T178" i="9"/>
  <c r="U178" i="9"/>
  <c r="T179" i="9"/>
  <c r="U179" i="9"/>
  <c r="T180" i="9"/>
  <c r="U180" i="9"/>
  <c r="T181" i="9"/>
  <c r="U181" i="9"/>
  <c r="T182" i="9"/>
  <c r="U182" i="9"/>
  <c r="T183" i="9"/>
  <c r="U183" i="9"/>
  <c r="T184" i="9"/>
  <c r="U184" i="9"/>
  <c r="T185" i="9"/>
  <c r="U185" i="9"/>
  <c r="T186" i="9"/>
  <c r="U186" i="9"/>
  <c r="T187" i="9"/>
  <c r="U187" i="9"/>
  <c r="T188" i="9"/>
  <c r="U188" i="9"/>
  <c r="T189" i="9"/>
  <c r="U189" i="9"/>
  <c r="T190" i="9"/>
  <c r="U190" i="9"/>
  <c r="T191" i="9"/>
  <c r="U191" i="9"/>
  <c r="T192" i="9"/>
  <c r="U192" i="9"/>
  <c r="T193" i="9"/>
  <c r="U193" i="9"/>
  <c r="T194" i="9"/>
  <c r="U194" i="9"/>
  <c r="T195" i="9"/>
  <c r="U195" i="9"/>
  <c r="T196" i="9"/>
  <c r="U196" i="9"/>
  <c r="T197" i="9"/>
  <c r="U197" i="9"/>
  <c r="T198" i="9"/>
  <c r="U198" i="9"/>
  <c r="T199" i="9"/>
  <c r="U199" i="9"/>
  <c r="T200" i="9"/>
  <c r="U200" i="9"/>
  <c r="T201" i="9"/>
  <c r="U201" i="9"/>
  <c r="T202" i="9"/>
  <c r="U202" i="9"/>
  <c r="T203" i="9"/>
  <c r="U203" i="9"/>
  <c r="T204" i="9"/>
  <c r="U204" i="9"/>
  <c r="T205" i="9"/>
  <c r="U205" i="9"/>
  <c r="T206" i="9"/>
  <c r="U206" i="9"/>
  <c r="T207" i="9"/>
  <c r="U207" i="9"/>
  <c r="T208" i="9"/>
  <c r="U208" i="9"/>
  <c r="T209" i="9"/>
  <c r="U209" i="9"/>
  <c r="T210" i="9"/>
  <c r="U210" i="9"/>
  <c r="T211" i="9"/>
  <c r="U211" i="9"/>
  <c r="T212" i="9"/>
  <c r="U212" i="9"/>
  <c r="T213" i="9"/>
  <c r="U213" i="9"/>
  <c r="T214" i="9"/>
  <c r="U214" i="9"/>
  <c r="T215" i="9"/>
  <c r="U215" i="9"/>
  <c r="T216" i="9"/>
  <c r="U216" i="9"/>
  <c r="T217" i="9"/>
  <c r="U217" i="9"/>
  <c r="T218" i="9"/>
  <c r="U218" i="9"/>
  <c r="T219" i="9"/>
  <c r="U219" i="9"/>
  <c r="T220" i="9"/>
  <c r="U220" i="9"/>
  <c r="T221" i="9"/>
  <c r="U221" i="9"/>
  <c r="T222" i="9"/>
  <c r="U222" i="9"/>
  <c r="T223" i="9"/>
  <c r="U223" i="9"/>
  <c r="T224" i="9"/>
  <c r="U224" i="9"/>
  <c r="T225" i="9"/>
  <c r="U225" i="9"/>
  <c r="T226" i="9"/>
  <c r="U226" i="9"/>
  <c r="T227" i="9"/>
  <c r="U227" i="9"/>
  <c r="T228" i="9"/>
  <c r="U228" i="9"/>
  <c r="T229" i="9"/>
  <c r="U229" i="9"/>
  <c r="T230" i="9"/>
  <c r="U230" i="9"/>
  <c r="T231" i="9"/>
  <c r="U231" i="9"/>
  <c r="T232" i="9"/>
  <c r="U232" i="9"/>
  <c r="T233" i="9"/>
  <c r="U233" i="9"/>
  <c r="T234" i="9"/>
  <c r="U234" i="9"/>
  <c r="T235" i="9"/>
  <c r="U235" i="9"/>
  <c r="T236" i="9"/>
  <c r="U236" i="9"/>
  <c r="T237" i="9"/>
  <c r="U237" i="9"/>
  <c r="T238" i="9"/>
  <c r="U238" i="9"/>
  <c r="T239" i="9"/>
  <c r="U239" i="9"/>
  <c r="T240" i="9"/>
  <c r="U240" i="9"/>
  <c r="T241" i="9"/>
  <c r="U241" i="9"/>
  <c r="T242" i="9"/>
  <c r="U242" i="9"/>
  <c r="T243" i="9"/>
  <c r="U243" i="9"/>
  <c r="T244" i="9"/>
  <c r="U244" i="9"/>
  <c r="T245" i="9"/>
  <c r="U245" i="9"/>
  <c r="T246" i="9"/>
  <c r="U246" i="9"/>
  <c r="T247" i="9"/>
  <c r="U247" i="9"/>
  <c r="T248" i="9"/>
  <c r="U248" i="9"/>
  <c r="T249" i="9"/>
  <c r="U249" i="9"/>
  <c r="T250" i="9"/>
  <c r="U250" i="9"/>
  <c r="T251" i="9"/>
  <c r="U251" i="9"/>
  <c r="T252" i="9"/>
  <c r="U252" i="9"/>
  <c r="T253" i="9"/>
  <c r="U253" i="9"/>
  <c r="T254" i="9"/>
  <c r="U254" i="9"/>
  <c r="T255" i="9"/>
  <c r="U255" i="9"/>
  <c r="T256" i="9"/>
  <c r="U256" i="9"/>
  <c r="T257" i="9"/>
  <c r="U257" i="9"/>
  <c r="T258" i="9"/>
  <c r="U258" i="9"/>
  <c r="T259" i="9"/>
  <c r="U259" i="9"/>
  <c r="T260" i="9"/>
  <c r="U260" i="9"/>
  <c r="T261" i="9"/>
  <c r="U261" i="9"/>
  <c r="T262" i="9"/>
  <c r="U262" i="9"/>
  <c r="T263" i="9"/>
  <c r="U263" i="9"/>
  <c r="T264" i="9"/>
  <c r="U264" i="9"/>
  <c r="T265" i="9"/>
  <c r="U265" i="9"/>
  <c r="T266" i="9"/>
  <c r="U266" i="9"/>
  <c r="T267" i="9"/>
  <c r="U267" i="9"/>
  <c r="T268" i="9"/>
  <c r="U268" i="9"/>
  <c r="T269" i="9"/>
  <c r="U269" i="9"/>
  <c r="T270" i="9"/>
  <c r="U270" i="9"/>
  <c r="T271" i="9"/>
  <c r="U271" i="9"/>
  <c r="T272" i="9"/>
  <c r="U272" i="9"/>
  <c r="T273" i="9"/>
  <c r="U273" i="9"/>
  <c r="T274" i="9"/>
  <c r="U274" i="9"/>
  <c r="T275" i="9"/>
  <c r="U275" i="9"/>
  <c r="T276" i="9"/>
  <c r="U276" i="9"/>
  <c r="T277" i="9"/>
  <c r="U277" i="9"/>
  <c r="T278" i="9"/>
  <c r="U278" i="9"/>
  <c r="T279" i="9"/>
  <c r="U279" i="9"/>
  <c r="T280" i="9"/>
  <c r="U280" i="9"/>
  <c r="T281" i="9"/>
  <c r="U281" i="9"/>
  <c r="T282" i="9"/>
  <c r="U282" i="9"/>
  <c r="T283" i="9"/>
  <c r="U283" i="9"/>
  <c r="T284" i="9"/>
  <c r="U284" i="9"/>
  <c r="T285" i="9"/>
  <c r="U285" i="9"/>
  <c r="T286" i="9"/>
  <c r="U286" i="9"/>
  <c r="T287" i="9"/>
  <c r="U287" i="9"/>
  <c r="T288" i="9"/>
  <c r="U288" i="9"/>
  <c r="T289" i="9"/>
  <c r="U289" i="9"/>
  <c r="T290" i="9"/>
  <c r="U290" i="9"/>
  <c r="T291" i="9"/>
  <c r="U291" i="9"/>
  <c r="T292" i="9"/>
  <c r="U292" i="9"/>
  <c r="T293" i="9"/>
  <c r="U293" i="9"/>
  <c r="T294" i="9"/>
  <c r="U294" i="9"/>
  <c r="T295" i="9"/>
  <c r="U295" i="9"/>
  <c r="T296" i="9"/>
  <c r="U296" i="9"/>
  <c r="T297" i="9"/>
  <c r="U297" i="9"/>
  <c r="T298" i="9"/>
  <c r="U298" i="9"/>
  <c r="T299" i="9"/>
  <c r="U299" i="9"/>
  <c r="T300" i="9"/>
  <c r="U300" i="9"/>
  <c r="T301" i="9"/>
  <c r="U301" i="9"/>
  <c r="T302" i="9"/>
  <c r="U302" i="9"/>
  <c r="T303" i="9"/>
  <c r="U303" i="9"/>
  <c r="T304" i="9"/>
  <c r="U304" i="9"/>
  <c r="T305" i="9"/>
  <c r="U305" i="9"/>
  <c r="T306" i="9"/>
  <c r="U306" i="9"/>
  <c r="T307" i="9"/>
  <c r="U307" i="9"/>
  <c r="T308" i="9"/>
  <c r="U308" i="9"/>
  <c r="T309" i="9"/>
  <c r="U309" i="9"/>
  <c r="T310" i="9"/>
  <c r="U310" i="9"/>
  <c r="T311" i="9"/>
  <c r="U311" i="9"/>
  <c r="T312" i="9"/>
  <c r="U312" i="9"/>
  <c r="T313" i="9"/>
  <c r="U313" i="9"/>
  <c r="T314" i="9"/>
  <c r="U314" i="9"/>
  <c r="T315" i="9"/>
  <c r="U315" i="9"/>
  <c r="T316" i="9"/>
  <c r="U316" i="9"/>
  <c r="T317" i="9"/>
  <c r="U317" i="9"/>
  <c r="T318" i="9"/>
  <c r="U318" i="9"/>
  <c r="T319" i="9"/>
  <c r="U319" i="9"/>
  <c r="T320" i="9"/>
  <c r="U320" i="9"/>
  <c r="T321" i="9"/>
  <c r="U321" i="9"/>
  <c r="T322" i="9"/>
  <c r="U322" i="9"/>
  <c r="T323" i="9"/>
  <c r="U323" i="9"/>
  <c r="T324" i="9"/>
  <c r="U324" i="9"/>
  <c r="T325" i="9"/>
  <c r="U325" i="9"/>
  <c r="T326" i="9"/>
  <c r="U326" i="9"/>
  <c r="T327" i="9"/>
  <c r="U327" i="9"/>
  <c r="T328" i="9"/>
  <c r="U328" i="9"/>
  <c r="T329" i="9"/>
  <c r="U329" i="9"/>
  <c r="T330" i="9"/>
  <c r="U330" i="9"/>
  <c r="T331" i="9"/>
  <c r="U331" i="9"/>
  <c r="T332" i="9"/>
  <c r="U332" i="9"/>
  <c r="T333" i="9"/>
  <c r="U333" i="9"/>
  <c r="T334" i="9"/>
  <c r="U334" i="9"/>
  <c r="T335" i="9"/>
  <c r="U335" i="9"/>
  <c r="T336" i="9"/>
  <c r="U336" i="9"/>
  <c r="T337" i="9"/>
  <c r="U337" i="9"/>
  <c r="T338" i="9"/>
  <c r="U338" i="9"/>
  <c r="T339" i="9"/>
  <c r="U339" i="9"/>
  <c r="T340" i="9"/>
  <c r="U340" i="9"/>
  <c r="T341" i="9"/>
  <c r="U341" i="9"/>
  <c r="T342" i="9"/>
  <c r="U342" i="9"/>
  <c r="T343" i="9"/>
  <c r="U343" i="9"/>
  <c r="T344" i="9"/>
  <c r="U344" i="9"/>
  <c r="T345" i="9"/>
  <c r="U345" i="9"/>
  <c r="T346" i="9"/>
  <c r="U346" i="9"/>
  <c r="T347" i="9"/>
  <c r="U347" i="9"/>
  <c r="T348" i="9"/>
  <c r="U348" i="9"/>
  <c r="T349" i="9"/>
  <c r="U349" i="9"/>
  <c r="T350" i="9"/>
  <c r="U350" i="9"/>
  <c r="T351" i="9"/>
  <c r="U351" i="9"/>
  <c r="T352" i="9"/>
  <c r="U352" i="9"/>
  <c r="T353" i="9"/>
  <c r="U353" i="9"/>
  <c r="T354" i="9"/>
  <c r="U354" i="9"/>
  <c r="T355" i="9"/>
  <c r="U355" i="9"/>
  <c r="T356" i="9"/>
  <c r="U356" i="9"/>
  <c r="T357" i="9"/>
  <c r="U357" i="9"/>
  <c r="T358" i="9"/>
  <c r="U358" i="9"/>
  <c r="T359" i="9"/>
  <c r="U359" i="9"/>
  <c r="T360" i="9"/>
  <c r="U360" i="9"/>
  <c r="T361" i="9"/>
  <c r="U361" i="9"/>
  <c r="T362" i="9"/>
  <c r="U362" i="9"/>
  <c r="T363" i="9"/>
  <c r="U363" i="9"/>
  <c r="T364" i="9"/>
  <c r="U364" i="9"/>
  <c r="T365" i="9"/>
  <c r="U365" i="9"/>
  <c r="T366" i="9"/>
  <c r="U366" i="9"/>
  <c r="T367" i="9"/>
  <c r="U367" i="9"/>
  <c r="T368" i="9"/>
  <c r="U368" i="9"/>
  <c r="T369" i="9"/>
  <c r="U369" i="9"/>
  <c r="T370" i="9"/>
  <c r="U370" i="9"/>
  <c r="T371" i="9"/>
  <c r="U371" i="9"/>
  <c r="T372" i="9"/>
  <c r="U372" i="9"/>
  <c r="T373" i="9"/>
  <c r="U373" i="9"/>
  <c r="T374" i="9"/>
  <c r="U374" i="9"/>
  <c r="T375" i="9"/>
  <c r="U375" i="9"/>
  <c r="T376" i="9"/>
  <c r="U376" i="9"/>
  <c r="T377" i="9"/>
  <c r="U377" i="9"/>
  <c r="T378" i="9"/>
  <c r="U378" i="9"/>
  <c r="T379" i="9"/>
  <c r="U379" i="9"/>
  <c r="T380" i="9"/>
  <c r="U380" i="9"/>
  <c r="T381" i="9"/>
  <c r="U381" i="9"/>
  <c r="T382" i="9"/>
  <c r="U382" i="9"/>
  <c r="T383" i="9"/>
  <c r="U383" i="9"/>
  <c r="T384" i="9"/>
  <c r="U384" i="9"/>
  <c r="T385" i="9"/>
  <c r="U385" i="9"/>
  <c r="T386" i="9"/>
  <c r="U386" i="9"/>
  <c r="T387" i="9"/>
  <c r="U387" i="9"/>
  <c r="T388" i="9"/>
  <c r="U388" i="9"/>
  <c r="T389" i="9"/>
  <c r="U389" i="9"/>
  <c r="T390" i="9"/>
  <c r="U390" i="9"/>
  <c r="T391" i="9"/>
  <c r="U391" i="9"/>
  <c r="T392" i="9"/>
  <c r="U392" i="9"/>
  <c r="T393" i="9"/>
  <c r="U393" i="9"/>
  <c r="T394" i="9"/>
  <c r="U394" i="9"/>
  <c r="T395" i="9"/>
  <c r="U395" i="9"/>
  <c r="T396" i="9"/>
  <c r="U396" i="9"/>
  <c r="T397" i="9"/>
  <c r="U397" i="9"/>
  <c r="T398" i="9"/>
  <c r="U398" i="9"/>
  <c r="T399" i="9"/>
  <c r="U399" i="9"/>
  <c r="T400" i="9"/>
  <c r="U400" i="9"/>
  <c r="T401" i="9"/>
  <c r="U401" i="9"/>
  <c r="T402" i="9"/>
  <c r="U402" i="9"/>
  <c r="T403" i="9"/>
  <c r="U403" i="9"/>
  <c r="T404" i="9"/>
  <c r="U404" i="9"/>
  <c r="T405" i="9"/>
  <c r="U405" i="9"/>
  <c r="T406" i="9"/>
  <c r="U406" i="9"/>
  <c r="T407" i="9"/>
  <c r="U407" i="9"/>
  <c r="T408" i="9"/>
  <c r="U408" i="9"/>
  <c r="T409" i="9"/>
  <c r="U409" i="9"/>
  <c r="T410" i="9"/>
  <c r="U410" i="9"/>
  <c r="T411" i="9"/>
  <c r="U411" i="9"/>
  <c r="T412" i="9"/>
  <c r="U412" i="9"/>
  <c r="T413" i="9"/>
  <c r="U413" i="9"/>
  <c r="T414" i="9"/>
  <c r="U414" i="9"/>
  <c r="T415" i="9"/>
  <c r="U415" i="9"/>
  <c r="T416" i="9"/>
  <c r="U416" i="9"/>
  <c r="T417" i="9"/>
  <c r="U417" i="9"/>
  <c r="T418" i="9"/>
  <c r="U418" i="9"/>
  <c r="T419" i="9"/>
  <c r="U419" i="9"/>
  <c r="T420" i="9"/>
  <c r="U420" i="9"/>
  <c r="T421" i="9"/>
  <c r="U421" i="9"/>
  <c r="T422" i="9"/>
  <c r="U422" i="9"/>
  <c r="T423" i="9"/>
  <c r="U423" i="9"/>
  <c r="T424" i="9"/>
  <c r="U424" i="9"/>
  <c r="T425" i="9"/>
  <c r="U425" i="9"/>
  <c r="T426" i="9"/>
  <c r="U426" i="9"/>
  <c r="T427" i="9"/>
  <c r="U427" i="9"/>
  <c r="T428" i="9"/>
  <c r="U428" i="9"/>
  <c r="T429" i="9"/>
  <c r="U429" i="9"/>
  <c r="T430" i="9"/>
  <c r="U430" i="9"/>
  <c r="T431" i="9"/>
  <c r="U431" i="9"/>
  <c r="T432" i="9"/>
  <c r="U432" i="9"/>
  <c r="T433" i="9"/>
  <c r="U433" i="9"/>
  <c r="T434" i="9"/>
  <c r="U434" i="9"/>
  <c r="T435" i="9"/>
  <c r="U435" i="9"/>
  <c r="T436" i="9"/>
  <c r="U436" i="9"/>
  <c r="T437" i="9"/>
  <c r="U437" i="9"/>
  <c r="T438" i="9"/>
  <c r="U438" i="9"/>
  <c r="T439" i="9"/>
  <c r="U439" i="9"/>
  <c r="T440" i="9"/>
  <c r="U440" i="9"/>
  <c r="T441" i="9"/>
  <c r="U441" i="9"/>
  <c r="T442" i="9"/>
  <c r="U442" i="9"/>
  <c r="T443" i="9"/>
  <c r="U443" i="9"/>
  <c r="T444" i="9"/>
  <c r="U444" i="9"/>
  <c r="T445" i="9"/>
  <c r="U445" i="9"/>
  <c r="T446" i="9"/>
  <c r="U446" i="9"/>
  <c r="T447" i="9"/>
  <c r="U447" i="9"/>
  <c r="T448" i="9"/>
  <c r="U448" i="9"/>
  <c r="T449" i="9"/>
  <c r="U449" i="9"/>
  <c r="T450" i="9"/>
  <c r="U450" i="9"/>
  <c r="T451" i="9"/>
  <c r="U451" i="9"/>
  <c r="T452" i="9"/>
  <c r="U452" i="9"/>
  <c r="T453" i="9"/>
  <c r="U453" i="9"/>
  <c r="T454" i="9"/>
  <c r="U454" i="9"/>
  <c r="T455" i="9"/>
  <c r="U455" i="9"/>
  <c r="T456" i="9"/>
  <c r="U456" i="9"/>
  <c r="T457" i="9"/>
  <c r="U457" i="9"/>
  <c r="T458" i="9"/>
  <c r="U458" i="9"/>
  <c r="T459" i="9"/>
  <c r="U459" i="9"/>
  <c r="T460" i="9"/>
  <c r="U460" i="9"/>
  <c r="T461" i="9"/>
  <c r="U461" i="9"/>
  <c r="T462" i="9"/>
  <c r="U462" i="9"/>
  <c r="T463" i="9"/>
  <c r="U463" i="9"/>
  <c r="T464" i="9"/>
  <c r="U464" i="9"/>
  <c r="T465" i="9"/>
  <c r="U465" i="9"/>
  <c r="T466" i="9"/>
  <c r="U466" i="9"/>
  <c r="T467" i="9"/>
  <c r="U467" i="9"/>
  <c r="T468" i="9"/>
  <c r="U468" i="9"/>
  <c r="T469" i="9"/>
  <c r="U469" i="9"/>
  <c r="T470" i="9"/>
  <c r="U470" i="9"/>
  <c r="T471" i="9"/>
  <c r="U471" i="9"/>
  <c r="T472" i="9"/>
  <c r="U472" i="9"/>
  <c r="T473" i="9"/>
  <c r="U473" i="9"/>
  <c r="T474" i="9"/>
  <c r="U474" i="9"/>
  <c r="T475" i="9"/>
  <c r="U475" i="9"/>
  <c r="T476" i="9"/>
  <c r="U476" i="9"/>
  <c r="T477" i="9"/>
  <c r="U477" i="9"/>
  <c r="T478" i="9"/>
  <c r="U478" i="9"/>
  <c r="T479" i="9"/>
  <c r="U479" i="9"/>
  <c r="T480" i="9"/>
  <c r="U480" i="9"/>
  <c r="T481" i="9"/>
  <c r="U481" i="9"/>
  <c r="T482" i="9"/>
  <c r="U482" i="9"/>
  <c r="T483" i="9"/>
  <c r="U483" i="9"/>
  <c r="T484" i="9"/>
  <c r="U484" i="9"/>
  <c r="T485" i="9"/>
  <c r="U485" i="9"/>
  <c r="T486" i="9"/>
  <c r="U486" i="9"/>
  <c r="T487" i="9"/>
  <c r="U487" i="9"/>
  <c r="T488" i="9"/>
  <c r="U488" i="9"/>
  <c r="T489" i="9"/>
  <c r="U489" i="9"/>
  <c r="T490" i="9"/>
  <c r="U490" i="9"/>
  <c r="T491" i="9"/>
  <c r="U491" i="9"/>
  <c r="T492" i="9"/>
  <c r="U492" i="9"/>
  <c r="T493" i="9"/>
  <c r="U493" i="9"/>
  <c r="T494" i="9"/>
  <c r="U494" i="9"/>
  <c r="T495" i="9"/>
  <c r="U495" i="9"/>
  <c r="T496" i="9"/>
  <c r="U496" i="9"/>
  <c r="T497" i="9"/>
  <c r="U497" i="9"/>
  <c r="T498" i="9"/>
  <c r="U498" i="9"/>
  <c r="T499" i="9"/>
  <c r="U499" i="9"/>
  <c r="T500" i="9"/>
  <c r="U500" i="9"/>
  <c r="Q22" i="9"/>
  <c r="Q23" i="9"/>
  <c r="Q24" i="9"/>
  <c r="Q26" i="9"/>
  <c r="Q27" i="9"/>
  <c r="Q28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Q142" i="9"/>
  <c r="Q143" i="9"/>
  <c r="Q144" i="9"/>
  <c r="Q145" i="9"/>
  <c r="Q146" i="9"/>
  <c r="Q147" i="9"/>
  <c r="Q148" i="9"/>
  <c r="Q149" i="9"/>
  <c r="Q150" i="9"/>
  <c r="Q151" i="9"/>
  <c r="Q152" i="9"/>
  <c r="Q153" i="9"/>
  <c r="Q154" i="9"/>
  <c r="Q155" i="9"/>
  <c r="Q156" i="9"/>
  <c r="Q157" i="9"/>
  <c r="Q158" i="9"/>
  <c r="Q159" i="9"/>
  <c r="Q160" i="9"/>
  <c r="Q161" i="9"/>
  <c r="Q162" i="9"/>
  <c r="Q163" i="9"/>
  <c r="Q164" i="9"/>
  <c r="Q165" i="9"/>
  <c r="Q166" i="9"/>
  <c r="Q167" i="9"/>
  <c r="Q168" i="9"/>
  <c r="Q169" i="9"/>
  <c r="Q170" i="9"/>
  <c r="Q171" i="9"/>
  <c r="Q172" i="9"/>
  <c r="Q173" i="9"/>
  <c r="Q174" i="9"/>
  <c r="Q175" i="9"/>
  <c r="Q176" i="9"/>
  <c r="Q177" i="9"/>
  <c r="Q178" i="9"/>
  <c r="Q179" i="9"/>
  <c r="Q180" i="9"/>
  <c r="Q181" i="9"/>
  <c r="Q182" i="9"/>
  <c r="Q183" i="9"/>
  <c r="Q184" i="9"/>
  <c r="Q185" i="9"/>
  <c r="Q186" i="9"/>
  <c r="Q187" i="9"/>
  <c r="Q188" i="9"/>
  <c r="Q189" i="9"/>
  <c r="Q190" i="9"/>
  <c r="Q191" i="9"/>
  <c r="Q192" i="9"/>
  <c r="Q193" i="9"/>
  <c r="Q194" i="9"/>
  <c r="Q195" i="9"/>
  <c r="Q196" i="9"/>
  <c r="Q197" i="9"/>
  <c r="Q198" i="9"/>
  <c r="Q199" i="9"/>
  <c r="Q200" i="9"/>
  <c r="Q201" i="9"/>
  <c r="Q202" i="9"/>
  <c r="Q203" i="9"/>
  <c r="Q204" i="9"/>
  <c r="Q205" i="9"/>
  <c r="Q206" i="9"/>
  <c r="Q207" i="9"/>
  <c r="Q208" i="9"/>
  <c r="Q209" i="9"/>
  <c r="Q210" i="9"/>
  <c r="Q211" i="9"/>
  <c r="Q212" i="9"/>
  <c r="Q213" i="9"/>
  <c r="Q214" i="9"/>
  <c r="Q215" i="9"/>
  <c r="Q216" i="9"/>
  <c r="Q217" i="9"/>
  <c r="Q218" i="9"/>
  <c r="Q219" i="9"/>
  <c r="Q220" i="9"/>
  <c r="Q221" i="9"/>
  <c r="Q222" i="9"/>
  <c r="Q223" i="9"/>
  <c r="Q224" i="9"/>
  <c r="Q225" i="9"/>
  <c r="Q226" i="9"/>
  <c r="Q227" i="9"/>
  <c r="Q228" i="9"/>
  <c r="Q229" i="9"/>
  <c r="Q230" i="9"/>
  <c r="Q231" i="9"/>
  <c r="Q232" i="9"/>
  <c r="Q233" i="9"/>
  <c r="Q234" i="9"/>
  <c r="Q235" i="9"/>
  <c r="Q236" i="9"/>
  <c r="Q237" i="9"/>
  <c r="Q238" i="9"/>
  <c r="Q239" i="9"/>
  <c r="Q240" i="9"/>
  <c r="Q241" i="9"/>
  <c r="Q242" i="9"/>
  <c r="Q243" i="9"/>
  <c r="Q244" i="9"/>
  <c r="Q245" i="9"/>
  <c r="Q246" i="9"/>
  <c r="Q247" i="9"/>
  <c r="Q248" i="9"/>
  <c r="Q249" i="9"/>
  <c r="Q250" i="9"/>
  <c r="Q251" i="9"/>
  <c r="Q252" i="9"/>
  <c r="Q253" i="9"/>
  <c r="Q254" i="9"/>
  <c r="Q255" i="9"/>
  <c r="Q256" i="9"/>
  <c r="Q257" i="9"/>
  <c r="Q258" i="9"/>
  <c r="Q259" i="9"/>
  <c r="Q260" i="9"/>
  <c r="Q261" i="9"/>
  <c r="Q262" i="9"/>
  <c r="Q263" i="9"/>
  <c r="Q264" i="9"/>
  <c r="Q265" i="9"/>
  <c r="Q266" i="9"/>
  <c r="Q267" i="9"/>
  <c r="Q268" i="9"/>
  <c r="Q269" i="9"/>
  <c r="Q270" i="9"/>
  <c r="Q271" i="9"/>
  <c r="Q272" i="9"/>
  <c r="Q273" i="9"/>
  <c r="Q274" i="9"/>
  <c r="Q275" i="9"/>
  <c r="Q276" i="9"/>
  <c r="Q277" i="9"/>
  <c r="Q278" i="9"/>
  <c r="Q279" i="9"/>
  <c r="Q280" i="9"/>
  <c r="Q281" i="9"/>
  <c r="Q282" i="9"/>
  <c r="Q283" i="9"/>
  <c r="Q284" i="9"/>
  <c r="Q285" i="9"/>
  <c r="Q286" i="9"/>
  <c r="Q287" i="9"/>
  <c r="Q288" i="9"/>
  <c r="Q289" i="9"/>
  <c r="Q290" i="9"/>
  <c r="Q291" i="9"/>
  <c r="Q292" i="9"/>
  <c r="Q293" i="9"/>
  <c r="Q294" i="9"/>
  <c r="Q295" i="9"/>
  <c r="Q296" i="9"/>
  <c r="Q297" i="9"/>
  <c r="Q298" i="9"/>
  <c r="Q299" i="9"/>
  <c r="Q300" i="9"/>
  <c r="Q301" i="9"/>
  <c r="Q302" i="9"/>
  <c r="Q303" i="9"/>
  <c r="Q304" i="9"/>
  <c r="Q305" i="9"/>
  <c r="Q306" i="9"/>
  <c r="Q307" i="9"/>
  <c r="Q308" i="9"/>
  <c r="Q309" i="9"/>
  <c r="Q310" i="9"/>
  <c r="Q311" i="9"/>
  <c r="Q312" i="9"/>
  <c r="Q313" i="9"/>
  <c r="Q314" i="9"/>
  <c r="Q315" i="9"/>
  <c r="Q316" i="9"/>
  <c r="Q317" i="9"/>
  <c r="Q318" i="9"/>
  <c r="Q319" i="9"/>
  <c r="Q320" i="9"/>
  <c r="Q321" i="9"/>
  <c r="Q322" i="9"/>
  <c r="Q323" i="9"/>
  <c r="Q324" i="9"/>
  <c r="Q325" i="9"/>
  <c r="Q326" i="9"/>
  <c r="Q327" i="9"/>
  <c r="Q328" i="9"/>
  <c r="Q329" i="9"/>
  <c r="Q330" i="9"/>
  <c r="Q331" i="9"/>
  <c r="Q332" i="9"/>
  <c r="Q333" i="9"/>
  <c r="Q334" i="9"/>
  <c r="Q335" i="9"/>
  <c r="Q336" i="9"/>
  <c r="Q337" i="9"/>
  <c r="Q338" i="9"/>
  <c r="Q339" i="9"/>
  <c r="Q340" i="9"/>
  <c r="Q341" i="9"/>
  <c r="Q342" i="9"/>
  <c r="Q343" i="9"/>
  <c r="Q344" i="9"/>
  <c r="Q345" i="9"/>
  <c r="Q346" i="9"/>
  <c r="Q347" i="9"/>
  <c r="Q348" i="9"/>
  <c r="Q349" i="9"/>
  <c r="Q350" i="9"/>
  <c r="Q351" i="9"/>
  <c r="Q352" i="9"/>
  <c r="Q353" i="9"/>
  <c r="Q354" i="9"/>
  <c r="Q355" i="9"/>
  <c r="Q356" i="9"/>
  <c r="Q357" i="9"/>
  <c r="Q358" i="9"/>
  <c r="Q359" i="9"/>
  <c r="Q360" i="9"/>
  <c r="Q361" i="9"/>
  <c r="Q362" i="9"/>
  <c r="Q363" i="9"/>
  <c r="Q364" i="9"/>
  <c r="Q365" i="9"/>
  <c r="Q366" i="9"/>
  <c r="Q367" i="9"/>
  <c r="Q368" i="9"/>
  <c r="Q369" i="9"/>
  <c r="Q370" i="9"/>
  <c r="Q371" i="9"/>
  <c r="Q372" i="9"/>
  <c r="Q373" i="9"/>
  <c r="Q374" i="9"/>
  <c r="Q375" i="9"/>
  <c r="Q376" i="9"/>
  <c r="Q377" i="9"/>
  <c r="Q378" i="9"/>
  <c r="Q379" i="9"/>
  <c r="Q380" i="9"/>
  <c r="Q381" i="9"/>
  <c r="Q382" i="9"/>
  <c r="Q383" i="9"/>
  <c r="Q384" i="9"/>
  <c r="Q385" i="9"/>
  <c r="Q386" i="9"/>
  <c r="Q387" i="9"/>
  <c r="Q388" i="9"/>
  <c r="Q389" i="9"/>
  <c r="Q390" i="9"/>
  <c r="Q391" i="9"/>
  <c r="Q392" i="9"/>
  <c r="Q393" i="9"/>
  <c r="Q394" i="9"/>
  <c r="Q395" i="9"/>
  <c r="Q396" i="9"/>
  <c r="Q397" i="9"/>
  <c r="Q398" i="9"/>
  <c r="Q399" i="9"/>
  <c r="Q400" i="9"/>
  <c r="Q401" i="9"/>
  <c r="Q402" i="9"/>
  <c r="Q403" i="9"/>
  <c r="Q404" i="9"/>
  <c r="Q405" i="9"/>
  <c r="Q406" i="9"/>
  <c r="Q407" i="9"/>
  <c r="Q408" i="9"/>
  <c r="Q409" i="9"/>
  <c r="Q410" i="9"/>
  <c r="Q411" i="9"/>
  <c r="Q412" i="9"/>
  <c r="Q413" i="9"/>
  <c r="Q414" i="9"/>
  <c r="Q415" i="9"/>
  <c r="Q416" i="9"/>
  <c r="Q417" i="9"/>
  <c r="Q418" i="9"/>
  <c r="Q419" i="9"/>
  <c r="Q420" i="9"/>
  <c r="Q421" i="9"/>
  <c r="Q422" i="9"/>
  <c r="Q423" i="9"/>
  <c r="Q424" i="9"/>
  <c r="Q425" i="9"/>
  <c r="Q426" i="9"/>
  <c r="Q427" i="9"/>
  <c r="Q428" i="9"/>
  <c r="Q429" i="9"/>
  <c r="Q430" i="9"/>
  <c r="Q431" i="9"/>
  <c r="Q432" i="9"/>
  <c r="Q433" i="9"/>
  <c r="Q434" i="9"/>
  <c r="Q435" i="9"/>
  <c r="Q436" i="9"/>
  <c r="Q437" i="9"/>
  <c r="Q438" i="9"/>
  <c r="Q439" i="9"/>
  <c r="Q440" i="9"/>
  <c r="Q441" i="9"/>
  <c r="Q442" i="9"/>
  <c r="Q443" i="9"/>
  <c r="Q444" i="9"/>
  <c r="Q445" i="9"/>
  <c r="Q446" i="9"/>
  <c r="Q447" i="9"/>
  <c r="Q448" i="9"/>
  <c r="Q449" i="9"/>
  <c r="Q450" i="9"/>
  <c r="Q451" i="9"/>
  <c r="Q452" i="9"/>
  <c r="Q453" i="9"/>
  <c r="Q454" i="9"/>
  <c r="Q455" i="9"/>
  <c r="Q456" i="9"/>
  <c r="Q457" i="9"/>
  <c r="Q458" i="9"/>
  <c r="Q459" i="9"/>
  <c r="Q460" i="9"/>
  <c r="Q461" i="9"/>
  <c r="Q462" i="9"/>
  <c r="Q463" i="9"/>
  <c r="Q464" i="9"/>
  <c r="Q465" i="9"/>
  <c r="Q466" i="9"/>
  <c r="Q467" i="9"/>
  <c r="Q468" i="9"/>
  <c r="Q469" i="9"/>
  <c r="Q470" i="9"/>
  <c r="Q471" i="9"/>
  <c r="Q472" i="9"/>
  <c r="Q473" i="9"/>
  <c r="Q474" i="9"/>
  <c r="Q475" i="9"/>
  <c r="Q476" i="9"/>
  <c r="Q477" i="9"/>
  <c r="Q478" i="9"/>
  <c r="Q479" i="9"/>
  <c r="Q480" i="9"/>
  <c r="Q481" i="9"/>
  <c r="Q482" i="9"/>
  <c r="Q483" i="9"/>
  <c r="Q484" i="9"/>
  <c r="Q485" i="9"/>
  <c r="Q486" i="9"/>
  <c r="Q487" i="9"/>
  <c r="Q488" i="9"/>
  <c r="Q489" i="9"/>
  <c r="Q490" i="9"/>
  <c r="Q491" i="9"/>
  <c r="Q492" i="9"/>
  <c r="Q493" i="9"/>
  <c r="Q494" i="9"/>
  <c r="Q495" i="9"/>
  <c r="Q496" i="9"/>
  <c r="Q497" i="9"/>
  <c r="Q498" i="9"/>
  <c r="Q499" i="9"/>
  <c r="Q500" i="9"/>
  <c r="Y22" i="9"/>
  <c r="R22" i="9"/>
  <c r="F22" i="9"/>
  <c r="S22" i="9"/>
  <c r="Y23" i="9"/>
  <c r="R23" i="9"/>
  <c r="F23" i="9"/>
  <c r="S23" i="9"/>
  <c r="Y24" i="9"/>
  <c r="R24" i="9"/>
  <c r="F24" i="9"/>
  <c r="S24" i="9"/>
  <c r="Y26" i="9"/>
  <c r="R26" i="9"/>
  <c r="F26" i="9"/>
  <c r="S26" i="9"/>
  <c r="Y27" i="9"/>
  <c r="R27" i="9"/>
  <c r="F27" i="9"/>
  <c r="S27" i="9"/>
  <c r="Y28" i="9"/>
  <c r="R28" i="9"/>
  <c r="F28" i="9"/>
  <c r="S28" i="9"/>
  <c r="Y30" i="9"/>
  <c r="R30" i="9"/>
  <c r="F30" i="9"/>
  <c r="S30" i="9"/>
  <c r="X22" i="9"/>
  <c r="X23" i="9"/>
  <c r="X24" i="9"/>
  <c r="X26" i="9"/>
  <c r="X27" i="9"/>
  <c r="X28" i="9"/>
  <c r="X30" i="9"/>
  <c r="AD4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291" i="11"/>
  <c r="N292" i="11"/>
  <c r="N293" i="11"/>
  <c r="N294" i="11"/>
  <c r="N295" i="11"/>
  <c r="N29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311" i="11"/>
  <c r="N312" i="11"/>
  <c r="N313" i="11"/>
  <c r="N314" i="11"/>
  <c r="N315" i="11"/>
  <c r="N316" i="11"/>
  <c r="N317" i="11"/>
  <c r="N318" i="11"/>
  <c r="N319" i="11"/>
  <c r="N320" i="11"/>
  <c r="N321" i="11"/>
  <c r="N322" i="11"/>
  <c r="N323" i="11"/>
  <c r="N324" i="11"/>
  <c r="N325" i="11"/>
  <c r="N326" i="11"/>
  <c r="N327" i="11"/>
  <c r="N328" i="11"/>
  <c r="N329" i="11"/>
  <c r="N330" i="11"/>
  <c r="N331" i="11"/>
  <c r="N332" i="11"/>
  <c r="N333" i="11"/>
  <c r="N334" i="11"/>
  <c r="N335" i="11"/>
  <c r="N336" i="11"/>
  <c r="N337" i="11"/>
  <c r="N338" i="11"/>
  <c r="N339" i="11"/>
  <c r="N340" i="11"/>
  <c r="N341" i="11"/>
  <c r="N342" i="11"/>
  <c r="N343" i="11"/>
  <c r="N344" i="11"/>
  <c r="N345" i="11"/>
  <c r="N346" i="11"/>
  <c r="N347" i="11"/>
  <c r="N348" i="11"/>
  <c r="N349" i="11"/>
  <c r="N350" i="11"/>
  <c r="N351" i="11"/>
  <c r="N352" i="11"/>
  <c r="N353" i="11"/>
  <c r="N354" i="11"/>
  <c r="N355" i="11"/>
  <c r="N356" i="11"/>
  <c r="N357" i="11"/>
  <c r="N358" i="11"/>
  <c r="N359" i="11"/>
  <c r="N360" i="11"/>
  <c r="N361" i="11"/>
  <c r="N362" i="11"/>
  <c r="N363" i="11"/>
  <c r="N364" i="11"/>
  <c r="N365" i="11"/>
  <c r="N366" i="11"/>
  <c r="N367" i="11"/>
  <c r="N368" i="11"/>
  <c r="N369" i="11"/>
  <c r="N370" i="11"/>
  <c r="N371" i="11"/>
  <c r="N372" i="11"/>
  <c r="N373" i="11"/>
  <c r="N374" i="11"/>
  <c r="N375" i="11"/>
  <c r="N376" i="11"/>
  <c r="N377" i="11"/>
  <c r="N378" i="11"/>
  <c r="N379" i="11"/>
  <c r="N380" i="11"/>
  <c r="N381" i="11"/>
  <c r="N382" i="11"/>
  <c r="N383" i="11"/>
  <c r="N384" i="11"/>
  <c r="N385" i="11"/>
  <c r="N386" i="11"/>
  <c r="N387" i="11"/>
  <c r="N388" i="11"/>
  <c r="N389" i="11"/>
  <c r="N390" i="11"/>
  <c r="N391" i="11"/>
  <c r="N392" i="11"/>
  <c r="N393" i="11"/>
  <c r="N394" i="11"/>
  <c r="N395" i="11"/>
  <c r="N396" i="11"/>
  <c r="N397" i="11"/>
  <c r="N398" i="11"/>
  <c r="N399" i="11"/>
  <c r="N400" i="11"/>
  <c r="N401" i="11"/>
  <c r="N402" i="11"/>
  <c r="N403" i="11"/>
  <c r="N404" i="11"/>
  <c r="N405" i="11"/>
  <c r="N406" i="11"/>
  <c r="N407" i="11"/>
  <c r="N408" i="11"/>
  <c r="N409" i="11"/>
  <c r="N410" i="11"/>
  <c r="N411" i="11"/>
  <c r="N412" i="11"/>
  <c r="N413" i="11"/>
  <c r="N414" i="11"/>
  <c r="N415" i="11"/>
  <c r="N416" i="11"/>
  <c r="N417" i="11"/>
  <c r="N418" i="11"/>
  <c r="N419" i="11"/>
  <c r="N420" i="11"/>
  <c r="N421" i="11"/>
  <c r="N422" i="11"/>
  <c r="N423" i="11"/>
  <c r="N424" i="11"/>
  <c r="N425" i="11"/>
  <c r="N426" i="11"/>
  <c r="N427" i="11"/>
  <c r="N428" i="11"/>
  <c r="N429" i="11"/>
  <c r="N430" i="11"/>
  <c r="N431" i="11"/>
  <c r="N432" i="11"/>
  <c r="N433" i="11"/>
  <c r="N434" i="11"/>
  <c r="N435" i="11"/>
  <c r="N436" i="11"/>
  <c r="N437" i="11"/>
  <c r="N438" i="11"/>
  <c r="N439" i="11"/>
  <c r="N440" i="11"/>
  <c r="N441" i="11"/>
  <c r="N442" i="11"/>
  <c r="N443" i="11"/>
  <c r="N444" i="11"/>
  <c r="N445" i="11"/>
  <c r="N446" i="11"/>
  <c r="N447" i="11"/>
  <c r="N448" i="11"/>
  <c r="N449" i="11"/>
  <c r="N450" i="11"/>
  <c r="N451" i="11"/>
  <c r="N452" i="11"/>
  <c r="N453" i="11"/>
  <c r="N454" i="11"/>
  <c r="N455" i="11"/>
  <c r="N456" i="11"/>
  <c r="N457" i="11"/>
  <c r="N458" i="11"/>
  <c r="N459" i="11"/>
  <c r="N460" i="11"/>
  <c r="N461" i="11"/>
  <c r="N462" i="11"/>
  <c r="N463" i="11"/>
  <c r="N464" i="11"/>
  <c r="N465" i="11"/>
  <c r="N466" i="11"/>
  <c r="N467" i="11"/>
  <c r="N468" i="11"/>
  <c r="N469" i="11"/>
  <c r="N470" i="11"/>
  <c r="N471" i="11"/>
  <c r="N472" i="11"/>
  <c r="N473" i="11"/>
  <c r="N474" i="11"/>
  <c r="N475" i="11"/>
  <c r="N476" i="11"/>
  <c r="N477" i="11"/>
  <c r="N478" i="11"/>
  <c r="N479" i="11"/>
  <c r="N480" i="11"/>
  <c r="N481" i="11"/>
  <c r="N2" i="11"/>
  <c r="L2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K434" i="11"/>
  <c r="K435" i="11"/>
  <c r="K436" i="11"/>
  <c r="K437" i="11"/>
  <c r="K438" i="11"/>
  <c r="K439" i="11"/>
  <c r="K440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K453" i="11"/>
  <c r="K454" i="11"/>
  <c r="K455" i="11"/>
  <c r="K456" i="11"/>
  <c r="K457" i="11"/>
  <c r="K458" i="11"/>
  <c r="K459" i="11"/>
  <c r="K460" i="11"/>
  <c r="K461" i="11"/>
  <c r="K462" i="11"/>
  <c r="K463" i="11"/>
  <c r="K464" i="11"/>
  <c r="K465" i="11"/>
  <c r="K466" i="11"/>
  <c r="K467" i="11"/>
  <c r="K468" i="11"/>
  <c r="K469" i="11"/>
  <c r="K470" i="11"/>
  <c r="K471" i="11"/>
  <c r="K472" i="11"/>
  <c r="K473" i="11"/>
  <c r="K474" i="11"/>
  <c r="K475" i="11"/>
  <c r="K476" i="11"/>
  <c r="K477" i="11"/>
  <c r="K478" i="11"/>
  <c r="K479" i="11"/>
  <c r="K480" i="11"/>
  <c r="K481" i="11"/>
  <c r="K2" i="11"/>
  <c r="L3" i="11"/>
  <c r="L4" i="11"/>
  <c r="L5" i="11"/>
  <c r="L6" i="11"/>
  <c r="L7" i="11"/>
  <c r="L8" i="11"/>
  <c r="L9" i="11"/>
  <c r="L10" i="11"/>
  <c r="L11" i="11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107" i="9"/>
  <c r="AA108" i="9"/>
  <c r="AA109" i="9"/>
  <c r="AA110" i="9"/>
  <c r="AA111" i="9"/>
  <c r="AA112" i="9"/>
  <c r="AA113" i="9"/>
  <c r="AA114" i="9"/>
  <c r="AA115" i="9"/>
  <c r="AA116" i="9"/>
  <c r="AA117" i="9"/>
  <c r="AA118" i="9"/>
  <c r="AA119" i="9"/>
  <c r="AA120" i="9"/>
  <c r="AA121" i="9"/>
  <c r="AA122" i="9"/>
  <c r="AA123" i="9"/>
  <c r="AA124" i="9"/>
  <c r="AA125" i="9"/>
  <c r="AA126" i="9"/>
  <c r="AA127" i="9"/>
  <c r="AA128" i="9"/>
  <c r="AA129" i="9"/>
  <c r="AA130" i="9"/>
  <c r="AA131" i="9"/>
  <c r="AA132" i="9"/>
  <c r="AA133" i="9"/>
  <c r="AA134" i="9"/>
  <c r="AA135" i="9"/>
  <c r="AA136" i="9"/>
  <c r="AA137" i="9"/>
  <c r="AA138" i="9"/>
  <c r="AA139" i="9"/>
  <c r="AA140" i="9"/>
  <c r="AA141" i="9"/>
  <c r="AA142" i="9"/>
  <c r="AA143" i="9"/>
  <c r="AA144" i="9"/>
  <c r="AA145" i="9"/>
  <c r="AA146" i="9"/>
  <c r="AA147" i="9"/>
  <c r="AA148" i="9"/>
  <c r="AA149" i="9"/>
  <c r="AA150" i="9"/>
  <c r="AA151" i="9"/>
  <c r="AA152" i="9"/>
  <c r="AA153" i="9"/>
  <c r="AA154" i="9"/>
  <c r="AA155" i="9"/>
  <c r="AA156" i="9"/>
  <c r="AA157" i="9"/>
  <c r="AA158" i="9"/>
  <c r="AA159" i="9"/>
  <c r="AA160" i="9"/>
  <c r="AA161" i="9"/>
  <c r="AA162" i="9"/>
  <c r="AA163" i="9"/>
  <c r="AA164" i="9"/>
  <c r="AA165" i="9"/>
  <c r="AA166" i="9"/>
  <c r="AA167" i="9"/>
  <c r="AA168" i="9"/>
  <c r="AA169" i="9"/>
  <c r="AA170" i="9"/>
  <c r="AA171" i="9"/>
  <c r="AA172" i="9"/>
  <c r="AA173" i="9"/>
  <c r="AA174" i="9"/>
  <c r="AA175" i="9"/>
  <c r="AA176" i="9"/>
  <c r="AA177" i="9"/>
  <c r="AA178" i="9"/>
  <c r="AA179" i="9"/>
  <c r="AA180" i="9"/>
  <c r="AA181" i="9"/>
  <c r="AA182" i="9"/>
  <c r="AA183" i="9"/>
  <c r="AA184" i="9"/>
  <c r="AA185" i="9"/>
  <c r="AA186" i="9"/>
  <c r="AA187" i="9"/>
  <c r="AA188" i="9"/>
  <c r="AA189" i="9"/>
  <c r="AA190" i="9"/>
  <c r="AA191" i="9"/>
  <c r="AA192" i="9"/>
  <c r="AA193" i="9"/>
  <c r="AA194" i="9"/>
  <c r="AA195" i="9"/>
  <c r="AA196" i="9"/>
  <c r="AA197" i="9"/>
  <c r="AA198" i="9"/>
  <c r="AA199" i="9"/>
  <c r="AA200" i="9"/>
  <c r="AA201" i="9"/>
  <c r="AA202" i="9"/>
  <c r="AA203" i="9"/>
  <c r="AA204" i="9"/>
  <c r="AA205" i="9"/>
  <c r="AA206" i="9"/>
  <c r="AA207" i="9"/>
  <c r="AA208" i="9"/>
  <c r="AA209" i="9"/>
  <c r="AA210" i="9"/>
  <c r="AA211" i="9"/>
  <c r="AA212" i="9"/>
  <c r="AA213" i="9"/>
  <c r="AA214" i="9"/>
  <c r="AA215" i="9"/>
  <c r="AA216" i="9"/>
  <c r="AA217" i="9"/>
  <c r="AA218" i="9"/>
  <c r="AA219" i="9"/>
  <c r="AA220" i="9"/>
  <c r="AA221" i="9"/>
  <c r="AA222" i="9"/>
  <c r="AA223" i="9"/>
  <c r="AA224" i="9"/>
  <c r="AA225" i="9"/>
  <c r="AA226" i="9"/>
  <c r="AA227" i="9"/>
  <c r="AA228" i="9"/>
  <c r="AA229" i="9"/>
  <c r="AA230" i="9"/>
  <c r="AA231" i="9"/>
  <c r="AA232" i="9"/>
  <c r="AA233" i="9"/>
  <c r="AA234" i="9"/>
  <c r="AA235" i="9"/>
  <c r="AA236" i="9"/>
  <c r="AA237" i="9"/>
  <c r="AA238" i="9"/>
  <c r="AA239" i="9"/>
  <c r="AA240" i="9"/>
  <c r="AA241" i="9"/>
  <c r="AA242" i="9"/>
  <c r="AA243" i="9"/>
  <c r="AA244" i="9"/>
  <c r="AA245" i="9"/>
  <c r="AA246" i="9"/>
  <c r="AA247" i="9"/>
  <c r="AA248" i="9"/>
  <c r="AA249" i="9"/>
  <c r="AA250" i="9"/>
  <c r="AA251" i="9"/>
  <c r="AA252" i="9"/>
  <c r="AA253" i="9"/>
  <c r="AA254" i="9"/>
  <c r="AA255" i="9"/>
  <c r="AA256" i="9"/>
  <c r="AA257" i="9"/>
  <c r="AA258" i="9"/>
  <c r="AA259" i="9"/>
  <c r="AA260" i="9"/>
  <c r="AA261" i="9"/>
  <c r="AA262" i="9"/>
  <c r="AA263" i="9"/>
  <c r="AA264" i="9"/>
  <c r="AA265" i="9"/>
  <c r="AA266" i="9"/>
  <c r="AA267" i="9"/>
  <c r="AA268" i="9"/>
  <c r="AA269" i="9"/>
  <c r="AA270" i="9"/>
  <c r="AA271" i="9"/>
  <c r="AA272" i="9"/>
  <c r="AA273" i="9"/>
  <c r="AA274" i="9"/>
  <c r="AA275" i="9"/>
  <c r="AA276" i="9"/>
  <c r="AA277" i="9"/>
  <c r="AA278" i="9"/>
  <c r="AA279" i="9"/>
  <c r="AA280" i="9"/>
  <c r="AA281" i="9"/>
  <c r="AA282" i="9"/>
  <c r="AA283" i="9"/>
  <c r="AA284" i="9"/>
  <c r="AA285" i="9"/>
  <c r="AA286" i="9"/>
  <c r="AA287" i="9"/>
  <c r="AA288" i="9"/>
  <c r="AA289" i="9"/>
  <c r="AA290" i="9"/>
  <c r="AA291" i="9"/>
  <c r="AA292" i="9"/>
  <c r="AA293" i="9"/>
  <c r="AA294" i="9"/>
  <c r="AA295" i="9"/>
  <c r="AA296" i="9"/>
  <c r="AA297" i="9"/>
  <c r="AA298" i="9"/>
  <c r="AA299" i="9"/>
  <c r="AA300" i="9"/>
  <c r="AA301" i="9"/>
  <c r="AA302" i="9"/>
  <c r="AA303" i="9"/>
  <c r="AA304" i="9"/>
  <c r="AA305" i="9"/>
  <c r="AA306" i="9"/>
  <c r="AA307" i="9"/>
  <c r="AA308" i="9"/>
  <c r="AA309" i="9"/>
  <c r="AA310" i="9"/>
  <c r="AA311" i="9"/>
  <c r="AA312" i="9"/>
  <c r="AA313" i="9"/>
  <c r="AA314" i="9"/>
  <c r="AA315" i="9"/>
  <c r="AA316" i="9"/>
  <c r="AA317" i="9"/>
  <c r="AA318" i="9"/>
  <c r="AA319" i="9"/>
  <c r="AA320" i="9"/>
  <c r="AA321" i="9"/>
  <c r="AA322" i="9"/>
  <c r="AA323" i="9"/>
  <c r="AA324" i="9"/>
  <c r="AA325" i="9"/>
  <c r="AA326" i="9"/>
  <c r="AA327" i="9"/>
  <c r="AA328" i="9"/>
  <c r="AA329" i="9"/>
  <c r="AA330" i="9"/>
  <c r="AA331" i="9"/>
  <c r="AA332" i="9"/>
  <c r="AA333" i="9"/>
  <c r="AA334" i="9"/>
  <c r="AA335" i="9"/>
  <c r="AA336" i="9"/>
  <c r="AA337" i="9"/>
  <c r="AA338" i="9"/>
  <c r="AA339" i="9"/>
  <c r="AA340" i="9"/>
  <c r="AA341" i="9"/>
  <c r="AA342" i="9"/>
  <c r="AA343" i="9"/>
  <c r="AA344" i="9"/>
  <c r="AA345" i="9"/>
  <c r="AA346" i="9"/>
  <c r="AA347" i="9"/>
  <c r="AA348" i="9"/>
  <c r="AA349" i="9"/>
  <c r="AA350" i="9"/>
  <c r="AA351" i="9"/>
  <c r="AA352" i="9"/>
  <c r="AA353" i="9"/>
  <c r="AA354" i="9"/>
  <c r="AA355" i="9"/>
  <c r="AA356" i="9"/>
  <c r="AA357" i="9"/>
  <c r="AA358" i="9"/>
  <c r="AA359" i="9"/>
  <c r="AA360" i="9"/>
  <c r="AA361" i="9"/>
  <c r="AA362" i="9"/>
  <c r="AA363" i="9"/>
  <c r="AA364" i="9"/>
  <c r="AA365" i="9"/>
  <c r="AA366" i="9"/>
  <c r="AA367" i="9"/>
  <c r="AA368" i="9"/>
  <c r="AA369" i="9"/>
  <c r="AA370" i="9"/>
  <c r="AA371" i="9"/>
  <c r="AA372" i="9"/>
  <c r="AA373" i="9"/>
  <c r="AA374" i="9"/>
  <c r="AA375" i="9"/>
  <c r="AA376" i="9"/>
  <c r="AA377" i="9"/>
  <c r="AA378" i="9"/>
  <c r="AA379" i="9"/>
  <c r="AA380" i="9"/>
  <c r="AA381" i="9"/>
  <c r="AA382" i="9"/>
  <c r="AA383" i="9"/>
  <c r="AA384" i="9"/>
  <c r="AA385" i="9"/>
  <c r="AA386" i="9"/>
  <c r="AA387" i="9"/>
  <c r="AA388" i="9"/>
  <c r="AA389" i="9"/>
  <c r="AA390" i="9"/>
  <c r="AA391" i="9"/>
  <c r="AA392" i="9"/>
  <c r="AA393" i="9"/>
  <c r="AA394" i="9"/>
  <c r="AA395" i="9"/>
  <c r="AA396" i="9"/>
  <c r="AA397" i="9"/>
  <c r="AA398" i="9"/>
  <c r="AA399" i="9"/>
  <c r="AA400" i="9"/>
  <c r="AA401" i="9"/>
  <c r="AA402" i="9"/>
  <c r="AA403" i="9"/>
  <c r="AA404" i="9"/>
  <c r="AA405" i="9"/>
  <c r="AA406" i="9"/>
  <c r="AA407" i="9"/>
  <c r="AA408" i="9"/>
  <c r="AA409" i="9"/>
  <c r="AA410" i="9"/>
  <c r="AA411" i="9"/>
  <c r="AA412" i="9"/>
  <c r="AA413" i="9"/>
  <c r="AA414" i="9"/>
  <c r="AA415" i="9"/>
  <c r="AA416" i="9"/>
  <c r="AA417" i="9"/>
  <c r="AA418" i="9"/>
  <c r="AA419" i="9"/>
  <c r="AA420" i="9"/>
  <c r="AA421" i="9"/>
  <c r="AA422" i="9"/>
  <c r="AA423" i="9"/>
  <c r="AA424" i="9"/>
  <c r="AA425" i="9"/>
  <c r="AA426" i="9"/>
  <c r="AA427" i="9"/>
  <c r="AA428" i="9"/>
  <c r="AA429" i="9"/>
  <c r="AA430" i="9"/>
  <c r="AA431" i="9"/>
  <c r="AA432" i="9"/>
  <c r="AA433" i="9"/>
  <c r="AA434" i="9"/>
  <c r="AA435" i="9"/>
  <c r="AA436" i="9"/>
  <c r="AA437" i="9"/>
  <c r="AA438" i="9"/>
  <c r="AA439" i="9"/>
  <c r="AA440" i="9"/>
  <c r="AA441" i="9"/>
  <c r="AA442" i="9"/>
  <c r="AA443" i="9"/>
  <c r="AA444" i="9"/>
  <c r="AA445" i="9"/>
  <c r="AA446" i="9"/>
  <c r="AA447" i="9"/>
  <c r="AA448" i="9"/>
  <c r="AA449" i="9"/>
  <c r="AA450" i="9"/>
  <c r="AA451" i="9"/>
  <c r="AA452" i="9"/>
  <c r="AA453" i="9"/>
  <c r="AA454" i="9"/>
  <c r="AA455" i="9"/>
  <c r="AA456" i="9"/>
  <c r="AA457" i="9"/>
  <c r="AA458" i="9"/>
  <c r="AA459" i="9"/>
  <c r="AA460" i="9"/>
  <c r="AA461" i="9"/>
  <c r="AA462" i="9"/>
  <c r="AA463" i="9"/>
  <c r="AA464" i="9"/>
  <c r="AA465" i="9"/>
  <c r="AA466" i="9"/>
  <c r="AA467" i="9"/>
  <c r="AA468" i="9"/>
  <c r="AA469" i="9"/>
  <c r="AA470" i="9"/>
  <c r="AA471" i="9"/>
  <c r="AA472" i="9"/>
  <c r="AA473" i="9"/>
  <c r="AA474" i="9"/>
  <c r="AA475" i="9"/>
  <c r="AA476" i="9"/>
  <c r="AA477" i="9"/>
  <c r="AA478" i="9"/>
  <c r="AA479" i="9"/>
  <c r="AA480" i="9"/>
  <c r="AA481" i="9"/>
  <c r="AA482" i="9"/>
  <c r="AA483" i="9"/>
  <c r="AA484" i="9"/>
  <c r="AA485" i="9"/>
  <c r="AA486" i="9"/>
  <c r="AA487" i="9"/>
  <c r="AA488" i="9"/>
  <c r="AA489" i="9"/>
  <c r="AA490" i="9"/>
  <c r="AA491" i="9"/>
  <c r="AA492" i="9"/>
  <c r="AA493" i="9"/>
  <c r="AA494" i="9"/>
  <c r="AA495" i="9"/>
  <c r="AA496" i="9"/>
  <c r="AA497" i="9"/>
  <c r="AA498" i="9"/>
  <c r="AA499" i="9"/>
  <c r="AA50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AD31" i="9"/>
  <c r="AD32" i="9"/>
  <c r="AD33" i="9"/>
  <c r="AD34" i="9"/>
  <c r="AD35" i="9"/>
  <c r="AD36" i="9"/>
  <c r="AD37" i="9"/>
  <c r="AD38" i="9"/>
  <c r="AD39" i="9"/>
  <c r="AD40" i="9"/>
  <c r="AD41" i="9"/>
  <c r="AD42" i="9"/>
  <c r="AD43" i="9"/>
  <c r="AD44" i="9"/>
  <c r="AD45" i="9"/>
  <c r="AD46" i="9"/>
  <c r="AD47" i="9"/>
  <c r="AD48" i="9"/>
  <c r="AD49" i="9"/>
  <c r="AD50" i="9"/>
  <c r="AD51" i="9"/>
  <c r="AD52" i="9"/>
  <c r="AD53" i="9"/>
  <c r="AD54" i="9"/>
  <c r="AD55" i="9"/>
  <c r="AD56" i="9"/>
  <c r="AD57" i="9"/>
  <c r="AD58" i="9"/>
  <c r="AD59" i="9"/>
  <c r="AD60" i="9"/>
  <c r="AD61" i="9"/>
  <c r="AD62" i="9"/>
  <c r="AD63" i="9"/>
  <c r="AD64" i="9"/>
  <c r="AD65" i="9"/>
  <c r="AD66" i="9"/>
  <c r="AD67" i="9"/>
  <c r="AD68" i="9"/>
  <c r="AD69" i="9"/>
  <c r="AD70" i="9"/>
  <c r="AD71" i="9"/>
  <c r="AD72" i="9"/>
  <c r="AD73" i="9"/>
  <c r="AD74" i="9"/>
  <c r="AD75" i="9"/>
  <c r="AD76" i="9"/>
  <c r="AD77" i="9"/>
  <c r="AD78" i="9"/>
  <c r="AD79" i="9"/>
  <c r="AD80" i="9"/>
  <c r="AD81" i="9"/>
  <c r="AD82" i="9"/>
  <c r="AD83" i="9"/>
  <c r="AD84" i="9"/>
  <c r="AD85" i="9"/>
  <c r="AD86" i="9"/>
  <c r="AD87" i="9"/>
  <c r="AD88" i="9"/>
  <c r="AD89" i="9"/>
  <c r="AD90" i="9"/>
  <c r="AD91" i="9"/>
  <c r="AD92" i="9"/>
  <c r="AD93" i="9"/>
  <c r="AD94" i="9"/>
  <c r="AD95" i="9"/>
  <c r="AD96" i="9"/>
  <c r="AD97" i="9"/>
  <c r="AD98" i="9"/>
  <c r="AD99" i="9"/>
  <c r="AD100" i="9"/>
  <c r="AD101" i="9"/>
  <c r="AD102" i="9"/>
  <c r="AD103" i="9"/>
  <c r="AD104" i="9"/>
  <c r="AD105" i="9"/>
  <c r="AD106" i="9"/>
  <c r="AD107" i="9"/>
  <c r="AD108" i="9"/>
  <c r="AD109" i="9"/>
  <c r="AD110" i="9"/>
  <c r="AD111" i="9"/>
  <c r="AD112" i="9"/>
  <c r="AD113" i="9"/>
  <c r="AD114" i="9"/>
  <c r="AD115" i="9"/>
  <c r="AD116" i="9"/>
  <c r="AD117" i="9"/>
  <c r="AD118" i="9"/>
  <c r="AD119" i="9"/>
  <c r="AD120" i="9"/>
  <c r="AD121" i="9"/>
  <c r="AD122" i="9"/>
  <c r="AD123" i="9"/>
  <c r="AD124" i="9"/>
  <c r="AD125" i="9"/>
  <c r="AD126" i="9"/>
  <c r="AD127" i="9"/>
  <c r="AD128" i="9"/>
  <c r="AD129" i="9"/>
  <c r="AD130" i="9"/>
  <c r="AD131" i="9"/>
  <c r="AD132" i="9"/>
  <c r="AD133" i="9"/>
  <c r="AD134" i="9"/>
  <c r="AD135" i="9"/>
  <c r="AD136" i="9"/>
  <c r="AD137" i="9"/>
  <c r="AD138" i="9"/>
  <c r="AD139" i="9"/>
  <c r="AD140" i="9"/>
  <c r="AD141" i="9"/>
  <c r="AD142" i="9"/>
  <c r="AD143" i="9"/>
  <c r="AD144" i="9"/>
  <c r="AD145" i="9"/>
  <c r="AD146" i="9"/>
  <c r="AD147" i="9"/>
  <c r="AD148" i="9"/>
  <c r="AD149" i="9"/>
  <c r="AD150" i="9"/>
  <c r="AD151" i="9"/>
  <c r="AD152" i="9"/>
  <c r="AD153" i="9"/>
  <c r="AD154" i="9"/>
  <c r="AD155" i="9"/>
  <c r="AD156" i="9"/>
  <c r="AD157" i="9"/>
  <c r="AD158" i="9"/>
  <c r="AD159" i="9"/>
  <c r="AD160" i="9"/>
  <c r="AD161" i="9"/>
  <c r="AD162" i="9"/>
  <c r="AD163" i="9"/>
  <c r="AD164" i="9"/>
  <c r="AD165" i="9"/>
  <c r="AD166" i="9"/>
  <c r="AD167" i="9"/>
  <c r="AD168" i="9"/>
  <c r="AD169" i="9"/>
  <c r="AD170" i="9"/>
  <c r="AD171" i="9"/>
  <c r="AD172" i="9"/>
  <c r="AD173" i="9"/>
  <c r="AD174" i="9"/>
  <c r="AD175" i="9"/>
  <c r="AD176" i="9"/>
  <c r="AD177" i="9"/>
  <c r="AD178" i="9"/>
  <c r="AD179" i="9"/>
  <c r="AD180" i="9"/>
  <c r="AD181" i="9"/>
  <c r="AD182" i="9"/>
  <c r="AD183" i="9"/>
  <c r="AD184" i="9"/>
  <c r="AD185" i="9"/>
  <c r="AD186" i="9"/>
  <c r="AD187" i="9"/>
  <c r="AD188" i="9"/>
  <c r="AD189" i="9"/>
  <c r="AD190" i="9"/>
  <c r="AD191" i="9"/>
  <c r="AD192" i="9"/>
  <c r="AD193" i="9"/>
  <c r="AD194" i="9"/>
  <c r="AD195" i="9"/>
  <c r="AD196" i="9"/>
  <c r="AD197" i="9"/>
  <c r="AD198" i="9"/>
  <c r="AD199" i="9"/>
  <c r="AD200" i="9"/>
  <c r="AD201" i="9"/>
  <c r="AD202" i="9"/>
  <c r="AD203" i="9"/>
  <c r="AD204" i="9"/>
  <c r="AD205" i="9"/>
  <c r="AD206" i="9"/>
  <c r="AD207" i="9"/>
  <c r="AD208" i="9"/>
  <c r="AD209" i="9"/>
  <c r="AD210" i="9"/>
  <c r="AD211" i="9"/>
  <c r="AD212" i="9"/>
  <c r="AD213" i="9"/>
  <c r="AD214" i="9"/>
  <c r="AD215" i="9"/>
  <c r="AD216" i="9"/>
  <c r="AD217" i="9"/>
  <c r="AD218" i="9"/>
  <c r="AD219" i="9"/>
  <c r="AD220" i="9"/>
  <c r="AD221" i="9"/>
  <c r="AD222" i="9"/>
  <c r="AD223" i="9"/>
  <c r="AD224" i="9"/>
  <c r="AD225" i="9"/>
  <c r="AD226" i="9"/>
  <c r="AD227" i="9"/>
  <c r="AD228" i="9"/>
  <c r="AD229" i="9"/>
  <c r="AD230" i="9"/>
  <c r="AD231" i="9"/>
  <c r="AD232" i="9"/>
  <c r="AD233" i="9"/>
  <c r="AD234" i="9"/>
  <c r="AD235" i="9"/>
  <c r="AD236" i="9"/>
  <c r="AD237" i="9"/>
  <c r="AD238" i="9"/>
  <c r="AD239" i="9"/>
  <c r="AD240" i="9"/>
  <c r="AD241" i="9"/>
  <c r="AD242" i="9"/>
  <c r="AD243" i="9"/>
  <c r="AD244" i="9"/>
  <c r="AD245" i="9"/>
  <c r="AD246" i="9"/>
  <c r="AD247" i="9"/>
  <c r="AD248" i="9"/>
  <c r="AD249" i="9"/>
  <c r="AD250" i="9"/>
  <c r="AD251" i="9"/>
  <c r="AD252" i="9"/>
  <c r="AD253" i="9"/>
  <c r="AD254" i="9"/>
  <c r="AD255" i="9"/>
  <c r="AD256" i="9"/>
  <c r="AD257" i="9"/>
  <c r="AD258" i="9"/>
  <c r="AD259" i="9"/>
  <c r="AD260" i="9"/>
  <c r="AD261" i="9"/>
  <c r="AD262" i="9"/>
  <c r="AD263" i="9"/>
  <c r="AD264" i="9"/>
  <c r="AD265" i="9"/>
  <c r="AD266" i="9"/>
  <c r="AD267" i="9"/>
  <c r="AD268" i="9"/>
  <c r="AD269" i="9"/>
  <c r="AD270" i="9"/>
  <c r="AD271" i="9"/>
  <c r="AD272" i="9"/>
  <c r="AD273" i="9"/>
  <c r="AD274" i="9"/>
  <c r="AD275" i="9"/>
  <c r="AD276" i="9"/>
  <c r="AD277" i="9"/>
  <c r="AD278" i="9"/>
  <c r="AD279" i="9"/>
  <c r="AD280" i="9"/>
  <c r="AD281" i="9"/>
  <c r="AD282" i="9"/>
  <c r="AD283" i="9"/>
  <c r="AD284" i="9"/>
  <c r="AD285" i="9"/>
  <c r="AD286" i="9"/>
  <c r="AD287" i="9"/>
  <c r="AD288" i="9"/>
  <c r="AD289" i="9"/>
  <c r="AD290" i="9"/>
  <c r="AD291" i="9"/>
  <c r="AD292" i="9"/>
  <c r="AD293" i="9"/>
  <c r="AD294" i="9"/>
  <c r="AD295" i="9"/>
  <c r="AD296" i="9"/>
  <c r="AD297" i="9"/>
  <c r="AD298" i="9"/>
  <c r="AD299" i="9"/>
  <c r="AD300" i="9"/>
  <c r="AD301" i="9"/>
  <c r="AD302" i="9"/>
  <c r="AD303" i="9"/>
  <c r="AD304" i="9"/>
  <c r="AD305" i="9"/>
  <c r="AD306" i="9"/>
  <c r="AD307" i="9"/>
  <c r="AD308" i="9"/>
  <c r="AD309" i="9"/>
  <c r="AD310" i="9"/>
  <c r="AD311" i="9"/>
  <c r="AD312" i="9"/>
  <c r="AD313" i="9"/>
  <c r="AD314" i="9"/>
  <c r="AD315" i="9"/>
  <c r="AD316" i="9"/>
  <c r="AD317" i="9"/>
  <c r="AD318" i="9"/>
  <c r="AD319" i="9"/>
  <c r="AD320" i="9"/>
  <c r="AD321" i="9"/>
  <c r="AD322" i="9"/>
  <c r="AD323" i="9"/>
  <c r="AD324" i="9"/>
  <c r="AD325" i="9"/>
  <c r="AD326" i="9"/>
  <c r="AD327" i="9"/>
  <c r="AD328" i="9"/>
  <c r="AD329" i="9"/>
  <c r="AD330" i="9"/>
  <c r="AD331" i="9"/>
  <c r="AD332" i="9"/>
  <c r="AD333" i="9"/>
  <c r="AD334" i="9"/>
  <c r="AD335" i="9"/>
  <c r="AD336" i="9"/>
  <c r="AD337" i="9"/>
  <c r="AD338" i="9"/>
  <c r="AD339" i="9"/>
  <c r="AD340" i="9"/>
  <c r="AD341" i="9"/>
  <c r="AD342" i="9"/>
  <c r="AD343" i="9"/>
  <c r="AD344" i="9"/>
  <c r="AD345" i="9"/>
  <c r="AD346" i="9"/>
  <c r="AD347" i="9"/>
  <c r="AD348" i="9"/>
  <c r="AD349" i="9"/>
  <c r="AD350" i="9"/>
  <c r="AD351" i="9"/>
  <c r="AD352" i="9"/>
  <c r="AD353" i="9"/>
  <c r="AD354" i="9"/>
  <c r="AD355" i="9"/>
  <c r="AD356" i="9"/>
  <c r="AD357" i="9"/>
  <c r="AD358" i="9"/>
  <c r="AD359" i="9"/>
  <c r="AD360" i="9"/>
  <c r="AD361" i="9"/>
  <c r="AD362" i="9"/>
  <c r="AD363" i="9"/>
  <c r="AD364" i="9"/>
  <c r="AD365" i="9"/>
  <c r="AD366" i="9"/>
  <c r="AD367" i="9"/>
  <c r="AD368" i="9"/>
  <c r="AD369" i="9"/>
  <c r="AD370" i="9"/>
  <c r="AD371" i="9"/>
  <c r="AD372" i="9"/>
  <c r="AD373" i="9"/>
  <c r="AD374" i="9"/>
  <c r="AD375" i="9"/>
  <c r="AD376" i="9"/>
  <c r="AD377" i="9"/>
  <c r="AD378" i="9"/>
  <c r="AD379" i="9"/>
  <c r="AD380" i="9"/>
  <c r="AD381" i="9"/>
  <c r="AD382" i="9"/>
  <c r="AD383" i="9"/>
  <c r="AD384" i="9"/>
  <c r="AD385" i="9"/>
  <c r="AD386" i="9"/>
  <c r="AD387" i="9"/>
  <c r="AD388" i="9"/>
  <c r="AD389" i="9"/>
  <c r="AD390" i="9"/>
  <c r="AD391" i="9"/>
  <c r="AD392" i="9"/>
  <c r="AD393" i="9"/>
  <c r="AD394" i="9"/>
  <c r="AD395" i="9"/>
  <c r="AD396" i="9"/>
  <c r="AD397" i="9"/>
  <c r="AD398" i="9"/>
  <c r="AD399" i="9"/>
  <c r="AD400" i="9"/>
  <c r="AD401" i="9"/>
  <c r="AD402" i="9"/>
  <c r="AD403" i="9"/>
  <c r="AD404" i="9"/>
  <c r="AD405" i="9"/>
  <c r="AD406" i="9"/>
  <c r="AD407" i="9"/>
  <c r="AD408" i="9"/>
  <c r="AD409" i="9"/>
  <c r="AD410" i="9"/>
  <c r="AD411" i="9"/>
  <c r="AD412" i="9"/>
  <c r="AD413" i="9"/>
  <c r="AD414" i="9"/>
  <c r="AD415" i="9"/>
  <c r="AD416" i="9"/>
  <c r="AD417" i="9"/>
  <c r="AD418" i="9"/>
  <c r="AD419" i="9"/>
  <c r="AD420" i="9"/>
  <c r="AD421" i="9"/>
  <c r="AD422" i="9"/>
  <c r="AD423" i="9"/>
  <c r="AD424" i="9"/>
  <c r="AD425" i="9"/>
  <c r="AD426" i="9"/>
  <c r="AD427" i="9"/>
  <c r="AD428" i="9"/>
  <c r="AD429" i="9"/>
  <c r="AD430" i="9"/>
  <c r="AD431" i="9"/>
  <c r="AD432" i="9"/>
  <c r="AD433" i="9"/>
  <c r="AD434" i="9"/>
  <c r="AD435" i="9"/>
  <c r="AD436" i="9"/>
  <c r="AD437" i="9"/>
  <c r="AD438" i="9"/>
  <c r="AD439" i="9"/>
  <c r="AD440" i="9"/>
  <c r="AD441" i="9"/>
  <c r="AD442" i="9"/>
  <c r="AD443" i="9"/>
  <c r="AD444" i="9"/>
  <c r="AD445" i="9"/>
  <c r="AD446" i="9"/>
  <c r="AD447" i="9"/>
  <c r="AD448" i="9"/>
  <c r="AD449" i="9"/>
  <c r="AD450" i="9"/>
  <c r="AD451" i="9"/>
  <c r="AD452" i="9"/>
  <c r="AD453" i="9"/>
  <c r="AD454" i="9"/>
  <c r="AD455" i="9"/>
  <c r="AD456" i="9"/>
  <c r="AD457" i="9"/>
  <c r="AD458" i="9"/>
  <c r="AD459" i="9"/>
  <c r="AD460" i="9"/>
  <c r="AD461" i="9"/>
  <c r="AD462" i="9"/>
  <c r="AD463" i="9"/>
  <c r="AD464" i="9"/>
  <c r="AD465" i="9"/>
  <c r="AD466" i="9"/>
  <c r="AD467" i="9"/>
  <c r="AD468" i="9"/>
  <c r="AD469" i="9"/>
  <c r="AD470" i="9"/>
  <c r="AD471" i="9"/>
  <c r="AD472" i="9"/>
  <c r="AD473" i="9"/>
  <c r="AD474" i="9"/>
  <c r="AD475" i="9"/>
  <c r="AD476" i="9"/>
  <c r="AD477" i="9"/>
  <c r="AD478" i="9"/>
  <c r="AD479" i="9"/>
  <c r="AD480" i="9"/>
  <c r="AD481" i="9"/>
  <c r="AD482" i="9"/>
  <c r="AD483" i="9"/>
  <c r="AD484" i="9"/>
  <c r="AD485" i="9"/>
  <c r="AD486" i="9"/>
  <c r="AD487" i="9"/>
  <c r="AD488" i="9"/>
  <c r="AD489" i="9"/>
  <c r="AD490" i="9"/>
  <c r="AD491" i="9"/>
  <c r="AD492" i="9"/>
  <c r="AD493" i="9"/>
  <c r="AD494" i="9"/>
  <c r="AD495" i="9"/>
  <c r="AD496" i="9"/>
  <c r="AD497" i="9"/>
  <c r="AD498" i="9"/>
  <c r="AD499" i="9"/>
  <c r="AD500" i="9"/>
  <c r="X31" i="9"/>
  <c r="Y31" i="9"/>
  <c r="X32" i="9"/>
  <c r="Y32" i="9"/>
  <c r="X33" i="9"/>
  <c r="Y33" i="9"/>
  <c r="X34" i="9"/>
  <c r="Y34" i="9"/>
  <c r="X35" i="9"/>
  <c r="Y35" i="9"/>
  <c r="X36" i="9"/>
  <c r="Y36" i="9"/>
  <c r="X37" i="9"/>
  <c r="Y37" i="9"/>
  <c r="X38" i="9"/>
  <c r="Y38" i="9"/>
  <c r="X39" i="9"/>
  <c r="Y39" i="9"/>
  <c r="X40" i="9"/>
  <c r="Y40" i="9"/>
  <c r="X41" i="9"/>
  <c r="Y41" i="9"/>
  <c r="X42" i="9"/>
  <c r="Y42" i="9"/>
  <c r="X43" i="9"/>
  <c r="Y43" i="9"/>
  <c r="X44" i="9"/>
  <c r="Y44" i="9"/>
  <c r="X45" i="9"/>
  <c r="Y45" i="9"/>
  <c r="X46" i="9"/>
  <c r="Y46" i="9"/>
  <c r="X47" i="9"/>
  <c r="Y47" i="9"/>
  <c r="X48" i="9"/>
  <c r="Y48" i="9"/>
  <c r="X49" i="9"/>
  <c r="Y49" i="9"/>
  <c r="X50" i="9"/>
  <c r="Y50" i="9"/>
  <c r="X51" i="9"/>
  <c r="Y51" i="9"/>
  <c r="X52" i="9"/>
  <c r="Y52" i="9"/>
  <c r="X53" i="9"/>
  <c r="Y53" i="9"/>
  <c r="X54" i="9"/>
  <c r="Y54" i="9"/>
  <c r="X55" i="9"/>
  <c r="Y55" i="9"/>
  <c r="X56" i="9"/>
  <c r="Y56" i="9"/>
  <c r="X57" i="9"/>
  <c r="Y57" i="9"/>
  <c r="X58" i="9"/>
  <c r="Y58" i="9"/>
  <c r="X59" i="9"/>
  <c r="Y59" i="9"/>
  <c r="X60" i="9"/>
  <c r="Y60" i="9"/>
  <c r="X61" i="9"/>
  <c r="Y61" i="9"/>
  <c r="X62" i="9"/>
  <c r="Y62" i="9"/>
  <c r="X63" i="9"/>
  <c r="Y63" i="9"/>
  <c r="X64" i="9"/>
  <c r="Y64" i="9"/>
  <c r="X65" i="9"/>
  <c r="Y65" i="9"/>
  <c r="X66" i="9"/>
  <c r="Y66" i="9"/>
  <c r="X67" i="9"/>
  <c r="Y67" i="9"/>
  <c r="X68" i="9"/>
  <c r="Y68" i="9"/>
  <c r="X69" i="9"/>
  <c r="Y69" i="9"/>
  <c r="X70" i="9"/>
  <c r="Y70" i="9"/>
  <c r="X71" i="9"/>
  <c r="Y71" i="9"/>
  <c r="X72" i="9"/>
  <c r="Y72" i="9"/>
  <c r="X73" i="9"/>
  <c r="Y73" i="9"/>
  <c r="X74" i="9"/>
  <c r="Y74" i="9"/>
  <c r="X75" i="9"/>
  <c r="Y75" i="9"/>
  <c r="X76" i="9"/>
  <c r="Y76" i="9"/>
  <c r="X77" i="9"/>
  <c r="Y77" i="9"/>
  <c r="X78" i="9"/>
  <c r="Y78" i="9"/>
  <c r="X79" i="9"/>
  <c r="Y79" i="9"/>
  <c r="X80" i="9"/>
  <c r="Y80" i="9"/>
  <c r="X81" i="9"/>
  <c r="Y81" i="9"/>
  <c r="X82" i="9"/>
  <c r="Y82" i="9"/>
  <c r="X83" i="9"/>
  <c r="Y83" i="9"/>
  <c r="X84" i="9"/>
  <c r="Y84" i="9"/>
  <c r="X85" i="9"/>
  <c r="Y85" i="9"/>
  <c r="X86" i="9"/>
  <c r="Y86" i="9"/>
  <c r="X87" i="9"/>
  <c r="Y87" i="9"/>
  <c r="X88" i="9"/>
  <c r="Y88" i="9"/>
  <c r="X89" i="9"/>
  <c r="Y89" i="9"/>
  <c r="X90" i="9"/>
  <c r="Y90" i="9"/>
  <c r="X91" i="9"/>
  <c r="Y91" i="9"/>
  <c r="X92" i="9"/>
  <c r="Y92" i="9"/>
  <c r="X93" i="9"/>
  <c r="Y93" i="9"/>
  <c r="X94" i="9"/>
  <c r="Y94" i="9"/>
  <c r="X95" i="9"/>
  <c r="Y95" i="9"/>
  <c r="X96" i="9"/>
  <c r="Y96" i="9"/>
  <c r="X97" i="9"/>
  <c r="Y97" i="9"/>
  <c r="X98" i="9"/>
  <c r="Y98" i="9"/>
  <c r="X99" i="9"/>
  <c r="Y99" i="9"/>
  <c r="X100" i="9"/>
  <c r="Y100" i="9"/>
  <c r="X101" i="9"/>
  <c r="Y101" i="9"/>
  <c r="X102" i="9"/>
  <c r="Y102" i="9"/>
  <c r="X103" i="9"/>
  <c r="Y103" i="9"/>
  <c r="X104" i="9"/>
  <c r="Y104" i="9"/>
  <c r="X105" i="9"/>
  <c r="Y105" i="9"/>
  <c r="X106" i="9"/>
  <c r="Y106" i="9"/>
  <c r="X107" i="9"/>
  <c r="Y107" i="9"/>
  <c r="X108" i="9"/>
  <c r="Y108" i="9"/>
  <c r="X109" i="9"/>
  <c r="Y109" i="9"/>
  <c r="X110" i="9"/>
  <c r="Y110" i="9"/>
  <c r="X111" i="9"/>
  <c r="Y111" i="9"/>
  <c r="X112" i="9"/>
  <c r="Y112" i="9"/>
  <c r="X113" i="9"/>
  <c r="Y113" i="9"/>
  <c r="X114" i="9"/>
  <c r="Y114" i="9"/>
  <c r="X115" i="9"/>
  <c r="Y115" i="9"/>
  <c r="X116" i="9"/>
  <c r="Y116" i="9"/>
  <c r="X117" i="9"/>
  <c r="Y117" i="9"/>
  <c r="X118" i="9"/>
  <c r="Y118" i="9"/>
  <c r="X119" i="9"/>
  <c r="Y119" i="9"/>
  <c r="X120" i="9"/>
  <c r="Y120" i="9"/>
  <c r="X121" i="9"/>
  <c r="Y121" i="9"/>
  <c r="X122" i="9"/>
  <c r="Y122" i="9"/>
  <c r="X123" i="9"/>
  <c r="Y123" i="9"/>
  <c r="X124" i="9"/>
  <c r="Y124" i="9"/>
  <c r="X125" i="9"/>
  <c r="Y125" i="9"/>
  <c r="X126" i="9"/>
  <c r="Y126" i="9"/>
  <c r="X127" i="9"/>
  <c r="Y127" i="9"/>
  <c r="X128" i="9"/>
  <c r="Y128" i="9"/>
  <c r="X129" i="9"/>
  <c r="Y129" i="9"/>
  <c r="X130" i="9"/>
  <c r="Y130" i="9"/>
  <c r="X131" i="9"/>
  <c r="Y131" i="9"/>
  <c r="X132" i="9"/>
  <c r="Y132" i="9"/>
  <c r="X133" i="9"/>
  <c r="Y133" i="9"/>
  <c r="X134" i="9"/>
  <c r="Y134" i="9"/>
  <c r="X135" i="9"/>
  <c r="Y135" i="9"/>
  <c r="X136" i="9"/>
  <c r="Y136" i="9"/>
  <c r="X137" i="9"/>
  <c r="Y137" i="9"/>
  <c r="X138" i="9"/>
  <c r="Y138" i="9"/>
  <c r="X139" i="9"/>
  <c r="Y139" i="9"/>
  <c r="X140" i="9"/>
  <c r="Y140" i="9"/>
  <c r="X141" i="9"/>
  <c r="Y141" i="9"/>
  <c r="X142" i="9"/>
  <c r="Y142" i="9"/>
  <c r="X143" i="9"/>
  <c r="Y143" i="9"/>
  <c r="X144" i="9"/>
  <c r="Y144" i="9"/>
  <c r="X145" i="9"/>
  <c r="Y145" i="9"/>
  <c r="X146" i="9"/>
  <c r="Y146" i="9"/>
  <c r="X147" i="9"/>
  <c r="Y147" i="9"/>
  <c r="X148" i="9"/>
  <c r="Y148" i="9"/>
  <c r="X149" i="9"/>
  <c r="Y149" i="9"/>
  <c r="X150" i="9"/>
  <c r="Y150" i="9"/>
  <c r="X151" i="9"/>
  <c r="Y151" i="9"/>
  <c r="X152" i="9"/>
  <c r="Y152" i="9"/>
  <c r="X153" i="9"/>
  <c r="Y153" i="9"/>
  <c r="X154" i="9"/>
  <c r="Y154" i="9"/>
  <c r="X155" i="9"/>
  <c r="Y155" i="9"/>
  <c r="X156" i="9"/>
  <c r="Y156" i="9"/>
  <c r="X157" i="9"/>
  <c r="Y157" i="9"/>
  <c r="X158" i="9"/>
  <c r="Y158" i="9"/>
  <c r="X159" i="9"/>
  <c r="Y159" i="9"/>
  <c r="X160" i="9"/>
  <c r="Y160" i="9"/>
  <c r="X161" i="9"/>
  <c r="Y161" i="9"/>
  <c r="X162" i="9"/>
  <c r="Y162" i="9"/>
  <c r="X163" i="9"/>
  <c r="Y163" i="9"/>
  <c r="X164" i="9"/>
  <c r="Y164" i="9"/>
  <c r="X165" i="9"/>
  <c r="Y165" i="9"/>
  <c r="X166" i="9"/>
  <c r="Y166" i="9"/>
  <c r="X167" i="9"/>
  <c r="Y167" i="9"/>
  <c r="X168" i="9"/>
  <c r="Y168" i="9"/>
  <c r="X169" i="9"/>
  <c r="Y169" i="9"/>
  <c r="X170" i="9"/>
  <c r="Y170" i="9"/>
  <c r="X171" i="9"/>
  <c r="Y171" i="9"/>
  <c r="X172" i="9"/>
  <c r="Y172" i="9"/>
  <c r="X173" i="9"/>
  <c r="Y173" i="9"/>
  <c r="X174" i="9"/>
  <c r="Y174" i="9"/>
  <c r="X175" i="9"/>
  <c r="Y175" i="9"/>
  <c r="X176" i="9"/>
  <c r="Y176" i="9"/>
  <c r="X177" i="9"/>
  <c r="Y177" i="9"/>
  <c r="X178" i="9"/>
  <c r="Y178" i="9"/>
  <c r="X179" i="9"/>
  <c r="Y179" i="9"/>
  <c r="X180" i="9"/>
  <c r="Y180" i="9"/>
  <c r="X181" i="9"/>
  <c r="Y181" i="9"/>
  <c r="X182" i="9"/>
  <c r="Y182" i="9"/>
  <c r="X183" i="9"/>
  <c r="Y183" i="9"/>
  <c r="X184" i="9"/>
  <c r="Y184" i="9"/>
  <c r="X185" i="9"/>
  <c r="Y185" i="9"/>
  <c r="X186" i="9"/>
  <c r="Y186" i="9"/>
  <c r="X187" i="9"/>
  <c r="Y187" i="9"/>
  <c r="X188" i="9"/>
  <c r="Y188" i="9"/>
  <c r="X189" i="9"/>
  <c r="Y189" i="9"/>
  <c r="X190" i="9"/>
  <c r="Y190" i="9"/>
  <c r="X191" i="9"/>
  <c r="Y191" i="9"/>
  <c r="X192" i="9"/>
  <c r="Y192" i="9"/>
  <c r="X193" i="9"/>
  <c r="Y193" i="9"/>
  <c r="X194" i="9"/>
  <c r="Y194" i="9"/>
  <c r="X195" i="9"/>
  <c r="Y195" i="9"/>
  <c r="X196" i="9"/>
  <c r="Y196" i="9"/>
  <c r="X197" i="9"/>
  <c r="Y197" i="9"/>
  <c r="X198" i="9"/>
  <c r="Y198" i="9"/>
  <c r="X199" i="9"/>
  <c r="Y199" i="9"/>
  <c r="X200" i="9"/>
  <c r="Y200" i="9"/>
  <c r="X201" i="9"/>
  <c r="Y201" i="9"/>
  <c r="X202" i="9"/>
  <c r="Y202" i="9"/>
  <c r="X203" i="9"/>
  <c r="Y203" i="9"/>
  <c r="X204" i="9"/>
  <c r="Y204" i="9"/>
  <c r="X205" i="9"/>
  <c r="Y205" i="9"/>
  <c r="X206" i="9"/>
  <c r="Y206" i="9"/>
  <c r="X207" i="9"/>
  <c r="Y207" i="9"/>
  <c r="X208" i="9"/>
  <c r="Y208" i="9"/>
  <c r="X209" i="9"/>
  <c r="Y209" i="9"/>
  <c r="X210" i="9"/>
  <c r="Y210" i="9"/>
  <c r="X211" i="9"/>
  <c r="Y211" i="9"/>
  <c r="X212" i="9"/>
  <c r="Y212" i="9"/>
  <c r="X213" i="9"/>
  <c r="Y213" i="9"/>
  <c r="X214" i="9"/>
  <c r="Y214" i="9"/>
  <c r="X215" i="9"/>
  <c r="Y215" i="9"/>
  <c r="X216" i="9"/>
  <c r="Y216" i="9"/>
  <c r="X217" i="9"/>
  <c r="Y217" i="9"/>
  <c r="X218" i="9"/>
  <c r="Y218" i="9"/>
  <c r="X219" i="9"/>
  <c r="Y219" i="9"/>
  <c r="X220" i="9"/>
  <c r="Y220" i="9"/>
  <c r="X221" i="9"/>
  <c r="Y221" i="9"/>
  <c r="X222" i="9"/>
  <c r="Y222" i="9"/>
  <c r="X223" i="9"/>
  <c r="Y223" i="9"/>
  <c r="X224" i="9"/>
  <c r="Y224" i="9"/>
  <c r="X225" i="9"/>
  <c r="Y225" i="9"/>
  <c r="X226" i="9"/>
  <c r="Y226" i="9"/>
  <c r="X227" i="9"/>
  <c r="Y227" i="9"/>
  <c r="X228" i="9"/>
  <c r="Y228" i="9"/>
  <c r="X229" i="9"/>
  <c r="Y229" i="9"/>
  <c r="X230" i="9"/>
  <c r="Y230" i="9"/>
  <c r="X231" i="9"/>
  <c r="Y231" i="9"/>
  <c r="X232" i="9"/>
  <c r="Y232" i="9"/>
  <c r="X233" i="9"/>
  <c r="Y233" i="9"/>
  <c r="X234" i="9"/>
  <c r="Y234" i="9"/>
  <c r="X235" i="9"/>
  <c r="Y235" i="9"/>
  <c r="X236" i="9"/>
  <c r="Y236" i="9"/>
  <c r="X237" i="9"/>
  <c r="Y237" i="9"/>
  <c r="X238" i="9"/>
  <c r="Y238" i="9"/>
  <c r="X239" i="9"/>
  <c r="Y239" i="9"/>
  <c r="X240" i="9"/>
  <c r="Y240" i="9"/>
  <c r="X241" i="9"/>
  <c r="Y241" i="9"/>
  <c r="X242" i="9"/>
  <c r="Y242" i="9"/>
  <c r="X243" i="9"/>
  <c r="Y243" i="9"/>
  <c r="X244" i="9"/>
  <c r="Y244" i="9"/>
  <c r="X245" i="9"/>
  <c r="Y245" i="9"/>
  <c r="X246" i="9"/>
  <c r="Y246" i="9"/>
  <c r="X247" i="9"/>
  <c r="Y247" i="9"/>
  <c r="X248" i="9"/>
  <c r="Y248" i="9"/>
  <c r="X249" i="9"/>
  <c r="Y249" i="9"/>
  <c r="X250" i="9"/>
  <c r="Y250" i="9"/>
  <c r="X251" i="9"/>
  <c r="Y251" i="9"/>
  <c r="X252" i="9"/>
  <c r="Y252" i="9"/>
  <c r="X253" i="9"/>
  <c r="Y253" i="9"/>
  <c r="X254" i="9"/>
  <c r="Y254" i="9"/>
  <c r="X255" i="9"/>
  <c r="Y255" i="9"/>
  <c r="X256" i="9"/>
  <c r="Y256" i="9"/>
  <c r="X257" i="9"/>
  <c r="Y257" i="9"/>
  <c r="X258" i="9"/>
  <c r="Y258" i="9"/>
  <c r="X259" i="9"/>
  <c r="Y259" i="9"/>
  <c r="X260" i="9"/>
  <c r="Y260" i="9"/>
  <c r="X261" i="9"/>
  <c r="Y261" i="9"/>
  <c r="X262" i="9"/>
  <c r="Y262" i="9"/>
  <c r="X263" i="9"/>
  <c r="Y263" i="9"/>
  <c r="X264" i="9"/>
  <c r="Y264" i="9"/>
  <c r="X265" i="9"/>
  <c r="Y265" i="9"/>
  <c r="X266" i="9"/>
  <c r="Y266" i="9"/>
  <c r="X267" i="9"/>
  <c r="Y267" i="9"/>
  <c r="X268" i="9"/>
  <c r="Y268" i="9"/>
  <c r="X269" i="9"/>
  <c r="Y269" i="9"/>
  <c r="X270" i="9"/>
  <c r="Y270" i="9"/>
  <c r="X271" i="9"/>
  <c r="Y271" i="9"/>
  <c r="X272" i="9"/>
  <c r="Y272" i="9"/>
  <c r="X273" i="9"/>
  <c r="Y273" i="9"/>
  <c r="X274" i="9"/>
  <c r="Y274" i="9"/>
  <c r="X275" i="9"/>
  <c r="Y275" i="9"/>
  <c r="X276" i="9"/>
  <c r="Y276" i="9"/>
  <c r="X277" i="9"/>
  <c r="Y277" i="9"/>
  <c r="X278" i="9"/>
  <c r="Y278" i="9"/>
  <c r="X279" i="9"/>
  <c r="Y279" i="9"/>
  <c r="X280" i="9"/>
  <c r="Y280" i="9"/>
  <c r="X281" i="9"/>
  <c r="Y281" i="9"/>
  <c r="X282" i="9"/>
  <c r="Y282" i="9"/>
  <c r="X283" i="9"/>
  <c r="Y283" i="9"/>
  <c r="X284" i="9"/>
  <c r="Y284" i="9"/>
  <c r="X285" i="9"/>
  <c r="Y285" i="9"/>
  <c r="X286" i="9"/>
  <c r="Y286" i="9"/>
  <c r="X287" i="9"/>
  <c r="Y287" i="9"/>
  <c r="X288" i="9"/>
  <c r="Y288" i="9"/>
  <c r="X289" i="9"/>
  <c r="Y289" i="9"/>
  <c r="X290" i="9"/>
  <c r="Y290" i="9"/>
  <c r="X291" i="9"/>
  <c r="Y291" i="9"/>
  <c r="X292" i="9"/>
  <c r="Y292" i="9"/>
  <c r="X293" i="9"/>
  <c r="Y293" i="9"/>
  <c r="X294" i="9"/>
  <c r="Y294" i="9"/>
  <c r="X295" i="9"/>
  <c r="Y295" i="9"/>
  <c r="X296" i="9"/>
  <c r="Y296" i="9"/>
  <c r="X297" i="9"/>
  <c r="Y297" i="9"/>
  <c r="X298" i="9"/>
  <c r="Y298" i="9"/>
  <c r="X299" i="9"/>
  <c r="Y299" i="9"/>
  <c r="X300" i="9"/>
  <c r="Y300" i="9"/>
  <c r="X301" i="9"/>
  <c r="Y301" i="9"/>
  <c r="X302" i="9"/>
  <c r="Y302" i="9"/>
  <c r="X303" i="9"/>
  <c r="Y303" i="9"/>
  <c r="X304" i="9"/>
  <c r="Y304" i="9"/>
  <c r="X305" i="9"/>
  <c r="Y305" i="9"/>
  <c r="X306" i="9"/>
  <c r="Y306" i="9"/>
  <c r="X307" i="9"/>
  <c r="Y307" i="9"/>
  <c r="X308" i="9"/>
  <c r="Y308" i="9"/>
  <c r="X309" i="9"/>
  <c r="Y309" i="9"/>
  <c r="X310" i="9"/>
  <c r="Y310" i="9"/>
  <c r="X311" i="9"/>
  <c r="Y311" i="9"/>
  <c r="X312" i="9"/>
  <c r="Y312" i="9"/>
  <c r="X313" i="9"/>
  <c r="Y313" i="9"/>
  <c r="X314" i="9"/>
  <c r="Y314" i="9"/>
  <c r="X315" i="9"/>
  <c r="Y315" i="9"/>
  <c r="X316" i="9"/>
  <c r="Y316" i="9"/>
  <c r="X317" i="9"/>
  <c r="Y317" i="9"/>
  <c r="X318" i="9"/>
  <c r="Y318" i="9"/>
  <c r="X319" i="9"/>
  <c r="Y319" i="9"/>
  <c r="X320" i="9"/>
  <c r="Y320" i="9"/>
  <c r="X321" i="9"/>
  <c r="Y321" i="9"/>
  <c r="X322" i="9"/>
  <c r="Y322" i="9"/>
  <c r="X323" i="9"/>
  <c r="Y323" i="9"/>
  <c r="X324" i="9"/>
  <c r="Y324" i="9"/>
  <c r="X325" i="9"/>
  <c r="Y325" i="9"/>
  <c r="X326" i="9"/>
  <c r="Y326" i="9"/>
  <c r="X327" i="9"/>
  <c r="Y327" i="9"/>
  <c r="X328" i="9"/>
  <c r="Y328" i="9"/>
  <c r="X329" i="9"/>
  <c r="Y329" i="9"/>
  <c r="X330" i="9"/>
  <c r="Y330" i="9"/>
  <c r="X331" i="9"/>
  <c r="Y331" i="9"/>
  <c r="X332" i="9"/>
  <c r="Y332" i="9"/>
  <c r="X333" i="9"/>
  <c r="Y333" i="9"/>
  <c r="X334" i="9"/>
  <c r="Y334" i="9"/>
  <c r="X335" i="9"/>
  <c r="Y335" i="9"/>
  <c r="X336" i="9"/>
  <c r="Y336" i="9"/>
  <c r="X337" i="9"/>
  <c r="Y337" i="9"/>
  <c r="X338" i="9"/>
  <c r="Y338" i="9"/>
  <c r="X339" i="9"/>
  <c r="Y339" i="9"/>
  <c r="X340" i="9"/>
  <c r="Y340" i="9"/>
  <c r="X341" i="9"/>
  <c r="Y341" i="9"/>
  <c r="X342" i="9"/>
  <c r="Y342" i="9"/>
  <c r="X343" i="9"/>
  <c r="Y343" i="9"/>
  <c r="X344" i="9"/>
  <c r="Y344" i="9"/>
  <c r="X345" i="9"/>
  <c r="Y345" i="9"/>
  <c r="X346" i="9"/>
  <c r="Y346" i="9"/>
  <c r="X347" i="9"/>
  <c r="Y347" i="9"/>
  <c r="X348" i="9"/>
  <c r="Y348" i="9"/>
  <c r="X349" i="9"/>
  <c r="Y349" i="9"/>
  <c r="X350" i="9"/>
  <c r="Y350" i="9"/>
  <c r="X351" i="9"/>
  <c r="Y351" i="9"/>
  <c r="X352" i="9"/>
  <c r="Y352" i="9"/>
  <c r="X353" i="9"/>
  <c r="Y353" i="9"/>
  <c r="X354" i="9"/>
  <c r="Y354" i="9"/>
  <c r="X355" i="9"/>
  <c r="Y355" i="9"/>
  <c r="X356" i="9"/>
  <c r="Y356" i="9"/>
  <c r="X357" i="9"/>
  <c r="Y357" i="9"/>
  <c r="X358" i="9"/>
  <c r="Y358" i="9"/>
  <c r="X359" i="9"/>
  <c r="Y359" i="9"/>
  <c r="X360" i="9"/>
  <c r="Y360" i="9"/>
  <c r="X361" i="9"/>
  <c r="Y361" i="9"/>
  <c r="X362" i="9"/>
  <c r="Y362" i="9"/>
  <c r="X363" i="9"/>
  <c r="Y363" i="9"/>
  <c r="X364" i="9"/>
  <c r="Y364" i="9"/>
  <c r="X365" i="9"/>
  <c r="Y365" i="9"/>
  <c r="X366" i="9"/>
  <c r="Y366" i="9"/>
  <c r="X367" i="9"/>
  <c r="Y367" i="9"/>
  <c r="X368" i="9"/>
  <c r="Y368" i="9"/>
  <c r="X369" i="9"/>
  <c r="Y369" i="9"/>
  <c r="X370" i="9"/>
  <c r="Y370" i="9"/>
  <c r="X371" i="9"/>
  <c r="Y371" i="9"/>
  <c r="X372" i="9"/>
  <c r="Y372" i="9"/>
  <c r="X373" i="9"/>
  <c r="Y373" i="9"/>
  <c r="X374" i="9"/>
  <c r="Y374" i="9"/>
  <c r="X375" i="9"/>
  <c r="Y375" i="9"/>
  <c r="X376" i="9"/>
  <c r="Y376" i="9"/>
  <c r="X377" i="9"/>
  <c r="Y377" i="9"/>
  <c r="X378" i="9"/>
  <c r="Y378" i="9"/>
  <c r="X379" i="9"/>
  <c r="Y379" i="9"/>
  <c r="X380" i="9"/>
  <c r="Y380" i="9"/>
  <c r="X381" i="9"/>
  <c r="Y381" i="9"/>
  <c r="X382" i="9"/>
  <c r="Y382" i="9"/>
  <c r="X383" i="9"/>
  <c r="Y383" i="9"/>
  <c r="X384" i="9"/>
  <c r="Y384" i="9"/>
  <c r="X385" i="9"/>
  <c r="Y385" i="9"/>
  <c r="X386" i="9"/>
  <c r="Y386" i="9"/>
  <c r="X387" i="9"/>
  <c r="Y387" i="9"/>
  <c r="X388" i="9"/>
  <c r="Y388" i="9"/>
  <c r="X389" i="9"/>
  <c r="Y389" i="9"/>
  <c r="X390" i="9"/>
  <c r="Y390" i="9"/>
  <c r="X391" i="9"/>
  <c r="Y391" i="9"/>
  <c r="X392" i="9"/>
  <c r="Y392" i="9"/>
  <c r="X393" i="9"/>
  <c r="Y393" i="9"/>
  <c r="X394" i="9"/>
  <c r="Y394" i="9"/>
  <c r="X395" i="9"/>
  <c r="Y395" i="9"/>
  <c r="X396" i="9"/>
  <c r="Y396" i="9"/>
  <c r="X397" i="9"/>
  <c r="Y397" i="9"/>
  <c r="X398" i="9"/>
  <c r="Y398" i="9"/>
  <c r="X399" i="9"/>
  <c r="Y399" i="9"/>
  <c r="X400" i="9"/>
  <c r="Y400" i="9"/>
  <c r="X401" i="9"/>
  <c r="Y401" i="9"/>
  <c r="X402" i="9"/>
  <c r="Y402" i="9"/>
  <c r="X403" i="9"/>
  <c r="Y403" i="9"/>
  <c r="X404" i="9"/>
  <c r="Y404" i="9"/>
  <c r="X405" i="9"/>
  <c r="Y405" i="9"/>
  <c r="X406" i="9"/>
  <c r="Y406" i="9"/>
  <c r="X407" i="9"/>
  <c r="Y407" i="9"/>
  <c r="X408" i="9"/>
  <c r="Y408" i="9"/>
  <c r="X409" i="9"/>
  <c r="Y409" i="9"/>
  <c r="X410" i="9"/>
  <c r="Y410" i="9"/>
  <c r="X411" i="9"/>
  <c r="Y411" i="9"/>
  <c r="X412" i="9"/>
  <c r="Y412" i="9"/>
  <c r="X413" i="9"/>
  <c r="Y413" i="9"/>
  <c r="X414" i="9"/>
  <c r="Y414" i="9"/>
  <c r="X415" i="9"/>
  <c r="Y415" i="9"/>
  <c r="X416" i="9"/>
  <c r="Y416" i="9"/>
  <c r="X417" i="9"/>
  <c r="Y417" i="9"/>
  <c r="X418" i="9"/>
  <c r="Y418" i="9"/>
  <c r="X419" i="9"/>
  <c r="Y419" i="9"/>
  <c r="X420" i="9"/>
  <c r="Y420" i="9"/>
  <c r="X421" i="9"/>
  <c r="Y421" i="9"/>
  <c r="X422" i="9"/>
  <c r="Y422" i="9"/>
  <c r="X423" i="9"/>
  <c r="Y423" i="9"/>
  <c r="X424" i="9"/>
  <c r="Y424" i="9"/>
  <c r="X425" i="9"/>
  <c r="Y425" i="9"/>
  <c r="X426" i="9"/>
  <c r="Y426" i="9"/>
  <c r="X427" i="9"/>
  <c r="Y427" i="9"/>
  <c r="X428" i="9"/>
  <c r="Y428" i="9"/>
  <c r="X429" i="9"/>
  <c r="Y429" i="9"/>
  <c r="X430" i="9"/>
  <c r="Y430" i="9"/>
  <c r="X431" i="9"/>
  <c r="Y431" i="9"/>
  <c r="X432" i="9"/>
  <c r="Y432" i="9"/>
  <c r="X433" i="9"/>
  <c r="Y433" i="9"/>
  <c r="X434" i="9"/>
  <c r="Y434" i="9"/>
  <c r="X435" i="9"/>
  <c r="Y435" i="9"/>
  <c r="X436" i="9"/>
  <c r="Y436" i="9"/>
  <c r="X437" i="9"/>
  <c r="Y437" i="9"/>
  <c r="X438" i="9"/>
  <c r="Y438" i="9"/>
  <c r="X439" i="9"/>
  <c r="Y439" i="9"/>
  <c r="X440" i="9"/>
  <c r="Y440" i="9"/>
  <c r="X441" i="9"/>
  <c r="Y441" i="9"/>
  <c r="X442" i="9"/>
  <c r="Y442" i="9"/>
  <c r="X443" i="9"/>
  <c r="Y443" i="9"/>
  <c r="X444" i="9"/>
  <c r="Y444" i="9"/>
  <c r="X445" i="9"/>
  <c r="Y445" i="9"/>
  <c r="X446" i="9"/>
  <c r="Y446" i="9"/>
  <c r="X447" i="9"/>
  <c r="Y447" i="9"/>
  <c r="X448" i="9"/>
  <c r="Y448" i="9"/>
  <c r="X449" i="9"/>
  <c r="Y449" i="9"/>
  <c r="X450" i="9"/>
  <c r="Y450" i="9"/>
  <c r="X451" i="9"/>
  <c r="Y451" i="9"/>
  <c r="X452" i="9"/>
  <c r="Y452" i="9"/>
  <c r="X453" i="9"/>
  <c r="Y453" i="9"/>
  <c r="X454" i="9"/>
  <c r="Y454" i="9"/>
  <c r="X455" i="9"/>
  <c r="Y455" i="9"/>
  <c r="X456" i="9"/>
  <c r="Y456" i="9"/>
  <c r="X457" i="9"/>
  <c r="Y457" i="9"/>
  <c r="X458" i="9"/>
  <c r="Y458" i="9"/>
  <c r="X459" i="9"/>
  <c r="Y459" i="9"/>
  <c r="X460" i="9"/>
  <c r="Y460" i="9"/>
  <c r="X461" i="9"/>
  <c r="Y461" i="9"/>
  <c r="X462" i="9"/>
  <c r="Y462" i="9"/>
  <c r="X463" i="9"/>
  <c r="Y463" i="9"/>
  <c r="X464" i="9"/>
  <c r="Y464" i="9"/>
  <c r="X465" i="9"/>
  <c r="Y465" i="9"/>
  <c r="X466" i="9"/>
  <c r="Y466" i="9"/>
  <c r="X467" i="9"/>
  <c r="Y467" i="9"/>
  <c r="X468" i="9"/>
  <c r="Y468" i="9"/>
  <c r="X469" i="9"/>
  <c r="Y469" i="9"/>
  <c r="X470" i="9"/>
  <c r="Y470" i="9"/>
  <c r="X471" i="9"/>
  <c r="Y471" i="9"/>
  <c r="X472" i="9"/>
  <c r="Y472" i="9"/>
  <c r="X473" i="9"/>
  <c r="Y473" i="9"/>
  <c r="X474" i="9"/>
  <c r="Y474" i="9"/>
  <c r="X475" i="9"/>
  <c r="Y475" i="9"/>
  <c r="X476" i="9"/>
  <c r="Y476" i="9"/>
  <c r="X477" i="9"/>
  <c r="Y477" i="9"/>
  <c r="X478" i="9"/>
  <c r="Y478" i="9"/>
  <c r="X479" i="9"/>
  <c r="Y479" i="9"/>
  <c r="X480" i="9"/>
  <c r="Y480" i="9"/>
  <c r="X481" i="9"/>
  <c r="Y481" i="9"/>
  <c r="X482" i="9"/>
  <c r="Y482" i="9"/>
  <c r="X483" i="9"/>
  <c r="Y483" i="9"/>
  <c r="X484" i="9"/>
  <c r="Y484" i="9"/>
  <c r="X485" i="9"/>
  <c r="Y485" i="9"/>
  <c r="X486" i="9"/>
  <c r="Y486" i="9"/>
  <c r="X487" i="9"/>
  <c r="Y487" i="9"/>
  <c r="X488" i="9"/>
  <c r="Y488" i="9"/>
  <c r="X489" i="9"/>
  <c r="Y489" i="9"/>
  <c r="X490" i="9"/>
  <c r="Y490" i="9"/>
  <c r="X491" i="9"/>
  <c r="Y491" i="9"/>
  <c r="X492" i="9"/>
  <c r="Y492" i="9"/>
  <c r="X493" i="9"/>
  <c r="Y493" i="9"/>
  <c r="X494" i="9"/>
  <c r="Y494" i="9"/>
  <c r="X495" i="9"/>
  <c r="Y495" i="9"/>
  <c r="X496" i="9"/>
  <c r="Y496" i="9"/>
  <c r="X497" i="9"/>
  <c r="Y497" i="9"/>
  <c r="X498" i="9"/>
  <c r="Y498" i="9"/>
  <c r="X499" i="9"/>
  <c r="Y499" i="9"/>
  <c r="X500" i="9"/>
  <c r="Y500" i="9"/>
  <c r="V3" i="11"/>
  <c r="W3" i="11"/>
  <c r="X3" i="11"/>
  <c r="Y3" i="11"/>
  <c r="V4" i="11"/>
  <c r="W4" i="11"/>
  <c r="X4" i="11"/>
  <c r="Y4" i="11"/>
  <c r="V5" i="11"/>
  <c r="W5" i="11"/>
  <c r="X5" i="11"/>
  <c r="Y5" i="11"/>
  <c r="V6" i="11"/>
  <c r="W6" i="11"/>
  <c r="X6" i="11"/>
  <c r="Y6" i="11"/>
  <c r="V7" i="11"/>
  <c r="W7" i="11"/>
  <c r="X7" i="11"/>
  <c r="Y7" i="11"/>
  <c r="V8" i="11"/>
  <c r="W8" i="11"/>
  <c r="X8" i="11"/>
  <c r="Y8" i="11"/>
  <c r="V9" i="11"/>
  <c r="W9" i="11"/>
  <c r="X9" i="11"/>
  <c r="Y9" i="11"/>
  <c r="V10" i="11"/>
  <c r="W10" i="11"/>
  <c r="X10" i="11"/>
  <c r="Y10" i="11"/>
  <c r="V11" i="11"/>
  <c r="W11" i="11"/>
  <c r="X11" i="11"/>
  <c r="Y11" i="11"/>
  <c r="V12" i="11"/>
  <c r="W12" i="11"/>
  <c r="F31" i="9"/>
  <c r="X12" i="11"/>
  <c r="Y12" i="11"/>
  <c r="V13" i="11"/>
  <c r="W13" i="11"/>
  <c r="F32" i="9"/>
  <c r="X13" i="11"/>
  <c r="Y13" i="11"/>
  <c r="V14" i="11"/>
  <c r="W14" i="11"/>
  <c r="F33" i="9"/>
  <c r="X14" i="11"/>
  <c r="Y14" i="11"/>
  <c r="V15" i="11"/>
  <c r="W15" i="11"/>
  <c r="F34" i="9"/>
  <c r="X15" i="11"/>
  <c r="Y15" i="11"/>
  <c r="V16" i="11"/>
  <c r="W16" i="11"/>
  <c r="F35" i="9"/>
  <c r="X16" i="11"/>
  <c r="Y16" i="11"/>
  <c r="V17" i="11"/>
  <c r="W17" i="11"/>
  <c r="F36" i="9"/>
  <c r="X17" i="11"/>
  <c r="Y17" i="11"/>
  <c r="V18" i="11"/>
  <c r="W18" i="11"/>
  <c r="F37" i="9"/>
  <c r="X18" i="11"/>
  <c r="Y18" i="11"/>
  <c r="V19" i="11"/>
  <c r="W19" i="11"/>
  <c r="F38" i="9"/>
  <c r="X19" i="11"/>
  <c r="Y19" i="11"/>
  <c r="V20" i="11"/>
  <c r="W20" i="11"/>
  <c r="F39" i="9"/>
  <c r="X20" i="11"/>
  <c r="Y20" i="11"/>
  <c r="V21" i="11"/>
  <c r="W21" i="11"/>
  <c r="F40" i="9"/>
  <c r="X21" i="11"/>
  <c r="Y21" i="11"/>
  <c r="V22" i="11"/>
  <c r="W22" i="11"/>
  <c r="F41" i="9"/>
  <c r="X22" i="11"/>
  <c r="Y22" i="11"/>
  <c r="V23" i="11"/>
  <c r="W23" i="11"/>
  <c r="F42" i="9"/>
  <c r="X23" i="11"/>
  <c r="Y23" i="11"/>
  <c r="V24" i="11"/>
  <c r="W24" i="11"/>
  <c r="F43" i="9"/>
  <c r="X24" i="11"/>
  <c r="Y24" i="11"/>
  <c r="V25" i="11"/>
  <c r="W25" i="11"/>
  <c r="F44" i="9"/>
  <c r="X25" i="11"/>
  <c r="Y25" i="11"/>
  <c r="V26" i="11"/>
  <c r="W26" i="11"/>
  <c r="F45" i="9"/>
  <c r="X26" i="11"/>
  <c r="Y26" i="11"/>
  <c r="V27" i="11"/>
  <c r="W27" i="11"/>
  <c r="F46" i="9"/>
  <c r="X27" i="11"/>
  <c r="Y27" i="11"/>
  <c r="V28" i="11"/>
  <c r="W28" i="11"/>
  <c r="F47" i="9"/>
  <c r="X28" i="11"/>
  <c r="Y28" i="11"/>
  <c r="V29" i="11"/>
  <c r="W29" i="11"/>
  <c r="F48" i="9"/>
  <c r="X29" i="11"/>
  <c r="Y29" i="11"/>
  <c r="V30" i="11"/>
  <c r="W30" i="11"/>
  <c r="F49" i="9"/>
  <c r="X30" i="11"/>
  <c r="Y30" i="11"/>
  <c r="V31" i="11"/>
  <c r="W31" i="11"/>
  <c r="F50" i="9"/>
  <c r="X31" i="11"/>
  <c r="Y31" i="11"/>
  <c r="V32" i="11"/>
  <c r="W32" i="11"/>
  <c r="F51" i="9"/>
  <c r="X32" i="11"/>
  <c r="Y32" i="11"/>
  <c r="V33" i="11"/>
  <c r="W33" i="11"/>
  <c r="F52" i="9"/>
  <c r="X33" i="11"/>
  <c r="Y33" i="11"/>
  <c r="V34" i="11"/>
  <c r="W34" i="11"/>
  <c r="F53" i="9"/>
  <c r="X34" i="11"/>
  <c r="Y34" i="11"/>
  <c r="V35" i="11"/>
  <c r="W35" i="11"/>
  <c r="F54" i="9"/>
  <c r="X35" i="11"/>
  <c r="Y35" i="11"/>
  <c r="V36" i="11"/>
  <c r="W36" i="11"/>
  <c r="F55" i="9"/>
  <c r="X36" i="11"/>
  <c r="Y36" i="11"/>
  <c r="V37" i="11"/>
  <c r="W37" i="11"/>
  <c r="F56" i="9"/>
  <c r="X37" i="11"/>
  <c r="Y37" i="11"/>
  <c r="V38" i="11"/>
  <c r="W38" i="11"/>
  <c r="F57" i="9"/>
  <c r="X38" i="11"/>
  <c r="Y38" i="11"/>
  <c r="V39" i="11"/>
  <c r="W39" i="11"/>
  <c r="F58" i="9"/>
  <c r="X39" i="11"/>
  <c r="Y39" i="11"/>
  <c r="V40" i="11"/>
  <c r="W40" i="11"/>
  <c r="F59" i="9"/>
  <c r="X40" i="11"/>
  <c r="Y40" i="11"/>
  <c r="V41" i="11"/>
  <c r="W41" i="11"/>
  <c r="F60" i="9"/>
  <c r="X41" i="11"/>
  <c r="Y41" i="11"/>
  <c r="V42" i="11"/>
  <c r="W42" i="11"/>
  <c r="F61" i="9"/>
  <c r="X42" i="11"/>
  <c r="Y42" i="11"/>
  <c r="V43" i="11"/>
  <c r="W43" i="11"/>
  <c r="F62" i="9"/>
  <c r="X43" i="11"/>
  <c r="Y43" i="11"/>
  <c r="V44" i="11"/>
  <c r="W44" i="11"/>
  <c r="F63" i="9"/>
  <c r="X44" i="11"/>
  <c r="Y44" i="11"/>
  <c r="V45" i="11"/>
  <c r="W45" i="11"/>
  <c r="F64" i="9"/>
  <c r="X45" i="11"/>
  <c r="Y45" i="11"/>
  <c r="V46" i="11"/>
  <c r="W46" i="11"/>
  <c r="F65" i="9"/>
  <c r="X46" i="11"/>
  <c r="Y46" i="11"/>
  <c r="V47" i="11"/>
  <c r="W47" i="11"/>
  <c r="F66" i="9"/>
  <c r="X47" i="11"/>
  <c r="Y47" i="11"/>
  <c r="V48" i="11"/>
  <c r="W48" i="11"/>
  <c r="F67" i="9"/>
  <c r="X48" i="11"/>
  <c r="Y48" i="11"/>
  <c r="V49" i="11"/>
  <c r="W49" i="11"/>
  <c r="F68" i="9"/>
  <c r="X49" i="11"/>
  <c r="Y49" i="11"/>
  <c r="V50" i="11"/>
  <c r="W50" i="11"/>
  <c r="F69" i="9"/>
  <c r="X50" i="11"/>
  <c r="Y50" i="11"/>
  <c r="V51" i="11"/>
  <c r="W51" i="11"/>
  <c r="F70" i="9"/>
  <c r="X51" i="11"/>
  <c r="Y51" i="11"/>
  <c r="V52" i="11"/>
  <c r="W52" i="11"/>
  <c r="F71" i="9"/>
  <c r="X52" i="11"/>
  <c r="Y52" i="11"/>
  <c r="V53" i="11"/>
  <c r="W53" i="11"/>
  <c r="F72" i="9"/>
  <c r="X53" i="11"/>
  <c r="Y53" i="11"/>
  <c r="V54" i="11"/>
  <c r="W54" i="11"/>
  <c r="F73" i="9"/>
  <c r="X54" i="11"/>
  <c r="Y54" i="11"/>
  <c r="V55" i="11"/>
  <c r="W55" i="11"/>
  <c r="F74" i="9"/>
  <c r="X55" i="11"/>
  <c r="Y55" i="11"/>
  <c r="V56" i="11"/>
  <c r="W56" i="11"/>
  <c r="F75" i="9"/>
  <c r="X56" i="11"/>
  <c r="Y56" i="11"/>
  <c r="V57" i="11"/>
  <c r="W57" i="11"/>
  <c r="F76" i="9"/>
  <c r="X57" i="11"/>
  <c r="Y57" i="11"/>
  <c r="V58" i="11"/>
  <c r="W58" i="11"/>
  <c r="F77" i="9"/>
  <c r="X58" i="11"/>
  <c r="Y58" i="11"/>
  <c r="V59" i="11"/>
  <c r="W59" i="11"/>
  <c r="F78" i="9"/>
  <c r="X59" i="11"/>
  <c r="Y59" i="11"/>
  <c r="V60" i="11"/>
  <c r="W60" i="11"/>
  <c r="F79" i="9"/>
  <c r="X60" i="11"/>
  <c r="Y60" i="11"/>
  <c r="V61" i="11"/>
  <c r="W61" i="11"/>
  <c r="F80" i="9"/>
  <c r="X61" i="11"/>
  <c r="Y61" i="11"/>
  <c r="V62" i="11"/>
  <c r="W62" i="11"/>
  <c r="F81" i="9"/>
  <c r="X62" i="11"/>
  <c r="Y62" i="11"/>
  <c r="V63" i="11"/>
  <c r="W63" i="11"/>
  <c r="F82" i="9"/>
  <c r="X63" i="11"/>
  <c r="Y63" i="11"/>
  <c r="V64" i="11"/>
  <c r="W64" i="11"/>
  <c r="F83" i="9"/>
  <c r="X64" i="11"/>
  <c r="Y64" i="11"/>
  <c r="V65" i="11"/>
  <c r="W65" i="11"/>
  <c r="F84" i="9"/>
  <c r="X65" i="11"/>
  <c r="Y65" i="11"/>
  <c r="V66" i="11"/>
  <c r="W66" i="11"/>
  <c r="F85" i="9"/>
  <c r="X66" i="11"/>
  <c r="Y66" i="11"/>
  <c r="V67" i="11"/>
  <c r="W67" i="11"/>
  <c r="F86" i="9"/>
  <c r="X67" i="11"/>
  <c r="Y67" i="11"/>
  <c r="V68" i="11"/>
  <c r="W68" i="11"/>
  <c r="F87" i="9"/>
  <c r="X68" i="11"/>
  <c r="Y68" i="11"/>
  <c r="V69" i="11"/>
  <c r="W69" i="11"/>
  <c r="F88" i="9"/>
  <c r="X69" i="11"/>
  <c r="Y69" i="11"/>
  <c r="V70" i="11"/>
  <c r="W70" i="11"/>
  <c r="F89" i="9"/>
  <c r="X70" i="11"/>
  <c r="Y70" i="11"/>
  <c r="V71" i="11"/>
  <c r="W71" i="11"/>
  <c r="F90" i="9"/>
  <c r="X71" i="11"/>
  <c r="Y71" i="11"/>
  <c r="V72" i="11"/>
  <c r="W72" i="11"/>
  <c r="F91" i="9"/>
  <c r="X72" i="11"/>
  <c r="Y72" i="11"/>
  <c r="V73" i="11"/>
  <c r="W73" i="11"/>
  <c r="F92" i="9"/>
  <c r="X73" i="11"/>
  <c r="Y73" i="11"/>
  <c r="V74" i="11"/>
  <c r="W74" i="11"/>
  <c r="F93" i="9"/>
  <c r="X74" i="11"/>
  <c r="Y74" i="11"/>
  <c r="V75" i="11"/>
  <c r="W75" i="11"/>
  <c r="F94" i="9"/>
  <c r="X75" i="11"/>
  <c r="Y75" i="11"/>
  <c r="V76" i="11"/>
  <c r="W76" i="11"/>
  <c r="F95" i="9"/>
  <c r="X76" i="11"/>
  <c r="Y76" i="11"/>
  <c r="V77" i="11"/>
  <c r="W77" i="11"/>
  <c r="F96" i="9"/>
  <c r="X77" i="11"/>
  <c r="Y77" i="11"/>
  <c r="V78" i="11"/>
  <c r="W78" i="11"/>
  <c r="F97" i="9"/>
  <c r="X78" i="11"/>
  <c r="Y78" i="11"/>
  <c r="V79" i="11"/>
  <c r="W79" i="11"/>
  <c r="F98" i="9"/>
  <c r="X79" i="11"/>
  <c r="Y79" i="11"/>
  <c r="V80" i="11"/>
  <c r="W80" i="11"/>
  <c r="F99" i="9"/>
  <c r="X80" i="11"/>
  <c r="Y80" i="11"/>
  <c r="V81" i="11"/>
  <c r="W81" i="11"/>
  <c r="F100" i="9"/>
  <c r="X81" i="11"/>
  <c r="Y81" i="11"/>
  <c r="V82" i="11"/>
  <c r="W82" i="11"/>
  <c r="F101" i="9"/>
  <c r="X82" i="11"/>
  <c r="Y82" i="11"/>
  <c r="V83" i="11"/>
  <c r="W83" i="11"/>
  <c r="F102" i="9"/>
  <c r="X83" i="11"/>
  <c r="Y83" i="11"/>
  <c r="V84" i="11"/>
  <c r="W84" i="11"/>
  <c r="F103" i="9"/>
  <c r="X84" i="11"/>
  <c r="Y84" i="11"/>
  <c r="V85" i="11"/>
  <c r="W85" i="11"/>
  <c r="F104" i="9"/>
  <c r="X85" i="11"/>
  <c r="Y85" i="11"/>
  <c r="V86" i="11"/>
  <c r="W86" i="11"/>
  <c r="F105" i="9"/>
  <c r="X86" i="11"/>
  <c r="Y86" i="11"/>
  <c r="V87" i="11"/>
  <c r="W87" i="11"/>
  <c r="F106" i="9"/>
  <c r="X87" i="11"/>
  <c r="Y87" i="11"/>
  <c r="V88" i="11"/>
  <c r="W88" i="11"/>
  <c r="F107" i="9"/>
  <c r="X88" i="11"/>
  <c r="Y88" i="11"/>
  <c r="V89" i="11"/>
  <c r="W89" i="11"/>
  <c r="F108" i="9"/>
  <c r="X89" i="11"/>
  <c r="Y89" i="11"/>
  <c r="V90" i="11"/>
  <c r="W90" i="11"/>
  <c r="F109" i="9"/>
  <c r="X90" i="11"/>
  <c r="Y90" i="11"/>
  <c r="V91" i="11"/>
  <c r="W91" i="11"/>
  <c r="F110" i="9"/>
  <c r="X91" i="11"/>
  <c r="Y91" i="11"/>
  <c r="V92" i="11"/>
  <c r="W92" i="11"/>
  <c r="F111" i="9"/>
  <c r="X92" i="11"/>
  <c r="Y92" i="11"/>
  <c r="V93" i="11"/>
  <c r="W93" i="11"/>
  <c r="F112" i="9"/>
  <c r="X93" i="11"/>
  <c r="Y93" i="11"/>
  <c r="V94" i="11"/>
  <c r="W94" i="11"/>
  <c r="F113" i="9"/>
  <c r="X94" i="11"/>
  <c r="Y94" i="11"/>
  <c r="V95" i="11"/>
  <c r="W95" i="11"/>
  <c r="F114" i="9"/>
  <c r="X95" i="11"/>
  <c r="Y95" i="11"/>
  <c r="V96" i="11"/>
  <c r="W96" i="11"/>
  <c r="F115" i="9"/>
  <c r="X96" i="11"/>
  <c r="Y96" i="11"/>
  <c r="V97" i="11"/>
  <c r="W97" i="11"/>
  <c r="F116" i="9"/>
  <c r="X97" i="11"/>
  <c r="Y97" i="11"/>
  <c r="V98" i="11"/>
  <c r="W98" i="11"/>
  <c r="F117" i="9"/>
  <c r="X98" i="11"/>
  <c r="Y98" i="11"/>
  <c r="V99" i="11"/>
  <c r="W99" i="11"/>
  <c r="F118" i="9"/>
  <c r="X99" i="11"/>
  <c r="Y99" i="11"/>
  <c r="V100" i="11"/>
  <c r="W100" i="11"/>
  <c r="F119" i="9"/>
  <c r="X100" i="11"/>
  <c r="Y100" i="11"/>
  <c r="V101" i="11"/>
  <c r="W101" i="11"/>
  <c r="F120" i="9"/>
  <c r="X101" i="11"/>
  <c r="Y101" i="11"/>
  <c r="V102" i="11"/>
  <c r="W102" i="11"/>
  <c r="F121" i="9"/>
  <c r="X102" i="11"/>
  <c r="Y102" i="11"/>
  <c r="V103" i="11"/>
  <c r="W103" i="11"/>
  <c r="F122" i="9"/>
  <c r="X103" i="11"/>
  <c r="Y103" i="11"/>
  <c r="V104" i="11"/>
  <c r="W104" i="11"/>
  <c r="F123" i="9"/>
  <c r="X104" i="11"/>
  <c r="Y104" i="11"/>
  <c r="V105" i="11"/>
  <c r="W105" i="11"/>
  <c r="F124" i="9"/>
  <c r="X105" i="11"/>
  <c r="Y105" i="11"/>
  <c r="V106" i="11"/>
  <c r="W106" i="11"/>
  <c r="F125" i="9"/>
  <c r="X106" i="11"/>
  <c r="Y106" i="11"/>
  <c r="V107" i="11"/>
  <c r="W107" i="11"/>
  <c r="F126" i="9"/>
  <c r="X107" i="11"/>
  <c r="Y107" i="11"/>
  <c r="V108" i="11"/>
  <c r="W108" i="11"/>
  <c r="F127" i="9"/>
  <c r="X108" i="11"/>
  <c r="Y108" i="11"/>
  <c r="V109" i="11"/>
  <c r="W109" i="11"/>
  <c r="F128" i="9"/>
  <c r="X109" i="11"/>
  <c r="Y109" i="11"/>
  <c r="V110" i="11"/>
  <c r="W110" i="11"/>
  <c r="F129" i="9"/>
  <c r="X110" i="11"/>
  <c r="Y110" i="11"/>
  <c r="V111" i="11"/>
  <c r="W111" i="11"/>
  <c r="F130" i="9"/>
  <c r="X111" i="11"/>
  <c r="Y111" i="11"/>
  <c r="V112" i="11"/>
  <c r="W112" i="11"/>
  <c r="F131" i="9"/>
  <c r="X112" i="11"/>
  <c r="Y112" i="11"/>
  <c r="V113" i="11"/>
  <c r="W113" i="11"/>
  <c r="F132" i="9"/>
  <c r="X113" i="11"/>
  <c r="Y113" i="11"/>
  <c r="V114" i="11"/>
  <c r="W114" i="11"/>
  <c r="F133" i="9"/>
  <c r="X114" i="11"/>
  <c r="Y114" i="11"/>
  <c r="V115" i="11"/>
  <c r="W115" i="11"/>
  <c r="F134" i="9"/>
  <c r="X115" i="11"/>
  <c r="Y115" i="11"/>
  <c r="V116" i="11"/>
  <c r="W116" i="11"/>
  <c r="F135" i="9"/>
  <c r="X116" i="11"/>
  <c r="Y116" i="11"/>
  <c r="V117" i="11"/>
  <c r="W117" i="11"/>
  <c r="F136" i="9"/>
  <c r="X117" i="11"/>
  <c r="Y117" i="11"/>
  <c r="V118" i="11"/>
  <c r="W118" i="11"/>
  <c r="F137" i="9"/>
  <c r="X118" i="11"/>
  <c r="Y118" i="11"/>
  <c r="V119" i="11"/>
  <c r="W119" i="11"/>
  <c r="F138" i="9"/>
  <c r="X119" i="11"/>
  <c r="Y119" i="11"/>
  <c r="V120" i="11"/>
  <c r="W120" i="11"/>
  <c r="F139" i="9"/>
  <c r="X120" i="11"/>
  <c r="Y120" i="11"/>
  <c r="V121" i="11"/>
  <c r="W121" i="11"/>
  <c r="F140" i="9"/>
  <c r="X121" i="11"/>
  <c r="Y121" i="11"/>
  <c r="V122" i="11"/>
  <c r="W122" i="11"/>
  <c r="F141" i="9"/>
  <c r="X122" i="11"/>
  <c r="Y122" i="11"/>
  <c r="V123" i="11"/>
  <c r="W123" i="11"/>
  <c r="F142" i="9"/>
  <c r="X123" i="11"/>
  <c r="Y123" i="11"/>
  <c r="V124" i="11"/>
  <c r="W124" i="11"/>
  <c r="F143" i="9"/>
  <c r="X124" i="11"/>
  <c r="Y124" i="11"/>
  <c r="V125" i="11"/>
  <c r="W125" i="11"/>
  <c r="F144" i="9"/>
  <c r="X125" i="11"/>
  <c r="Y125" i="11"/>
  <c r="V126" i="11"/>
  <c r="W126" i="11"/>
  <c r="F145" i="9"/>
  <c r="X126" i="11"/>
  <c r="Y126" i="11"/>
  <c r="V127" i="11"/>
  <c r="W127" i="11"/>
  <c r="F146" i="9"/>
  <c r="X127" i="11"/>
  <c r="Y127" i="11"/>
  <c r="V128" i="11"/>
  <c r="W128" i="11"/>
  <c r="F147" i="9"/>
  <c r="X128" i="11"/>
  <c r="Y128" i="11"/>
  <c r="V129" i="11"/>
  <c r="W129" i="11"/>
  <c r="F148" i="9"/>
  <c r="X129" i="11"/>
  <c r="Y129" i="11"/>
  <c r="V130" i="11"/>
  <c r="W130" i="11"/>
  <c r="F149" i="9"/>
  <c r="X130" i="11"/>
  <c r="Y130" i="11"/>
  <c r="V131" i="11"/>
  <c r="W131" i="11"/>
  <c r="F150" i="9"/>
  <c r="X131" i="11"/>
  <c r="Y131" i="11"/>
  <c r="V132" i="11"/>
  <c r="W132" i="11"/>
  <c r="F151" i="9"/>
  <c r="X132" i="11"/>
  <c r="Y132" i="11"/>
  <c r="V133" i="11"/>
  <c r="W133" i="11"/>
  <c r="F152" i="9"/>
  <c r="X133" i="11"/>
  <c r="Y133" i="11"/>
  <c r="V134" i="11"/>
  <c r="W134" i="11"/>
  <c r="F153" i="9"/>
  <c r="X134" i="11"/>
  <c r="Y134" i="11"/>
  <c r="V135" i="11"/>
  <c r="W135" i="11"/>
  <c r="F154" i="9"/>
  <c r="X135" i="11"/>
  <c r="Y135" i="11"/>
  <c r="V136" i="11"/>
  <c r="W136" i="11"/>
  <c r="F155" i="9"/>
  <c r="X136" i="11"/>
  <c r="Y136" i="11"/>
  <c r="V137" i="11"/>
  <c r="W137" i="11"/>
  <c r="F156" i="9"/>
  <c r="X137" i="11"/>
  <c r="Y137" i="11"/>
  <c r="V138" i="11"/>
  <c r="W138" i="11"/>
  <c r="F157" i="9"/>
  <c r="X138" i="11"/>
  <c r="Y138" i="11"/>
  <c r="V139" i="11"/>
  <c r="W139" i="11"/>
  <c r="F158" i="9"/>
  <c r="X139" i="11"/>
  <c r="Y139" i="11"/>
  <c r="V140" i="11"/>
  <c r="W140" i="11"/>
  <c r="F159" i="9"/>
  <c r="X140" i="11"/>
  <c r="Y140" i="11"/>
  <c r="V141" i="11"/>
  <c r="W141" i="11"/>
  <c r="F160" i="9"/>
  <c r="X141" i="11"/>
  <c r="Y141" i="11"/>
  <c r="V142" i="11"/>
  <c r="W142" i="11"/>
  <c r="F161" i="9"/>
  <c r="X142" i="11"/>
  <c r="Y142" i="11"/>
  <c r="V143" i="11"/>
  <c r="W143" i="11"/>
  <c r="F162" i="9"/>
  <c r="X143" i="11"/>
  <c r="Y143" i="11"/>
  <c r="V144" i="11"/>
  <c r="W144" i="11"/>
  <c r="F163" i="9"/>
  <c r="X144" i="11"/>
  <c r="Y144" i="11"/>
  <c r="V145" i="11"/>
  <c r="W145" i="11"/>
  <c r="F164" i="9"/>
  <c r="X145" i="11"/>
  <c r="Y145" i="11"/>
  <c r="V146" i="11"/>
  <c r="W146" i="11"/>
  <c r="F165" i="9"/>
  <c r="X146" i="11"/>
  <c r="Y146" i="11"/>
  <c r="V147" i="11"/>
  <c r="W147" i="11"/>
  <c r="F166" i="9"/>
  <c r="X147" i="11"/>
  <c r="Y147" i="11"/>
  <c r="V148" i="11"/>
  <c r="W148" i="11"/>
  <c r="F167" i="9"/>
  <c r="X148" i="11"/>
  <c r="Y148" i="11"/>
  <c r="V149" i="11"/>
  <c r="W149" i="11"/>
  <c r="F168" i="9"/>
  <c r="X149" i="11"/>
  <c r="Y149" i="11"/>
  <c r="V150" i="11"/>
  <c r="W150" i="11"/>
  <c r="F169" i="9"/>
  <c r="X150" i="11"/>
  <c r="Y150" i="11"/>
  <c r="V151" i="11"/>
  <c r="W151" i="11"/>
  <c r="F170" i="9"/>
  <c r="X151" i="11"/>
  <c r="Y151" i="11"/>
  <c r="V152" i="11"/>
  <c r="W152" i="11"/>
  <c r="F171" i="9"/>
  <c r="X152" i="11"/>
  <c r="Y152" i="11"/>
  <c r="V153" i="11"/>
  <c r="W153" i="11"/>
  <c r="F172" i="9"/>
  <c r="X153" i="11"/>
  <c r="Y153" i="11"/>
  <c r="V154" i="11"/>
  <c r="W154" i="11"/>
  <c r="F173" i="9"/>
  <c r="X154" i="11"/>
  <c r="Y154" i="11"/>
  <c r="V155" i="11"/>
  <c r="W155" i="11"/>
  <c r="F174" i="9"/>
  <c r="X155" i="11"/>
  <c r="Y155" i="11"/>
  <c r="V156" i="11"/>
  <c r="W156" i="11"/>
  <c r="F175" i="9"/>
  <c r="X156" i="11"/>
  <c r="Y156" i="11"/>
  <c r="V157" i="11"/>
  <c r="W157" i="11"/>
  <c r="F176" i="9"/>
  <c r="X157" i="11"/>
  <c r="Y157" i="11"/>
  <c r="V158" i="11"/>
  <c r="W158" i="11"/>
  <c r="F177" i="9"/>
  <c r="X158" i="11"/>
  <c r="Y158" i="11"/>
  <c r="V159" i="11"/>
  <c r="W159" i="11"/>
  <c r="F178" i="9"/>
  <c r="X159" i="11"/>
  <c r="Y159" i="11"/>
  <c r="V160" i="11"/>
  <c r="W160" i="11"/>
  <c r="F179" i="9"/>
  <c r="X160" i="11"/>
  <c r="Y160" i="11"/>
  <c r="V161" i="11"/>
  <c r="W161" i="11"/>
  <c r="F180" i="9"/>
  <c r="X161" i="11"/>
  <c r="Y161" i="11"/>
  <c r="V162" i="11"/>
  <c r="W162" i="11"/>
  <c r="F181" i="9"/>
  <c r="X162" i="11"/>
  <c r="Y162" i="11"/>
  <c r="V163" i="11"/>
  <c r="W163" i="11"/>
  <c r="F182" i="9"/>
  <c r="X163" i="11"/>
  <c r="Y163" i="11"/>
  <c r="V164" i="11"/>
  <c r="W164" i="11"/>
  <c r="F183" i="9"/>
  <c r="X164" i="11"/>
  <c r="Y164" i="11"/>
  <c r="V165" i="11"/>
  <c r="W165" i="11"/>
  <c r="F184" i="9"/>
  <c r="X165" i="11"/>
  <c r="Y165" i="11"/>
  <c r="V166" i="11"/>
  <c r="W166" i="11"/>
  <c r="F185" i="9"/>
  <c r="X166" i="11"/>
  <c r="Y166" i="11"/>
  <c r="V167" i="11"/>
  <c r="W167" i="11"/>
  <c r="F186" i="9"/>
  <c r="X167" i="11"/>
  <c r="Y167" i="11"/>
  <c r="V168" i="11"/>
  <c r="W168" i="11"/>
  <c r="F187" i="9"/>
  <c r="X168" i="11"/>
  <c r="Y168" i="11"/>
  <c r="V169" i="11"/>
  <c r="W169" i="11"/>
  <c r="F188" i="9"/>
  <c r="X169" i="11"/>
  <c r="Y169" i="11"/>
  <c r="V170" i="11"/>
  <c r="W170" i="11"/>
  <c r="F189" i="9"/>
  <c r="X170" i="11"/>
  <c r="Y170" i="11"/>
  <c r="V171" i="11"/>
  <c r="W171" i="11"/>
  <c r="F190" i="9"/>
  <c r="X171" i="11"/>
  <c r="Y171" i="11"/>
  <c r="V172" i="11"/>
  <c r="W172" i="11"/>
  <c r="F191" i="9"/>
  <c r="X172" i="11"/>
  <c r="Y172" i="11"/>
  <c r="V173" i="11"/>
  <c r="W173" i="11"/>
  <c r="F192" i="9"/>
  <c r="X173" i="11"/>
  <c r="Y173" i="11"/>
  <c r="V174" i="11"/>
  <c r="W174" i="11"/>
  <c r="F193" i="9"/>
  <c r="X174" i="11"/>
  <c r="Y174" i="11"/>
  <c r="V175" i="11"/>
  <c r="W175" i="11"/>
  <c r="F194" i="9"/>
  <c r="X175" i="11"/>
  <c r="Y175" i="11"/>
  <c r="V176" i="11"/>
  <c r="W176" i="11"/>
  <c r="F195" i="9"/>
  <c r="X176" i="11"/>
  <c r="Y176" i="11"/>
  <c r="V177" i="11"/>
  <c r="W177" i="11"/>
  <c r="F196" i="9"/>
  <c r="X177" i="11"/>
  <c r="Y177" i="11"/>
  <c r="V178" i="11"/>
  <c r="W178" i="11"/>
  <c r="F197" i="9"/>
  <c r="X178" i="11"/>
  <c r="Y178" i="11"/>
  <c r="V179" i="11"/>
  <c r="W179" i="11"/>
  <c r="F198" i="9"/>
  <c r="X179" i="11"/>
  <c r="Y179" i="11"/>
  <c r="V180" i="11"/>
  <c r="W180" i="11"/>
  <c r="F199" i="9"/>
  <c r="X180" i="11"/>
  <c r="Y180" i="11"/>
  <c r="V181" i="11"/>
  <c r="W181" i="11"/>
  <c r="F200" i="9"/>
  <c r="X181" i="11"/>
  <c r="Y181" i="11"/>
  <c r="V182" i="11"/>
  <c r="W182" i="11"/>
  <c r="F201" i="9"/>
  <c r="X182" i="11"/>
  <c r="Y182" i="11"/>
  <c r="V183" i="11"/>
  <c r="W183" i="11"/>
  <c r="F202" i="9"/>
  <c r="X183" i="11"/>
  <c r="Y183" i="11"/>
  <c r="V184" i="11"/>
  <c r="W184" i="11"/>
  <c r="F203" i="9"/>
  <c r="X184" i="11"/>
  <c r="Y184" i="11"/>
  <c r="V185" i="11"/>
  <c r="W185" i="11"/>
  <c r="F204" i="9"/>
  <c r="X185" i="11"/>
  <c r="Y185" i="11"/>
  <c r="V186" i="11"/>
  <c r="W186" i="11"/>
  <c r="F205" i="9"/>
  <c r="X186" i="11"/>
  <c r="Y186" i="11"/>
  <c r="V187" i="11"/>
  <c r="W187" i="11"/>
  <c r="F206" i="9"/>
  <c r="X187" i="11"/>
  <c r="Y187" i="11"/>
  <c r="V188" i="11"/>
  <c r="W188" i="11"/>
  <c r="F207" i="9"/>
  <c r="X188" i="11"/>
  <c r="Y188" i="11"/>
  <c r="V189" i="11"/>
  <c r="W189" i="11"/>
  <c r="F208" i="9"/>
  <c r="X189" i="11"/>
  <c r="Y189" i="11"/>
  <c r="V190" i="11"/>
  <c r="W190" i="11"/>
  <c r="F209" i="9"/>
  <c r="X190" i="11"/>
  <c r="Y190" i="11"/>
  <c r="V191" i="11"/>
  <c r="W191" i="11"/>
  <c r="F210" i="9"/>
  <c r="X191" i="11"/>
  <c r="Y191" i="11"/>
  <c r="V192" i="11"/>
  <c r="W192" i="11"/>
  <c r="F211" i="9"/>
  <c r="X192" i="11"/>
  <c r="Y192" i="11"/>
  <c r="V193" i="11"/>
  <c r="W193" i="11"/>
  <c r="F212" i="9"/>
  <c r="X193" i="11"/>
  <c r="Y193" i="11"/>
  <c r="V194" i="11"/>
  <c r="W194" i="11"/>
  <c r="F213" i="9"/>
  <c r="X194" i="11"/>
  <c r="Y194" i="11"/>
  <c r="V195" i="11"/>
  <c r="W195" i="11"/>
  <c r="F214" i="9"/>
  <c r="X195" i="11"/>
  <c r="Y195" i="11"/>
  <c r="V196" i="11"/>
  <c r="W196" i="11"/>
  <c r="F215" i="9"/>
  <c r="X196" i="11"/>
  <c r="Y196" i="11"/>
  <c r="V197" i="11"/>
  <c r="W197" i="11"/>
  <c r="F216" i="9"/>
  <c r="X197" i="11"/>
  <c r="Y197" i="11"/>
  <c r="V198" i="11"/>
  <c r="W198" i="11"/>
  <c r="F217" i="9"/>
  <c r="X198" i="11"/>
  <c r="Y198" i="11"/>
  <c r="V199" i="11"/>
  <c r="W199" i="11"/>
  <c r="F218" i="9"/>
  <c r="X199" i="11"/>
  <c r="Y199" i="11"/>
  <c r="V200" i="11"/>
  <c r="W200" i="11"/>
  <c r="F219" i="9"/>
  <c r="X200" i="11"/>
  <c r="Y200" i="11"/>
  <c r="V201" i="11"/>
  <c r="W201" i="11"/>
  <c r="F220" i="9"/>
  <c r="X201" i="11"/>
  <c r="Y201" i="11"/>
  <c r="V202" i="11"/>
  <c r="W202" i="11"/>
  <c r="F221" i="9"/>
  <c r="X202" i="11"/>
  <c r="Y202" i="11"/>
  <c r="V203" i="11"/>
  <c r="W203" i="11"/>
  <c r="F222" i="9"/>
  <c r="X203" i="11"/>
  <c r="Y203" i="11"/>
  <c r="V204" i="11"/>
  <c r="W204" i="11"/>
  <c r="F223" i="9"/>
  <c r="X204" i="11"/>
  <c r="Y204" i="11"/>
  <c r="V205" i="11"/>
  <c r="W205" i="11"/>
  <c r="F224" i="9"/>
  <c r="X205" i="11"/>
  <c r="Y205" i="11"/>
  <c r="V206" i="11"/>
  <c r="W206" i="11"/>
  <c r="F225" i="9"/>
  <c r="X206" i="11"/>
  <c r="Y206" i="11"/>
  <c r="V207" i="11"/>
  <c r="W207" i="11"/>
  <c r="F226" i="9"/>
  <c r="X207" i="11"/>
  <c r="Y207" i="11"/>
  <c r="V208" i="11"/>
  <c r="W208" i="11"/>
  <c r="F227" i="9"/>
  <c r="X208" i="11"/>
  <c r="Y208" i="11"/>
  <c r="V209" i="11"/>
  <c r="W209" i="11"/>
  <c r="F228" i="9"/>
  <c r="X209" i="11"/>
  <c r="Y209" i="11"/>
  <c r="V210" i="11"/>
  <c r="W210" i="11"/>
  <c r="F229" i="9"/>
  <c r="X210" i="11"/>
  <c r="Y210" i="11"/>
  <c r="V211" i="11"/>
  <c r="W211" i="11"/>
  <c r="F230" i="9"/>
  <c r="X211" i="11"/>
  <c r="Y211" i="11"/>
  <c r="V212" i="11"/>
  <c r="W212" i="11"/>
  <c r="F231" i="9"/>
  <c r="X212" i="11"/>
  <c r="Y212" i="11"/>
  <c r="V213" i="11"/>
  <c r="W213" i="11"/>
  <c r="F232" i="9"/>
  <c r="X213" i="11"/>
  <c r="Y213" i="11"/>
  <c r="V214" i="11"/>
  <c r="W214" i="11"/>
  <c r="F233" i="9"/>
  <c r="X214" i="11"/>
  <c r="Y214" i="11"/>
  <c r="V215" i="11"/>
  <c r="W215" i="11"/>
  <c r="F234" i="9"/>
  <c r="X215" i="11"/>
  <c r="Y215" i="11"/>
  <c r="V216" i="11"/>
  <c r="W216" i="11"/>
  <c r="F235" i="9"/>
  <c r="X216" i="11"/>
  <c r="Y216" i="11"/>
  <c r="V217" i="11"/>
  <c r="W217" i="11"/>
  <c r="F236" i="9"/>
  <c r="X217" i="11"/>
  <c r="Y217" i="11"/>
  <c r="V218" i="11"/>
  <c r="W218" i="11"/>
  <c r="F237" i="9"/>
  <c r="X218" i="11"/>
  <c r="Y218" i="11"/>
  <c r="V219" i="11"/>
  <c r="W219" i="11"/>
  <c r="F238" i="9"/>
  <c r="X219" i="11"/>
  <c r="Y219" i="11"/>
  <c r="V220" i="11"/>
  <c r="W220" i="11"/>
  <c r="F239" i="9"/>
  <c r="X220" i="11"/>
  <c r="Y220" i="11"/>
  <c r="V221" i="11"/>
  <c r="W221" i="11"/>
  <c r="F240" i="9"/>
  <c r="X221" i="11"/>
  <c r="Y221" i="11"/>
  <c r="V222" i="11"/>
  <c r="W222" i="11"/>
  <c r="F241" i="9"/>
  <c r="X222" i="11"/>
  <c r="Y222" i="11"/>
  <c r="V223" i="11"/>
  <c r="W223" i="11"/>
  <c r="F242" i="9"/>
  <c r="X223" i="11"/>
  <c r="Y223" i="11"/>
  <c r="V224" i="11"/>
  <c r="W224" i="11"/>
  <c r="F243" i="9"/>
  <c r="X224" i="11"/>
  <c r="Y224" i="11"/>
  <c r="V225" i="11"/>
  <c r="W225" i="11"/>
  <c r="F244" i="9"/>
  <c r="X225" i="11"/>
  <c r="Y225" i="11"/>
  <c r="V226" i="11"/>
  <c r="W226" i="11"/>
  <c r="F245" i="9"/>
  <c r="X226" i="11"/>
  <c r="Y226" i="11"/>
  <c r="V227" i="11"/>
  <c r="W227" i="11"/>
  <c r="F246" i="9"/>
  <c r="X227" i="11"/>
  <c r="Y227" i="11"/>
  <c r="V228" i="11"/>
  <c r="W228" i="11"/>
  <c r="F247" i="9"/>
  <c r="X228" i="11"/>
  <c r="Y228" i="11"/>
  <c r="V229" i="11"/>
  <c r="W229" i="11"/>
  <c r="F248" i="9"/>
  <c r="X229" i="11"/>
  <c r="Y229" i="11"/>
  <c r="V230" i="11"/>
  <c r="W230" i="11"/>
  <c r="F249" i="9"/>
  <c r="X230" i="11"/>
  <c r="Y230" i="11"/>
  <c r="V231" i="11"/>
  <c r="W231" i="11"/>
  <c r="F250" i="9"/>
  <c r="X231" i="11"/>
  <c r="Y231" i="11"/>
  <c r="V232" i="11"/>
  <c r="W232" i="11"/>
  <c r="F251" i="9"/>
  <c r="X232" i="11"/>
  <c r="Y232" i="11"/>
  <c r="V233" i="11"/>
  <c r="W233" i="11"/>
  <c r="F252" i="9"/>
  <c r="X233" i="11"/>
  <c r="Y233" i="11"/>
  <c r="V234" i="11"/>
  <c r="W234" i="11"/>
  <c r="F253" i="9"/>
  <c r="X234" i="11"/>
  <c r="Y234" i="11"/>
  <c r="V235" i="11"/>
  <c r="W235" i="11"/>
  <c r="F254" i="9"/>
  <c r="X235" i="11"/>
  <c r="Y235" i="11"/>
  <c r="V236" i="11"/>
  <c r="W236" i="11"/>
  <c r="F255" i="9"/>
  <c r="X236" i="11"/>
  <c r="Y236" i="11"/>
  <c r="V237" i="11"/>
  <c r="W237" i="11"/>
  <c r="F256" i="9"/>
  <c r="X237" i="11"/>
  <c r="Y237" i="11"/>
  <c r="V238" i="11"/>
  <c r="W238" i="11"/>
  <c r="F257" i="9"/>
  <c r="X238" i="11"/>
  <c r="Y238" i="11"/>
  <c r="V239" i="11"/>
  <c r="W239" i="11"/>
  <c r="F258" i="9"/>
  <c r="X239" i="11"/>
  <c r="Y239" i="11"/>
  <c r="V240" i="11"/>
  <c r="W240" i="11"/>
  <c r="F259" i="9"/>
  <c r="X240" i="11"/>
  <c r="Y240" i="11"/>
  <c r="V241" i="11"/>
  <c r="W241" i="11"/>
  <c r="F260" i="9"/>
  <c r="X241" i="11"/>
  <c r="Y241" i="11"/>
  <c r="V242" i="11"/>
  <c r="W242" i="11"/>
  <c r="F261" i="9"/>
  <c r="X242" i="11"/>
  <c r="Y242" i="11"/>
  <c r="V243" i="11"/>
  <c r="W243" i="11"/>
  <c r="F262" i="9"/>
  <c r="X243" i="11"/>
  <c r="Y243" i="11"/>
  <c r="V244" i="11"/>
  <c r="W244" i="11"/>
  <c r="F263" i="9"/>
  <c r="X244" i="11"/>
  <c r="Y244" i="11"/>
  <c r="V245" i="11"/>
  <c r="W245" i="11"/>
  <c r="F264" i="9"/>
  <c r="X245" i="11"/>
  <c r="Y245" i="11"/>
  <c r="V246" i="11"/>
  <c r="W246" i="11"/>
  <c r="F265" i="9"/>
  <c r="X246" i="11"/>
  <c r="Y246" i="11"/>
  <c r="V247" i="11"/>
  <c r="W247" i="11"/>
  <c r="F266" i="9"/>
  <c r="X247" i="11"/>
  <c r="Y247" i="11"/>
  <c r="V248" i="11"/>
  <c r="W248" i="11"/>
  <c r="F267" i="9"/>
  <c r="X248" i="11"/>
  <c r="Y248" i="11"/>
  <c r="V249" i="11"/>
  <c r="W249" i="11"/>
  <c r="F268" i="9"/>
  <c r="X249" i="11"/>
  <c r="Y249" i="11"/>
  <c r="V250" i="11"/>
  <c r="W250" i="11"/>
  <c r="F269" i="9"/>
  <c r="X250" i="11"/>
  <c r="Y250" i="11"/>
  <c r="V251" i="11"/>
  <c r="W251" i="11"/>
  <c r="F270" i="9"/>
  <c r="X251" i="11"/>
  <c r="Y251" i="11"/>
  <c r="V252" i="11"/>
  <c r="W252" i="11"/>
  <c r="F271" i="9"/>
  <c r="X252" i="11"/>
  <c r="Y252" i="11"/>
  <c r="V253" i="11"/>
  <c r="W253" i="11"/>
  <c r="F272" i="9"/>
  <c r="X253" i="11"/>
  <c r="Y253" i="11"/>
  <c r="V254" i="11"/>
  <c r="W254" i="11"/>
  <c r="F273" i="9"/>
  <c r="X254" i="11"/>
  <c r="Y254" i="11"/>
  <c r="V255" i="11"/>
  <c r="W255" i="11"/>
  <c r="F274" i="9"/>
  <c r="X255" i="11"/>
  <c r="Y255" i="11"/>
  <c r="V256" i="11"/>
  <c r="W256" i="11"/>
  <c r="F275" i="9"/>
  <c r="X256" i="11"/>
  <c r="Y256" i="11"/>
  <c r="V257" i="11"/>
  <c r="W257" i="11"/>
  <c r="F276" i="9"/>
  <c r="X257" i="11"/>
  <c r="Y257" i="11"/>
  <c r="V258" i="11"/>
  <c r="W258" i="11"/>
  <c r="F277" i="9"/>
  <c r="X258" i="11"/>
  <c r="Y258" i="11"/>
  <c r="V259" i="11"/>
  <c r="W259" i="11"/>
  <c r="F278" i="9"/>
  <c r="X259" i="11"/>
  <c r="Y259" i="11"/>
  <c r="V260" i="11"/>
  <c r="W260" i="11"/>
  <c r="F279" i="9"/>
  <c r="X260" i="11"/>
  <c r="Y260" i="11"/>
  <c r="V261" i="11"/>
  <c r="W261" i="11"/>
  <c r="F280" i="9"/>
  <c r="X261" i="11"/>
  <c r="Y261" i="11"/>
  <c r="V262" i="11"/>
  <c r="W262" i="11"/>
  <c r="F281" i="9"/>
  <c r="X262" i="11"/>
  <c r="Y262" i="11"/>
  <c r="V263" i="11"/>
  <c r="W263" i="11"/>
  <c r="F282" i="9"/>
  <c r="X263" i="11"/>
  <c r="Y263" i="11"/>
  <c r="V264" i="11"/>
  <c r="W264" i="11"/>
  <c r="F283" i="9"/>
  <c r="X264" i="11"/>
  <c r="Y264" i="11"/>
  <c r="V265" i="11"/>
  <c r="W265" i="11"/>
  <c r="F284" i="9"/>
  <c r="X265" i="11"/>
  <c r="Y265" i="11"/>
  <c r="V266" i="11"/>
  <c r="W266" i="11"/>
  <c r="F285" i="9"/>
  <c r="X266" i="11"/>
  <c r="Y266" i="11"/>
  <c r="V267" i="11"/>
  <c r="W267" i="11"/>
  <c r="F286" i="9"/>
  <c r="X267" i="11"/>
  <c r="Y267" i="11"/>
  <c r="V268" i="11"/>
  <c r="W268" i="11"/>
  <c r="F287" i="9"/>
  <c r="X268" i="11"/>
  <c r="Y268" i="11"/>
  <c r="V269" i="11"/>
  <c r="W269" i="11"/>
  <c r="F288" i="9"/>
  <c r="X269" i="11"/>
  <c r="Y269" i="11"/>
  <c r="V270" i="11"/>
  <c r="W270" i="11"/>
  <c r="F289" i="9"/>
  <c r="X270" i="11"/>
  <c r="Y270" i="11"/>
  <c r="V271" i="11"/>
  <c r="W271" i="11"/>
  <c r="F290" i="9"/>
  <c r="X271" i="11"/>
  <c r="Y271" i="11"/>
  <c r="V272" i="11"/>
  <c r="W272" i="11"/>
  <c r="F291" i="9"/>
  <c r="X272" i="11"/>
  <c r="Y272" i="11"/>
  <c r="V273" i="11"/>
  <c r="W273" i="11"/>
  <c r="F292" i="9"/>
  <c r="X273" i="11"/>
  <c r="Y273" i="11"/>
  <c r="V274" i="11"/>
  <c r="W274" i="11"/>
  <c r="F293" i="9"/>
  <c r="X274" i="11"/>
  <c r="Y274" i="11"/>
  <c r="V275" i="11"/>
  <c r="W275" i="11"/>
  <c r="F294" i="9"/>
  <c r="X275" i="11"/>
  <c r="Y275" i="11"/>
  <c r="V276" i="11"/>
  <c r="W276" i="11"/>
  <c r="F295" i="9"/>
  <c r="X276" i="11"/>
  <c r="Y276" i="11"/>
  <c r="V277" i="11"/>
  <c r="W277" i="11"/>
  <c r="F296" i="9"/>
  <c r="X277" i="11"/>
  <c r="Y277" i="11"/>
  <c r="V278" i="11"/>
  <c r="W278" i="11"/>
  <c r="F297" i="9"/>
  <c r="X278" i="11"/>
  <c r="Y278" i="11"/>
  <c r="V279" i="11"/>
  <c r="W279" i="11"/>
  <c r="F298" i="9"/>
  <c r="X279" i="11"/>
  <c r="Y279" i="11"/>
  <c r="V280" i="11"/>
  <c r="W280" i="11"/>
  <c r="F299" i="9"/>
  <c r="X280" i="11"/>
  <c r="Y280" i="11"/>
  <c r="V281" i="11"/>
  <c r="W281" i="11"/>
  <c r="F300" i="9"/>
  <c r="X281" i="11"/>
  <c r="Y281" i="11"/>
  <c r="V282" i="11"/>
  <c r="W282" i="11"/>
  <c r="F301" i="9"/>
  <c r="X282" i="11"/>
  <c r="Y282" i="11"/>
  <c r="V283" i="11"/>
  <c r="W283" i="11"/>
  <c r="F302" i="9"/>
  <c r="X283" i="11"/>
  <c r="Y283" i="11"/>
  <c r="V284" i="11"/>
  <c r="W284" i="11"/>
  <c r="F303" i="9"/>
  <c r="X284" i="11"/>
  <c r="Y284" i="11"/>
  <c r="V285" i="11"/>
  <c r="W285" i="11"/>
  <c r="F304" i="9"/>
  <c r="X285" i="11"/>
  <c r="Y285" i="11"/>
  <c r="V286" i="11"/>
  <c r="W286" i="11"/>
  <c r="F305" i="9"/>
  <c r="X286" i="11"/>
  <c r="Y286" i="11"/>
  <c r="V287" i="11"/>
  <c r="W287" i="11"/>
  <c r="F306" i="9"/>
  <c r="X287" i="11"/>
  <c r="Y287" i="11"/>
  <c r="V288" i="11"/>
  <c r="W288" i="11"/>
  <c r="F307" i="9"/>
  <c r="X288" i="11"/>
  <c r="Y288" i="11"/>
  <c r="V289" i="11"/>
  <c r="W289" i="11"/>
  <c r="F308" i="9"/>
  <c r="X289" i="11"/>
  <c r="Y289" i="11"/>
  <c r="V290" i="11"/>
  <c r="W290" i="11"/>
  <c r="F309" i="9"/>
  <c r="X290" i="11"/>
  <c r="Y290" i="11"/>
  <c r="V291" i="11"/>
  <c r="W291" i="11"/>
  <c r="F310" i="9"/>
  <c r="X291" i="11"/>
  <c r="Y291" i="11"/>
  <c r="V292" i="11"/>
  <c r="W292" i="11"/>
  <c r="F311" i="9"/>
  <c r="X292" i="11"/>
  <c r="Y292" i="11"/>
  <c r="V293" i="11"/>
  <c r="W293" i="11"/>
  <c r="F312" i="9"/>
  <c r="X293" i="11"/>
  <c r="Y293" i="11"/>
  <c r="V294" i="11"/>
  <c r="W294" i="11"/>
  <c r="F313" i="9"/>
  <c r="X294" i="11"/>
  <c r="Y294" i="11"/>
  <c r="V295" i="11"/>
  <c r="W295" i="11"/>
  <c r="F314" i="9"/>
  <c r="X295" i="11"/>
  <c r="Y295" i="11"/>
  <c r="V296" i="11"/>
  <c r="W296" i="11"/>
  <c r="F315" i="9"/>
  <c r="X296" i="11"/>
  <c r="Y296" i="11"/>
  <c r="V297" i="11"/>
  <c r="W297" i="11"/>
  <c r="F316" i="9"/>
  <c r="X297" i="11"/>
  <c r="Y297" i="11"/>
  <c r="V298" i="11"/>
  <c r="W298" i="11"/>
  <c r="F317" i="9"/>
  <c r="X298" i="11"/>
  <c r="Y298" i="11"/>
  <c r="V299" i="11"/>
  <c r="W299" i="11"/>
  <c r="F318" i="9"/>
  <c r="X299" i="11"/>
  <c r="Y299" i="11"/>
  <c r="V300" i="11"/>
  <c r="W300" i="11"/>
  <c r="F319" i="9"/>
  <c r="X300" i="11"/>
  <c r="Y300" i="11"/>
  <c r="V301" i="11"/>
  <c r="W301" i="11"/>
  <c r="F320" i="9"/>
  <c r="X301" i="11"/>
  <c r="Y301" i="11"/>
  <c r="V302" i="11"/>
  <c r="W302" i="11"/>
  <c r="F321" i="9"/>
  <c r="X302" i="11"/>
  <c r="Y302" i="11"/>
  <c r="V303" i="11"/>
  <c r="W303" i="11"/>
  <c r="F322" i="9"/>
  <c r="X303" i="11"/>
  <c r="Y303" i="11"/>
  <c r="V304" i="11"/>
  <c r="W304" i="11"/>
  <c r="F323" i="9"/>
  <c r="X304" i="11"/>
  <c r="Y304" i="11"/>
  <c r="V305" i="11"/>
  <c r="W305" i="11"/>
  <c r="F324" i="9"/>
  <c r="X305" i="11"/>
  <c r="Y305" i="11"/>
  <c r="V306" i="11"/>
  <c r="W306" i="11"/>
  <c r="F325" i="9"/>
  <c r="X306" i="11"/>
  <c r="Y306" i="11"/>
  <c r="V307" i="11"/>
  <c r="W307" i="11"/>
  <c r="F326" i="9"/>
  <c r="X307" i="11"/>
  <c r="Y307" i="11"/>
  <c r="V308" i="11"/>
  <c r="W308" i="11"/>
  <c r="F327" i="9"/>
  <c r="X308" i="11"/>
  <c r="Y308" i="11"/>
  <c r="V309" i="11"/>
  <c r="W309" i="11"/>
  <c r="F328" i="9"/>
  <c r="X309" i="11"/>
  <c r="Y309" i="11"/>
  <c r="V310" i="11"/>
  <c r="W310" i="11"/>
  <c r="F329" i="9"/>
  <c r="X310" i="11"/>
  <c r="Y310" i="11"/>
  <c r="V311" i="11"/>
  <c r="W311" i="11"/>
  <c r="F330" i="9"/>
  <c r="X311" i="11"/>
  <c r="Y311" i="11"/>
  <c r="V312" i="11"/>
  <c r="W312" i="11"/>
  <c r="F331" i="9"/>
  <c r="X312" i="11"/>
  <c r="Y312" i="11"/>
  <c r="V313" i="11"/>
  <c r="W313" i="11"/>
  <c r="F332" i="9"/>
  <c r="X313" i="11"/>
  <c r="Y313" i="11"/>
  <c r="V314" i="11"/>
  <c r="W314" i="11"/>
  <c r="F333" i="9"/>
  <c r="X314" i="11"/>
  <c r="Y314" i="11"/>
  <c r="V315" i="11"/>
  <c r="W315" i="11"/>
  <c r="F334" i="9"/>
  <c r="X315" i="11"/>
  <c r="Y315" i="11"/>
  <c r="V316" i="11"/>
  <c r="W316" i="11"/>
  <c r="F335" i="9"/>
  <c r="X316" i="11"/>
  <c r="Y316" i="11"/>
  <c r="V317" i="11"/>
  <c r="W317" i="11"/>
  <c r="F336" i="9"/>
  <c r="X317" i="11"/>
  <c r="Y317" i="11"/>
  <c r="V318" i="11"/>
  <c r="W318" i="11"/>
  <c r="F337" i="9"/>
  <c r="X318" i="11"/>
  <c r="Y318" i="11"/>
  <c r="V319" i="11"/>
  <c r="W319" i="11"/>
  <c r="F338" i="9"/>
  <c r="X319" i="11"/>
  <c r="Y319" i="11"/>
  <c r="V320" i="11"/>
  <c r="W320" i="11"/>
  <c r="F339" i="9"/>
  <c r="X320" i="11"/>
  <c r="Y320" i="11"/>
  <c r="V321" i="11"/>
  <c r="W321" i="11"/>
  <c r="F340" i="9"/>
  <c r="X321" i="11"/>
  <c r="Y321" i="11"/>
  <c r="V322" i="11"/>
  <c r="W322" i="11"/>
  <c r="F341" i="9"/>
  <c r="X322" i="11"/>
  <c r="Y322" i="11"/>
  <c r="V323" i="11"/>
  <c r="W323" i="11"/>
  <c r="F342" i="9"/>
  <c r="X323" i="11"/>
  <c r="Y323" i="11"/>
  <c r="V324" i="11"/>
  <c r="W324" i="11"/>
  <c r="F343" i="9"/>
  <c r="X324" i="11"/>
  <c r="Y324" i="11"/>
  <c r="V325" i="11"/>
  <c r="W325" i="11"/>
  <c r="F344" i="9"/>
  <c r="X325" i="11"/>
  <c r="Y325" i="11"/>
  <c r="V326" i="11"/>
  <c r="W326" i="11"/>
  <c r="F345" i="9"/>
  <c r="X326" i="11"/>
  <c r="Y326" i="11"/>
  <c r="V327" i="11"/>
  <c r="W327" i="11"/>
  <c r="F346" i="9"/>
  <c r="X327" i="11"/>
  <c r="Y327" i="11"/>
  <c r="V328" i="11"/>
  <c r="W328" i="11"/>
  <c r="F347" i="9"/>
  <c r="X328" i="11"/>
  <c r="Y328" i="11"/>
  <c r="V329" i="11"/>
  <c r="W329" i="11"/>
  <c r="F348" i="9"/>
  <c r="X329" i="11"/>
  <c r="Y329" i="11"/>
  <c r="V330" i="11"/>
  <c r="W330" i="11"/>
  <c r="F349" i="9"/>
  <c r="X330" i="11"/>
  <c r="Y330" i="11"/>
  <c r="V331" i="11"/>
  <c r="W331" i="11"/>
  <c r="F350" i="9"/>
  <c r="X331" i="11"/>
  <c r="Y331" i="11"/>
  <c r="V332" i="11"/>
  <c r="W332" i="11"/>
  <c r="F351" i="9"/>
  <c r="X332" i="11"/>
  <c r="Y332" i="11"/>
  <c r="V333" i="11"/>
  <c r="W333" i="11"/>
  <c r="F352" i="9"/>
  <c r="X333" i="11"/>
  <c r="Y333" i="11"/>
  <c r="V334" i="11"/>
  <c r="W334" i="11"/>
  <c r="F353" i="9"/>
  <c r="X334" i="11"/>
  <c r="Y334" i="11"/>
  <c r="V335" i="11"/>
  <c r="W335" i="11"/>
  <c r="F354" i="9"/>
  <c r="X335" i="11"/>
  <c r="Y335" i="11"/>
  <c r="V336" i="11"/>
  <c r="W336" i="11"/>
  <c r="F355" i="9"/>
  <c r="X336" i="11"/>
  <c r="Y336" i="11"/>
  <c r="V337" i="11"/>
  <c r="W337" i="11"/>
  <c r="F356" i="9"/>
  <c r="X337" i="11"/>
  <c r="Y337" i="11"/>
  <c r="V338" i="11"/>
  <c r="W338" i="11"/>
  <c r="F357" i="9"/>
  <c r="X338" i="11"/>
  <c r="Y338" i="11"/>
  <c r="V339" i="11"/>
  <c r="W339" i="11"/>
  <c r="F358" i="9"/>
  <c r="X339" i="11"/>
  <c r="Y339" i="11"/>
  <c r="V340" i="11"/>
  <c r="W340" i="11"/>
  <c r="F359" i="9"/>
  <c r="X340" i="11"/>
  <c r="Y340" i="11"/>
  <c r="V341" i="11"/>
  <c r="W341" i="11"/>
  <c r="F360" i="9"/>
  <c r="X341" i="11"/>
  <c r="Y341" i="11"/>
  <c r="V342" i="11"/>
  <c r="W342" i="11"/>
  <c r="F361" i="9"/>
  <c r="X342" i="11"/>
  <c r="Y342" i="11"/>
  <c r="V343" i="11"/>
  <c r="W343" i="11"/>
  <c r="F362" i="9"/>
  <c r="X343" i="11"/>
  <c r="Y343" i="11"/>
  <c r="V344" i="11"/>
  <c r="W344" i="11"/>
  <c r="F363" i="9"/>
  <c r="X344" i="11"/>
  <c r="Y344" i="11"/>
  <c r="V345" i="11"/>
  <c r="W345" i="11"/>
  <c r="F364" i="9"/>
  <c r="X345" i="11"/>
  <c r="Y345" i="11"/>
  <c r="V346" i="11"/>
  <c r="W346" i="11"/>
  <c r="F365" i="9"/>
  <c r="X346" i="11"/>
  <c r="Y346" i="11"/>
  <c r="V347" i="11"/>
  <c r="W347" i="11"/>
  <c r="F366" i="9"/>
  <c r="X347" i="11"/>
  <c r="Y347" i="11"/>
  <c r="V348" i="11"/>
  <c r="W348" i="11"/>
  <c r="F367" i="9"/>
  <c r="X348" i="11"/>
  <c r="Y348" i="11"/>
  <c r="V349" i="11"/>
  <c r="W349" i="11"/>
  <c r="F368" i="9"/>
  <c r="X349" i="11"/>
  <c r="Y349" i="11"/>
  <c r="V350" i="11"/>
  <c r="W350" i="11"/>
  <c r="F369" i="9"/>
  <c r="X350" i="11"/>
  <c r="Y350" i="11"/>
  <c r="V351" i="11"/>
  <c r="W351" i="11"/>
  <c r="F370" i="9"/>
  <c r="X351" i="11"/>
  <c r="Y351" i="11"/>
  <c r="V352" i="11"/>
  <c r="W352" i="11"/>
  <c r="F371" i="9"/>
  <c r="X352" i="11"/>
  <c r="Y352" i="11"/>
  <c r="V353" i="11"/>
  <c r="W353" i="11"/>
  <c r="F372" i="9"/>
  <c r="X353" i="11"/>
  <c r="Y353" i="11"/>
  <c r="V354" i="11"/>
  <c r="W354" i="11"/>
  <c r="F373" i="9"/>
  <c r="X354" i="11"/>
  <c r="Y354" i="11"/>
  <c r="V355" i="11"/>
  <c r="W355" i="11"/>
  <c r="F374" i="9"/>
  <c r="X355" i="11"/>
  <c r="Y355" i="11"/>
  <c r="V356" i="11"/>
  <c r="W356" i="11"/>
  <c r="F375" i="9"/>
  <c r="X356" i="11"/>
  <c r="Y356" i="11"/>
  <c r="V357" i="11"/>
  <c r="W357" i="11"/>
  <c r="F376" i="9"/>
  <c r="X357" i="11"/>
  <c r="Y357" i="11"/>
  <c r="V358" i="11"/>
  <c r="W358" i="11"/>
  <c r="F377" i="9"/>
  <c r="X358" i="11"/>
  <c r="Y358" i="11"/>
  <c r="V359" i="11"/>
  <c r="W359" i="11"/>
  <c r="F378" i="9"/>
  <c r="X359" i="11"/>
  <c r="Y359" i="11"/>
  <c r="V360" i="11"/>
  <c r="W360" i="11"/>
  <c r="F379" i="9"/>
  <c r="X360" i="11"/>
  <c r="Y360" i="11"/>
  <c r="V361" i="11"/>
  <c r="W361" i="11"/>
  <c r="F380" i="9"/>
  <c r="X361" i="11"/>
  <c r="Y361" i="11"/>
  <c r="V362" i="11"/>
  <c r="W362" i="11"/>
  <c r="F381" i="9"/>
  <c r="X362" i="11"/>
  <c r="Y362" i="11"/>
  <c r="V363" i="11"/>
  <c r="W363" i="11"/>
  <c r="F382" i="9"/>
  <c r="X363" i="11"/>
  <c r="Y363" i="11"/>
  <c r="V364" i="11"/>
  <c r="W364" i="11"/>
  <c r="F383" i="9"/>
  <c r="X364" i="11"/>
  <c r="Y364" i="11"/>
  <c r="V365" i="11"/>
  <c r="W365" i="11"/>
  <c r="F384" i="9"/>
  <c r="X365" i="11"/>
  <c r="Y365" i="11"/>
  <c r="V366" i="11"/>
  <c r="W366" i="11"/>
  <c r="F385" i="9"/>
  <c r="X366" i="11"/>
  <c r="Y366" i="11"/>
  <c r="V367" i="11"/>
  <c r="W367" i="11"/>
  <c r="F386" i="9"/>
  <c r="X367" i="11"/>
  <c r="Y367" i="11"/>
  <c r="V368" i="11"/>
  <c r="W368" i="11"/>
  <c r="F387" i="9"/>
  <c r="X368" i="11"/>
  <c r="Y368" i="11"/>
  <c r="V369" i="11"/>
  <c r="W369" i="11"/>
  <c r="F388" i="9"/>
  <c r="X369" i="11"/>
  <c r="Y369" i="11"/>
  <c r="V370" i="11"/>
  <c r="W370" i="11"/>
  <c r="F389" i="9"/>
  <c r="X370" i="11"/>
  <c r="Y370" i="11"/>
  <c r="V371" i="11"/>
  <c r="W371" i="11"/>
  <c r="F390" i="9"/>
  <c r="X371" i="11"/>
  <c r="Y371" i="11"/>
  <c r="V372" i="11"/>
  <c r="W372" i="11"/>
  <c r="F391" i="9"/>
  <c r="X372" i="11"/>
  <c r="Y372" i="11"/>
  <c r="V373" i="11"/>
  <c r="W373" i="11"/>
  <c r="F392" i="9"/>
  <c r="X373" i="11"/>
  <c r="Y373" i="11"/>
  <c r="V374" i="11"/>
  <c r="W374" i="11"/>
  <c r="F393" i="9"/>
  <c r="X374" i="11"/>
  <c r="Y374" i="11"/>
  <c r="V375" i="11"/>
  <c r="W375" i="11"/>
  <c r="F394" i="9"/>
  <c r="X375" i="11"/>
  <c r="Y375" i="11"/>
  <c r="V376" i="11"/>
  <c r="W376" i="11"/>
  <c r="F395" i="9"/>
  <c r="X376" i="11"/>
  <c r="Y376" i="11"/>
  <c r="V377" i="11"/>
  <c r="W377" i="11"/>
  <c r="F396" i="9"/>
  <c r="X377" i="11"/>
  <c r="Y377" i="11"/>
  <c r="V378" i="11"/>
  <c r="W378" i="11"/>
  <c r="F397" i="9"/>
  <c r="X378" i="11"/>
  <c r="Y378" i="11"/>
  <c r="V379" i="11"/>
  <c r="W379" i="11"/>
  <c r="F398" i="9"/>
  <c r="X379" i="11"/>
  <c r="Y379" i="11"/>
  <c r="V380" i="11"/>
  <c r="W380" i="11"/>
  <c r="F399" i="9"/>
  <c r="X380" i="11"/>
  <c r="Y380" i="11"/>
  <c r="V381" i="11"/>
  <c r="W381" i="11"/>
  <c r="F400" i="9"/>
  <c r="X381" i="11"/>
  <c r="Y381" i="11"/>
  <c r="V382" i="11"/>
  <c r="W382" i="11"/>
  <c r="F401" i="9"/>
  <c r="X382" i="11"/>
  <c r="Y382" i="11"/>
  <c r="V383" i="11"/>
  <c r="W383" i="11"/>
  <c r="F402" i="9"/>
  <c r="X383" i="11"/>
  <c r="Y383" i="11"/>
  <c r="V384" i="11"/>
  <c r="W384" i="11"/>
  <c r="F403" i="9"/>
  <c r="X384" i="11"/>
  <c r="Y384" i="11"/>
  <c r="V385" i="11"/>
  <c r="W385" i="11"/>
  <c r="F404" i="9"/>
  <c r="X385" i="11"/>
  <c r="Y385" i="11"/>
  <c r="V386" i="11"/>
  <c r="W386" i="11"/>
  <c r="F405" i="9"/>
  <c r="X386" i="11"/>
  <c r="Y386" i="11"/>
  <c r="V387" i="11"/>
  <c r="W387" i="11"/>
  <c r="F406" i="9"/>
  <c r="X387" i="11"/>
  <c r="Y387" i="11"/>
  <c r="V388" i="11"/>
  <c r="W388" i="11"/>
  <c r="F407" i="9"/>
  <c r="X388" i="11"/>
  <c r="Y388" i="11"/>
  <c r="V389" i="11"/>
  <c r="W389" i="11"/>
  <c r="F408" i="9"/>
  <c r="X389" i="11"/>
  <c r="Y389" i="11"/>
  <c r="V390" i="11"/>
  <c r="W390" i="11"/>
  <c r="F409" i="9"/>
  <c r="X390" i="11"/>
  <c r="Y390" i="11"/>
  <c r="V391" i="11"/>
  <c r="W391" i="11"/>
  <c r="F410" i="9"/>
  <c r="X391" i="11"/>
  <c r="Y391" i="11"/>
  <c r="V392" i="11"/>
  <c r="W392" i="11"/>
  <c r="F411" i="9"/>
  <c r="X392" i="11"/>
  <c r="Y392" i="11"/>
  <c r="V393" i="11"/>
  <c r="W393" i="11"/>
  <c r="F412" i="9"/>
  <c r="X393" i="11"/>
  <c r="Y393" i="11"/>
  <c r="V394" i="11"/>
  <c r="W394" i="11"/>
  <c r="F413" i="9"/>
  <c r="X394" i="11"/>
  <c r="Y394" i="11"/>
  <c r="V395" i="11"/>
  <c r="W395" i="11"/>
  <c r="F414" i="9"/>
  <c r="X395" i="11"/>
  <c r="Y395" i="11"/>
  <c r="V396" i="11"/>
  <c r="W396" i="11"/>
  <c r="F415" i="9"/>
  <c r="X396" i="11"/>
  <c r="Y396" i="11"/>
  <c r="V397" i="11"/>
  <c r="W397" i="11"/>
  <c r="F416" i="9"/>
  <c r="X397" i="11"/>
  <c r="Y397" i="11"/>
  <c r="V398" i="11"/>
  <c r="W398" i="11"/>
  <c r="F417" i="9"/>
  <c r="X398" i="11"/>
  <c r="Y398" i="11"/>
  <c r="V399" i="11"/>
  <c r="W399" i="11"/>
  <c r="F418" i="9"/>
  <c r="X399" i="11"/>
  <c r="Y399" i="11"/>
  <c r="V400" i="11"/>
  <c r="W400" i="11"/>
  <c r="F419" i="9"/>
  <c r="X400" i="11"/>
  <c r="Y400" i="11"/>
  <c r="V401" i="11"/>
  <c r="W401" i="11"/>
  <c r="F420" i="9"/>
  <c r="X401" i="11"/>
  <c r="Y401" i="11"/>
  <c r="V402" i="11"/>
  <c r="W402" i="11"/>
  <c r="F421" i="9"/>
  <c r="X402" i="11"/>
  <c r="Y402" i="11"/>
  <c r="V403" i="11"/>
  <c r="W403" i="11"/>
  <c r="F422" i="9"/>
  <c r="X403" i="11"/>
  <c r="Y403" i="11"/>
  <c r="V404" i="11"/>
  <c r="W404" i="11"/>
  <c r="F423" i="9"/>
  <c r="X404" i="11"/>
  <c r="Y404" i="11"/>
  <c r="V405" i="11"/>
  <c r="W405" i="11"/>
  <c r="F424" i="9"/>
  <c r="X405" i="11"/>
  <c r="Y405" i="11"/>
  <c r="V406" i="11"/>
  <c r="W406" i="11"/>
  <c r="F425" i="9"/>
  <c r="X406" i="11"/>
  <c r="Y406" i="11"/>
  <c r="V407" i="11"/>
  <c r="W407" i="11"/>
  <c r="F426" i="9"/>
  <c r="X407" i="11"/>
  <c r="Y407" i="11"/>
  <c r="V408" i="11"/>
  <c r="W408" i="11"/>
  <c r="F427" i="9"/>
  <c r="X408" i="11"/>
  <c r="Y408" i="11"/>
  <c r="V409" i="11"/>
  <c r="W409" i="11"/>
  <c r="F428" i="9"/>
  <c r="X409" i="11"/>
  <c r="Y409" i="11"/>
  <c r="V410" i="11"/>
  <c r="W410" i="11"/>
  <c r="F429" i="9"/>
  <c r="X410" i="11"/>
  <c r="Y410" i="11"/>
  <c r="V411" i="11"/>
  <c r="W411" i="11"/>
  <c r="F430" i="9"/>
  <c r="X411" i="11"/>
  <c r="Y411" i="11"/>
  <c r="V412" i="11"/>
  <c r="W412" i="11"/>
  <c r="F431" i="9"/>
  <c r="X412" i="11"/>
  <c r="Y412" i="11"/>
  <c r="V413" i="11"/>
  <c r="W413" i="11"/>
  <c r="F432" i="9"/>
  <c r="X413" i="11"/>
  <c r="Y413" i="11"/>
  <c r="V414" i="11"/>
  <c r="W414" i="11"/>
  <c r="F433" i="9"/>
  <c r="X414" i="11"/>
  <c r="Y414" i="11"/>
  <c r="V415" i="11"/>
  <c r="W415" i="11"/>
  <c r="F434" i="9"/>
  <c r="X415" i="11"/>
  <c r="Y415" i="11"/>
  <c r="V416" i="11"/>
  <c r="W416" i="11"/>
  <c r="F435" i="9"/>
  <c r="X416" i="11"/>
  <c r="Y416" i="11"/>
  <c r="V417" i="11"/>
  <c r="W417" i="11"/>
  <c r="F436" i="9"/>
  <c r="X417" i="11"/>
  <c r="Y417" i="11"/>
  <c r="V418" i="11"/>
  <c r="W418" i="11"/>
  <c r="F437" i="9"/>
  <c r="X418" i="11"/>
  <c r="Y418" i="11"/>
  <c r="V419" i="11"/>
  <c r="W419" i="11"/>
  <c r="F438" i="9"/>
  <c r="X419" i="11"/>
  <c r="Y419" i="11"/>
  <c r="V420" i="11"/>
  <c r="W420" i="11"/>
  <c r="F439" i="9"/>
  <c r="X420" i="11"/>
  <c r="Y420" i="11"/>
  <c r="V421" i="11"/>
  <c r="W421" i="11"/>
  <c r="F440" i="9"/>
  <c r="X421" i="11"/>
  <c r="Y421" i="11"/>
  <c r="V422" i="11"/>
  <c r="W422" i="11"/>
  <c r="F441" i="9"/>
  <c r="X422" i="11"/>
  <c r="Y422" i="11"/>
  <c r="V423" i="11"/>
  <c r="W423" i="11"/>
  <c r="F442" i="9"/>
  <c r="X423" i="11"/>
  <c r="Y423" i="11"/>
  <c r="V424" i="11"/>
  <c r="W424" i="11"/>
  <c r="F443" i="9"/>
  <c r="X424" i="11"/>
  <c r="Y424" i="11"/>
  <c r="V425" i="11"/>
  <c r="W425" i="11"/>
  <c r="F444" i="9"/>
  <c r="X425" i="11"/>
  <c r="Y425" i="11"/>
  <c r="V426" i="11"/>
  <c r="W426" i="11"/>
  <c r="F445" i="9"/>
  <c r="X426" i="11"/>
  <c r="Y426" i="11"/>
  <c r="V427" i="11"/>
  <c r="W427" i="11"/>
  <c r="F446" i="9"/>
  <c r="X427" i="11"/>
  <c r="Y427" i="11"/>
  <c r="V428" i="11"/>
  <c r="W428" i="11"/>
  <c r="F447" i="9"/>
  <c r="X428" i="11"/>
  <c r="Y428" i="11"/>
  <c r="V429" i="11"/>
  <c r="W429" i="11"/>
  <c r="F448" i="9"/>
  <c r="X429" i="11"/>
  <c r="Y429" i="11"/>
  <c r="V430" i="11"/>
  <c r="W430" i="11"/>
  <c r="F449" i="9"/>
  <c r="X430" i="11"/>
  <c r="Y430" i="11"/>
  <c r="V431" i="11"/>
  <c r="W431" i="11"/>
  <c r="F450" i="9"/>
  <c r="X431" i="11"/>
  <c r="Y431" i="11"/>
  <c r="V432" i="11"/>
  <c r="W432" i="11"/>
  <c r="F451" i="9"/>
  <c r="X432" i="11"/>
  <c r="Y432" i="11"/>
  <c r="V433" i="11"/>
  <c r="W433" i="11"/>
  <c r="F452" i="9"/>
  <c r="X433" i="11"/>
  <c r="Y433" i="11"/>
  <c r="V434" i="11"/>
  <c r="W434" i="11"/>
  <c r="F453" i="9"/>
  <c r="X434" i="11"/>
  <c r="Y434" i="11"/>
  <c r="V435" i="11"/>
  <c r="W435" i="11"/>
  <c r="F454" i="9"/>
  <c r="X435" i="11"/>
  <c r="Y435" i="11"/>
  <c r="V436" i="11"/>
  <c r="W436" i="11"/>
  <c r="F455" i="9"/>
  <c r="X436" i="11"/>
  <c r="Y436" i="11"/>
  <c r="V437" i="11"/>
  <c r="W437" i="11"/>
  <c r="F456" i="9"/>
  <c r="X437" i="11"/>
  <c r="Y437" i="11"/>
  <c r="V438" i="11"/>
  <c r="W438" i="11"/>
  <c r="F457" i="9"/>
  <c r="X438" i="11"/>
  <c r="Y438" i="11"/>
  <c r="V439" i="11"/>
  <c r="W439" i="11"/>
  <c r="F458" i="9"/>
  <c r="X439" i="11"/>
  <c r="Y439" i="11"/>
  <c r="V440" i="11"/>
  <c r="W440" i="11"/>
  <c r="F459" i="9"/>
  <c r="X440" i="11"/>
  <c r="Y440" i="11"/>
  <c r="V441" i="11"/>
  <c r="W441" i="11"/>
  <c r="F460" i="9"/>
  <c r="X441" i="11"/>
  <c r="Y441" i="11"/>
  <c r="V442" i="11"/>
  <c r="W442" i="11"/>
  <c r="F461" i="9"/>
  <c r="X442" i="11"/>
  <c r="Y442" i="11"/>
  <c r="V443" i="11"/>
  <c r="W443" i="11"/>
  <c r="F462" i="9"/>
  <c r="X443" i="11"/>
  <c r="Y443" i="11"/>
  <c r="V444" i="11"/>
  <c r="W444" i="11"/>
  <c r="F463" i="9"/>
  <c r="X444" i="11"/>
  <c r="Y444" i="11"/>
  <c r="V445" i="11"/>
  <c r="W445" i="11"/>
  <c r="F464" i="9"/>
  <c r="X445" i="11"/>
  <c r="Y445" i="11"/>
  <c r="V446" i="11"/>
  <c r="W446" i="11"/>
  <c r="F465" i="9"/>
  <c r="X446" i="11"/>
  <c r="Y446" i="11"/>
  <c r="V447" i="11"/>
  <c r="W447" i="11"/>
  <c r="F466" i="9"/>
  <c r="X447" i="11"/>
  <c r="Y447" i="11"/>
  <c r="V448" i="11"/>
  <c r="W448" i="11"/>
  <c r="F467" i="9"/>
  <c r="X448" i="11"/>
  <c r="Y448" i="11"/>
  <c r="V449" i="11"/>
  <c r="W449" i="11"/>
  <c r="F468" i="9"/>
  <c r="X449" i="11"/>
  <c r="Y449" i="11"/>
  <c r="V450" i="11"/>
  <c r="W450" i="11"/>
  <c r="F469" i="9"/>
  <c r="X450" i="11"/>
  <c r="Y450" i="11"/>
  <c r="V451" i="11"/>
  <c r="W451" i="11"/>
  <c r="F470" i="9"/>
  <c r="X451" i="11"/>
  <c r="Y451" i="11"/>
  <c r="V452" i="11"/>
  <c r="W452" i="11"/>
  <c r="F471" i="9"/>
  <c r="X452" i="11"/>
  <c r="Y452" i="11"/>
  <c r="V453" i="11"/>
  <c r="W453" i="11"/>
  <c r="F472" i="9"/>
  <c r="X453" i="11"/>
  <c r="Y453" i="11"/>
  <c r="V454" i="11"/>
  <c r="W454" i="11"/>
  <c r="F473" i="9"/>
  <c r="X454" i="11"/>
  <c r="Y454" i="11"/>
  <c r="V455" i="11"/>
  <c r="W455" i="11"/>
  <c r="F474" i="9"/>
  <c r="X455" i="11"/>
  <c r="Y455" i="11"/>
  <c r="V456" i="11"/>
  <c r="W456" i="11"/>
  <c r="F475" i="9"/>
  <c r="X456" i="11"/>
  <c r="Y456" i="11"/>
  <c r="V457" i="11"/>
  <c r="W457" i="11"/>
  <c r="F476" i="9"/>
  <c r="X457" i="11"/>
  <c r="Y457" i="11"/>
  <c r="V458" i="11"/>
  <c r="W458" i="11"/>
  <c r="F477" i="9"/>
  <c r="X458" i="11"/>
  <c r="Y458" i="11"/>
  <c r="V459" i="11"/>
  <c r="W459" i="11"/>
  <c r="F478" i="9"/>
  <c r="X459" i="11"/>
  <c r="Y459" i="11"/>
  <c r="V460" i="11"/>
  <c r="W460" i="11"/>
  <c r="F479" i="9"/>
  <c r="X460" i="11"/>
  <c r="Y460" i="11"/>
  <c r="V461" i="11"/>
  <c r="W461" i="11"/>
  <c r="F480" i="9"/>
  <c r="X461" i="11"/>
  <c r="Y461" i="11"/>
  <c r="V462" i="11"/>
  <c r="W462" i="11"/>
  <c r="F481" i="9"/>
  <c r="X462" i="11"/>
  <c r="Y462" i="11"/>
  <c r="V463" i="11"/>
  <c r="W463" i="11"/>
  <c r="F482" i="9"/>
  <c r="X463" i="11"/>
  <c r="Y463" i="11"/>
  <c r="V464" i="11"/>
  <c r="W464" i="11"/>
  <c r="F483" i="9"/>
  <c r="X464" i="11"/>
  <c r="Y464" i="11"/>
  <c r="V465" i="11"/>
  <c r="W465" i="11"/>
  <c r="F484" i="9"/>
  <c r="X465" i="11"/>
  <c r="Y465" i="11"/>
  <c r="V466" i="11"/>
  <c r="W466" i="11"/>
  <c r="F485" i="9"/>
  <c r="X466" i="11"/>
  <c r="Y466" i="11"/>
  <c r="V467" i="11"/>
  <c r="W467" i="11"/>
  <c r="F486" i="9"/>
  <c r="X467" i="11"/>
  <c r="Y467" i="11"/>
  <c r="V468" i="11"/>
  <c r="W468" i="11"/>
  <c r="F487" i="9"/>
  <c r="X468" i="11"/>
  <c r="Y468" i="11"/>
  <c r="V469" i="11"/>
  <c r="W469" i="11"/>
  <c r="F488" i="9"/>
  <c r="X469" i="11"/>
  <c r="Y469" i="11"/>
  <c r="V470" i="11"/>
  <c r="W470" i="11"/>
  <c r="F489" i="9"/>
  <c r="X470" i="11"/>
  <c r="Y470" i="11"/>
  <c r="V471" i="11"/>
  <c r="W471" i="11"/>
  <c r="F490" i="9"/>
  <c r="X471" i="11"/>
  <c r="Y471" i="11"/>
  <c r="V472" i="11"/>
  <c r="W472" i="11"/>
  <c r="F491" i="9"/>
  <c r="X472" i="11"/>
  <c r="Y472" i="11"/>
  <c r="V473" i="11"/>
  <c r="W473" i="11"/>
  <c r="F492" i="9"/>
  <c r="X473" i="11"/>
  <c r="Y473" i="11"/>
  <c r="V474" i="11"/>
  <c r="W474" i="11"/>
  <c r="F493" i="9"/>
  <c r="X474" i="11"/>
  <c r="Y474" i="11"/>
  <c r="V475" i="11"/>
  <c r="W475" i="11"/>
  <c r="F494" i="9"/>
  <c r="X475" i="11"/>
  <c r="Y475" i="11"/>
  <c r="V476" i="11"/>
  <c r="W476" i="11"/>
  <c r="F495" i="9"/>
  <c r="X476" i="11"/>
  <c r="Y476" i="11"/>
  <c r="V477" i="11"/>
  <c r="W477" i="11"/>
  <c r="F496" i="9"/>
  <c r="X477" i="11"/>
  <c r="Y477" i="11"/>
  <c r="V478" i="11"/>
  <c r="W478" i="11"/>
  <c r="F497" i="9"/>
  <c r="X478" i="11"/>
  <c r="Y478" i="11"/>
  <c r="V479" i="11"/>
  <c r="W479" i="11"/>
  <c r="F498" i="9"/>
  <c r="X479" i="11"/>
  <c r="Y479" i="11"/>
  <c r="V480" i="11"/>
  <c r="W480" i="11"/>
  <c r="F499" i="9"/>
  <c r="X480" i="11"/>
  <c r="Y480" i="11"/>
  <c r="V481" i="11"/>
  <c r="W481" i="11"/>
  <c r="F500" i="9"/>
  <c r="X481" i="11"/>
  <c r="Y481" i="11"/>
  <c r="Y2" i="11"/>
  <c r="X2" i="11"/>
  <c r="W2" i="11"/>
  <c r="V2" i="11"/>
  <c r="AQ38" i="16"/>
  <c r="AQ37" i="16"/>
  <c r="AQ36" i="16"/>
  <c r="AQ35" i="16"/>
  <c r="AQ34" i="16"/>
  <c r="AQ33" i="16"/>
  <c r="AQ32" i="16"/>
  <c r="AQ31" i="16"/>
  <c r="AQ30" i="16"/>
  <c r="AQ29" i="16"/>
  <c r="AQ28" i="16"/>
  <c r="AQ27" i="16"/>
  <c r="AQ26" i="16"/>
  <c r="AQ25" i="16"/>
  <c r="AQ24" i="16"/>
  <c r="AQ23" i="16"/>
  <c r="AQ22" i="16"/>
  <c r="AQ21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AQ5" i="16"/>
  <c r="AQ4" i="16"/>
  <c r="AQ3" i="16"/>
  <c r="R32" i="9"/>
  <c r="S32" i="9"/>
  <c r="R36" i="9"/>
  <c r="S36" i="9"/>
  <c r="R40" i="9"/>
  <c r="S40" i="9"/>
  <c r="R41" i="9"/>
  <c r="S41" i="9"/>
  <c r="R42" i="9"/>
  <c r="S42" i="9"/>
  <c r="R43" i="9"/>
  <c r="S43" i="9"/>
  <c r="R44" i="9"/>
  <c r="S44" i="9"/>
  <c r="R45" i="9"/>
  <c r="S45" i="9"/>
  <c r="R47" i="9"/>
  <c r="S47" i="9"/>
  <c r="R48" i="9"/>
  <c r="S48" i="9"/>
  <c r="R51" i="9"/>
  <c r="S51" i="9"/>
  <c r="R52" i="9"/>
  <c r="S52" i="9"/>
  <c r="R54" i="9"/>
  <c r="S54" i="9"/>
  <c r="R56" i="9"/>
  <c r="S56" i="9"/>
  <c r="R57" i="9"/>
  <c r="S57" i="9"/>
  <c r="R58" i="9"/>
  <c r="S58" i="9"/>
  <c r="R60" i="9"/>
  <c r="S60" i="9"/>
  <c r="R61" i="9"/>
  <c r="S61" i="9"/>
  <c r="R64" i="9"/>
  <c r="S64" i="9"/>
  <c r="R68" i="9"/>
  <c r="S68" i="9"/>
  <c r="R70" i="9"/>
  <c r="R72" i="9"/>
  <c r="S72" i="9"/>
  <c r="R74" i="9"/>
  <c r="S74" i="9"/>
  <c r="R76" i="9"/>
  <c r="S76" i="9"/>
  <c r="R80" i="9"/>
  <c r="S80" i="9"/>
  <c r="R84" i="9"/>
  <c r="S84" i="9"/>
  <c r="R88" i="9"/>
  <c r="S88" i="9"/>
  <c r="R90" i="9"/>
  <c r="S90" i="9"/>
  <c r="R92" i="9"/>
  <c r="S92" i="9"/>
  <c r="R93" i="9"/>
  <c r="S93" i="9"/>
  <c r="R100" i="9"/>
  <c r="S100" i="9"/>
  <c r="R101" i="9"/>
  <c r="S101" i="9"/>
  <c r="R104" i="9"/>
  <c r="S104" i="9"/>
  <c r="R106" i="9"/>
  <c r="S106" i="9"/>
  <c r="R107" i="9"/>
  <c r="S107" i="9"/>
  <c r="R108" i="9"/>
  <c r="S108" i="9"/>
  <c r="R110" i="9"/>
  <c r="S110" i="9"/>
  <c r="R112" i="9"/>
  <c r="S112" i="9"/>
  <c r="R116" i="9"/>
  <c r="S116" i="9"/>
  <c r="R117" i="9"/>
  <c r="S117" i="9"/>
  <c r="R120" i="9"/>
  <c r="S120" i="9"/>
  <c r="R122" i="9"/>
  <c r="S122" i="9"/>
  <c r="R124" i="9"/>
  <c r="S124" i="9"/>
  <c r="R127" i="9"/>
  <c r="S127" i="9"/>
  <c r="R128" i="9"/>
  <c r="S128" i="9"/>
  <c r="R132" i="9"/>
  <c r="S132" i="9"/>
  <c r="R136" i="9"/>
  <c r="S136" i="9"/>
  <c r="R137" i="9"/>
  <c r="S137" i="9"/>
  <c r="R139" i="9"/>
  <c r="S139" i="9"/>
  <c r="R140" i="9"/>
  <c r="S140" i="9"/>
  <c r="R144" i="9"/>
  <c r="S144" i="9"/>
  <c r="R146" i="9"/>
  <c r="S146" i="9"/>
  <c r="R148" i="9"/>
  <c r="S148" i="9"/>
  <c r="R149" i="9"/>
  <c r="S149" i="9"/>
  <c r="R151" i="9"/>
  <c r="S151" i="9"/>
  <c r="R152" i="9"/>
  <c r="S152" i="9"/>
  <c r="R153" i="9"/>
  <c r="S153" i="9"/>
  <c r="R154" i="9"/>
  <c r="S154" i="9"/>
  <c r="R156" i="9"/>
  <c r="S156" i="9"/>
  <c r="R157" i="9"/>
  <c r="S157" i="9"/>
  <c r="R159" i="9"/>
  <c r="S159" i="9"/>
  <c r="R160" i="9"/>
  <c r="S160" i="9"/>
  <c r="R164" i="9"/>
  <c r="S164" i="9"/>
  <c r="R166" i="9"/>
  <c r="S166" i="9"/>
  <c r="R167" i="9"/>
  <c r="S167" i="9"/>
  <c r="R168" i="9"/>
  <c r="S168" i="9"/>
  <c r="R169" i="9"/>
  <c r="S169" i="9"/>
  <c r="R172" i="9"/>
  <c r="S172" i="9"/>
  <c r="R173" i="9"/>
  <c r="S173" i="9"/>
  <c r="R174" i="9"/>
  <c r="S174" i="9"/>
  <c r="R175" i="9"/>
  <c r="S175" i="9"/>
  <c r="R176" i="9"/>
  <c r="S176" i="9"/>
  <c r="R180" i="9"/>
  <c r="S180" i="9"/>
  <c r="R181" i="9"/>
  <c r="S181" i="9"/>
  <c r="R184" i="9"/>
  <c r="S184" i="9"/>
  <c r="R186" i="9"/>
  <c r="S186" i="9"/>
  <c r="R188" i="9"/>
  <c r="S188" i="9"/>
  <c r="R190" i="9"/>
  <c r="S190" i="9"/>
  <c r="R192" i="9"/>
  <c r="S192" i="9"/>
  <c r="R196" i="9"/>
  <c r="S196" i="9"/>
  <c r="R197" i="9"/>
  <c r="S197" i="9"/>
  <c r="R200" i="9"/>
  <c r="S200" i="9"/>
  <c r="R204" i="9"/>
  <c r="S204" i="9"/>
  <c r="R208" i="9"/>
  <c r="S208" i="9"/>
  <c r="R210" i="9"/>
  <c r="S210" i="9"/>
  <c r="R212" i="9"/>
  <c r="S212" i="9"/>
  <c r="R213" i="9"/>
  <c r="S213" i="9"/>
  <c r="R216" i="9"/>
  <c r="S216" i="9"/>
  <c r="R217" i="9"/>
  <c r="S217" i="9"/>
  <c r="R220" i="9"/>
  <c r="S220" i="9"/>
  <c r="R221" i="9"/>
  <c r="S221" i="9"/>
  <c r="R222" i="9"/>
  <c r="S222" i="9"/>
  <c r="R223" i="9"/>
  <c r="S223" i="9"/>
  <c r="R224" i="9"/>
  <c r="S224" i="9"/>
  <c r="R225" i="9"/>
  <c r="S225" i="9"/>
  <c r="R227" i="9"/>
  <c r="S227" i="9"/>
  <c r="R228" i="9"/>
  <c r="S228" i="9"/>
  <c r="R232" i="9"/>
  <c r="S232" i="9"/>
  <c r="R233" i="9"/>
  <c r="S233" i="9"/>
  <c r="R238" i="9"/>
  <c r="S238" i="9"/>
  <c r="R240" i="9"/>
  <c r="S240" i="9"/>
  <c r="R243" i="9"/>
  <c r="S243" i="9"/>
  <c r="R244" i="9"/>
  <c r="S244" i="9"/>
  <c r="R245" i="9"/>
  <c r="S245" i="9"/>
  <c r="R248" i="9"/>
  <c r="S248" i="9"/>
  <c r="R249" i="9"/>
  <c r="S249" i="9"/>
  <c r="R250" i="9"/>
  <c r="S250" i="9"/>
  <c r="R252" i="9"/>
  <c r="S252" i="9"/>
  <c r="R253" i="9"/>
  <c r="S253" i="9"/>
  <c r="R255" i="9"/>
  <c r="S255" i="9"/>
  <c r="R256" i="9"/>
  <c r="S256" i="9"/>
  <c r="R259" i="9"/>
  <c r="S259" i="9"/>
  <c r="R260" i="9"/>
  <c r="S260" i="9"/>
  <c r="R263" i="9"/>
  <c r="S263" i="9"/>
  <c r="R264" i="9"/>
  <c r="S264" i="9"/>
  <c r="R268" i="9"/>
  <c r="S268" i="9"/>
  <c r="R272" i="9"/>
  <c r="S272" i="9"/>
  <c r="R273" i="9"/>
  <c r="S273" i="9"/>
  <c r="R274" i="9"/>
  <c r="S274" i="9"/>
  <c r="R276" i="9"/>
  <c r="S276" i="9"/>
  <c r="R277" i="9"/>
  <c r="S277" i="9"/>
  <c r="R280" i="9"/>
  <c r="S280" i="9"/>
  <c r="R282" i="9"/>
  <c r="S282" i="9"/>
  <c r="R284" i="9"/>
  <c r="S284" i="9"/>
  <c r="R285" i="9"/>
  <c r="S285" i="9"/>
  <c r="R287" i="9"/>
  <c r="S287" i="9"/>
  <c r="R288" i="9"/>
  <c r="S288" i="9"/>
  <c r="R292" i="9"/>
  <c r="S292" i="9"/>
  <c r="R293" i="9"/>
  <c r="S293" i="9"/>
  <c r="R294" i="9"/>
  <c r="S294" i="9"/>
  <c r="R295" i="9"/>
  <c r="S295" i="9"/>
  <c r="R296" i="9"/>
  <c r="S296" i="9"/>
  <c r="R297" i="9"/>
  <c r="S297" i="9"/>
  <c r="R300" i="9"/>
  <c r="S300" i="9"/>
  <c r="R302" i="9"/>
  <c r="S302" i="9"/>
  <c r="R304" i="9"/>
  <c r="S304" i="9"/>
  <c r="R308" i="9"/>
  <c r="S308" i="9"/>
  <c r="R309" i="9"/>
  <c r="S309" i="9"/>
  <c r="R310" i="9"/>
  <c r="S310" i="9"/>
  <c r="R311" i="9"/>
  <c r="S311" i="9"/>
  <c r="R312" i="9"/>
  <c r="S312" i="9"/>
  <c r="R314" i="9"/>
  <c r="S314" i="9"/>
  <c r="R315" i="9"/>
  <c r="S315" i="9"/>
  <c r="R316" i="9"/>
  <c r="S316" i="9"/>
  <c r="R317" i="9"/>
  <c r="S317" i="9"/>
  <c r="R318" i="9"/>
  <c r="S318" i="9"/>
  <c r="R319" i="9"/>
  <c r="S319" i="9"/>
  <c r="R320" i="9"/>
  <c r="S320" i="9"/>
  <c r="R324" i="9"/>
  <c r="S324" i="9"/>
  <c r="R328" i="9"/>
  <c r="S328" i="9"/>
  <c r="R332" i="9"/>
  <c r="S332" i="9"/>
  <c r="R333" i="9"/>
  <c r="S333" i="9"/>
  <c r="R335" i="9"/>
  <c r="S335" i="9"/>
  <c r="R336" i="9"/>
  <c r="S336" i="9"/>
  <c r="R338" i="9"/>
  <c r="S338" i="9"/>
  <c r="R340" i="9"/>
  <c r="S340" i="9"/>
  <c r="R341" i="9"/>
  <c r="S341" i="9"/>
  <c r="R343" i="9"/>
  <c r="S343" i="9"/>
  <c r="R344" i="9"/>
  <c r="S344" i="9"/>
  <c r="R345" i="9"/>
  <c r="S345" i="9"/>
  <c r="R348" i="9"/>
  <c r="S348" i="9"/>
  <c r="R349" i="9"/>
  <c r="S349" i="9"/>
  <c r="R351" i="9"/>
  <c r="S351" i="9"/>
  <c r="R352" i="9"/>
  <c r="S352" i="9"/>
  <c r="R354" i="9"/>
  <c r="S354" i="9"/>
  <c r="R355" i="9"/>
  <c r="S355" i="9"/>
  <c r="R356" i="9"/>
  <c r="S356" i="9"/>
  <c r="R357" i="9"/>
  <c r="S357" i="9"/>
  <c r="R358" i="9"/>
  <c r="S358" i="9"/>
  <c r="R359" i="9"/>
  <c r="S359" i="9"/>
  <c r="R360" i="9"/>
  <c r="S360" i="9"/>
  <c r="R361" i="9"/>
  <c r="S361" i="9"/>
  <c r="R363" i="9"/>
  <c r="S363" i="9"/>
  <c r="R364" i="9"/>
  <c r="S364" i="9"/>
  <c r="R365" i="9"/>
  <c r="S365" i="9"/>
  <c r="R366" i="9"/>
  <c r="S366" i="9"/>
  <c r="R368" i="9"/>
  <c r="S368" i="9"/>
  <c r="R369" i="9"/>
  <c r="S369" i="9"/>
  <c r="R371" i="9"/>
  <c r="S371" i="9"/>
  <c r="R372" i="9"/>
  <c r="S372" i="9"/>
  <c r="R373" i="9"/>
  <c r="S373" i="9"/>
  <c r="R376" i="9"/>
  <c r="S376" i="9"/>
  <c r="R377" i="9"/>
  <c r="S377" i="9"/>
  <c r="R378" i="9"/>
  <c r="S378" i="9"/>
  <c r="R380" i="9"/>
  <c r="S380" i="9"/>
  <c r="R383" i="9"/>
  <c r="S383" i="9"/>
  <c r="R384" i="9"/>
  <c r="S384" i="9"/>
  <c r="R387" i="9"/>
  <c r="S387" i="9"/>
  <c r="R388" i="9"/>
  <c r="S388" i="9"/>
  <c r="R389" i="9"/>
  <c r="S389" i="9"/>
  <c r="R392" i="9"/>
  <c r="S392" i="9"/>
  <c r="R395" i="9"/>
  <c r="S395" i="9"/>
  <c r="R396" i="9"/>
  <c r="S396" i="9"/>
  <c r="R397" i="9"/>
  <c r="S397" i="9"/>
  <c r="R400" i="9"/>
  <c r="S400" i="9"/>
  <c r="R402" i="9"/>
  <c r="S402" i="9"/>
  <c r="R404" i="9"/>
  <c r="S404" i="9"/>
  <c r="R407" i="9"/>
  <c r="S407" i="9"/>
  <c r="R408" i="9"/>
  <c r="S408" i="9"/>
  <c r="R410" i="9"/>
  <c r="S410" i="9"/>
  <c r="R412" i="9"/>
  <c r="S412" i="9"/>
  <c r="R413" i="9"/>
  <c r="S413" i="9"/>
  <c r="R415" i="9"/>
  <c r="S415" i="9"/>
  <c r="R419" i="9"/>
  <c r="S419" i="9"/>
  <c r="R420" i="9"/>
  <c r="S420" i="9"/>
  <c r="R422" i="9"/>
  <c r="S422" i="9"/>
  <c r="R423" i="9"/>
  <c r="S423" i="9"/>
  <c r="R424" i="9"/>
  <c r="S424" i="9"/>
  <c r="R425" i="9"/>
  <c r="S425" i="9"/>
  <c r="R428" i="9"/>
  <c r="S428" i="9"/>
  <c r="R430" i="9"/>
  <c r="S430" i="9"/>
  <c r="R432" i="9"/>
  <c r="S432" i="9"/>
  <c r="R436" i="9"/>
  <c r="S436" i="9"/>
  <c r="R437" i="9"/>
  <c r="S437" i="9"/>
  <c r="R438" i="9"/>
  <c r="S438" i="9"/>
  <c r="R439" i="9"/>
  <c r="S439" i="9"/>
  <c r="R440" i="9"/>
  <c r="S440" i="9"/>
  <c r="R441" i="9"/>
  <c r="S441" i="9"/>
  <c r="R442" i="9"/>
  <c r="S442" i="9"/>
  <c r="R444" i="9"/>
  <c r="S444" i="9"/>
  <c r="R445" i="9"/>
  <c r="S445" i="9"/>
  <c r="R446" i="9"/>
  <c r="S446" i="9"/>
  <c r="R447" i="9"/>
  <c r="S447" i="9"/>
  <c r="R448" i="9"/>
  <c r="S448" i="9"/>
  <c r="R452" i="9"/>
  <c r="S452" i="9"/>
  <c r="R453" i="9"/>
  <c r="S453" i="9"/>
  <c r="R454" i="9"/>
  <c r="R455" i="9"/>
  <c r="S455" i="9"/>
  <c r="R456" i="9"/>
  <c r="S456" i="9"/>
  <c r="R458" i="9"/>
  <c r="S458" i="9"/>
  <c r="R459" i="9"/>
  <c r="S459" i="9"/>
  <c r="R460" i="9"/>
  <c r="S460" i="9"/>
  <c r="R461" i="9"/>
  <c r="S461" i="9"/>
  <c r="R463" i="9"/>
  <c r="S463" i="9"/>
  <c r="R464" i="9"/>
  <c r="S464" i="9"/>
  <c r="R465" i="9"/>
  <c r="S465" i="9"/>
  <c r="R467" i="9"/>
  <c r="S467" i="9"/>
  <c r="R468" i="9"/>
  <c r="S468" i="9"/>
  <c r="R469" i="9"/>
  <c r="S469" i="9"/>
  <c r="R472" i="9"/>
  <c r="S472" i="9"/>
  <c r="R474" i="9"/>
  <c r="S474" i="9"/>
  <c r="R476" i="9"/>
  <c r="S476" i="9"/>
  <c r="R477" i="9"/>
  <c r="S477" i="9"/>
  <c r="R479" i="9"/>
  <c r="S479" i="9"/>
  <c r="R480" i="9"/>
  <c r="S480" i="9"/>
  <c r="R482" i="9"/>
  <c r="S482" i="9"/>
  <c r="R484" i="9"/>
  <c r="S484" i="9"/>
  <c r="R485" i="9"/>
  <c r="S485" i="9"/>
  <c r="R488" i="9"/>
  <c r="S488" i="9"/>
  <c r="R490" i="9"/>
  <c r="S490" i="9"/>
  <c r="R492" i="9"/>
  <c r="S492" i="9"/>
  <c r="R494" i="9"/>
  <c r="S494" i="9"/>
  <c r="R495" i="9"/>
  <c r="S495" i="9"/>
  <c r="R496" i="9"/>
  <c r="S496" i="9"/>
  <c r="R500" i="9"/>
  <c r="S500" i="9"/>
  <c r="AP4" i="16"/>
  <c r="AR4" i="16"/>
  <c r="AS4" i="16"/>
  <c r="AT4" i="16"/>
  <c r="AU4" i="16"/>
  <c r="AV4" i="16"/>
  <c r="AW4" i="16"/>
  <c r="AX4" i="16"/>
  <c r="AY4" i="16"/>
  <c r="AZ4" i="16"/>
  <c r="BA4" i="16"/>
  <c r="BB4" i="16"/>
  <c r="BC4" i="16"/>
  <c r="BD4" i="16"/>
  <c r="BE4" i="16"/>
  <c r="AP5" i="16"/>
  <c r="AR5" i="16"/>
  <c r="AS5" i="16"/>
  <c r="AT5" i="16"/>
  <c r="AU5" i="16"/>
  <c r="AV5" i="16"/>
  <c r="AW5" i="16"/>
  <c r="AX5" i="16"/>
  <c r="AY5" i="16"/>
  <c r="AZ5" i="16"/>
  <c r="BA5" i="16"/>
  <c r="BB5" i="16"/>
  <c r="BC5" i="16"/>
  <c r="BD5" i="16"/>
  <c r="BE5" i="16"/>
  <c r="AP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AP7" i="16"/>
  <c r="AR7" i="16"/>
  <c r="AS7" i="16"/>
  <c r="AT7" i="16"/>
  <c r="AU7" i="16"/>
  <c r="AV7" i="16"/>
  <c r="AW7" i="16"/>
  <c r="AX7" i="16"/>
  <c r="AY7" i="16"/>
  <c r="AZ7" i="16"/>
  <c r="BA7" i="16"/>
  <c r="BB7" i="16"/>
  <c r="BC7" i="16"/>
  <c r="BD7" i="16"/>
  <c r="BE7" i="16"/>
  <c r="AP8" i="16"/>
  <c r="AR8" i="16"/>
  <c r="AS8" i="16"/>
  <c r="AT8" i="16"/>
  <c r="AU8" i="16"/>
  <c r="AV8" i="16"/>
  <c r="AW8" i="16"/>
  <c r="AX8" i="16"/>
  <c r="AY8" i="16"/>
  <c r="AZ8" i="16"/>
  <c r="BA8" i="16"/>
  <c r="BB8" i="16"/>
  <c r="BC8" i="16"/>
  <c r="BD8" i="16"/>
  <c r="BE8" i="16"/>
  <c r="AP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AP10" i="16"/>
  <c r="AR10" i="16"/>
  <c r="AS10" i="16"/>
  <c r="AT10" i="16"/>
  <c r="AU10" i="16"/>
  <c r="AV10" i="16"/>
  <c r="AW10" i="16"/>
  <c r="AX10" i="16"/>
  <c r="AY10" i="16"/>
  <c r="AZ10" i="16"/>
  <c r="BA10" i="16"/>
  <c r="BB10" i="16"/>
  <c r="BC10" i="16"/>
  <c r="BD10" i="16"/>
  <c r="BE10" i="16"/>
  <c r="AP11" i="16"/>
  <c r="AR11" i="16"/>
  <c r="AS11" i="16"/>
  <c r="AT11" i="16"/>
  <c r="AU11" i="16"/>
  <c r="AV11" i="16"/>
  <c r="AW11" i="16"/>
  <c r="AX11" i="16"/>
  <c r="AY11" i="16"/>
  <c r="AZ11" i="16"/>
  <c r="BA11" i="16"/>
  <c r="BB11" i="16"/>
  <c r="BC11" i="16"/>
  <c r="BD11" i="16"/>
  <c r="BE11" i="16"/>
  <c r="AP12" i="16"/>
  <c r="AR12" i="16"/>
  <c r="AS12" i="16"/>
  <c r="AT12" i="16"/>
  <c r="AU12" i="16"/>
  <c r="AV12" i="16"/>
  <c r="AW12" i="16"/>
  <c r="AX12" i="16"/>
  <c r="AY12" i="16"/>
  <c r="AZ12" i="16"/>
  <c r="BA12" i="16"/>
  <c r="BB12" i="16"/>
  <c r="BC12" i="16"/>
  <c r="BD12" i="16"/>
  <c r="BE12" i="16"/>
  <c r="AP13" i="16"/>
  <c r="AR13" i="16"/>
  <c r="AS13" i="16"/>
  <c r="AT13" i="16"/>
  <c r="AU13" i="16"/>
  <c r="AV13" i="16"/>
  <c r="AW13" i="16"/>
  <c r="AX13" i="16"/>
  <c r="AY13" i="16"/>
  <c r="AZ13" i="16"/>
  <c r="BA13" i="16"/>
  <c r="BB13" i="16"/>
  <c r="BC13" i="16"/>
  <c r="BD13" i="16"/>
  <c r="BE13" i="16"/>
  <c r="AP14" i="16"/>
  <c r="AR14" i="16"/>
  <c r="AS14" i="16"/>
  <c r="AT14" i="16"/>
  <c r="AU14" i="16"/>
  <c r="AV14" i="16"/>
  <c r="AW14" i="16"/>
  <c r="AX14" i="16"/>
  <c r="AY14" i="16"/>
  <c r="AZ14" i="16"/>
  <c r="BA14" i="16"/>
  <c r="BB14" i="16"/>
  <c r="BC14" i="16"/>
  <c r="BD14" i="16"/>
  <c r="BE14" i="16"/>
  <c r="AP15" i="16"/>
  <c r="AR15" i="16"/>
  <c r="AS15" i="16"/>
  <c r="AT15" i="16"/>
  <c r="AU15" i="16"/>
  <c r="AV15" i="16"/>
  <c r="AW15" i="16"/>
  <c r="AX15" i="16"/>
  <c r="AY15" i="16"/>
  <c r="AZ15" i="16"/>
  <c r="BA15" i="16"/>
  <c r="BB15" i="16"/>
  <c r="BC15" i="16"/>
  <c r="BD15" i="16"/>
  <c r="BE15" i="16"/>
  <c r="AP16" i="16"/>
  <c r="AR16" i="16"/>
  <c r="AS16" i="16"/>
  <c r="AT16" i="16"/>
  <c r="AU16" i="16"/>
  <c r="AV16" i="16"/>
  <c r="AW16" i="16"/>
  <c r="AX16" i="16"/>
  <c r="AY16" i="16"/>
  <c r="AZ16" i="16"/>
  <c r="BA16" i="16"/>
  <c r="BB16" i="16"/>
  <c r="BC16" i="16"/>
  <c r="BD16" i="16"/>
  <c r="BE16" i="16"/>
  <c r="AP17" i="16"/>
  <c r="AR17" i="16"/>
  <c r="AS17" i="16"/>
  <c r="AT17" i="16"/>
  <c r="AU17" i="16"/>
  <c r="AV17" i="16"/>
  <c r="AW17" i="16"/>
  <c r="AX17" i="16"/>
  <c r="AY17" i="16"/>
  <c r="AZ17" i="16"/>
  <c r="BA17" i="16"/>
  <c r="BB17" i="16"/>
  <c r="BC17" i="16"/>
  <c r="BD17" i="16"/>
  <c r="BE17" i="16"/>
  <c r="AP18" i="16"/>
  <c r="AR18" i="16"/>
  <c r="AS18" i="16"/>
  <c r="AT18" i="16"/>
  <c r="AU18" i="16"/>
  <c r="AV18" i="16"/>
  <c r="AW18" i="16"/>
  <c r="AX18" i="16"/>
  <c r="AY18" i="16"/>
  <c r="AZ18" i="16"/>
  <c r="BA18" i="16"/>
  <c r="BB18" i="16"/>
  <c r="BC18" i="16"/>
  <c r="BD18" i="16"/>
  <c r="BE18" i="16"/>
  <c r="AP19" i="16"/>
  <c r="AR19" i="16"/>
  <c r="AS19" i="16"/>
  <c r="AT19" i="16"/>
  <c r="AU19" i="16"/>
  <c r="AV19" i="16"/>
  <c r="AW19" i="16"/>
  <c r="AX19" i="16"/>
  <c r="AY19" i="16"/>
  <c r="AZ19" i="16"/>
  <c r="BA19" i="16"/>
  <c r="BB19" i="16"/>
  <c r="BC19" i="16"/>
  <c r="BD19" i="16"/>
  <c r="BE19" i="16"/>
  <c r="AP20" i="16"/>
  <c r="AR20" i="16"/>
  <c r="AS20" i="16"/>
  <c r="AT20" i="16"/>
  <c r="AU20" i="16"/>
  <c r="AV20" i="16"/>
  <c r="AW20" i="16"/>
  <c r="AX20" i="16"/>
  <c r="AY20" i="16"/>
  <c r="AZ20" i="16"/>
  <c r="BA20" i="16"/>
  <c r="BB20" i="16"/>
  <c r="BC20" i="16"/>
  <c r="BD20" i="16"/>
  <c r="BE20" i="16"/>
  <c r="AP21" i="16"/>
  <c r="AR21" i="16"/>
  <c r="AS21" i="16"/>
  <c r="AT21" i="16"/>
  <c r="AU21" i="16"/>
  <c r="AV21" i="16"/>
  <c r="AW21" i="16"/>
  <c r="AX21" i="16"/>
  <c r="AY21" i="16"/>
  <c r="AZ21" i="16"/>
  <c r="BA21" i="16"/>
  <c r="BB21" i="16"/>
  <c r="BC21" i="16"/>
  <c r="BD21" i="16"/>
  <c r="BE21" i="16"/>
  <c r="AP22" i="16"/>
  <c r="AR22" i="16"/>
  <c r="AS22" i="16"/>
  <c r="AT22" i="16"/>
  <c r="AU22" i="16"/>
  <c r="AV22" i="16"/>
  <c r="AW22" i="16"/>
  <c r="AX22" i="16"/>
  <c r="AY22" i="16"/>
  <c r="AZ22" i="16"/>
  <c r="BA22" i="16"/>
  <c r="BB22" i="16"/>
  <c r="BC22" i="16"/>
  <c r="BD22" i="16"/>
  <c r="BE22" i="16"/>
  <c r="AP23" i="16"/>
  <c r="AR23" i="16"/>
  <c r="AS23" i="16"/>
  <c r="AT23" i="16"/>
  <c r="AU23" i="16"/>
  <c r="AV23" i="16"/>
  <c r="AW23" i="16"/>
  <c r="AX23" i="16"/>
  <c r="AY23" i="16"/>
  <c r="AZ23" i="16"/>
  <c r="BA23" i="16"/>
  <c r="BB23" i="16"/>
  <c r="BC23" i="16"/>
  <c r="BD23" i="16"/>
  <c r="BE23" i="16"/>
  <c r="AP24" i="16"/>
  <c r="AR24" i="16"/>
  <c r="AS24" i="16"/>
  <c r="AT24" i="16"/>
  <c r="AU24" i="16"/>
  <c r="AV24" i="16"/>
  <c r="AW24" i="16"/>
  <c r="AX24" i="16"/>
  <c r="AY24" i="16"/>
  <c r="AZ24" i="16"/>
  <c r="BA24" i="16"/>
  <c r="BB24" i="16"/>
  <c r="BC24" i="16"/>
  <c r="BD24" i="16"/>
  <c r="BE24" i="16"/>
  <c r="AP25" i="16"/>
  <c r="AR25" i="16"/>
  <c r="AS25" i="16"/>
  <c r="AT25" i="16"/>
  <c r="AU25" i="16"/>
  <c r="AV25" i="16"/>
  <c r="AW25" i="16"/>
  <c r="AX25" i="16"/>
  <c r="AY25" i="16"/>
  <c r="AZ25" i="16"/>
  <c r="BA25" i="16"/>
  <c r="BB25" i="16"/>
  <c r="BC25" i="16"/>
  <c r="BD25" i="16"/>
  <c r="BE25" i="16"/>
  <c r="AP26" i="16"/>
  <c r="AR26" i="16"/>
  <c r="AS26" i="16"/>
  <c r="AT26" i="16"/>
  <c r="AU26" i="16"/>
  <c r="AV26" i="16"/>
  <c r="AW26" i="16"/>
  <c r="AX26" i="16"/>
  <c r="AY26" i="16"/>
  <c r="AZ26" i="16"/>
  <c r="BA26" i="16"/>
  <c r="BB26" i="16"/>
  <c r="BC26" i="16"/>
  <c r="BD26" i="16"/>
  <c r="BE26" i="16"/>
  <c r="AP27" i="16"/>
  <c r="AR27" i="16"/>
  <c r="AS27" i="16"/>
  <c r="AT27" i="16"/>
  <c r="AU27" i="16"/>
  <c r="AV27" i="16"/>
  <c r="AW27" i="16"/>
  <c r="AX27" i="16"/>
  <c r="AY27" i="16"/>
  <c r="AZ27" i="16"/>
  <c r="BA27" i="16"/>
  <c r="BB27" i="16"/>
  <c r="BC27" i="16"/>
  <c r="BD27" i="16"/>
  <c r="BE27" i="16"/>
  <c r="AP28" i="16"/>
  <c r="AR28" i="16"/>
  <c r="AS28" i="16"/>
  <c r="AT28" i="16"/>
  <c r="AU28" i="16"/>
  <c r="AV28" i="16"/>
  <c r="AW28" i="16"/>
  <c r="AX28" i="16"/>
  <c r="AY28" i="16"/>
  <c r="AZ28" i="16"/>
  <c r="BA28" i="16"/>
  <c r="BB28" i="16"/>
  <c r="BC28" i="16"/>
  <c r="BD28" i="16"/>
  <c r="BE28" i="16"/>
  <c r="AP29" i="16"/>
  <c r="AR29" i="16"/>
  <c r="AS29" i="16"/>
  <c r="AT29" i="16"/>
  <c r="AU29" i="16"/>
  <c r="AV29" i="16"/>
  <c r="AW29" i="16"/>
  <c r="AX29" i="16"/>
  <c r="AY29" i="16"/>
  <c r="AZ29" i="16"/>
  <c r="BA29" i="16"/>
  <c r="BB29" i="16"/>
  <c r="BC29" i="16"/>
  <c r="BD29" i="16"/>
  <c r="BE29" i="16"/>
  <c r="AP30" i="16"/>
  <c r="AR30" i="16"/>
  <c r="AS30" i="16"/>
  <c r="AT30" i="16"/>
  <c r="AU30" i="16"/>
  <c r="AV30" i="16"/>
  <c r="AW30" i="16"/>
  <c r="AX30" i="16"/>
  <c r="AY30" i="16"/>
  <c r="AZ30" i="16"/>
  <c r="BA30" i="16"/>
  <c r="BB30" i="16"/>
  <c r="BC30" i="16"/>
  <c r="BD30" i="16"/>
  <c r="BE30" i="16"/>
  <c r="AP31" i="16"/>
  <c r="AR31" i="16"/>
  <c r="AS31" i="16"/>
  <c r="AT31" i="16"/>
  <c r="AU31" i="16"/>
  <c r="AV31" i="16"/>
  <c r="AW31" i="16"/>
  <c r="AX31" i="16"/>
  <c r="AY31" i="16"/>
  <c r="AZ31" i="16"/>
  <c r="BA31" i="16"/>
  <c r="BB31" i="16"/>
  <c r="BC31" i="16"/>
  <c r="BD31" i="16"/>
  <c r="BE31" i="16"/>
  <c r="AP32" i="16"/>
  <c r="AR32" i="16"/>
  <c r="AS32" i="16"/>
  <c r="AT32" i="16"/>
  <c r="AU32" i="16"/>
  <c r="AV32" i="16"/>
  <c r="AW32" i="16"/>
  <c r="AX32" i="16"/>
  <c r="AY32" i="16"/>
  <c r="AZ32" i="16"/>
  <c r="BA32" i="16"/>
  <c r="BB32" i="16"/>
  <c r="BC32" i="16"/>
  <c r="BD32" i="16"/>
  <c r="BE32" i="16"/>
  <c r="AP33" i="16"/>
  <c r="AR33" i="16"/>
  <c r="AS33" i="16"/>
  <c r="AT33" i="16"/>
  <c r="AU33" i="16"/>
  <c r="AV33" i="16"/>
  <c r="AW33" i="16"/>
  <c r="AX33" i="16"/>
  <c r="AY33" i="16"/>
  <c r="AZ33" i="16"/>
  <c r="BA33" i="16"/>
  <c r="BB33" i="16"/>
  <c r="BC33" i="16"/>
  <c r="BD33" i="16"/>
  <c r="BE33" i="16"/>
  <c r="AP34" i="16"/>
  <c r="AR34" i="16"/>
  <c r="AS34" i="16"/>
  <c r="AT34" i="16"/>
  <c r="AU34" i="16"/>
  <c r="AV34" i="16"/>
  <c r="AW34" i="16"/>
  <c r="AX34" i="16"/>
  <c r="AY34" i="16"/>
  <c r="AZ34" i="16"/>
  <c r="BA34" i="16"/>
  <c r="BB34" i="16"/>
  <c r="BC34" i="16"/>
  <c r="BD34" i="16"/>
  <c r="BE34" i="16"/>
  <c r="AP35" i="16"/>
  <c r="AR35" i="16"/>
  <c r="AS35" i="16"/>
  <c r="AT35" i="16"/>
  <c r="AU35" i="16"/>
  <c r="AV35" i="16"/>
  <c r="AW35" i="16"/>
  <c r="AX35" i="16"/>
  <c r="AY35" i="16"/>
  <c r="AZ35" i="16"/>
  <c r="BA35" i="16"/>
  <c r="BB35" i="16"/>
  <c r="BC35" i="16"/>
  <c r="BD35" i="16"/>
  <c r="BE35" i="16"/>
  <c r="AP36" i="16"/>
  <c r="AR36" i="16"/>
  <c r="AS36" i="16"/>
  <c r="AT36" i="16"/>
  <c r="AU36" i="16"/>
  <c r="AV36" i="16"/>
  <c r="AW36" i="16"/>
  <c r="AX36" i="16"/>
  <c r="AY36" i="16"/>
  <c r="AZ36" i="16"/>
  <c r="BA36" i="16"/>
  <c r="BB36" i="16"/>
  <c r="BC36" i="16"/>
  <c r="BD36" i="16"/>
  <c r="BE36" i="16"/>
  <c r="AP37" i="16"/>
  <c r="AR37" i="16"/>
  <c r="AS37" i="16"/>
  <c r="AT37" i="16"/>
  <c r="AU37" i="16"/>
  <c r="AV37" i="16"/>
  <c r="AW37" i="16"/>
  <c r="AX37" i="16"/>
  <c r="AY37" i="16"/>
  <c r="AZ37" i="16"/>
  <c r="BA37" i="16"/>
  <c r="BB37" i="16"/>
  <c r="BC37" i="16"/>
  <c r="BD37" i="16"/>
  <c r="BE37" i="16"/>
  <c r="AP38" i="16"/>
  <c r="AR38" i="16"/>
  <c r="AS38" i="16"/>
  <c r="AT38" i="16"/>
  <c r="AU38" i="16"/>
  <c r="AV38" i="16"/>
  <c r="AW38" i="16"/>
  <c r="AX38" i="16"/>
  <c r="AY38" i="16"/>
  <c r="AZ38" i="16"/>
  <c r="BA38" i="16"/>
  <c r="BB38" i="16"/>
  <c r="BC38" i="16"/>
  <c r="BD38" i="16"/>
  <c r="BE38" i="16"/>
  <c r="AR3" i="16"/>
  <c r="AS3" i="16"/>
  <c r="AT3" i="16"/>
  <c r="AU3" i="16"/>
  <c r="AV3" i="16"/>
  <c r="AW3" i="16"/>
  <c r="AX3" i="16"/>
  <c r="AY3" i="16"/>
  <c r="AZ3" i="16"/>
  <c r="BA3" i="16"/>
  <c r="BB3" i="16"/>
  <c r="BC3" i="16"/>
  <c r="BD3" i="16"/>
  <c r="BE3" i="16"/>
  <c r="AP3" i="16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L42" i="9"/>
  <c r="M42" i="9"/>
  <c r="L43" i="9"/>
  <c r="M43" i="9"/>
  <c r="L44" i="9"/>
  <c r="M44" i="9"/>
  <c r="L45" i="9"/>
  <c r="M45" i="9"/>
  <c r="L46" i="9"/>
  <c r="M46" i="9"/>
  <c r="L47" i="9"/>
  <c r="M47" i="9"/>
  <c r="L48" i="9"/>
  <c r="M48" i="9"/>
  <c r="L49" i="9"/>
  <c r="M49" i="9"/>
  <c r="L50" i="9"/>
  <c r="M50" i="9"/>
  <c r="L51" i="9"/>
  <c r="M51" i="9"/>
  <c r="L52" i="9"/>
  <c r="M52" i="9"/>
  <c r="L53" i="9"/>
  <c r="M53" i="9"/>
  <c r="L54" i="9"/>
  <c r="M54" i="9"/>
  <c r="L55" i="9"/>
  <c r="M55" i="9"/>
  <c r="L56" i="9"/>
  <c r="M56" i="9"/>
  <c r="L57" i="9"/>
  <c r="M57" i="9"/>
  <c r="L58" i="9"/>
  <c r="M58" i="9"/>
  <c r="L59" i="9"/>
  <c r="M59" i="9"/>
  <c r="L60" i="9"/>
  <c r="M60" i="9"/>
  <c r="L61" i="9"/>
  <c r="M61" i="9"/>
  <c r="L62" i="9"/>
  <c r="M62" i="9"/>
  <c r="L63" i="9"/>
  <c r="M63" i="9"/>
  <c r="L64" i="9"/>
  <c r="M64" i="9"/>
  <c r="L65" i="9"/>
  <c r="M65" i="9"/>
  <c r="L66" i="9"/>
  <c r="M66" i="9"/>
  <c r="L67" i="9"/>
  <c r="M67" i="9"/>
  <c r="L68" i="9"/>
  <c r="M68" i="9"/>
  <c r="L69" i="9"/>
  <c r="M69" i="9"/>
  <c r="L70" i="9"/>
  <c r="M70" i="9"/>
  <c r="L71" i="9"/>
  <c r="M71" i="9"/>
  <c r="L72" i="9"/>
  <c r="M72" i="9"/>
  <c r="L73" i="9"/>
  <c r="M73" i="9"/>
  <c r="L74" i="9"/>
  <c r="M74" i="9"/>
  <c r="L75" i="9"/>
  <c r="M75" i="9"/>
  <c r="R56" i="11"/>
  <c r="L76" i="9"/>
  <c r="M76" i="9"/>
  <c r="L77" i="9"/>
  <c r="M77" i="9"/>
  <c r="L78" i="9"/>
  <c r="M78" i="9"/>
  <c r="L79" i="9"/>
  <c r="M79" i="9"/>
  <c r="R60" i="11"/>
  <c r="L80" i="9"/>
  <c r="M80" i="9"/>
  <c r="L81" i="9"/>
  <c r="M81" i="9"/>
  <c r="L82" i="9"/>
  <c r="M82" i="9"/>
  <c r="L83" i="9"/>
  <c r="M83" i="9"/>
  <c r="R64" i="11"/>
  <c r="L84" i="9"/>
  <c r="M84" i="9"/>
  <c r="L85" i="9"/>
  <c r="M85" i="9"/>
  <c r="L86" i="9"/>
  <c r="M86" i="9"/>
  <c r="L87" i="9"/>
  <c r="M87" i="9"/>
  <c r="R68" i="11"/>
  <c r="L88" i="9"/>
  <c r="M88" i="9"/>
  <c r="L89" i="9"/>
  <c r="M89" i="9"/>
  <c r="L90" i="9"/>
  <c r="M90" i="9"/>
  <c r="L91" i="9"/>
  <c r="M91" i="9"/>
  <c r="R72" i="11"/>
  <c r="L92" i="9"/>
  <c r="M92" i="9"/>
  <c r="L93" i="9"/>
  <c r="M93" i="9"/>
  <c r="L94" i="9"/>
  <c r="M94" i="9"/>
  <c r="L95" i="9"/>
  <c r="M95" i="9"/>
  <c r="R76" i="11"/>
  <c r="L96" i="9"/>
  <c r="M96" i="9"/>
  <c r="L97" i="9"/>
  <c r="M97" i="9"/>
  <c r="L98" i="9"/>
  <c r="M98" i="9"/>
  <c r="L99" i="9"/>
  <c r="M99" i="9"/>
  <c r="R80" i="11"/>
  <c r="L100" i="9"/>
  <c r="M100" i="9"/>
  <c r="L101" i="9"/>
  <c r="M101" i="9"/>
  <c r="L102" i="9"/>
  <c r="M102" i="9"/>
  <c r="L103" i="9"/>
  <c r="M103" i="9"/>
  <c r="R84" i="11"/>
  <c r="L104" i="9"/>
  <c r="M104" i="9"/>
  <c r="L105" i="9"/>
  <c r="M105" i="9"/>
  <c r="L106" i="9"/>
  <c r="M106" i="9"/>
  <c r="L107" i="9"/>
  <c r="M107" i="9"/>
  <c r="R88" i="11"/>
  <c r="L108" i="9"/>
  <c r="M108" i="9"/>
  <c r="L109" i="9"/>
  <c r="M109" i="9"/>
  <c r="L110" i="9"/>
  <c r="M110" i="9"/>
  <c r="L111" i="9"/>
  <c r="M111" i="9"/>
  <c r="R92" i="11"/>
  <c r="L112" i="9"/>
  <c r="M112" i="9"/>
  <c r="L113" i="9"/>
  <c r="M113" i="9"/>
  <c r="L114" i="9"/>
  <c r="M114" i="9"/>
  <c r="L115" i="9"/>
  <c r="M115" i="9"/>
  <c r="R96" i="11"/>
  <c r="L116" i="9"/>
  <c r="M116" i="9"/>
  <c r="L117" i="9"/>
  <c r="M117" i="9"/>
  <c r="L118" i="9"/>
  <c r="M118" i="9"/>
  <c r="L119" i="9"/>
  <c r="M119" i="9"/>
  <c r="R100" i="11"/>
  <c r="L120" i="9"/>
  <c r="M120" i="9"/>
  <c r="L121" i="9"/>
  <c r="M121" i="9"/>
  <c r="L122" i="9"/>
  <c r="M122" i="9"/>
  <c r="L123" i="9"/>
  <c r="M123" i="9"/>
  <c r="R104" i="11"/>
  <c r="L124" i="9"/>
  <c r="M124" i="9"/>
  <c r="L125" i="9"/>
  <c r="M125" i="9"/>
  <c r="L126" i="9"/>
  <c r="M126" i="9"/>
  <c r="L127" i="9"/>
  <c r="M127" i="9"/>
  <c r="R108" i="11"/>
  <c r="L128" i="9"/>
  <c r="M128" i="9"/>
  <c r="L129" i="9"/>
  <c r="M129" i="9"/>
  <c r="L130" i="9"/>
  <c r="M130" i="9"/>
  <c r="L131" i="9"/>
  <c r="M131" i="9"/>
  <c r="R112" i="11"/>
  <c r="L132" i="9"/>
  <c r="M132" i="9"/>
  <c r="L133" i="9"/>
  <c r="M133" i="9"/>
  <c r="L134" i="9"/>
  <c r="M134" i="9"/>
  <c r="L135" i="9"/>
  <c r="M135" i="9"/>
  <c r="R116" i="11"/>
  <c r="L136" i="9"/>
  <c r="M136" i="9"/>
  <c r="L137" i="9"/>
  <c r="M137" i="9"/>
  <c r="L138" i="9"/>
  <c r="M138" i="9"/>
  <c r="L139" i="9"/>
  <c r="M139" i="9"/>
  <c r="R120" i="11"/>
  <c r="L140" i="9"/>
  <c r="M140" i="9"/>
  <c r="L141" i="9"/>
  <c r="M141" i="9"/>
  <c r="L142" i="9"/>
  <c r="M142" i="9"/>
  <c r="L143" i="9"/>
  <c r="M143" i="9"/>
  <c r="R124" i="11"/>
  <c r="L144" i="9"/>
  <c r="M144" i="9"/>
  <c r="L145" i="9"/>
  <c r="M145" i="9"/>
  <c r="L146" i="9"/>
  <c r="M146" i="9"/>
  <c r="L147" i="9"/>
  <c r="M147" i="9"/>
  <c r="R128" i="11"/>
  <c r="L148" i="9"/>
  <c r="M148" i="9"/>
  <c r="L149" i="9"/>
  <c r="M149" i="9"/>
  <c r="L150" i="9"/>
  <c r="M150" i="9"/>
  <c r="L151" i="9"/>
  <c r="M151" i="9"/>
  <c r="R132" i="11"/>
  <c r="L152" i="9"/>
  <c r="M152" i="9"/>
  <c r="L153" i="9"/>
  <c r="M153" i="9"/>
  <c r="L154" i="9"/>
  <c r="M154" i="9"/>
  <c r="L155" i="9"/>
  <c r="M155" i="9"/>
  <c r="R136" i="11"/>
  <c r="L156" i="9"/>
  <c r="M156" i="9"/>
  <c r="L157" i="9"/>
  <c r="M157" i="9"/>
  <c r="L158" i="9"/>
  <c r="M158" i="9"/>
  <c r="L159" i="9"/>
  <c r="M159" i="9"/>
  <c r="R140" i="11"/>
  <c r="L160" i="9"/>
  <c r="M160" i="9"/>
  <c r="L161" i="9"/>
  <c r="M161" i="9"/>
  <c r="L162" i="9"/>
  <c r="M162" i="9"/>
  <c r="L163" i="9"/>
  <c r="M163" i="9"/>
  <c r="R144" i="11"/>
  <c r="L164" i="9"/>
  <c r="M164" i="9"/>
  <c r="L165" i="9"/>
  <c r="M165" i="9"/>
  <c r="L166" i="9"/>
  <c r="M166" i="9"/>
  <c r="L167" i="9"/>
  <c r="M167" i="9"/>
  <c r="R148" i="11"/>
  <c r="L168" i="9"/>
  <c r="M168" i="9"/>
  <c r="L169" i="9"/>
  <c r="M169" i="9"/>
  <c r="L170" i="9"/>
  <c r="M170" i="9"/>
  <c r="L171" i="9"/>
  <c r="M171" i="9"/>
  <c r="R152" i="11"/>
  <c r="L172" i="9"/>
  <c r="M172" i="9"/>
  <c r="L173" i="9"/>
  <c r="M173" i="9"/>
  <c r="L174" i="9"/>
  <c r="M174" i="9"/>
  <c r="L175" i="9"/>
  <c r="M175" i="9"/>
  <c r="R156" i="11"/>
  <c r="L176" i="9"/>
  <c r="M176" i="9"/>
  <c r="L177" i="9"/>
  <c r="M177" i="9"/>
  <c r="L178" i="9"/>
  <c r="M178" i="9"/>
  <c r="L179" i="9"/>
  <c r="M179" i="9"/>
  <c r="R160" i="11"/>
  <c r="L180" i="9"/>
  <c r="M180" i="9"/>
  <c r="L181" i="9"/>
  <c r="M181" i="9"/>
  <c r="L182" i="9"/>
  <c r="M182" i="9"/>
  <c r="L183" i="9"/>
  <c r="M183" i="9"/>
  <c r="R164" i="11"/>
  <c r="L184" i="9"/>
  <c r="M184" i="9"/>
  <c r="L185" i="9"/>
  <c r="M185" i="9"/>
  <c r="L186" i="9"/>
  <c r="M186" i="9"/>
  <c r="L187" i="9"/>
  <c r="M187" i="9"/>
  <c r="R168" i="11"/>
  <c r="L188" i="9"/>
  <c r="M188" i="9"/>
  <c r="L189" i="9"/>
  <c r="M189" i="9"/>
  <c r="L190" i="9"/>
  <c r="M190" i="9"/>
  <c r="L191" i="9"/>
  <c r="M191" i="9"/>
  <c r="R172" i="11"/>
  <c r="L192" i="9"/>
  <c r="M192" i="9"/>
  <c r="L193" i="9"/>
  <c r="M193" i="9"/>
  <c r="L194" i="9"/>
  <c r="M194" i="9"/>
  <c r="L195" i="9"/>
  <c r="M195" i="9"/>
  <c r="R176" i="11"/>
  <c r="L196" i="9"/>
  <c r="M196" i="9"/>
  <c r="L197" i="9"/>
  <c r="M197" i="9"/>
  <c r="L198" i="9"/>
  <c r="M198" i="9"/>
  <c r="L199" i="9"/>
  <c r="M199" i="9"/>
  <c r="R180" i="11"/>
  <c r="L200" i="9"/>
  <c r="M200" i="9"/>
  <c r="L201" i="9"/>
  <c r="M201" i="9"/>
  <c r="L202" i="9"/>
  <c r="M202" i="9"/>
  <c r="L203" i="9"/>
  <c r="M203" i="9"/>
  <c r="R184" i="11"/>
  <c r="L204" i="9"/>
  <c r="M204" i="9"/>
  <c r="L205" i="9"/>
  <c r="M205" i="9"/>
  <c r="L206" i="9"/>
  <c r="M206" i="9"/>
  <c r="L207" i="9"/>
  <c r="M207" i="9"/>
  <c r="R188" i="11"/>
  <c r="L208" i="9"/>
  <c r="M208" i="9"/>
  <c r="L209" i="9"/>
  <c r="M209" i="9"/>
  <c r="L210" i="9"/>
  <c r="M210" i="9"/>
  <c r="L211" i="9"/>
  <c r="M211" i="9"/>
  <c r="R192" i="11"/>
  <c r="L212" i="9"/>
  <c r="M212" i="9"/>
  <c r="L213" i="9"/>
  <c r="M213" i="9"/>
  <c r="L214" i="9"/>
  <c r="M214" i="9"/>
  <c r="L215" i="9"/>
  <c r="M215" i="9"/>
  <c r="R196" i="11"/>
  <c r="L216" i="9"/>
  <c r="M216" i="9"/>
  <c r="L217" i="9"/>
  <c r="M217" i="9"/>
  <c r="L218" i="9"/>
  <c r="M218" i="9"/>
  <c r="L219" i="9"/>
  <c r="M219" i="9"/>
  <c r="R200" i="11"/>
  <c r="L220" i="9"/>
  <c r="M220" i="9"/>
  <c r="L221" i="9"/>
  <c r="M221" i="9"/>
  <c r="L222" i="9"/>
  <c r="M222" i="9"/>
  <c r="L223" i="9"/>
  <c r="M223" i="9"/>
  <c r="R204" i="11"/>
  <c r="L224" i="9"/>
  <c r="M224" i="9"/>
  <c r="L225" i="9"/>
  <c r="M225" i="9"/>
  <c r="L226" i="9"/>
  <c r="M226" i="9"/>
  <c r="L227" i="9"/>
  <c r="M227" i="9"/>
  <c r="R208" i="11"/>
  <c r="L228" i="9"/>
  <c r="M228" i="9"/>
  <c r="L229" i="9"/>
  <c r="M229" i="9"/>
  <c r="L230" i="9"/>
  <c r="M230" i="9"/>
  <c r="L231" i="9"/>
  <c r="M231" i="9"/>
  <c r="R212" i="11"/>
  <c r="L232" i="9"/>
  <c r="M232" i="9"/>
  <c r="L233" i="9"/>
  <c r="M233" i="9"/>
  <c r="L234" i="9"/>
  <c r="M234" i="9"/>
  <c r="L235" i="9"/>
  <c r="M235" i="9"/>
  <c r="R216" i="11"/>
  <c r="L236" i="9"/>
  <c r="M236" i="9"/>
  <c r="L237" i="9"/>
  <c r="M237" i="9"/>
  <c r="L238" i="9"/>
  <c r="M238" i="9"/>
  <c r="L239" i="9"/>
  <c r="M239" i="9"/>
  <c r="R220" i="11"/>
  <c r="L240" i="9"/>
  <c r="M240" i="9"/>
  <c r="L241" i="9"/>
  <c r="M241" i="9"/>
  <c r="L242" i="9"/>
  <c r="M242" i="9"/>
  <c r="L243" i="9"/>
  <c r="M243" i="9"/>
  <c r="R224" i="11"/>
  <c r="L244" i="9"/>
  <c r="M244" i="9"/>
  <c r="L245" i="9"/>
  <c r="M245" i="9"/>
  <c r="L246" i="9"/>
  <c r="M246" i="9"/>
  <c r="L247" i="9"/>
  <c r="M247" i="9"/>
  <c r="R228" i="11"/>
  <c r="L248" i="9"/>
  <c r="M248" i="9"/>
  <c r="L249" i="9"/>
  <c r="M249" i="9"/>
  <c r="L250" i="9"/>
  <c r="M250" i="9"/>
  <c r="L251" i="9"/>
  <c r="M251" i="9"/>
  <c r="R232" i="11"/>
  <c r="L252" i="9"/>
  <c r="M252" i="9"/>
  <c r="L253" i="9"/>
  <c r="M253" i="9"/>
  <c r="L254" i="9"/>
  <c r="M254" i="9"/>
  <c r="L255" i="9"/>
  <c r="M255" i="9"/>
  <c r="R236" i="11"/>
  <c r="L256" i="9"/>
  <c r="M256" i="9"/>
  <c r="L257" i="9"/>
  <c r="M257" i="9"/>
  <c r="L258" i="9"/>
  <c r="M258" i="9"/>
  <c r="L259" i="9"/>
  <c r="M259" i="9"/>
  <c r="R240" i="11"/>
  <c r="L260" i="9"/>
  <c r="M260" i="9"/>
  <c r="L261" i="9"/>
  <c r="M261" i="9"/>
  <c r="L262" i="9"/>
  <c r="M262" i="9"/>
  <c r="L263" i="9"/>
  <c r="M263" i="9"/>
  <c r="R244" i="11"/>
  <c r="L264" i="9"/>
  <c r="M264" i="9"/>
  <c r="L265" i="9"/>
  <c r="M265" i="9"/>
  <c r="L266" i="9"/>
  <c r="M266" i="9"/>
  <c r="L267" i="9"/>
  <c r="M267" i="9"/>
  <c r="R248" i="11"/>
  <c r="L268" i="9"/>
  <c r="M268" i="9"/>
  <c r="L269" i="9"/>
  <c r="M269" i="9"/>
  <c r="L270" i="9"/>
  <c r="M270" i="9"/>
  <c r="L271" i="9"/>
  <c r="M271" i="9"/>
  <c r="R252" i="11"/>
  <c r="L272" i="9"/>
  <c r="M272" i="9"/>
  <c r="L273" i="9"/>
  <c r="M273" i="9"/>
  <c r="L274" i="9"/>
  <c r="M274" i="9"/>
  <c r="L275" i="9"/>
  <c r="M275" i="9"/>
  <c r="R256" i="11"/>
  <c r="L276" i="9"/>
  <c r="M276" i="9"/>
  <c r="L277" i="9"/>
  <c r="M277" i="9"/>
  <c r="L278" i="9"/>
  <c r="M278" i="9"/>
  <c r="L279" i="9"/>
  <c r="M279" i="9"/>
  <c r="R260" i="11"/>
  <c r="L280" i="9"/>
  <c r="M280" i="9"/>
  <c r="L281" i="9"/>
  <c r="M281" i="9"/>
  <c r="L282" i="9"/>
  <c r="M282" i="9"/>
  <c r="L283" i="9"/>
  <c r="M283" i="9"/>
  <c r="R264" i="11"/>
  <c r="L284" i="9"/>
  <c r="M284" i="9"/>
  <c r="L285" i="9"/>
  <c r="M285" i="9"/>
  <c r="L286" i="9"/>
  <c r="M286" i="9"/>
  <c r="L287" i="9"/>
  <c r="M287" i="9"/>
  <c r="R268" i="11"/>
  <c r="L288" i="9"/>
  <c r="M288" i="9"/>
  <c r="L289" i="9"/>
  <c r="M289" i="9"/>
  <c r="L290" i="9"/>
  <c r="M290" i="9"/>
  <c r="L291" i="9"/>
  <c r="M291" i="9"/>
  <c r="R272" i="11"/>
  <c r="L292" i="9"/>
  <c r="M292" i="9"/>
  <c r="L293" i="9"/>
  <c r="M293" i="9"/>
  <c r="R274" i="11"/>
  <c r="L294" i="9"/>
  <c r="M294" i="9"/>
  <c r="L295" i="9"/>
  <c r="M295" i="9"/>
  <c r="R276" i="11"/>
  <c r="L296" i="9"/>
  <c r="M296" i="9"/>
  <c r="L297" i="9"/>
  <c r="M297" i="9"/>
  <c r="L298" i="9"/>
  <c r="M298" i="9"/>
  <c r="L299" i="9"/>
  <c r="M299" i="9"/>
  <c r="R280" i="11"/>
  <c r="L300" i="9"/>
  <c r="M300" i="9"/>
  <c r="L301" i="9"/>
  <c r="M301" i="9"/>
  <c r="L302" i="9"/>
  <c r="M302" i="9"/>
  <c r="L303" i="9"/>
  <c r="M303" i="9"/>
  <c r="R284" i="11"/>
  <c r="L304" i="9"/>
  <c r="M304" i="9"/>
  <c r="L305" i="9"/>
  <c r="M305" i="9"/>
  <c r="L306" i="9"/>
  <c r="M306" i="9"/>
  <c r="L307" i="9"/>
  <c r="M307" i="9"/>
  <c r="R288" i="11"/>
  <c r="L308" i="9"/>
  <c r="M308" i="9"/>
  <c r="L309" i="9"/>
  <c r="M309" i="9"/>
  <c r="R290" i="11"/>
  <c r="L310" i="9"/>
  <c r="M310" i="9"/>
  <c r="L311" i="9"/>
  <c r="M311" i="9"/>
  <c r="R292" i="11"/>
  <c r="L312" i="9"/>
  <c r="M312" i="9"/>
  <c r="L313" i="9"/>
  <c r="M313" i="9"/>
  <c r="R294" i="11"/>
  <c r="L314" i="9"/>
  <c r="M314" i="9"/>
  <c r="L315" i="9"/>
  <c r="M315" i="9"/>
  <c r="R296" i="11"/>
  <c r="L316" i="9"/>
  <c r="M316" i="9"/>
  <c r="L317" i="9"/>
  <c r="M317" i="9"/>
  <c r="L318" i="9"/>
  <c r="M318" i="9"/>
  <c r="L319" i="9"/>
  <c r="M319" i="9"/>
  <c r="R300" i="11"/>
  <c r="L320" i="9"/>
  <c r="M320" i="9"/>
  <c r="L321" i="9"/>
  <c r="M321" i="9"/>
  <c r="L322" i="9"/>
  <c r="M322" i="9"/>
  <c r="L323" i="9"/>
  <c r="M323" i="9"/>
  <c r="R304" i="11"/>
  <c r="L324" i="9"/>
  <c r="M324" i="9"/>
  <c r="L325" i="9"/>
  <c r="M325" i="9"/>
  <c r="R306" i="11"/>
  <c r="L326" i="9"/>
  <c r="M326" i="9"/>
  <c r="L327" i="9"/>
  <c r="M327" i="9"/>
  <c r="R308" i="11"/>
  <c r="L328" i="9"/>
  <c r="M328" i="9"/>
  <c r="L329" i="9"/>
  <c r="M329" i="9"/>
  <c r="R310" i="11"/>
  <c r="L330" i="9"/>
  <c r="M330" i="9"/>
  <c r="L331" i="9"/>
  <c r="M331" i="9"/>
  <c r="R312" i="11"/>
  <c r="L332" i="9"/>
  <c r="M332" i="9"/>
  <c r="L333" i="9"/>
  <c r="M333" i="9"/>
  <c r="L334" i="9"/>
  <c r="M334" i="9"/>
  <c r="L335" i="9"/>
  <c r="M335" i="9"/>
  <c r="R316" i="11"/>
  <c r="L336" i="9"/>
  <c r="M336" i="9"/>
  <c r="L337" i="9"/>
  <c r="M337" i="9"/>
  <c r="L338" i="9"/>
  <c r="M338" i="9"/>
  <c r="L339" i="9"/>
  <c r="M339" i="9"/>
  <c r="R320" i="11"/>
  <c r="L340" i="9"/>
  <c r="M340" i="9"/>
  <c r="L341" i="9"/>
  <c r="M341" i="9"/>
  <c r="R322" i="11"/>
  <c r="L342" i="9"/>
  <c r="M342" i="9"/>
  <c r="L343" i="9"/>
  <c r="M343" i="9"/>
  <c r="R324" i="11"/>
  <c r="L344" i="9"/>
  <c r="M344" i="9"/>
  <c r="L345" i="9"/>
  <c r="M345" i="9"/>
  <c r="R326" i="11"/>
  <c r="L346" i="9"/>
  <c r="M346" i="9"/>
  <c r="L347" i="9"/>
  <c r="M347" i="9"/>
  <c r="R328" i="11"/>
  <c r="L348" i="9"/>
  <c r="M348" i="9"/>
  <c r="L349" i="9"/>
  <c r="M349" i="9"/>
  <c r="L350" i="9"/>
  <c r="M350" i="9"/>
  <c r="L351" i="9"/>
  <c r="M351" i="9"/>
  <c r="R332" i="11"/>
  <c r="L352" i="9"/>
  <c r="M352" i="9"/>
  <c r="L353" i="9"/>
  <c r="M353" i="9"/>
  <c r="L354" i="9"/>
  <c r="M354" i="9"/>
  <c r="L355" i="9"/>
  <c r="M355" i="9"/>
  <c r="R336" i="11"/>
  <c r="L356" i="9"/>
  <c r="M356" i="9"/>
  <c r="L357" i="9"/>
  <c r="M357" i="9"/>
  <c r="R338" i="11"/>
  <c r="L358" i="9"/>
  <c r="M358" i="9"/>
  <c r="L359" i="9"/>
  <c r="M359" i="9"/>
  <c r="R340" i="11"/>
  <c r="L360" i="9"/>
  <c r="M360" i="9"/>
  <c r="L361" i="9"/>
  <c r="M361" i="9"/>
  <c r="R342" i="11"/>
  <c r="L362" i="9"/>
  <c r="M362" i="9"/>
  <c r="L363" i="9"/>
  <c r="M363" i="9"/>
  <c r="R344" i="11"/>
  <c r="L364" i="9"/>
  <c r="M364" i="9"/>
  <c r="L365" i="9"/>
  <c r="M365" i="9"/>
  <c r="L366" i="9"/>
  <c r="M366" i="9"/>
  <c r="L367" i="9"/>
  <c r="M367" i="9"/>
  <c r="R348" i="11"/>
  <c r="L368" i="9"/>
  <c r="M368" i="9"/>
  <c r="L369" i="9"/>
  <c r="M369" i="9"/>
  <c r="L370" i="9"/>
  <c r="M370" i="9"/>
  <c r="L371" i="9"/>
  <c r="M371" i="9"/>
  <c r="R352" i="11"/>
  <c r="L372" i="9"/>
  <c r="M372" i="9"/>
  <c r="L373" i="9"/>
  <c r="M373" i="9"/>
  <c r="R354" i="11"/>
  <c r="L374" i="9"/>
  <c r="M374" i="9"/>
  <c r="L375" i="9"/>
  <c r="M375" i="9"/>
  <c r="R356" i="11"/>
  <c r="L376" i="9"/>
  <c r="M376" i="9"/>
  <c r="L377" i="9"/>
  <c r="M377" i="9"/>
  <c r="R358" i="11"/>
  <c r="L378" i="9"/>
  <c r="M378" i="9"/>
  <c r="L379" i="9"/>
  <c r="M379" i="9"/>
  <c r="R360" i="11"/>
  <c r="L380" i="9"/>
  <c r="M380" i="9"/>
  <c r="L381" i="9"/>
  <c r="M381" i="9"/>
  <c r="L382" i="9"/>
  <c r="M382" i="9"/>
  <c r="L383" i="9"/>
  <c r="M383" i="9"/>
  <c r="R364" i="11"/>
  <c r="L384" i="9"/>
  <c r="M384" i="9"/>
  <c r="L385" i="9"/>
  <c r="M385" i="9"/>
  <c r="L386" i="9"/>
  <c r="M386" i="9"/>
  <c r="L387" i="9"/>
  <c r="M387" i="9"/>
  <c r="R368" i="11"/>
  <c r="L388" i="9"/>
  <c r="M388" i="9"/>
  <c r="L389" i="9"/>
  <c r="M389" i="9"/>
  <c r="R370" i="11"/>
  <c r="L390" i="9"/>
  <c r="M390" i="9"/>
  <c r="L391" i="9"/>
  <c r="M391" i="9"/>
  <c r="R372" i="11"/>
  <c r="L392" i="9"/>
  <c r="M392" i="9"/>
  <c r="L393" i="9"/>
  <c r="M393" i="9"/>
  <c r="R374" i="11"/>
  <c r="L394" i="9"/>
  <c r="M394" i="9"/>
  <c r="L395" i="9"/>
  <c r="M395" i="9"/>
  <c r="R376" i="11"/>
  <c r="L396" i="9"/>
  <c r="M396" i="9"/>
  <c r="L397" i="9"/>
  <c r="M397" i="9"/>
  <c r="L398" i="9"/>
  <c r="I379" i="11"/>
  <c r="M398" i="9"/>
  <c r="L399" i="9"/>
  <c r="M399" i="9"/>
  <c r="R380" i="11"/>
  <c r="L400" i="9"/>
  <c r="M400" i="9"/>
  <c r="L401" i="9"/>
  <c r="M401" i="9"/>
  <c r="L402" i="9"/>
  <c r="M402" i="9"/>
  <c r="L403" i="9"/>
  <c r="M403" i="9"/>
  <c r="R384" i="11"/>
  <c r="L404" i="9"/>
  <c r="M404" i="9"/>
  <c r="L405" i="9"/>
  <c r="M405" i="9"/>
  <c r="R386" i="11"/>
  <c r="L406" i="9"/>
  <c r="M406" i="9"/>
  <c r="L407" i="9"/>
  <c r="M407" i="9"/>
  <c r="R388" i="11"/>
  <c r="L408" i="9"/>
  <c r="M408" i="9"/>
  <c r="L409" i="9"/>
  <c r="M409" i="9"/>
  <c r="R390" i="11"/>
  <c r="L410" i="9"/>
  <c r="M410" i="9"/>
  <c r="L411" i="9"/>
  <c r="M411" i="9"/>
  <c r="R392" i="11"/>
  <c r="L412" i="9"/>
  <c r="M412" i="9"/>
  <c r="L413" i="9"/>
  <c r="M413" i="9"/>
  <c r="L414" i="9"/>
  <c r="M414" i="9"/>
  <c r="L415" i="9"/>
  <c r="M415" i="9"/>
  <c r="R396" i="11"/>
  <c r="L416" i="9"/>
  <c r="M416" i="9"/>
  <c r="L417" i="9"/>
  <c r="M417" i="9"/>
  <c r="L418" i="9"/>
  <c r="I399" i="11"/>
  <c r="M418" i="9"/>
  <c r="L419" i="9"/>
  <c r="M419" i="9"/>
  <c r="R400" i="11"/>
  <c r="L420" i="9"/>
  <c r="M420" i="9"/>
  <c r="L421" i="9"/>
  <c r="M421" i="9"/>
  <c r="R402" i="11"/>
  <c r="L422" i="9"/>
  <c r="M422" i="9"/>
  <c r="L423" i="9"/>
  <c r="M423" i="9"/>
  <c r="R404" i="11"/>
  <c r="L424" i="9"/>
  <c r="M424" i="9"/>
  <c r="L425" i="9"/>
  <c r="M425" i="9"/>
  <c r="R406" i="11"/>
  <c r="L426" i="9"/>
  <c r="M426" i="9"/>
  <c r="L427" i="9"/>
  <c r="M427" i="9"/>
  <c r="R408" i="11"/>
  <c r="L428" i="9"/>
  <c r="M428" i="9"/>
  <c r="L429" i="9"/>
  <c r="M429" i="9"/>
  <c r="L430" i="9"/>
  <c r="M430" i="9"/>
  <c r="L431" i="9"/>
  <c r="M431" i="9"/>
  <c r="R412" i="11"/>
  <c r="L432" i="9"/>
  <c r="M432" i="9"/>
  <c r="L433" i="9"/>
  <c r="M433" i="9"/>
  <c r="L434" i="9"/>
  <c r="M434" i="9"/>
  <c r="L435" i="9"/>
  <c r="M435" i="9"/>
  <c r="R416" i="11"/>
  <c r="L436" i="9"/>
  <c r="M436" i="9"/>
  <c r="L437" i="9"/>
  <c r="M437" i="9"/>
  <c r="R418" i="11"/>
  <c r="L438" i="9"/>
  <c r="M438" i="9"/>
  <c r="L439" i="9"/>
  <c r="M439" i="9"/>
  <c r="R420" i="11"/>
  <c r="L440" i="9"/>
  <c r="M440" i="9"/>
  <c r="L441" i="9"/>
  <c r="M441" i="9"/>
  <c r="R422" i="11"/>
  <c r="L442" i="9"/>
  <c r="I423" i="11"/>
  <c r="M442" i="9"/>
  <c r="L443" i="9"/>
  <c r="M443" i="9"/>
  <c r="R424" i="11"/>
  <c r="L444" i="9"/>
  <c r="M444" i="9"/>
  <c r="L445" i="9"/>
  <c r="M445" i="9"/>
  <c r="L446" i="9"/>
  <c r="M446" i="9"/>
  <c r="L447" i="9"/>
  <c r="M447" i="9"/>
  <c r="R428" i="11"/>
  <c r="L448" i="9"/>
  <c r="M448" i="9"/>
  <c r="L449" i="9"/>
  <c r="M449" i="9"/>
  <c r="L450" i="9"/>
  <c r="M450" i="9"/>
  <c r="L451" i="9"/>
  <c r="M451" i="9"/>
  <c r="R432" i="11"/>
  <c r="L452" i="9"/>
  <c r="M452" i="9"/>
  <c r="L453" i="9"/>
  <c r="M453" i="9"/>
  <c r="R434" i="11"/>
  <c r="L454" i="9"/>
  <c r="M454" i="9"/>
  <c r="L455" i="9"/>
  <c r="M455" i="9"/>
  <c r="R436" i="11"/>
  <c r="L456" i="9"/>
  <c r="M456" i="9"/>
  <c r="L457" i="9"/>
  <c r="M457" i="9"/>
  <c r="R438" i="11"/>
  <c r="L458" i="9"/>
  <c r="M458" i="9"/>
  <c r="L459" i="9"/>
  <c r="M459" i="9"/>
  <c r="R440" i="11"/>
  <c r="L460" i="9"/>
  <c r="M460" i="9"/>
  <c r="L461" i="9"/>
  <c r="M461" i="9"/>
  <c r="L462" i="9"/>
  <c r="I443" i="11"/>
  <c r="M462" i="9"/>
  <c r="L463" i="9"/>
  <c r="M463" i="9"/>
  <c r="R444" i="11"/>
  <c r="L464" i="9"/>
  <c r="M464" i="9"/>
  <c r="L465" i="9"/>
  <c r="M465" i="9"/>
  <c r="L466" i="9"/>
  <c r="M466" i="9"/>
  <c r="L467" i="9"/>
  <c r="M467" i="9"/>
  <c r="L468" i="9"/>
  <c r="M468" i="9"/>
  <c r="L469" i="9"/>
  <c r="M469" i="9"/>
  <c r="R450" i="11"/>
  <c r="L470" i="9"/>
  <c r="M470" i="9"/>
  <c r="L471" i="9"/>
  <c r="M471" i="9"/>
  <c r="L472" i="9"/>
  <c r="M472" i="9"/>
  <c r="L473" i="9"/>
  <c r="M473" i="9"/>
  <c r="R454" i="11"/>
  <c r="L474" i="9"/>
  <c r="M474" i="9"/>
  <c r="L475" i="9"/>
  <c r="M475" i="9"/>
  <c r="L476" i="9"/>
  <c r="M476" i="9"/>
  <c r="L477" i="9"/>
  <c r="M477" i="9"/>
  <c r="L478" i="9"/>
  <c r="M478" i="9"/>
  <c r="L479" i="9"/>
  <c r="M479" i="9"/>
  <c r="R460" i="11"/>
  <c r="L480" i="9"/>
  <c r="M480" i="9"/>
  <c r="L481" i="9"/>
  <c r="M481" i="9"/>
  <c r="L482" i="9"/>
  <c r="M482" i="9"/>
  <c r="L483" i="9"/>
  <c r="M483" i="9"/>
  <c r="R464" i="11"/>
  <c r="L484" i="9"/>
  <c r="M484" i="9"/>
  <c r="L485" i="9"/>
  <c r="M485" i="9"/>
  <c r="R466" i="11"/>
  <c r="L486" i="9"/>
  <c r="M486" i="9"/>
  <c r="L487" i="9"/>
  <c r="M487" i="9"/>
  <c r="R468" i="11"/>
  <c r="L488" i="9"/>
  <c r="M488" i="9"/>
  <c r="L489" i="9"/>
  <c r="M489" i="9"/>
  <c r="R470" i="11"/>
  <c r="L490" i="9"/>
  <c r="M490" i="9"/>
  <c r="L491" i="9"/>
  <c r="M491" i="9"/>
  <c r="R472" i="11"/>
  <c r="L492" i="9"/>
  <c r="M492" i="9"/>
  <c r="L493" i="9"/>
  <c r="M493" i="9"/>
  <c r="L494" i="9"/>
  <c r="M494" i="9"/>
  <c r="L495" i="9"/>
  <c r="M495" i="9"/>
  <c r="L496" i="9"/>
  <c r="M496" i="9"/>
  <c r="L497" i="9"/>
  <c r="M497" i="9"/>
  <c r="L498" i="9"/>
  <c r="M498" i="9"/>
  <c r="L499" i="9"/>
  <c r="M499" i="9"/>
  <c r="R480" i="11"/>
  <c r="L500" i="9"/>
  <c r="M500" i="9"/>
  <c r="R2" i="11"/>
  <c r="I2" i="11"/>
  <c r="I479" i="11"/>
  <c r="I473" i="11"/>
  <c r="I469" i="11"/>
  <c r="I463" i="11"/>
  <c r="I455" i="11"/>
  <c r="I449" i="11"/>
  <c r="I439" i="11"/>
  <c r="I427" i="11"/>
  <c r="I417" i="11"/>
  <c r="I407" i="11"/>
  <c r="I393" i="11"/>
  <c r="I387" i="11"/>
  <c r="I383" i="11"/>
  <c r="I373" i="11"/>
  <c r="I367" i="11"/>
  <c r="I361" i="11"/>
  <c r="I357" i="11"/>
  <c r="I351" i="11"/>
  <c r="I343" i="11"/>
  <c r="I335" i="11"/>
  <c r="I327" i="11"/>
  <c r="I321" i="11"/>
  <c r="I315" i="11"/>
  <c r="I311" i="11"/>
  <c r="I305" i="11"/>
  <c r="I299" i="11"/>
  <c r="I293" i="11"/>
  <c r="I287" i="11"/>
  <c r="I281" i="11"/>
  <c r="I275" i="11"/>
  <c r="I269" i="11"/>
  <c r="I263" i="11"/>
  <c r="I257" i="11"/>
  <c r="I251" i="11"/>
  <c r="I245" i="11"/>
  <c r="I239" i="11"/>
  <c r="I235" i="11"/>
  <c r="I229" i="11"/>
  <c r="I223" i="11"/>
  <c r="I215" i="11"/>
  <c r="I207" i="11"/>
  <c r="I201" i="11"/>
  <c r="I195" i="11"/>
  <c r="I189" i="11"/>
  <c r="I183" i="11"/>
  <c r="I177" i="11"/>
  <c r="I171" i="11"/>
  <c r="I165" i="11"/>
  <c r="I161" i="11"/>
  <c r="I155" i="11"/>
  <c r="I149" i="11"/>
  <c r="I143" i="11"/>
  <c r="I135" i="11"/>
  <c r="I129" i="11"/>
  <c r="I121" i="11"/>
  <c r="I113" i="11"/>
  <c r="I107" i="11"/>
  <c r="I101" i="11"/>
  <c r="I95" i="11"/>
  <c r="I89" i="11"/>
  <c r="I81" i="11"/>
  <c r="I75" i="11"/>
  <c r="I69" i="11"/>
  <c r="I63" i="11"/>
  <c r="I57" i="11"/>
  <c r="I51" i="11"/>
  <c r="I45" i="11"/>
  <c r="I39" i="11"/>
  <c r="I33" i="11"/>
  <c r="I27" i="11"/>
  <c r="I23" i="11"/>
  <c r="I17" i="11"/>
  <c r="I11" i="11"/>
  <c r="I7" i="11"/>
  <c r="I3" i="11"/>
  <c r="I481" i="11"/>
  <c r="I477" i="11"/>
  <c r="I475" i="11"/>
  <c r="I471" i="11"/>
  <c r="I467" i="11"/>
  <c r="I465" i="11"/>
  <c r="I461" i="11"/>
  <c r="I459" i="11"/>
  <c r="I457" i="11"/>
  <c r="I453" i="11"/>
  <c r="I451" i="11"/>
  <c r="I447" i="11"/>
  <c r="I445" i="11"/>
  <c r="I441" i="11"/>
  <c r="I437" i="11"/>
  <c r="I435" i="11"/>
  <c r="I431" i="11"/>
  <c r="I429" i="11"/>
  <c r="I425" i="11"/>
  <c r="I421" i="11"/>
  <c r="I419" i="11"/>
  <c r="I415" i="11"/>
  <c r="I411" i="11"/>
  <c r="I409" i="11"/>
  <c r="I405" i="11"/>
  <c r="I403" i="11"/>
  <c r="I401" i="11"/>
  <c r="I397" i="11"/>
  <c r="I395" i="11"/>
  <c r="I391" i="11"/>
  <c r="I389" i="11"/>
  <c r="I385" i="11"/>
  <c r="I381" i="11"/>
  <c r="I377" i="11"/>
  <c r="I375" i="11"/>
  <c r="I371" i="11"/>
  <c r="I369" i="11"/>
  <c r="I365" i="11"/>
  <c r="I363" i="11"/>
  <c r="I359" i="11"/>
  <c r="I355" i="11"/>
  <c r="I353" i="11"/>
  <c r="I349" i="11"/>
  <c r="I347" i="11"/>
  <c r="I345" i="11"/>
  <c r="I341" i="11"/>
  <c r="I339" i="11"/>
  <c r="I337" i="11"/>
  <c r="I333" i="11"/>
  <c r="I331" i="11"/>
  <c r="I329" i="11"/>
  <c r="I325" i="11"/>
  <c r="I323" i="11"/>
  <c r="I319" i="11"/>
  <c r="I317" i="11"/>
  <c r="I313" i="11"/>
  <c r="I309" i="11"/>
  <c r="I307" i="11"/>
  <c r="I303" i="11"/>
  <c r="I301" i="11"/>
  <c r="I297" i="11"/>
  <c r="I295" i="11"/>
  <c r="I291" i="11"/>
  <c r="I289" i="11"/>
  <c r="I285" i="11"/>
  <c r="I283" i="11"/>
  <c r="I279" i="11"/>
  <c r="I277" i="11"/>
  <c r="I273" i="11"/>
  <c r="I271" i="11"/>
  <c r="I267" i="11"/>
  <c r="I265" i="11"/>
  <c r="I261" i="11"/>
  <c r="I259" i="11"/>
  <c r="I255" i="11"/>
  <c r="I253" i="11"/>
  <c r="I249" i="11"/>
  <c r="I247" i="11"/>
  <c r="I243" i="11"/>
  <c r="I241" i="11"/>
  <c r="I237" i="11"/>
  <c r="I233" i="11"/>
  <c r="I231" i="11"/>
  <c r="I227" i="11"/>
  <c r="I225" i="11"/>
  <c r="I221" i="11"/>
  <c r="I219" i="11"/>
  <c r="I217" i="11"/>
  <c r="I213" i="11"/>
  <c r="I211" i="11"/>
  <c r="I209" i="11"/>
  <c r="I205" i="11"/>
  <c r="I203" i="11"/>
  <c r="I199" i="11"/>
  <c r="I197" i="11"/>
  <c r="I193" i="11"/>
  <c r="I191" i="11"/>
  <c r="I187" i="11"/>
  <c r="I185" i="11"/>
  <c r="I181" i="11"/>
  <c r="I179" i="11"/>
  <c r="I175" i="11"/>
  <c r="I173" i="11"/>
  <c r="I169" i="11"/>
  <c r="I167" i="11"/>
  <c r="I163" i="11"/>
  <c r="I159" i="11"/>
  <c r="I157" i="11"/>
  <c r="I153" i="11"/>
  <c r="I151" i="11"/>
  <c r="I147" i="11"/>
  <c r="I145" i="11"/>
  <c r="I141" i="11"/>
  <c r="I139" i="11"/>
  <c r="I137" i="11"/>
  <c r="I133" i="11"/>
  <c r="I131" i="11"/>
  <c r="I127" i="11"/>
  <c r="I125" i="11"/>
  <c r="I123" i="11"/>
  <c r="I119" i="11"/>
  <c r="I117" i="11"/>
  <c r="I115" i="11"/>
  <c r="I111" i="11"/>
  <c r="I109" i="11"/>
  <c r="I105" i="11"/>
  <c r="I103" i="11"/>
  <c r="I99" i="11"/>
  <c r="I97" i="11"/>
  <c r="I93" i="11"/>
  <c r="I91" i="11"/>
  <c r="I87" i="11"/>
  <c r="I85" i="11"/>
  <c r="I83" i="11"/>
  <c r="I79" i="11"/>
  <c r="I77" i="11"/>
  <c r="I73" i="11"/>
  <c r="I71" i="11"/>
  <c r="I67" i="11"/>
  <c r="I65" i="11"/>
  <c r="I61" i="11"/>
  <c r="I59" i="11"/>
  <c r="I55" i="11"/>
  <c r="I53" i="11"/>
  <c r="I49" i="11"/>
  <c r="I47" i="11"/>
  <c r="I43" i="11"/>
  <c r="I41" i="11"/>
  <c r="I37" i="11"/>
  <c r="I35" i="11"/>
  <c r="I31" i="11"/>
  <c r="I29" i="11"/>
  <c r="I25" i="11"/>
  <c r="I21" i="11"/>
  <c r="I19" i="11"/>
  <c r="I15" i="11"/>
  <c r="I13" i="11"/>
  <c r="I9" i="11"/>
  <c r="I5" i="11"/>
  <c r="I480" i="11"/>
  <c r="I478" i="11"/>
  <c r="I476" i="11"/>
  <c r="I474" i="11"/>
  <c r="I472" i="11"/>
  <c r="I470" i="11"/>
  <c r="I468" i="11"/>
  <c r="I466" i="11"/>
  <c r="I464" i="11"/>
  <c r="I462" i="11"/>
  <c r="I460" i="11"/>
  <c r="I458" i="11"/>
  <c r="I456" i="11"/>
  <c r="I454" i="11"/>
  <c r="I452" i="11"/>
  <c r="I450" i="11"/>
  <c r="I448" i="11"/>
  <c r="I446" i="11"/>
  <c r="I444" i="11"/>
  <c r="I442" i="11"/>
  <c r="I440" i="11"/>
  <c r="I438" i="11"/>
  <c r="I436" i="11"/>
  <c r="I434" i="11"/>
  <c r="I432" i="11"/>
  <c r="I430" i="11"/>
  <c r="I428" i="11"/>
  <c r="I426" i="11"/>
  <c r="I424" i="11"/>
  <c r="I422" i="11"/>
  <c r="I420" i="11"/>
  <c r="I418" i="11"/>
  <c r="I416" i="11"/>
  <c r="I414" i="11"/>
  <c r="I412" i="11"/>
  <c r="I410" i="11"/>
  <c r="I408" i="11"/>
  <c r="I406" i="11"/>
  <c r="I404" i="11"/>
  <c r="I402" i="11"/>
  <c r="I400" i="11"/>
  <c r="I398" i="11"/>
  <c r="I396" i="11"/>
  <c r="I394" i="11"/>
  <c r="I392" i="11"/>
  <c r="I390" i="11"/>
  <c r="I388" i="11"/>
  <c r="I386" i="11"/>
  <c r="I384" i="11"/>
  <c r="I382" i="11"/>
  <c r="I380" i="11"/>
  <c r="I378" i="11"/>
  <c r="I376" i="11"/>
  <c r="I374" i="11"/>
  <c r="I372" i="11"/>
  <c r="I370" i="11"/>
  <c r="I368" i="11"/>
  <c r="I366" i="11"/>
  <c r="I364" i="11"/>
  <c r="I362" i="11"/>
  <c r="I360" i="11"/>
  <c r="I358" i="11"/>
  <c r="I356" i="11"/>
  <c r="I354" i="11"/>
  <c r="I352" i="11"/>
  <c r="I350" i="11"/>
  <c r="I348" i="11"/>
  <c r="I346" i="11"/>
  <c r="I344" i="11"/>
  <c r="I342" i="11"/>
  <c r="I340" i="11"/>
  <c r="I338" i="11"/>
  <c r="I336" i="11"/>
  <c r="I334" i="11"/>
  <c r="I332" i="11"/>
  <c r="I330" i="11"/>
  <c r="I328" i="11"/>
  <c r="I326" i="11"/>
  <c r="I324" i="11"/>
  <c r="I322" i="11"/>
  <c r="I320" i="11"/>
  <c r="I318" i="11"/>
  <c r="I316" i="11"/>
  <c r="I314" i="11"/>
  <c r="I312" i="11"/>
  <c r="I310" i="11"/>
  <c r="I308" i="11"/>
  <c r="I306" i="11"/>
  <c r="I304" i="11"/>
  <c r="I302" i="11"/>
  <c r="I300" i="11"/>
  <c r="I298" i="11"/>
  <c r="I296" i="11"/>
  <c r="I294" i="11"/>
  <c r="I292" i="11"/>
  <c r="I290" i="11"/>
  <c r="I288" i="11"/>
  <c r="I286" i="11"/>
  <c r="I284" i="11"/>
  <c r="I282" i="11"/>
  <c r="I280" i="11"/>
  <c r="I278" i="11"/>
  <c r="I276" i="11"/>
  <c r="I274" i="11"/>
  <c r="I272" i="11"/>
  <c r="I270" i="11"/>
  <c r="I268" i="11"/>
  <c r="I266" i="11"/>
  <c r="I264" i="11"/>
  <c r="I262" i="11"/>
  <c r="I260" i="11"/>
  <c r="I258" i="11"/>
  <c r="I256" i="11"/>
  <c r="I254" i="11"/>
  <c r="I252" i="11"/>
  <c r="I250" i="11"/>
  <c r="I248" i="11"/>
  <c r="I246" i="11"/>
  <c r="I244" i="11"/>
  <c r="I242" i="11"/>
  <c r="I240" i="11"/>
  <c r="I238" i="11"/>
  <c r="I236" i="11"/>
  <c r="I234" i="11"/>
  <c r="I232" i="11"/>
  <c r="I230" i="11"/>
  <c r="I228" i="11"/>
  <c r="I226" i="11"/>
  <c r="I224" i="11"/>
  <c r="I222" i="11"/>
  <c r="I220" i="11"/>
  <c r="I218" i="11"/>
  <c r="I216" i="11"/>
  <c r="I214" i="11"/>
  <c r="I212" i="11"/>
  <c r="I210" i="11"/>
  <c r="I208" i="11"/>
  <c r="I206" i="11"/>
  <c r="I204" i="11"/>
  <c r="I202" i="11"/>
  <c r="I200" i="11"/>
  <c r="I198" i="11"/>
  <c r="I196" i="11"/>
  <c r="I194" i="11"/>
  <c r="I192" i="11"/>
  <c r="I190" i="11"/>
  <c r="I188" i="11"/>
  <c r="I186" i="11"/>
  <c r="I184" i="11"/>
  <c r="I182" i="11"/>
  <c r="I180" i="11"/>
  <c r="I178" i="11"/>
  <c r="I176" i="11"/>
  <c r="I174" i="11"/>
  <c r="I172" i="11"/>
  <c r="I170" i="11"/>
  <c r="I168" i="11"/>
  <c r="I166" i="11"/>
  <c r="I164" i="11"/>
  <c r="I162" i="11"/>
  <c r="I160" i="11"/>
  <c r="I158" i="11"/>
  <c r="I156" i="11"/>
  <c r="I154" i="11"/>
  <c r="I152" i="11"/>
  <c r="I150" i="11"/>
  <c r="I148" i="11"/>
  <c r="I146" i="11"/>
  <c r="I144" i="11"/>
  <c r="I142" i="11"/>
  <c r="I140" i="11"/>
  <c r="I138" i="11"/>
  <c r="I136" i="11"/>
  <c r="I134" i="11"/>
  <c r="I132" i="11"/>
  <c r="I130" i="11"/>
  <c r="I128" i="11"/>
  <c r="I126" i="11"/>
  <c r="I124" i="11"/>
  <c r="I122" i="11"/>
  <c r="I120" i="11"/>
  <c r="I118" i="11"/>
  <c r="I116" i="11"/>
  <c r="I114" i="11"/>
  <c r="I112" i="11"/>
  <c r="I110" i="11"/>
  <c r="I108" i="11"/>
  <c r="I106" i="11"/>
  <c r="I104" i="11"/>
  <c r="I102" i="11"/>
  <c r="I100" i="11"/>
  <c r="I98" i="11"/>
  <c r="I96" i="11"/>
  <c r="I94" i="11"/>
  <c r="I92" i="11"/>
  <c r="I90" i="11"/>
  <c r="I88" i="11"/>
  <c r="I86" i="11"/>
  <c r="I84" i="11"/>
  <c r="I82" i="11"/>
  <c r="I80" i="11"/>
  <c r="I78" i="11"/>
  <c r="I76" i="11"/>
  <c r="I74" i="11"/>
  <c r="I72" i="11"/>
  <c r="I70" i="11"/>
  <c r="I68" i="11"/>
  <c r="I66" i="11"/>
  <c r="I64" i="11"/>
  <c r="I62" i="11"/>
  <c r="I60" i="11"/>
  <c r="I58" i="11"/>
  <c r="I56" i="11"/>
  <c r="I54" i="11"/>
  <c r="I52" i="11"/>
  <c r="I50" i="11"/>
  <c r="I48" i="11"/>
  <c r="I46" i="11"/>
  <c r="I44" i="11"/>
  <c r="I42" i="11"/>
  <c r="I40" i="11"/>
  <c r="I38" i="11"/>
  <c r="I36" i="11"/>
  <c r="I34" i="11"/>
  <c r="I32" i="11"/>
  <c r="I30" i="11"/>
  <c r="I28" i="11"/>
  <c r="I26" i="11"/>
  <c r="I24" i="11"/>
  <c r="I22" i="11"/>
  <c r="I20" i="11"/>
  <c r="I18" i="11"/>
  <c r="I16" i="11"/>
  <c r="I14" i="11"/>
  <c r="I12" i="11"/>
  <c r="I10" i="11"/>
  <c r="I8" i="11"/>
  <c r="I6" i="11"/>
  <c r="I4" i="11"/>
  <c r="AE108" i="9"/>
  <c r="AE110" i="9"/>
  <c r="AE112" i="9"/>
  <c r="AE116" i="9"/>
  <c r="AE118" i="9"/>
  <c r="AE122" i="9"/>
  <c r="AE124" i="9"/>
  <c r="AE126" i="9"/>
  <c r="AE128" i="9"/>
  <c r="AE130" i="9"/>
  <c r="AE134" i="9"/>
  <c r="AE136" i="9"/>
  <c r="AE138" i="9"/>
  <c r="AE140" i="9"/>
  <c r="AE142" i="9"/>
  <c r="AE144" i="9"/>
  <c r="AE146" i="9"/>
  <c r="AE148" i="9"/>
  <c r="AE150" i="9"/>
  <c r="AE158" i="9"/>
  <c r="AE166" i="9"/>
  <c r="AE168" i="9"/>
  <c r="AE170" i="9"/>
  <c r="AE172" i="9"/>
  <c r="AE174" i="9"/>
  <c r="AE176" i="9"/>
  <c r="AE178" i="9"/>
  <c r="AE180" i="9"/>
  <c r="AE184" i="9"/>
  <c r="AE186" i="9"/>
  <c r="AE188" i="9"/>
  <c r="AE190" i="9"/>
  <c r="AE194" i="9"/>
  <c r="AE198" i="9"/>
  <c r="AE200" i="9"/>
  <c r="AE202" i="9"/>
  <c r="AE204" i="9"/>
  <c r="AE206" i="9"/>
  <c r="AE208" i="9"/>
  <c r="AE210" i="9"/>
  <c r="AE212" i="9"/>
  <c r="AE214" i="9"/>
  <c r="AE216" i="9"/>
  <c r="AE218" i="9"/>
  <c r="AE220" i="9"/>
  <c r="AE222" i="9"/>
  <c r="AE224" i="9"/>
  <c r="AE226" i="9"/>
  <c r="AE228" i="9"/>
  <c r="AE230" i="9"/>
  <c r="AE232" i="9"/>
  <c r="AE234" i="9"/>
  <c r="AE236" i="9"/>
  <c r="AE238" i="9"/>
  <c r="AE240" i="9"/>
  <c r="AE246" i="9"/>
  <c r="AE248" i="9"/>
  <c r="AE250" i="9"/>
  <c r="AE256" i="9"/>
  <c r="AE258" i="9"/>
  <c r="AE260" i="9"/>
  <c r="AE262" i="9"/>
  <c r="AE264" i="9"/>
  <c r="AE266" i="9"/>
  <c r="AE268" i="9"/>
  <c r="AE272" i="9"/>
  <c r="AE274" i="9"/>
  <c r="AE276" i="9"/>
  <c r="AE278" i="9"/>
  <c r="AE280" i="9"/>
  <c r="AE282" i="9"/>
  <c r="AE284" i="9"/>
  <c r="AE286" i="9"/>
  <c r="AE288" i="9"/>
  <c r="AE290" i="9"/>
  <c r="AE292" i="9"/>
  <c r="AE294" i="9"/>
  <c r="AE296" i="9"/>
  <c r="AE298" i="9"/>
  <c r="AE300" i="9"/>
  <c r="AE302" i="9"/>
  <c r="AE304" i="9"/>
  <c r="AE306" i="9"/>
  <c r="AE308" i="9"/>
  <c r="AE310" i="9"/>
  <c r="AE312" i="9"/>
  <c r="AE314" i="9"/>
  <c r="AE316" i="9"/>
  <c r="AE318" i="9"/>
  <c r="AE320" i="9"/>
  <c r="AE322" i="9"/>
  <c r="AE324" i="9"/>
  <c r="AE326" i="9"/>
  <c r="AE328" i="9"/>
  <c r="AE330" i="9"/>
  <c r="AE332" i="9"/>
  <c r="AE334" i="9"/>
  <c r="AE336" i="9"/>
  <c r="AE338" i="9"/>
  <c r="AE340" i="9"/>
  <c r="AE342" i="9"/>
  <c r="AE344" i="9"/>
  <c r="AE346" i="9"/>
  <c r="AE348" i="9"/>
  <c r="AE352" i="9"/>
  <c r="AE354" i="9"/>
  <c r="AE356" i="9"/>
  <c r="AE358" i="9"/>
  <c r="AE362" i="9"/>
  <c r="AE364" i="9"/>
  <c r="AE366" i="9"/>
  <c r="AE368" i="9"/>
  <c r="AE370" i="9"/>
  <c r="AE372" i="9"/>
  <c r="AE374" i="9"/>
  <c r="AE376" i="9"/>
  <c r="AE378" i="9"/>
  <c r="AE382" i="9"/>
  <c r="AE384" i="9"/>
  <c r="AE386" i="9"/>
  <c r="AE388" i="9"/>
  <c r="AE390" i="9"/>
  <c r="AE392" i="9"/>
  <c r="AE394" i="9"/>
  <c r="AE396" i="9"/>
  <c r="AE398" i="9"/>
  <c r="AE400" i="9"/>
  <c r="AE402" i="9"/>
  <c r="AE404" i="9"/>
  <c r="AE406" i="9"/>
  <c r="AE408" i="9"/>
  <c r="AE410" i="9"/>
  <c r="AE412" i="9"/>
  <c r="AE414" i="9"/>
  <c r="AE416" i="9"/>
  <c r="AE418" i="9"/>
  <c r="AE420" i="9"/>
  <c r="AE422" i="9"/>
  <c r="AE424" i="9"/>
  <c r="AE426" i="9"/>
  <c r="AE428" i="9"/>
  <c r="AE430" i="9"/>
  <c r="AE432" i="9"/>
  <c r="AE434" i="9"/>
  <c r="AE436" i="9"/>
  <c r="AE438" i="9"/>
  <c r="AE440" i="9"/>
  <c r="AE442" i="9"/>
  <c r="AE444" i="9"/>
  <c r="AE448" i="9"/>
  <c r="AE450" i="9"/>
  <c r="AE452" i="9"/>
  <c r="AE454" i="9"/>
  <c r="AE456" i="9"/>
  <c r="AE458" i="9"/>
  <c r="AE460" i="9"/>
  <c r="AE464" i="9"/>
  <c r="AE468" i="9"/>
  <c r="AE470" i="9"/>
  <c r="AE472" i="9"/>
  <c r="AE474" i="9"/>
  <c r="AE476" i="9"/>
  <c r="AE480" i="9"/>
  <c r="AE482" i="9"/>
  <c r="AE484" i="9"/>
  <c r="AE486" i="9"/>
  <c r="AE488" i="9"/>
  <c r="AE490" i="9"/>
  <c r="AE492" i="9"/>
  <c r="AE494" i="9"/>
  <c r="AE496" i="9"/>
  <c r="AE498" i="9"/>
  <c r="R481" i="11"/>
  <c r="D481" i="11"/>
  <c r="A481" i="11"/>
  <c r="D480" i="11"/>
  <c r="A480" i="11"/>
  <c r="R479" i="11"/>
  <c r="D479" i="11"/>
  <c r="A479" i="11"/>
  <c r="R478" i="11"/>
  <c r="D478" i="11"/>
  <c r="A478" i="11"/>
  <c r="R477" i="11"/>
  <c r="D477" i="11"/>
  <c r="A477" i="11"/>
  <c r="D476" i="11"/>
  <c r="A476" i="11"/>
  <c r="R475" i="11"/>
  <c r="D475" i="11"/>
  <c r="A475" i="11"/>
  <c r="R474" i="11"/>
  <c r="D474" i="11"/>
  <c r="A474" i="11"/>
  <c r="R473" i="11"/>
  <c r="D473" i="11"/>
  <c r="A473" i="11"/>
  <c r="D472" i="11"/>
  <c r="A472" i="11"/>
  <c r="R471" i="11"/>
  <c r="D471" i="11"/>
  <c r="A471" i="11"/>
  <c r="D470" i="11"/>
  <c r="A470" i="11"/>
  <c r="R469" i="11"/>
  <c r="D469" i="11"/>
  <c r="A469" i="11"/>
  <c r="D468" i="11"/>
  <c r="A468" i="11"/>
  <c r="R467" i="11"/>
  <c r="D467" i="11"/>
  <c r="A467" i="11"/>
  <c r="D466" i="11"/>
  <c r="A466" i="11"/>
  <c r="R465" i="11"/>
  <c r="D465" i="11"/>
  <c r="A465" i="11"/>
  <c r="D464" i="11"/>
  <c r="A464" i="11"/>
  <c r="R463" i="11"/>
  <c r="D463" i="11"/>
  <c r="A463" i="11"/>
  <c r="R462" i="11"/>
  <c r="D462" i="11"/>
  <c r="A462" i="11"/>
  <c r="R461" i="11"/>
  <c r="D461" i="11"/>
  <c r="A461" i="11"/>
  <c r="D460" i="11"/>
  <c r="A460" i="11"/>
  <c r="R459" i="11"/>
  <c r="D459" i="11"/>
  <c r="A459" i="11"/>
  <c r="R458" i="11"/>
  <c r="D458" i="11"/>
  <c r="A458" i="11"/>
  <c r="R457" i="11"/>
  <c r="D457" i="11"/>
  <c r="A457" i="11"/>
  <c r="D456" i="11"/>
  <c r="A456" i="11"/>
  <c r="R455" i="11"/>
  <c r="D455" i="11"/>
  <c r="A455" i="11"/>
  <c r="D454" i="11"/>
  <c r="A454" i="11"/>
  <c r="R453" i="11"/>
  <c r="D453" i="11"/>
  <c r="A453" i="11"/>
  <c r="D452" i="11"/>
  <c r="A452" i="11"/>
  <c r="R451" i="11"/>
  <c r="D451" i="11"/>
  <c r="A451" i="11"/>
  <c r="D450" i="11"/>
  <c r="A450" i="11"/>
  <c r="R449" i="11"/>
  <c r="D449" i="11"/>
  <c r="A449" i="11"/>
  <c r="D448" i="11"/>
  <c r="A448" i="11"/>
  <c r="R447" i="11"/>
  <c r="D447" i="11"/>
  <c r="A447" i="11"/>
  <c r="R446" i="11"/>
  <c r="D446" i="11"/>
  <c r="A446" i="11"/>
  <c r="R445" i="11"/>
  <c r="D445" i="11"/>
  <c r="A445" i="11"/>
  <c r="D444" i="11"/>
  <c r="A444" i="11"/>
  <c r="R443" i="11"/>
  <c r="D443" i="11"/>
  <c r="A443" i="11"/>
  <c r="R442" i="11"/>
  <c r="D442" i="11"/>
  <c r="A442" i="11"/>
  <c r="R441" i="11"/>
  <c r="D441" i="11"/>
  <c r="A441" i="11"/>
  <c r="D440" i="11"/>
  <c r="A440" i="11"/>
  <c r="R439" i="11"/>
  <c r="D439" i="11"/>
  <c r="A439" i="11"/>
  <c r="D438" i="11"/>
  <c r="A438" i="11"/>
  <c r="R437" i="11"/>
  <c r="D437" i="11"/>
  <c r="A437" i="11"/>
  <c r="D436" i="11"/>
  <c r="A436" i="11"/>
  <c r="R435" i="11"/>
  <c r="D435" i="11"/>
  <c r="A435" i="11"/>
  <c r="D434" i="11"/>
  <c r="A434" i="11"/>
  <c r="R433" i="11"/>
  <c r="D433" i="11"/>
  <c r="A433" i="11"/>
  <c r="D432" i="11"/>
  <c r="A432" i="11"/>
  <c r="R431" i="11"/>
  <c r="D431" i="11"/>
  <c r="A431" i="11"/>
  <c r="R430" i="11"/>
  <c r="D430" i="11"/>
  <c r="A430" i="11"/>
  <c r="R429" i="11"/>
  <c r="D429" i="11"/>
  <c r="A429" i="11"/>
  <c r="D428" i="11"/>
  <c r="A428" i="11"/>
  <c r="R427" i="11"/>
  <c r="D427" i="11"/>
  <c r="A427" i="11"/>
  <c r="R426" i="11"/>
  <c r="D426" i="11"/>
  <c r="A426" i="11"/>
  <c r="R425" i="11"/>
  <c r="D425" i="11"/>
  <c r="A425" i="11"/>
  <c r="D424" i="11"/>
  <c r="A424" i="11"/>
  <c r="R423" i="11"/>
  <c r="D423" i="11"/>
  <c r="A423" i="11"/>
  <c r="D422" i="11"/>
  <c r="A422" i="11"/>
  <c r="R421" i="11"/>
  <c r="D421" i="11"/>
  <c r="A421" i="11"/>
  <c r="D420" i="11"/>
  <c r="A420" i="11"/>
  <c r="R419" i="11"/>
  <c r="D419" i="11"/>
  <c r="A419" i="11"/>
  <c r="D418" i="11"/>
  <c r="A418" i="11"/>
  <c r="R417" i="11"/>
  <c r="D417" i="11"/>
  <c r="A417" i="11"/>
  <c r="D416" i="11"/>
  <c r="A416" i="11"/>
  <c r="R415" i="11"/>
  <c r="D415" i="11"/>
  <c r="A415" i="11"/>
  <c r="R414" i="11"/>
  <c r="D414" i="11"/>
  <c r="A414" i="11"/>
  <c r="R413" i="11"/>
  <c r="D413" i="11"/>
  <c r="A413" i="11"/>
  <c r="D412" i="11"/>
  <c r="A412" i="11"/>
  <c r="R411" i="11"/>
  <c r="D411" i="11"/>
  <c r="A411" i="11"/>
  <c r="R410" i="11"/>
  <c r="D410" i="11"/>
  <c r="A410" i="11"/>
  <c r="R409" i="11"/>
  <c r="D409" i="11"/>
  <c r="A409" i="11"/>
  <c r="D408" i="11"/>
  <c r="A408" i="11"/>
  <c r="R407" i="11"/>
  <c r="D407" i="11"/>
  <c r="A407" i="11"/>
  <c r="D406" i="11"/>
  <c r="A406" i="11"/>
  <c r="R405" i="11"/>
  <c r="D405" i="11"/>
  <c r="A405" i="11"/>
  <c r="D404" i="11"/>
  <c r="A404" i="11"/>
  <c r="R403" i="11"/>
  <c r="D403" i="11"/>
  <c r="A403" i="11"/>
  <c r="D402" i="11"/>
  <c r="A402" i="11"/>
  <c r="R401" i="11"/>
  <c r="D401" i="11"/>
  <c r="A401" i="11"/>
  <c r="D400" i="11"/>
  <c r="A400" i="11"/>
  <c r="R399" i="11"/>
  <c r="D399" i="11"/>
  <c r="A399" i="11"/>
  <c r="R398" i="11"/>
  <c r="D398" i="11"/>
  <c r="A398" i="11"/>
  <c r="R397" i="11"/>
  <c r="D397" i="11"/>
  <c r="A397" i="11"/>
  <c r="D396" i="11"/>
  <c r="A396" i="11"/>
  <c r="R395" i="11"/>
  <c r="D395" i="11"/>
  <c r="A395" i="11"/>
  <c r="R394" i="11"/>
  <c r="D394" i="11"/>
  <c r="A394" i="11"/>
  <c r="R393" i="11"/>
  <c r="D393" i="11"/>
  <c r="A393" i="11"/>
  <c r="D392" i="11"/>
  <c r="A392" i="11"/>
  <c r="R391" i="11"/>
  <c r="D391" i="11"/>
  <c r="A391" i="11"/>
  <c r="D390" i="11"/>
  <c r="A390" i="11"/>
  <c r="R389" i="11"/>
  <c r="D389" i="11"/>
  <c r="A389" i="11"/>
  <c r="D388" i="11"/>
  <c r="A388" i="11"/>
  <c r="R387" i="11"/>
  <c r="D387" i="11"/>
  <c r="A387" i="11"/>
  <c r="D386" i="11"/>
  <c r="A386" i="11"/>
  <c r="R385" i="11"/>
  <c r="D385" i="11"/>
  <c r="A385" i="11"/>
  <c r="D384" i="11"/>
  <c r="A384" i="11"/>
  <c r="R383" i="11"/>
  <c r="D383" i="11"/>
  <c r="A383" i="11"/>
  <c r="R382" i="11"/>
  <c r="D382" i="11"/>
  <c r="A382" i="11"/>
  <c r="R381" i="11"/>
  <c r="D381" i="11"/>
  <c r="A381" i="11"/>
  <c r="D380" i="11"/>
  <c r="A380" i="11"/>
  <c r="R379" i="11"/>
  <c r="D379" i="11"/>
  <c r="A379" i="11"/>
  <c r="R378" i="11"/>
  <c r="D378" i="11"/>
  <c r="A378" i="11"/>
  <c r="R377" i="11"/>
  <c r="D377" i="11"/>
  <c r="A377" i="11"/>
  <c r="D376" i="11"/>
  <c r="A376" i="11"/>
  <c r="R375" i="11"/>
  <c r="D375" i="11"/>
  <c r="A375" i="11"/>
  <c r="D374" i="11"/>
  <c r="A374" i="11"/>
  <c r="R373" i="11"/>
  <c r="D373" i="11"/>
  <c r="A373" i="11"/>
  <c r="D372" i="11"/>
  <c r="A372" i="11"/>
  <c r="R371" i="11"/>
  <c r="D371" i="11"/>
  <c r="A371" i="11"/>
  <c r="D370" i="11"/>
  <c r="A370" i="11"/>
  <c r="R369" i="11"/>
  <c r="D369" i="11"/>
  <c r="A369" i="11"/>
  <c r="D368" i="11"/>
  <c r="A368" i="11"/>
  <c r="R367" i="11"/>
  <c r="D367" i="11"/>
  <c r="A367" i="11"/>
  <c r="R366" i="11"/>
  <c r="D366" i="11"/>
  <c r="A366" i="11"/>
  <c r="R365" i="11"/>
  <c r="D365" i="11"/>
  <c r="A365" i="11"/>
  <c r="D364" i="11"/>
  <c r="A364" i="11"/>
  <c r="R363" i="11"/>
  <c r="D363" i="11"/>
  <c r="A363" i="11"/>
  <c r="R362" i="11"/>
  <c r="D362" i="11"/>
  <c r="A362" i="11"/>
  <c r="R361" i="11"/>
  <c r="D361" i="11"/>
  <c r="A361" i="11"/>
  <c r="D360" i="11"/>
  <c r="A360" i="11"/>
  <c r="R359" i="11"/>
  <c r="D359" i="11"/>
  <c r="A359" i="11"/>
  <c r="D358" i="11"/>
  <c r="A358" i="11"/>
  <c r="R357" i="11"/>
  <c r="D357" i="11"/>
  <c r="A357" i="11"/>
  <c r="D356" i="11"/>
  <c r="A356" i="11"/>
  <c r="R355" i="11"/>
  <c r="D355" i="11"/>
  <c r="A355" i="11"/>
  <c r="D354" i="11"/>
  <c r="A354" i="11"/>
  <c r="R353" i="11"/>
  <c r="D353" i="11"/>
  <c r="A353" i="11"/>
  <c r="D352" i="11"/>
  <c r="A352" i="11"/>
  <c r="R351" i="11"/>
  <c r="D351" i="11"/>
  <c r="A351" i="11"/>
  <c r="R350" i="11"/>
  <c r="D350" i="11"/>
  <c r="A350" i="11"/>
  <c r="R349" i="11"/>
  <c r="D349" i="11"/>
  <c r="A349" i="11"/>
  <c r="D348" i="11"/>
  <c r="A348" i="11"/>
  <c r="R347" i="11"/>
  <c r="D347" i="11"/>
  <c r="A347" i="11"/>
  <c r="R346" i="11"/>
  <c r="D346" i="11"/>
  <c r="A346" i="11"/>
  <c r="R345" i="11"/>
  <c r="D345" i="11"/>
  <c r="A345" i="11"/>
  <c r="D344" i="11"/>
  <c r="A344" i="11"/>
  <c r="R343" i="11"/>
  <c r="D343" i="11"/>
  <c r="A343" i="11"/>
  <c r="D342" i="11"/>
  <c r="A342" i="11"/>
  <c r="R341" i="11"/>
  <c r="D341" i="11"/>
  <c r="A341" i="11"/>
  <c r="D340" i="11"/>
  <c r="A340" i="11"/>
  <c r="R339" i="11"/>
  <c r="D339" i="11"/>
  <c r="A339" i="11"/>
  <c r="D338" i="11"/>
  <c r="A338" i="11"/>
  <c r="R337" i="11"/>
  <c r="D337" i="11"/>
  <c r="A337" i="11"/>
  <c r="D336" i="11"/>
  <c r="A336" i="11"/>
  <c r="R335" i="11"/>
  <c r="D335" i="11"/>
  <c r="A335" i="11"/>
  <c r="R334" i="11"/>
  <c r="D334" i="11"/>
  <c r="A334" i="11"/>
  <c r="R333" i="11"/>
  <c r="D333" i="11"/>
  <c r="A333" i="11"/>
  <c r="D332" i="11"/>
  <c r="A332" i="11"/>
  <c r="R331" i="11"/>
  <c r="D331" i="11"/>
  <c r="A331" i="11"/>
  <c r="R330" i="11"/>
  <c r="D330" i="11"/>
  <c r="A330" i="11"/>
  <c r="R329" i="11"/>
  <c r="D329" i="11"/>
  <c r="A329" i="11"/>
  <c r="D328" i="11"/>
  <c r="A328" i="11"/>
  <c r="R327" i="11"/>
  <c r="D327" i="11"/>
  <c r="A327" i="11"/>
  <c r="D326" i="11"/>
  <c r="A326" i="11"/>
  <c r="R325" i="11"/>
  <c r="D325" i="11"/>
  <c r="A325" i="11"/>
  <c r="D324" i="11"/>
  <c r="A324" i="11"/>
  <c r="R323" i="11"/>
  <c r="D323" i="11"/>
  <c r="A323" i="11"/>
  <c r="D322" i="11"/>
  <c r="A322" i="11"/>
  <c r="R321" i="11"/>
  <c r="D321" i="11"/>
  <c r="A321" i="11"/>
  <c r="D320" i="11"/>
  <c r="A320" i="11"/>
  <c r="R319" i="11"/>
  <c r="D319" i="11"/>
  <c r="A319" i="11"/>
  <c r="R318" i="11"/>
  <c r="D318" i="11"/>
  <c r="A318" i="11"/>
  <c r="R317" i="11"/>
  <c r="D317" i="11"/>
  <c r="A317" i="11"/>
  <c r="D316" i="11"/>
  <c r="A316" i="11"/>
  <c r="R315" i="11"/>
  <c r="D315" i="11"/>
  <c r="A315" i="11"/>
  <c r="R314" i="11"/>
  <c r="D314" i="11"/>
  <c r="A314" i="11"/>
  <c r="R313" i="11"/>
  <c r="D313" i="11"/>
  <c r="A313" i="11"/>
  <c r="D312" i="11"/>
  <c r="A312" i="11"/>
  <c r="R311" i="11"/>
  <c r="D311" i="11"/>
  <c r="A311" i="11"/>
  <c r="D310" i="11"/>
  <c r="A310" i="11"/>
  <c r="R309" i="11"/>
  <c r="D309" i="11"/>
  <c r="A309" i="11"/>
  <c r="D308" i="11"/>
  <c r="A308" i="11"/>
  <c r="R307" i="11"/>
  <c r="D307" i="11"/>
  <c r="A307" i="11"/>
  <c r="D306" i="11"/>
  <c r="A306" i="11"/>
  <c r="R305" i="11"/>
  <c r="D305" i="11"/>
  <c r="A305" i="11"/>
  <c r="D304" i="11"/>
  <c r="A304" i="11"/>
  <c r="R303" i="11"/>
  <c r="D303" i="11"/>
  <c r="A303" i="11"/>
  <c r="R302" i="11"/>
  <c r="D302" i="11"/>
  <c r="A302" i="11"/>
  <c r="R301" i="11"/>
  <c r="D301" i="11"/>
  <c r="A301" i="11"/>
  <c r="D300" i="11"/>
  <c r="A300" i="11"/>
  <c r="R299" i="11"/>
  <c r="D299" i="11"/>
  <c r="A299" i="11"/>
  <c r="R298" i="11"/>
  <c r="D298" i="11"/>
  <c r="A298" i="11"/>
  <c r="R297" i="11"/>
  <c r="D297" i="11"/>
  <c r="A297" i="11"/>
  <c r="D296" i="11"/>
  <c r="A296" i="11"/>
  <c r="R295" i="11"/>
  <c r="D295" i="11"/>
  <c r="A295" i="11"/>
  <c r="D294" i="11"/>
  <c r="A294" i="11"/>
  <c r="R293" i="11"/>
  <c r="D293" i="11"/>
  <c r="A293" i="11"/>
  <c r="D292" i="11"/>
  <c r="A292" i="11"/>
  <c r="R291" i="11"/>
  <c r="D291" i="11"/>
  <c r="A291" i="11"/>
  <c r="D290" i="11"/>
  <c r="A290" i="11"/>
  <c r="R289" i="11"/>
  <c r="D289" i="11"/>
  <c r="A289" i="11"/>
  <c r="D288" i="11"/>
  <c r="A288" i="11"/>
  <c r="R287" i="11"/>
  <c r="D287" i="11"/>
  <c r="A287" i="11"/>
  <c r="R286" i="11"/>
  <c r="D286" i="11"/>
  <c r="A286" i="11"/>
  <c r="R285" i="11"/>
  <c r="D285" i="11"/>
  <c r="A285" i="11"/>
  <c r="D284" i="11"/>
  <c r="A284" i="11"/>
  <c r="R283" i="11"/>
  <c r="D283" i="11"/>
  <c r="A283" i="11"/>
  <c r="R282" i="11"/>
  <c r="D282" i="11"/>
  <c r="A282" i="11"/>
  <c r="R281" i="11"/>
  <c r="D281" i="11"/>
  <c r="A281" i="11"/>
  <c r="D280" i="11"/>
  <c r="A280" i="11"/>
  <c r="R279" i="11"/>
  <c r="D279" i="11"/>
  <c r="A279" i="11"/>
  <c r="R278" i="11"/>
  <c r="D278" i="11"/>
  <c r="A278" i="11"/>
  <c r="R277" i="11"/>
  <c r="D277" i="11"/>
  <c r="A277" i="11"/>
  <c r="D276" i="11"/>
  <c r="A276" i="11"/>
  <c r="R275" i="11"/>
  <c r="D275" i="11"/>
  <c r="A275" i="11"/>
  <c r="D274" i="11"/>
  <c r="A274" i="11"/>
  <c r="R273" i="11"/>
  <c r="D273" i="11"/>
  <c r="A273" i="11"/>
  <c r="D272" i="11"/>
  <c r="A272" i="11"/>
  <c r="R271" i="11"/>
  <c r="D271" i="11"/>
  <c r="A271" i="11"/>
  <c r="R270" i="11"/>
  <c r="D270" i="11"/>
  <c r="A270" i="11"/>
  <c r="R269" i="11"/>
  <c r="D269" i="11"/>
  <c r="A269" i="11"/>
  <c r="D268" i="11"/>
  <c r="A268" i="11"/>
  <c r="R267" i="11"/>
  <c r="D267" i="11"/>
  <c r="A267" i="11"/>
  <c r="R266" i="11"/>
  <c r="D266" i="11"/>
  <c r="A266" i="11"/>
  <c r="R265" i="11"/>
  <c r="D265" i="11"/>
  <c r="A265" i="11"/>
  <c r="D264" i="11"/>
  <c r="A264" i="11"/>
  <c r="R263" i="11"/>
  <c r="D263" i="11"/>
  <c r="A263" i="11"/>
  <c r="R262" i="11"/>
  <c r="D262" i="11"/>
  <c r="A262" i="11"/>
  <c r="R261" i="11"/>
  <c r="D261" i="11"/>
  <c r="A261" i="11"/>
  <c r="D260" i="11"/>
  <c r="A260" i="11"/>
  <c r="R259" i="11"/>
  <c r="D259" i="11"/>
  <c r="A259" i="11"/>
  <c r="R258" i="11"/>
  <c r="D258" i="11"/>
  <c r="A258" i="11"/>
  <c r="R257" i="11"/>
  <c r="D257" i="11"/>
  <c r="A257" i="11"/>
  <c r="D256" i="11"/>
  <c r="A256" i="11"/>
  <c r="R255" i="11"/>
  <c r="D255" i="11"/>
  <c r="A255" i="11"/>
  <c r="R254" i="11"/>
  <c r="D254" i="11"/>
  <c r="A254" i="11"/>
  <c r="R253" i="11"/>
  <c r="D253" i="11"/>
  <c r="A253" i="11"/>
  <c r="D252" i="11"/>
  <c r="A252" i="11"/>
  <c r="R251" i="11"/>
  <c r="D251" i="11"/>
  <c r="A251" i="11"/>
  <c r="R250" i="11"/>
  <c r="D250" i="11"/>
  <c r="A250" i="11"/>
  <c r="R249" i="11"/>
  <c r="D249" i="11"/>
  <c r="A249" i="11"/>
  <c r="D248" i="11"/>
  <c r="A248" i="11"/>
  <c r="R247" i="11"/>
  <c r="D247" i="11"/>
  <c r="A247" i="11"/>
  <c r="R246" i="11"/>
  <c r="D246" i="11"/>
  <c r="A246" i="11"/>
  <c r="R245" i="11"/>
  <c r="D245" i="11"/>
  <c r="A245" i="11"/>
  <c r="D244" i="11"/>
  <c r="A244" i="11"/>
  <c r="R243" i="11"/>
  <c r="D243" i="11"/>
  <c r="A243" i="11"/>
  <c r="R242" i="11"/>
  <c r="D242" i="11"/>
  <c r="A242" i="11"/>
  <c r="R241" i="11"/>
  <c r="D241" i="11"/>
  <c r="A241" i="11"/>
  <c r="D240" i="11"/>
  <c r="A240" i="11"/>
  <c r="R239" i="11"/>
  <c r="D239" i="11"/>
  <c r="A239" i="11"/>
  <c r="R238" i="11"/>
  <c r="D238" i="11"/>
  <c r="A238" i="11"/>
  <c r="R237" i="11"/>
  <c r="D237" i="11"/>
  <c r="A237" i="11"/>
  <c r="D236" i="11"/>
  <c r="A236" i="11"/>
  <c r="R235" i="11"/>
  <c r="D235" i="11"/>
  <c r="A235" i="11"/>
  <c r="R234" i="11"/>
  <c r="D234" i="11"/>
  <c r="A234" i="11"/>
  <c r="R233" i="11"/>
  <c r="D233" i="11"/>
  <c r="A233" i="11"/>
  <c r="D232" i="11"/>
  <c r="A232" i="11"/>
  <c r="R231" i="11"/>
  <c r="D231" i="11"/>
  <c r="A231" i="11"/>
  <c r="R230" i="11"/>
  <c r="D230" i="11"/>
  <c r="A230" i="11"/>
  <c r="R229" i="11"/>
  <c r="D229" i="11"/>
  <c r="A229" i="11"/>
  <c r="D228" i="11"/>
  <c r="A228" i="11"/>
  <c r="R227" i="11"/>
  <c r="D227" i="11"/>
  <c r="A227" i="11"/>
  <c r="R226" i="11"/>
  <c r="D226" i="11"/>
  <c r="A226" i="11"/>
  <c r="R225" i="11"/>
  <c r="D225" i="11"/>
  <c r="A225" i="11"/>
  <c r="D224" i="11"/>
  <c r="A224" i="11"/>
  <c r="R223" i="11"/>
  <c r="D223" i="11"/>
  <c r="A223" i="11"/>
  <c r="R222" i="11"/>
  <c r="D222" i="11"/>
  <c r="A222" i="11"/>
  <c r="R221" i="11"/>
  <c r="D221" i="11"/>
  <c r="A221" i="11"/>
  <c r="D220" i="11"/>
  <c r="A220" i="11"/>
  <c r="R219" i="11"/>
  <c r="D219" i="11"/>
  <c r="A219" i="11"/>
  <c r="R218" i="11"/>
  <c r="D218" i="11"/>
  <c r="A218" i="11"/>
  <c r="R217" i="11"/>
  <c r="D217" i="11"/>
  <c r="A217" i="11"/>
  <c r="D216" i="11"/>
  <c r="A216" i="11"/>
  <c r="R215" i="11"/>
  <c r="D215" i="11"/>
  <c r="A215" i="11"/>
  <c r="R214" i="11"/>
  <c r="D214" i="11"/>
  <c r="A214" i="11"/>
  <c r="R213" i="11"/>
  <c r="D213" i="11"/>
  <c r="A213" i="11"/>
  <c r="D212" i="11"/>
  <c r="A212" i="11"/>
  <c r="R211" i="11"/>
  <c r="D211" i="11"/>
  <c r="A211" i="11"/>
  <c r="R210" i="11"/>
  <c r="D210" i="11"/>
  <c r="A210" i="11"/>
  <c r="R209" i="11"/>
  <c r="D209" i="11"/>
  <c r="A209" i="11"/>
  <c r="D208" i="11"/>
  <c r="A208" i="11"/>
  <c r="R207" i="11"/>
  <c r="D207" i="11"/>
  <c r="A207" i="11"/>
  <c r="R206" i="11"/>
  <c r="D206" i="11"/>
  <c r="A206" i="11"/>
  <c r="R205" i="11"/>
  <c r="D205" i="11"/>
  <c r="A205" i="11"/>
  <c r="D204" i="11"/>
  <c r="A204" i="11"/>
  <c r="R203" i="11"/>
  <c r="D203" i="11"/>
  <c r="A203" i="11"/>
  <c r="R202" i="11"/>
  <c r="D202" i="11"/>
  <c r="A202" i="11"/>
  <c r="R201" i="11"/>
  <c r="D201" i="11"/>
  <c r="A201" i="11"/>
  <c r="D200" i="11"/>
  <c r="A200" i="11"/>
  <c r="R199" i="11"/>
  <c r="D199" i="11"/>
  <c r="A199" i="11"/>
  <c r="R198" i="11"/>
  <c r="D198" i="11"/>
  <c r="A198" i="11"/>
  <c r="R197" i="11"/>
  <c r="D197" i="11"/>
  <c r="A197" i="11"/>
  <c r="D196" i="11"/>
  <c r="A196" i="11"/>
  <c r="R195" i="11"/>
  <c r="D195" i="11"/>
  <c r="A195" i="11"/>
  <c r="R194" i="11"/>
  <c r="D194" i="11"/>
  <c r="A194" i="11"/>
  <c r="R193" i="11"/>
  <c r="D193" i="11"/>
  <c r="A193" i="11"/>
  <c r="D192" i="11"/>
  <c r="A192" i="11"/>
  <c r="R191" i="11"/>
  <c r="D191" i="11"/>
  <c r="A191" i="11"/>
  <c r="R190" i="11"/>
  <c r="D190" i="11"/>
  <c r="A190" i="11"/>
  <c r="R189" i="11"/>
  <c r="D189" i="11"/>
  <c r="A189" i="11"/>
  <c r="D188" i="11"/>
  <c r="A188" i="11"/>
  <c r="R187" i="11"/>
  <c r="D187" i="11"/>
  <c r="A187" i="11"/>
  <c r="R186" i="11"/>
  <c r="D186" i="11"/>
  <c r="A186" i="11"/>
  <c r="R185" i="11"/>
  <c r="D185" i="11"/>
  <c r="A185" i="11"/>
  <c r="D184" i="11"/>
  <c r="A184" i="11"/>
  <c r="R183" i="11"/>
  <c r="D183" i="11"/>
  <c r="A183" i="11"/>
  <c r="R182" i="11"/>
  <c r="D182" i="11"/>
  <c r="A182" i="11"/>
  <c r="R181" i="11"/>
  <c r="D181" i="11"/>
  <c r="A181" i="11"/>
  <c r="D180" i="11"/>
  <c r="A180" i="11"/>
  <c r="R179" i="11"/>
  <c r="D179" i="11"/>
  <c r="A179" i="11"/>
  <c r="R178" i="11"/>
  <c r="D178" i="11"/>
  <c r="A178" i="11"/>
  <c r="R177" i="11"/>
  <c r="D177" i="11"/>
  <c r="A177" i="11"/>
  <c r="D176" i="11"/>
  <c r="A176" i="11"/>
  <c r="R175" i="11"/>
  <c r="D175" i="11"/>
  <c r="A175" i="11"/>
  <c r="R174" i="11"/>
  <c r="D174" i="11"/>
  <c r="A174" i="11"/>
  <c r="R173" i="11"/>
  <c r="D173" i="11"/>
  <c r="A173" i="11"/>
  <c r="D172" i="11"/>
  <c r="A172" i="11"/>
  <c r="R171" i="11"/>
  <c r="D171" i="11"/>
  <c r="A171" i="11"/>
  <c r="R170" i="11"/>
  <c r="D170" i="11"/>
  <c r="A170" i="11"/>
  <c r="R169" i="11"/>
  <c r="D169" i="11"/>
  <c r="A169" i="11"/>
  <c r="D168" i="11"/>
  <c r="A168" i="11"/>
  <c r="R167" i="11"/>
  <c r="D167" i="11"/>
  <c r="A167" i="11"/>
  <c r="R166" i="11"/>
  <c r="D166" i="11"/>
  <c r="A166" i="11"/>
  <c r="R165" i="11"/>
  <c r="D165" i="11"/>
  <c r="A165" i="11"/>
  <c r="D164" i="11"/>
  <c r="A164" i="11"/>
  <c r="R163" i="11"/>
  <c r="D163" i="11"/>
  <c r="A163" i="11"/>
  <c r="R162" i="11"/>
  <c r="D162" i="11"/>
  <c r="A162" i="11"/>
  <c r="R161" i="11"/>
  <c r="D161" i="11"/>
  <c r="A161" i="11"/>
  <c r="D160" i="11"/>
  <c r="A160" i="11"/>
  <c r="R159" i="11"/>
  <c r="D159" i="11"/>
  <c r="A159" i="11"/>
  <c r="R158" i="11"/>
  <c r="D158" i="11"/>
  <c r="A158" i="11"/>
  <c r="R157" i="11"/>
  <c r="D157" i="11"/>
  <c r="A157" i="11"/>
  <c r="D156" i="11"/>
  <c r="A156" i="11"/>
  <c r="R155" i="11"/>
  <c r="D155" i="11"/>
  <c r="A155" i="11"/>
  <c r="R154" i="11"/>
  <c r="D154" i="11"/>
  <c r="A154" i="11"/>
  <c r="R153" i="11"/>
  <c r="D153" i="11"/>
  <c r="A153" i="11"/>
  <c r="D152" i="11"/>
  <c r="A152" i="11"/>
  <c r="R151" i="11"/>
  <c r="D151" i="11"/>
  <c r="A151" i="11"/>
  <c r="R150" i="11"/>
  <c r="D150" i="11"/>
  <c r="A150" i="11"/>
  <c r="R149" i="11"/>
  <c r="D149" i="11"/>
  <c r="A149" i="11"/>
  <c r="D148" i="11"/>
  <c r="A148" i="11"/>
  <c r="R147" i="11"/>
  <c r="D147" i="11"/>
  <c r="A147" i="11"/>
  <c r="R146" i="11"/>
  <c r="D146" i="11"/>
  <c r="A146" i="11"/>
  <c r="R145" i="11"/>
  <c r="D145" i="11"/>
  <c r="A145" i="11"/>
  <c r="D144" i="11"/>
  <c r="A144" i="11"/>
  <c r="R143" i="11"/>
  <c r="D143" i="11"/>
  <c r="A143" i="11"/>
  <c r="R142" i="11"/>
  <c r="D142" i="11"/>
  <c r="A142" i="11"/>
  <c r="R141" i="11"/>
  <c r="D141" i="11"/>
  <c r="A141" i="11"/>
  <c r="D140" i="11"/>
  <c r="A140" i="11"/>
  <c r="R139" i="11"/>
  <c r="D139" i="11"/>
  <c r="A139" i="11"/>
  <c r="R138" i="11"/>
  <c r="D138" i="11"/>
  <c r="A138" i="11"/>
  <c r="R137" i="11"/>
  <c r="D137" i="11"/>
  <c r="A137" i="11"/>
  <c r="D136" i="11"/>
  <c r="A136" i="11"/>
  <c r="R135" i="11"/>
  <c r="D135" i="11"/>
  <c r="A135" i="11"/>
  <c r="R134" i="11"/>
  <c r="D134" i="11"/>
  <c r="A134" i="11"/>
  <c r="R133" i="11"/>
  <c r="D133" i="11"/>
  <c r="A133" i="11"/>
  <c r="D132" i="11"/>
  <c r="A132" i="11"/>
  <c r="R131" i="11"/>
  <c r="D131" i="11"/>
  <c r="A131" i="11"/>
  <c r="R130" i="11"/>
  <c r="D130" i="11"/>
  <c r="A130" i="11"/>
  <c r="R129" i="11"/>
  <c r="D129" i="11"/>
  <c r="A129" i="11"/>
  <c r="D128" i="11"/>
  <c r="A128" i="11"/>
  <c r="R127" i="11"/>
  <c r="D127" i="11"/>
  <c r="A127" i="11"/>
  <c r="R126" i="11"/>
  <c r="D126" i="11"/>
  <c r="A126" i="11"/>
  <c r="R125" i="11"/>
  <c r="D125" i="11"/>
  <c r="A125" i="11"/>
  <c r="D124" i="11"/>
  <c r="A124" i="11"/>
  <c r="R123" i="11"/>
  <c r="D123" i="11"/>
  <c r="A123" i="11"/>
  <c r="R122" i="11"/>
  <c r="D122" i="11"/>
  <c r="A122" i="11"/>
  <c r="R121" i="11"/>
  <c r="D121" i="11"/>
  <c r="A121" i="11"/>
  <c r="D120" i="11"/>
  <c r="A120" i="11"/>
  <c r="R119" i="11"/>
  <c r="D119" i="11"/>
  <c r="A119" i="11"/>
  <c r="R118" i="11"/>
  <c r="D118" i="11"/>
  <c r="A118" i="11"/>
  <c r="R117" i="11"/>
  <c r="D117" i="11"/>
  <c r="A117" i="11"/>
  <c r="D116" i="11"/>
  <c r="A116" i="11"/>
  <c r="R115" i="11"/>
  <c r="D115" i="11"/>
  <c r="A115" i="11"/>
  <c r="R114" i="11"/>
  <c r="D114" i="11"/>
  <c r="A114" i="11"/>
  <c r="R113" i="11"/>
  <c r="D113" i="11"/>
  <c r="A113" i="11"/>
  <c r="D112" i="11"/>
  <c r="A112" i="11"/>
  <c r="R111" i="11"/>
  <c r="D111" i="11"/>
  <c r="A111" i="11"/>
  <c r="R110" i="11"/>
  <c r="D110" i="11"/>
  <c r="A110" i="11"/>
  <c r="R109" i="11"/>
  <c r="D109" i="11"/>
  <c r="A109" i="11"/>
  <c r="D108" i="11"/>
  <c r="A108" i="11"/>
  <c r="R107" i="11"/>
  <c r="D107" i="11"/>
  <c r="A107" i="11"/>
  <c r="R106" i="11"/>
  <c r="D106" i="11"/>
  <c r="A106" i="11"/>
  <c r="R105" i="11"/>
  <c r="D105" i="11"/>
  <c r="A105" i="11"/>
  <c r="D104" i="11"/>
  <c r="A104" i="11"/>
  <c r="R103" i="11"/>
  <c r="D103" i="11"/>
  <c r="A103" i="11"/>
  <c r="R102" i="11"/>
  <c r="D102" i="11"/>
  <c r="A102" i="11"/>
  <c r="R101" i="11"/>
  <c r="D101" i="11"/>
  <c r="A101" i="11"/>
  <c r="D100" i="11"/>
  <c r="A100" i="11"/>
  <c r="R99" i="11"/>
  <c r="D99" i="11"/>
  <c r="A99" i="11"/>
  <c r="R98" i="11"/>
  <c r="D98" i="11"/>
  <c r="A98" i="11"/>
  <c r="R97" i="11"/>
  <c r="D97" i="11"/>
  <c r="A97" i="11"/>
  <c r="D96" i="11"/>
  <c r="A96" i="11"/>
  <c r="R95" i="11"/>
  <c r="D95" i="11"/>
  <c r="A95" i="11"/>
  <c r="R94" i="11"/>
  <c r="D94" i="11"/>
  <c r="A94" i="11"/>
  <c r="R93" i="11"/>
  <c r="D93" i="11"/>
  <c r="A93" i="11"/>
  <c r="D92" i="11"/>
  <c r="A92" i="11"/>
  <c r="R91" i="11"/>
  <c r="D91" i="11"/>
  <c r="A91" i="11"/>
  <c r="R90" i="11"/>
  <c r="D90" i="11"/>
  <c r="A90" i="11"/>
  <c r="R89" i="11"/>
  <c r="D89" i="11"/>
  <c r="A89" i="11"/>
  <c r="D88" i="11"/>
  <c r="A88" i="11"/>
  <c r="R87" i="11"/>
  <c r="D87" i="11"/>
  <c r="A87" i="11"/>
  <c r="R86" i="11"/>
  <c r="D86" i="11"/>
  <c r="A86" i="11"/>
  <c r="R85" i="11"/>
  <c r="D85" i="11"/>
  <c r="A85" i="11"/>
  <c r="D84" i="11"/>
  <c r="A84" i="11"/>
  <c r="R83" i="11"/>
  <c r="D83" i="11"/>
  <c r="A83" i="11"/>
  <c r="R82" i="11"/>
  <c r="D82" i="11"/>
  <c r="A82" i="11"/>
  <c r="R81" i="11"/>
  <c r="D81" i="11"/>
  <c r="A81" i="11"/>
  <c r="D80" i="11"/>
  <c r="A80" i="11"/>
  <c r="R79" i="11"/>
  <c r="D79" i="11"/>
  <c r="A79" i="11"/>
  <c r="R78" i="11"/>
  <c r="D78" i="11"/>
  <c r="A78" i="11"/>
  <c r="R77" i="11"/>
  <c r="D77" i="11"/>
  <c r="A77" i="11"/>
  <c r="D76" i="11"/>
  <c r="A76" i="11"/>
  <c r="R75" i="11"/>
  <c r="D75" i="11"/>
  <c r="A75" i="11"/>
  <c r="R74" i="11"/>
  <c r="D74" i="11"/>
  <c r="A74" i="11"/>
  <c r="R73" i="11"/>
  <c r="D73" i="11"/>
  <c r="A73" i="11"/>
  <c r="D72" i="11"/>
  <c r="A72" i="11"/>
  <c r="R71" i="11"/>
  <c r="D71" i="11"/>
  <c r="A71" i="11"/>
  <c r="R70" i="11"/>
  <c r="D70" i="11"/>
  <c r="A70" i="11"/>
  <c r="R69" i="11"/>
  <c r="D69" i="11"/>
  <c r="A69" i="11"/>
  <c r="D68" i="11"/>
  <c r="A68" i="11"/>
  <c r="R67" i="11"/>
  <c r="D67" i="11"/>
  <c r="A67" i="11"/>
  <c r="R66" i="11"/>
  <c r="D66" i="11"/>
  <c r="A66" i="11"/>
  <c r="R65" i="11"/>
  <c r="D65" i="11"/>
  <c r="A65" i="11"/>
  <c r="D64" i="11"/>
  <c r="A64" i="11"/>
  <c r="R63" i="11"/>
  <c r="D63" i="11"/>
  <c r="A63" i="11"/>
  <c r="R62" i="11"/>
  <c r="D62" i="11"/>
  <c r="A62" i="11"/>
  <c r="R61" i="11"/>
  <c r="D61" i="11"/>
  <c r="A61" i="11"/>
  <c r="D60" i="11"/>
  <c r="A60" i="11"/>
  <c r="R59" i="11"/>
  <c r="D59" i="11"/>
  <c r="A59" i="11"/>
  <c r="R58" i="11"/>
  <c r="D58" i="11"/>
  <c r="A58" i="11"/>
  <c r="R57" i="11"/>
  <c r="D57" i="11"/>
  <c r="A57" i="11"/>
  <c r="D56" i="11"/>
  <c r="A56" i="11"/>
  <c r="R55" i="11"/>
  <c r="D55" i="11"/>
  <c r="A55" i="11"/>
  <c r="R54" i="11"/>
  <c r="D54" i="11"/>
  <c r="A54" i="11"/>
  <c r="R53" i="11"/>
  <c r="D53" i="11"/>
  <c r="A53" i="11"/>
  <c r="R52" i="11"/>
  <c r="D52" i="11"/>
  <c r="A52" i="11"/>
  <c r="R51" i="11"/>
  <c r="D51" i="11"/>
  <c r="A51" i="11"/>
  <c r="R50" i="11"/>
  <c r="D50" i="11"/>
  <c r="A50" i="11"/>
  <c r="R49" i="11"/>
  <c r="D49" i="11"/>
  <c r="A49" i="11"/>
  <c r="R48" i="11"/>
  <c r="D48" i="11"/>
  <c r="A48" i="11"/>
  <c r="R47" i="11"/>
  <c r="D47" i="11"/>
  <c r="A47" i="11"/>
  <c r="R46" i="11"/>
  <c r="D46" i="11"/>
  <c r="A46" i="11"/>
  <c r="R45" i="11"/>
  <c r="D45" i="11"/>
  <c r="A45" i="11"/>
  <c r="R44" i="11"/>
  <c r="D44" i="11"/>
  <c r="A44" i="11"/>
  <c r="R43" i="11"/>
  <c r="D43" i="11"/>
  <c r="A43" i="11"/>
  <c r="R42" i="11"/>
  <c r="D42" i="11"/>
  <c r="A42" i="11"/>
  <c r="R41" i="11"/>
  <c r="D41" i="11"/>
  <c r="A41" i="11"/>
  <c r="R40" i="11"/>
  <c r="D40" i="11"/>
  <c r="A40" i="11"/>
  <c r="R39" i="11"/>
  <c r="D39" i="11"/>
  <c r="A39" i="11"/>
  <c r="R38" i="11"/>
  <c r="D38" i="11"/>
  <c r="A38" i="11"/>
  <c r="R37" i="11"/>
  <c r="D37" i="11"/>
  <c r="A37" i="11"/>
  <c r="R36" i="11"/>
  <c r="D36" i="11"/>
  <c r="A36" i="11"/>
  <c r="R35" i="11"/>
  <c r="D35" i="11"/>
  <c r="A35" i="11"/>
  <c r="R34" i="11"/>
  <c r="D34" i="11"/>
  <c r="A34" i="11"/>
  <c r="R33" i="11"/>
  <c r="D33" i="11"/>
  <c r="A33" i="11"/>
  <c r="R32" i="11"/>
  <c r="D32" i="11"/>
  <c r="A32" i="11"/>
  <c r="R31" i="11"/>
  <c r="D31" i="11"/>
  <c r="A31" i="11"/>
  <c r="R30" i="11"/>
  <c r="D30" i="11"/>
  <c r="A30" i="11"/>
  <c r="R29" i="11"/>
  <c r="D29" i="11"/>
  <c r="A29" i="11"/>
  <c r="R28" i="11"/>
  <c r="D28" i="11"/>
  <c r="A28" i="11"/>
  <c r="R27" i="11"/>
  <c r="D27" i="11"/>
  <c r="A27" i="11"/>
  <c r="R26" i="11"/>
  <c r="D26" i="11"/>
  <c r="A26" i="11"/>
  <c r="R25" i="11"/>
  <c r="D25" i="11"/>
  <c r="A25" i="11"/>
  <c r="R24" i="11"/>
  <c r="D24" i="11"/>
  <c r="A24" i="11"/>
  <c r="R23" i="11"/>
  <c r="D23" i="11"/>
  <c r="A23" i="11"/>
  <c r="R22" i="11"/>
  <c r="D22" i="11"/>
  <c r="A22" i="11"/>
  <c r="R21" i="11"/>
  <c r="D21" i="11"/>
  <c r="A21" i="11"/>
  <c r="R20" i="11"/>
  <c r="D20" i="11"/>
  <c r="A20" i="11"/>
  <c r="R19" i="11"/>
  <c r="D19" i="11"/>
  <c r="A19" i="11"/>
  <c r="R18" i="11"/>
  <c r="D18" i="11"/>
  <c r="A18" i="11"/>
  <c r="R17" i="11"/>
  <c r="D17" i="11"/>
  <c r="A17" i="11"/>
  <c r="R16" i="11"/>
  <c r="D16" i="11"/>
  <c r="A16" i="11"/>
  <c r="R15" i="11"/>
  <c r="D15" i="11"/>
  <c r="A15" i="11"/>
  <c r="R14" i="11"/>
  <c r="D14" i="11"/>
  <c r="A14" i="11"/>
  <c r="R13" i="11"/>
  <c r="D13" i="11"/>
  <c r="A13" i="11"/>
  <c r="R12" i="11"/>
  <c r="D12" i="11"/>
  <c r="A12" i="11"/>
  <c r="R11" i="11"/>
  <c r="D11" i="11"/>
  <c r="A11" i="11"/>
  <c r="R10" i="11"/>
  <c r="D10" i="11"/>
  <c r="A10" i="11"/>
  <c r="R9" i="11"/>
  <c r="D9" i="11"/>
  <c r="A9" i="11"/>
  <c r="R8" i="11"/>
  <c r="D8" i="11"/>
  <c r="A8" i="11"/>
  <c r="R7" i="11"/>
  <c r="D7" i="11"/>
  <c r="A7" i="11"/>
  <c r="R6" i="11"/>
  <c r="D6" i="11"/>
  <c r="A6" i="11"/>
  <c r="R5" i="11"/>
  <c r="D5" i="11"/>
  <c r="A5" i="11"/>
  <c r="R4" i="11"/>
  <c r="D4" i="11"/>
  <c r="A4" i="11"/>
  <c r="R3" i="11"/>
  <c r="D3" i="11"/>
  <c r="A3" i="11"/>
  <c r="A2" i="11"/>
  <c r="D2" i="11"/>
  <c r="AE479" i="9"/>
  <c r="AE309" i="9"/>
  <c r="AE307" i="9"/>
  <c r="AK22" i="9"/>
  <c r="AK23" i="9"/>
  <c r="AK24" i="9"/>
  <c r="AK25" i="9"/>
  <c r="AK26" i="9"/>
  <c r="AK27" i="9"/>
  <c r="AK28" i="9"/>
  <c r="AK29" i="9"/>
  <c r="AK30" i="9"/>
  <c r="AK31" i="9"/>
  <c r="AK32" i="9"/>
  <c r="AK33" i="9"/>
  <c r="AK34" i="9"/>
  <c r="AK35" i="9"/>
  <c r="AK36" i="9"/>
  <c r="AK37" i="9"/>
  <c r="AK38" i="9"/>
  <c r="AK39" i="9"/>
  <c r="AK40" i="9"/>
  <c r="AK41" i="9"/>
  <c r="AK42" i="9"/>
  <c r="AK43" i="9"/>
  <c r="AK44" i="9"/>
  <c r="AK45" i="9"/>
  <c r="AK46" i="9"/>
  <c r="AK47" i="9"/>
  <c r="AK48" i="9"/>
  <c r="AK49" i="9"/>
  <c r="AK50" i="9"/>
  <c r="AK51" i="9"/>
  <c r="AK52" i="9"/>
  <c r="AK53" i="9"/>
  <c r="AK54" i="9"/>
  <c r="AK55" i="9"/>
  <c r="AK56" i="9"/>
  <c r="AK57" i="9"/>
  <c r="AK58" i="9"/>
  <c r="AK59" i="9"/>
  <c r="AK60" i="9"/>
  <c r="AK61" i="9"/>
  <c r="AK62" i="9"/>
  <c r="AK63" i="9"/>
  <c r="AK64" i="9"/>
  <c r="AK65" i="9"/>
  <c r="AK66" i="9"/>
  <c r="AK67" i="9"/>
  <c r="AK68" i="9"/>
  <c r="AK69" i="9"/>
  <c r="AK70" i="9"/>
  <c r="AK71" i="9"/>
  <c r="AK72" i="9"/>
  <c r="AK73" i="9"/>
  <c r="AK74" i="9"/>
  <c r="AK75" i="9"/>
  <c r="AK76" i="9"/>
  <c r="AK77" i="9"/>
  <c r="AK78" i="9"/>
  <c r="AK79" i="9"/>
  <c r="AK80" i="9"/>
  <c r="AK81" i="9"/>
  <c r="AK82" i="9"/>
  <c r="AK83" i="9"/>
  <c r="AK84" i="9"/>
  <c r="AK85" i="9"/>
  <c r="AK86" i="9"/>
  <c r="AK87" i="9"/>
  <c r="AK88" i="9"/>
  <c r="AK89" i="9"/>
  <c r="AK90" i="9"/>
  <c r="AK91" i="9"/>
  <c r="AK92" i="9"/>
  <c r="AK93" i="9"/>
  <c r="AK94" i="9"/>
  <c r="AK95" i="9"/>
  <c r="AK96" i="9"/>
  <c r="AK97" i="9"/>
  <c r="AK98" i="9"/>
  <c r="AK99" i="9"/>
  <c r="AK100" i="9"/>
  <c r="AK101" i="9"/>
  <c r="AK102" i="9"/>
  <c r="AK103" i="9"/>
  <c r="AK104" i="9"/>
  <c r="AK105" i="9"/>
  <c r="AK106" i="9"/>
  <c r="AK107" i="9"/>
  <c r="AK108" i="9"/>
  <c r="AK109" i="9"/>
  <c r="AK110" i="9"/>
  <c r="AK111" i="9"/>
  <c r="AK112" i="9"/>
  <c r="AK113" i="9"/>
  <c r="AK114" i="9"/>
  <c r="AK115" i="9"/>
  <c r="AK116" i="9"/>
  <c r="AK117" i="9"/>
  <c r="AK118" i="9"/>
  <c r="AK119" i="9"/>
  <c r="AK120" i="9"/>
  <c r="AK121" i="9"/>
  <c r="AK122" i="9"/>
  <c r="AK123" i="9"/>
  <c r="AK124" i="9"/>
  <c r="AK125" i="9"/>
  <c r="AK126" i="9"/>
  <c r="AK127" i="9"/>
  <c r="AK128" i="9"/>
  <c r="AK129" i="9"/>
  <c r="AK130" i="9"/>
  <c r="AK131" i="9"/>
  <c r="AK132" i="9"/>
  <c r="AK133" i="9"/>
  <c r="AK134" i="9"/>
  <c r="AK135" i="9"/>
  <c r="AK136" i="9"/>
  <c r="AK137" i="9"/>
  <c r="AK138" i="9"/>
  <c r="AK139" i="9"/>
  <c r="AK140" i="9"/>
  <c r="AK141" i="9"/>
  <c r="AK142" i="9"/>
  <c r="AK143" i="9"/>
  <c r="AK144" i="9"/>
  <c r="AK145" i="9"/>
  <c r="AK146" i="9"/>
  <c r="AK147" i="9"/>
  <c r="AK148" i="9"/>
  <c r="AK149" i="9"/>
  <c r="AK150" i="9"/>
  <c r="AK151" i="9"/>
  <c r="AK152" i="9"/>
  <c r="AK153" i="9"/>
  <c r="AK154" i="9"/>
  <c r="AK155" i="9"/>
  <c r="AK156" i="9"/>
  <c r="AK157" i="9"/>
  <c r="AK158" i="9"/>
  <c r="AK159" i="9"/>
  <c r="AK160" i="9"/>
  <c r="AK161" i="9"/>
  <c r="AK162" i="9"/>
  <c r="AK163" i="9"/>
  <c r="AK164" i="9"/>
  <c r="AK165" i="9"/>
  <c r="AK166" i="9"/>
  <c r="AK167" i="9"/>
  <c r="AK168" i="9"/>
  <c r="AK169" i="9"/>
  <c r="AK170" i="9"/>
  <c r="AK171" i="9"/>
  <c r="AK172" i="9"/>
  <c r="AK173" i="9"/>
  <c r="AK174" i="9"/>
  <c r="AK175" i="9"/>
  <c r="AK176" i="9"/>
  <c r="AK177" i="9"/>
  <c r="AK178" i="9"/>
  <c r="AK179" i="9"/>
  <c r="AK180" i="9"/>
  <c r="AK181" i="9"/>
  <c r="AK182" i="9"/>
  <c r="AK183" i="9"/>
  <c r="AK184" i="9"/>
  <c r="AK185" i="9"/>
  <c r="AK186" i="9"/>
  <c r="AK187" i="9"/>
  <c r="AK188" i="9"/>
  <c r="AK189" i="9"/>
  <c r="AK190" i="9"/>
  <c r="AK191" i="9"/>
  <c r="AK192" i="9"/>
  <c r="AK193" i="9"/>
  <c r="AK194" i="9"/>
  <c r="AK195" i="9"/>
  <c r="AK196" i="9"/>
  <c r="AK197" i="9"/>
  <c r="AK198" i="9"/>
  <c r="AK199" i="9"/>
  <c r="AK200" i="9"/>
  <c r="AK201" i="9"/>
  <c r="AK202" i="9"/>
  <c r="AK203" i="9"/>
  <c r="AK204" i="9"/>
  <c r="AK205" i="9"/>
  <c r="AK206" i="9"/>
  <c r="AK207" i="9"/>
  <c r="AK208" i="9"/>
  <c r="AK209" i="9"/>
  <c r="AK210" i="9"/>
  <c r="AK211" i="9"/>
  <c r="AK212" i="9"/>
  <c r="AK213" i="9"/>
  <c r="AK214" i="9"/>
  <c r="AK215" i="9"/>
  <c r="AK216" i="9"/>
  <c r="AK217" i="9"/>
  <c r="AK218" i="9"/>
  <c r="AK219" i="9"/>
  <c r="AK220" i="9"/>
  <c r="AK221" i="9"/>
  <c r="AK222" i="9"/>
  <c r="AK223" i="9"/>
  <c r="AK224" i="9"/>
  <c r="AK225" i="9"/>
  <c r="AK226" i="9"/>
  <c r="AK227" i="9"/>
  <c r="AK228" i="9"/>
  <c r="AK229" i="9"/>
  <c r="AK230" i="9"/>
  <c r="AK231" i="9"/>
  <c r="AK232" i="9"/>
  <c r="AK233" i="9"/>
  <c r="AK234" i="9"/>
  <c r="AK235" i="9"/>
  <c r="AK236" i="9"/>
  <c r="AK237" i="9"/>
  <c r="AK238" i="9"/>
  <c r="AK239" i="9"/>
  <c r="AK240" i="9"/>
  <c r="AK241" i="9"/>
  <c r="AK242" i="9"/>
  <c r="AK243" i="9"/>
  <c r="AK244" i="9"/>
  <c r="AK245" i="9"/>
  <c r="AK246" i="9"/>
  <c r="AK247" i="9"/>
  <c r="AK248" i="9"/>
  <c r="AK249" i="9"/>
  <c r="AK250" i="9"/>
  <c r="AK251" i="9"/>
  <c r="AK252" i="9"/>
  <c r="AK253" i="9"/>
  <c r="AK254" i="9"/>
  <c r="AK255" i="9"/>
  <c r="AK256" i="9"/>
  <c r="AK257" i="9"/>
  <c r="AK258" i="9"/>
  <c r="AK259" i="9"/>
  <c r="AK260" i="9"/>
  <c r="AK261" i="9"/>
  <c r="AK262" i="9"/>
  <c r="AK263" i="9"/>
  <c r="AK264" i="9"/>
  <c r="AK265" i="9"/>
  <c r="AK266" i="9"/>
  <c r="AK267" i="9"/>
  <c r="AK268" i="9"/>
  <c r="AK269" i="9"/>
  <c r="AK270" i="9"/>
  <c r="AK271" i="9"/>
  <c r="AK272" i="9"/>
  <c r="AK273" i="9"/>
  <c r="AK274" i="9"/>
  <c r="AK275" i="9"/>
  <c r="AK276" i="9"/>
  <c r="AK277" i="9"/>
  <c r="AK278" i="9"/>
  <c r="AK279" i="9"/>
  <c r="AK280" i="9"/>
  <c r="AK281" i="9"/>
  <c r="AK282" i="9"/>
  <c r="AK283" i="9"/>
  <c r="AK284" i="9"/>
  <c r="AK285" i="9"/>
  <c r="AK286" i="9"/>
  <c r="AK287" i="9"/>
  <c r="AK288" i="9"/>
  <c r="AK289" i="9"/>
  <c r="AK290" i="9"/>
  <c r="AK291" i="9"/>
  <c r="AK292" i="9"/>
  <c r="AK293" i="9"/>
  <c r="AK294" i="9"/>
  <c r="AK295" i="9"/>
  <c r="AK296" i="9"/>
  <c r="AK297" i="9"/>
  <c r="AK298" i="9"/>
  <c r="AK299" i="9"/>
  <c r="AK300" i="9"/>
  <c r="AK301" i="9"/>
  <c r="AK302" i="9"/>
  <c r="AK303" i="9"/>
  <c r="AK304" i="9"/>
  <c r="AK305" i="9"/>
  <c r="AK306" i="9"/>
  <c r="AK307" i="9"/>
  <c r="AK308" i="9"/>
  <c r="AK309" i="9"/>
  <c r="AK310" i="9"/>
  <c r="AK311" i="9"/>
  <c r="AK312" i="9"/>
  <c r="AK313" i="9"/>
  <c r="AK314" i="9"/>
  <c r="AK315" i="9"/>
  <c r="AK316" i="9"/>
  <c r="AK317" i="9"/>
  <c r="AK318" i="9"/>
  <c r="AK319" i="9"/>
  <c r="AK320" i="9"/>
  <c r="AK321" i="9"/>
  <c r="AK322" i="9"/>
  <c r="AK323" i="9"/>
  <c r="AK324" i="9"/>
  <c r="AK325" i="9"/>
  <c r="AK326" i="9"/>
  <c r="AK327" i="9"/>
  <c r="AK328" i="9"/>
  <c r="AK329" i="9"/>
  <c r="AK330" i="9"/>
  <c r="AK331" i="9"/>
  <c r="AK332" i="9"/>
  <c r="AK333" i="9"/>
  <c r="AK334" i="9"/>
  <c r="AK335" i="9"/>
  <c r="AK336" i="9"/>
  <c r="AK337" i="9"/>
  <c r="AK338" i="9"/>
  <c r="AK339" i="9"/>
  <c r="AK340" i="9"/>
  <c r="AK341" i="9"/>
  <c r="AK342" i="9"/>
  <c r="AK343" i="9"/>
  <c r="AK344" i="9"/>
  <c r="AK345" i="9"/>
  <c r="AK346" i="9"/>
  <c r="AK347" i="9"/>
  <c r="AK348" i="9"/>
  <c r="AK349" i="9"/>
  <c r="AK350" i="9"/>
  <c r="AK351" i="9"/>
  <c r="AK352" i="9"/>
  <c r="AK353" i="9"/>
  <c r="AK354" i="9"/>
  <c r="AK355" i="9"/>
  <c r="AK356" i="9"/>
  <c r="AK357" i="9"/>
  <c r="AK358" i="9"/>
  <c r="AK359" i="9"/>
  <c r="AK360" i="9"/>
  <c r="AK361" i="9"/>
  <c r="AK362" i="9"/>
  <c r="AK363" i="9"/>
  <c r="AK364" i="9"/>
  <c r="AK365" i="9"/>
  <c r="AK366" i="9"/>
  <c r="AK367" i="9"/>
  <c r="AK368" i="9"/>
  <c r="AK369" i="9"/>
  <c r="AK370" i="9"/>
  <c r="AK371" i="9"/>
  <c r="AK372" i="9"/>
  <c r="AK373" i="9"/>
  <c r="AK374" i="9"/>
  <c r="AK375" i="9"/>
  <c r="AK376" i="9"/>
  <c r="AK377" i="9"/>
  <c r="AK378" i="9"/>
  <c r="AK379" i="9"/>
  <c r="AK380" i="9"/>
  <c r="AK381" i="9"/>
  <c r="AK382" i="9"/>
  <c r="AK383" i="9"/>
  <c r="AK384" i="9"/>
  <c r="AK385" i="9"/>
  <c r="AK386" i="9"/>
  <c r="AK387" i="9"/>
  <c r="AK388" i="9"/>
  <c r="AK389" i="9"/>
  <c r="AK390" i="9"/>
  <c r="AK391" i="9"/>
  <c r="AK392" i="9"/>
  <c r="AK393" i="9"/>
  <c r="AK394" i="9"/>
  <c r="AK395" i="9"/>
  <c r="AK396" i="9"/>
  <c r="AK397" i="9"/>
  <c r="AK398" i="9"/>
  <c r="AK399" i="9"/>
  <c r="AK400" i="9"/>
  <c r="AK401" i="9"/>
  <c r="AK402" i="9"/>
  <c r="AK403" i="9"/>
  <c r="AK404" i="9"/>
  <c r="AK405" i="9"/>
  <c r="AK406" i="9"/>
  <c r="AK407" i="9"/>
  <c r="AK408" i="9"/>
  <c r="AK409" i="9"/>
  <c r="AK410" i="9"/>
  <c r="AK411" i="9"/>
  <c r="AK412" i="9"/>
  <c r="AK413" i="9"/>
  <c r="AK414" i="9"/>
  <c r="AK415" i="9"/>
  <c r="AK416" i="9"/>
  <c r="AK417" i="9"/>
  <c r="AK418" i="9"/>
  <c r="AK419" i="9"/>
  <c r="AK420" i="9"/>
  <c r="AK421" i="9"/>
  <c r="AK422" i="9"/>
  <c r="AK423" i="9"/>
  <c r="AK424" i="9"/>
  <c r="AK425" i="9"/>
  <c r="AK426" i="9"/>
  <c r="AK427" i="9"/>
  <c r="AK428" i="9"/>
  <c r="AK429" i="9"/>
  <c r="AK430" i="9"/>
  <c r="AK431" i="9"/>
  <c r="AK432" i="9"/>
  <c r="AK433" i="9"/>
  <c r="AK434" i="9"/>
  <c r="AK435" i="9"/>
  <c r="AK436" i="9"/>
  <c r="AK437" i="9"/>
  <c r="AK438" i="9"/>
  <c r="AK439" i="9"/>
  <c r="AK440" i="9"/>
  <c r="AK441" i="9"/>
  <c r="AK442" i="9"/>
  <c r="AK443" i="9"/>
  <c r="AK444" i="9"/>
  <c r="AK445" i="9"/>
  <c r="AK446" i="9"/>
  <c r="AK447" i="9"/>
  <c r="AK448" i="9"/>
  <c r="AK449" i="9"/>
  <c r="AK450" i="9"/>
  <c r="AK451" i="9"/>
  <c r="AK452" i="9"/>
  <c r="AK453" i="9"/>
  <c r="AK454" i="9"/>
  <c r="AK455" i="9"/>
  <c r="AK456" i="9"/>
  <c r="AK457" i="9"/>
  <c r="AK458" i="9"/>
  <c r="AK459" i="9"/>
  <c r="AK460" i="9"/>
  <c r="AK461" i="9"/>
  <c r="AK462" i="9"/>
  <c r="AK463" i="9"/>
  <c r="AK464" i="9"/>
  <c r="AK465" i="9"/>
  <c r="AK466" i="9"/>
  <c r="AK467" i="9"/>
  <c r="AK468" i="9"/>
  <c r="AK469" i="9"/>
  <c r="AK470" i="9"/>
  <c r="AK471" i="9"/>
  <c r="AK472" i="9"/>
  <c r="AK473" i="9"/>
  <c r="AK474" i="9"/>
  <c r="AK475" i="9"/>
  <c r="AK476" i="9"/>
  <c r="AK477" i="9"/>
  <c r="AK478" i="9"/>
  <c r="AK479" i="9"/>
  <c r="AK480" i="9"/>
  <c r="AK481" i="9"/>
  <c r="AK482" i="9"/>
  <c r="AK483" i="9"/>
  <c r="AK484" i="9"/>
  <c r="AK485" i="9"/>
  <c r="AK486" i="9"/>
  <c r="AK487" i="9"/>
  <c r="AK488" i="9"/>
  <c r="AK489" i="9"/>
  <c r="AK490" i="9"/>
  <c r="AK491" i="9"/>
  <c r="AK492" i="9"/>
  <c r="AK493" i="9"/>
  <c r="AK494" i="9"/>
  <c r="AK495" i="9"/>
  <c r="AK496" i="9"/>
  <c r="AK497" i="9"/>
  <c r="AK498" i="9"/>
  <c r="AK499" i="9"/>
  <c r="AK500" i="9"/>
  <c r="AE279" i="9"/>
  <c r="AE254" i="9"/>
  <c r="AE193" i="9"/>
  <c r="AE244" i="9"/>
  <c r="AE182" i="9"/>
  <c r="AE380" i="9"/>
  <c r="AE419" i="9"/>
  <c r="AE423" i="9"/>
  <c r="AE462" i="9"/>
  <c r="AE192" i="9"/>
  <c r="AE451" i="9"/>
  <c r="AE237" i="9"/>
  <c r="AE197" i="9"/>
  <c r="AE281" i="9"/>
  <c r="AE157" i="9"/>
  <c r="AE167" i="9"/>
  <c r="AE473" i="9"/>
  <c r="AE357" i="9"/>
  <c r="AE287" i="9"/>
  <c r="AE485" i="9"/>
  <c r="AE469" i="9"/>
  <c r="AE319" i="9"/>
  <c r="AE291" i="9"/>
  <c r="AE411" i="9"/>
  <c r="AE350" i="9"/>
  <c r="AE155" i="9"/>
  <c r="AE441" i="9"/>
  <c r="AE431" i="9"/>
  <c r="AE425" i="9"/>
  <c r="AE347" i="9"/>
  <c r="AE329" i="9"/>
  <c r="AE233" i="9"/>
  <c r="AE227" i="9"/>
  <c r="AE221" i="9"/>
  <c r="AE209" i="9"/>
  <c r="AE173" i="9"/>
  <c r="AE169" i="9"/>
  <c r="AE165" i="9"/>
  <c r="AE153" i="9"/>
  <c r="AE139" i="9"/>
  <c r="AE154" i="9"/>
  <c r="AE500" i="9"/>
  <c r="AE415" i="9"/>
  <c r="AE409" i="9"/>
  <c r="AE405" i="9"/>
  <c r="AE401" i="9"/>
  <c r="AE397" i="9"/>
  <c r="AE393" i="9"/>
  <c r="AE497" i="9"/>
  <c r="AE443" i="9"/>
  <c r="AE183" i="9"/>
  <c r="AE215" i="9"/>
  <c r="AE207" i="9"/>
  <c r="AE203" i="9"/>
  <c r="AE225" i="9"/>
  <c r="AE127" i="9"/>
  <c r="AE223" i="9"/>
  <c r="AE269" i="9"/>
  <c r="AE477" i="9"/>
  <c r="AE199" i="9"/>
  <c r="AE235" i="9"/>
  <c r="AE283" i="9"/>
  <c r="AE147" i="9"/>
  <c r="AE189" i="9"/>
  <c r="AE107" i="9"/>
  <c r="AE113" i="9"/>
  <c r="AE181" i="9"/>
  <c r="AE249" i="9"/>
  <c r="AE293" i="9"/>
  <c r="AE301" i="9"/>
  <c r="AE303" i="9"/>
  <c r="AE313" i="9"/>
  <c r="AE317" i="9"/>
  <c r="AE331" i="9"/>
  <c r="AE493" i="9"/>
  <c r="AE489" i="9"/>
  <c r="AE275" i="9"/>
  <c r="AE433" i="9"/>
  <c r="AE429" i="9"/>
  <c r="AE195" i="9"/>
  <c r="AE135" i="9"/>
  <c r="AE145" i="9"/>
  <c r="AE191" i="9"/>
  <c r="AE177" i="9"/>
  <c r="AE205" i="9"/>
  <c r="AE327" i="9"/>
  <c r="AE379" i="9"/>
  <c r="AE255" i="9"/>
  <c r="AE295" i="9"/>
  <c r="AE213" i="9"/>
  <c r="AE117" i="9"/>
  <c r="AE435" i="9"/>
  <c r="AE119" i="9"/>
  <c r="AE161" i="9"/>
  <c r="AE231" i="9"/>
  <c r="AE109" i="9"/>
  <c r="AE115" i="9"/>
  <c r="AE341" i="9"/>
  <c r="AE345" i="9"/>
  <c r="AE447" i="9"/>
  <c r="AE449" i="9"/>
  <c r="AE453" i="9"/>
  <c r="AE289" i="9"/>
  <c r="AE481" i="9"/>
  <c r="AE455" i="9"/>
  <c r="AE253" i="9"/>
  <c r="AE211" i="9"/>
  <c r="AE219" i="9"/>
  <c r="AE439" i="9"/>
  <c r="AE421" i="9"/>
  <c r="AE407" i="9"/>
  <c r="AE403" i="9"/>
  <c r="AE399" i="9"/>
  <c r="AE395" i="9"/>
  <c r="AE245" i="9"/>
  <c r="AE241" i="9"/>
  <c r="AE133" i="9"/>
  <c r="AE277" i="9"/>
  <c r="AE363" i="9"/>
  <c r="AE483" i="9"/>
  <c r="AE487" i="9"/>
  <c r="AE159" i="9"/>
  <c r="AE175" i="9"/>
  <c r="AE259" i="9"/>
  <c r="AE111" i="9"/>
  <c r="AE137" i="9"/>
  <c r="AE179" i="9"/>
  <c r="AE217" i="9"/>
  <c r="AE273" i="9"/>
  <c r="AE251" i="9"/>
  <c r="AE285" i="9"/>
  <c r="AE437" i="9"/>
  <c r="AE427" i="9"/>
  <c r="AE417" i="9"/>
  <c r="AE391" i="9"/>
  <c r="AE387" i="9"/>
  <c r="AE383" i="9"/>
  <c r="AE121" i="9"/>
  <c r="AE171" i="9"/>
  <c r="AE243" i="9"/>
  <c r="AE297" i="9"/>
  <c r="AE143" i="9"/>
  <c r="AE413" i="9"/>
  <c r="AE299" i="9"/>
  <c r="AE263" i="9"/>
  <c r="AE201" i="9"/>
  <c r="AE149" i="9"/>
  <c r="AE335" i="9"/>
  <c r="AE339" i="9"/>
  <c r="AE373" i="9"/>
  <c r="AE377" i="9"/>
  <c r="AE459" i="9"/>
  <c r="AE465" i="9"/>
  <c r="AE265" i="9"/>
  <c r="AE229" i="9"/>
  <c r="AE187" i="9"/>
  <c r="AE151" i="9"/>
  <c r="AE305" i="9"/>
  <c r="AE321" i="9"/>
  <c r="AE323" i="9"/>
  <c r="AE337" i="9"/>
  <c r="AE351" i="9"/>
  <c r="AE365" i="9"/>
  <c r="AE369" i="9"/>
  <c r="AE371" i="9"/>
  <c r="AE461" i="9"/>
  <c r="AE463" i="9"/>
  <c r="AE311" i="9"/>
  <c r="AE315" i="9"/>
  <c r="AE343" i="9"/>
  <c r="AE349" i="9"/>
  <c r="AE353" i="9"/>
  <c r="AE355" i="9"/>
  <c r="AE361" i="9"/>
  <c r="AE367" i="9"/>
  <c r="AE375" i="9"/>
  <c r="AE499" i="9"/>
  <c r="AE457" i="9"/>
  <c r="AE491" i="9"/>
  <c r="AE129" i="9"/>
  <c r="AE163" i="9"/>
  <c r="AE325" i="9"/>
  <c r="AE257" i="9"/>
  <c r="AE389" i="9"/>
  <c r="AE385" i="9"/>
  <c r="AE381" i="9"/>
  <c r="AE125" i="9"/>
  <c r="AE247" i="9"/>
  <c r="AE271" i="9"/>
  <c r="AE466" i="9"/>
  <c r="AE267" i="9"/>
  <c r="AE131" i="9"/>
  <c r="AE162" i="9"/>
  <c r="AE106" i="9"/>
  <c r="AE76" i="9"/>
  <c r="AE64" i="9"/>
  <c r="AE75" i="9"/>
  <c r="AE47" i="9"/>
  <c r="AE96" i="9"/>
  <c r="AE81" i="9"/>
  <c r="AE88" i="9"/>
  <c r="AE101" i="9"/>
  <c r="AE94" i="9"/>
  <c r="AE67" i="9"/>
  <c r="AE59" i="9"/>
  <c r="AE33" i="9"/>
  <c r="AE77" i="9"/>
  <c r="AE92" i="9"/>
  <c r="AE58" i="9"/>
  <c r="AE97" i="9"/>
  <c r="AE91" i="9"/>
  <c r="AE48" i="9"/>
  <c r="AE103" i="9"/>
  <c r="AE68" i="9"/>
  <c r="AE105" i="9"/>
  <c r="AE51" i="9"/>
  <c r="AE79" i="9"/>
  <c r="AE95" i="9"/>
  <c r="AE44" i="9"/>
  <c r="AE93" i="9"/>
  <c r="AE99" i="9"/>
  <c r="AE49" i="9"/>
  <c r="AE78" i="9"/>
  <c r="AE63" i="9"/>
  <c r="AE57" i="9"/>
  <c r="AE71" i="9"/>
  <c r="AE43" i="9"/>
  <c r="AE73" i="9"/>
  <c r="AE54" i="9"/>
  <c r="AE50" i="9"/>
  <c r="AE98" i="9"/>
  <c r="AE46" i="9"/>
  <c r="AE89" i="9"/>
  <c r="AE53" i="9"/>
  <c r="AE69" i="9"/>
  <c r="AE60" i="9"/>
  <c r="AE102" i="9"/>
  <c r="AE41" i="9"/>
  <c r="AE39" i="9"/>
  <c r="AE38" i="9"/>
  <c r="AE42" i="9"/>
  <c r="AE32" i="9"/>
  <c r="AE82" i="9"/>
  <c r="AE100" i="9"/>
  <c r="AE62" i="9"/>
  <c r="AE40" i="9"/>
  <c r="AE66" i="9"/>
  <c r="AE74" i="9"/>
  <c r="AE45" i="9"/>
  <c r="AE56" i="9"/>
  <c r="AE87" i="9"/>
  <c r="AE84" i="9"/>
  <c r="AE70" i="9"/>
  <c r="AE52" i="9"/>
  <c r="AE85" i="9"/>
  <c r="AE80" i="9"/>
  <c r="AE36" i="9"/>
  <c r="AE104" i="9"/>
  <c r="AE31" i="9"/>
  <c r="AE65" i="9"/>
  <c r="AE37" i="9"/>
  <c r="AE55" i="9"/>
  <c r="AE34" i="9"/>
  <c r="AE61" i="9"/>
  <c r="S454" i="9"/>
  <c r="AC454" i="9"/>
  <c r="S70" i="9"/>
  <c r="AC70" i="9"/>
  <c r="L20" i="9"/>
  <c r="R497" i="9"/>
  <c r="R493" i="9"/>
  <c r="R489" i="9"/>
  <c r="R481" i="9"/>
  <c r="S481" i="9"/>
  <c r="R473" i="9"/>
  <c r="R457" i="9"/>
  <c r="R449" i="9"/>
  <c r="R433" i="9"/>
  <c r="S433" i="9"/>
  <c r="R429" i="9"/>
  <c r="R421" i="9"/>
  <c r="R417" i="9"/>
  <c r="R409" i="9"/>
  <c r="S409" i="9"/>
  <c r="R405" i="9"/>
  <c r="R401" i="9"/>
  <c r="R393" i="9"/>
  <c r="R385" i="9"/>
  <c r="S385" i="9"/>
  <c r="R381" i="9"/>
  <c r="R353" i="9"/>
  <c r="R337" i="9"/>
  <c r="R329" i="9"/>
  <c r="S329" i="9"/>
  <c r="R325" i="9"/>
  <c r="R321" i="9"/>
  <c r="R313" i="9"/>
  <c r="R305" i="9"/>
  <c r="R301" i="9"/>
  <c r="R289" i="9"/>
  <c r="R281" i="9"/>
  <c r="R269" i="9"/>
  <c r="R265" i="9"/>
  <c r="R261" i="9"/>
  <c r="R257" i="9"/>
  <c r="R241" i="9"/>
  <c r="S241" i="9"/>
  <c r="R237" i="9"/>
  <c r="R229" i="9"/>
  <c r="R209" i="9"/>
  <c r="R205" i="9"/>
  <c r="R201" i="9"/>
  <c r="R193" i="9"/>
  <c r="R189" i="9"/>
  <c r="R185" i="9"/>
  <c r="S185" i="9"/>
  <c r="R177" i="9"/>
  <c r="R165" i="9"/>
  <c r="R161" i="9"/>
  <c r="R145" i="9"/>
  <c r="S145" i="9"/>
  <c r="R141" i="9"/>
  <c r="R133" i="9"/>
  <c r="R129" i="9"/>
  <c r="R125" i="9"/>
  <c r="R121" i="9"/>
  <c r="R113" i="9"/>
  <c r="R109" i="9"/>
  <c r="R105" i="9"/>
  <c r="S105" i="9"/>
  <c r="R97" i="9"/>
  <c r="R89" i="9"/>
  <c r="R85" i="9"/>
  <c r="R81" i="9"/>
  <c r="R77" i="9"/>
  <c r="R73" i="9"/>
  <c r="R69" i="9"/>
  <c r="R65" i="9"/>
  <c r="S65" i="9"/>
  <c r="R53" i="9"/>
  <c r="R49" i="9"/>
  <c r="R37" i="9"/>
  <c r="R33" i="9"/>
  <c r="R416" i="9"/>
  <c r="R236" i="9"/>
  <c r="R96" i="9"/>
  <c r="R499" i="9"/>
  <c r="R491" i="9"/>
  <c r="R487" i="9"/>
  <c r="R483" i="9"/>
  <c r="S483" i="9"/>
  <c r="R475" i="9"/>
  <c r="R471" i="9"/>
  <c r="R451" i="9"/>
  <c r="R443" i="9"/>
  <c r="R435" i="9"/>
  <c r="R431" i="9"/>
  <c r="R427" i="9"/>
  <c r="R411" i="9"/>
  <c r="S411" i="9"/>
  <c r="R403" i="9"/>
  <c r="R399" i="9"/>
  <c r="R391" i="9"/>
  <c r="R379" i="9"/>
  <c r="R375" i="9"/>
  <c r="R367" i="9"/>
  <c r="R347" i="9"/>
  <c r="R339" i="9"/>
  <c r="S339" i="9"/>
  <c r="R331" i="9"/>
  <c r="R327" i="9"/>
  <c r="R323" i="9"/>
  <c r="R307" i="9"/>
  <c r="S307" i="9"/>
  <c r="R303" i="9"/>
  <c r="R299" i="9"/>
  <c r="R291" i="9"/>
  <c r="R283" i="9"/>
  <c r="S283" i="9"/>
  <c r="R279" i="9"/>
  <c r="R275" i="9"/>
  <c r="R271" i="9"/>
  <c r="R267" i="9"/>
  <c r="S267" i="9"/>
  <c r="R251" i="9"/>
  <c r="R247" i="9"/>
  <c r="R239" i="9"/>
  <c r="R235" i="9"/>
  <c r="S235" i="9"/>
  <c r="R231" i="9"/>
  <c r="R219" i="9"/>
  <c r="R215" i="9"/>
  <c r="R211" i="9"/>
  <c r="S211" i="9"/>
  <c r="R207" i="9"/>
  <c r="R203" i="9"/>
  <c r="R199" i="9"/>
  <c r="R195" i="9"/>
  <c r="S195" i="9"/>
  <c r="R191" i="9"/>
  <c r="R187" i="9"/>
  <c r="R183" i="9"/>
  <c r="R179" i="9"/>
  <c r="R171" i="9"/>
  <c r="R163" i="9"/>
  <c r="R155" i="9"/>
  <c r="R147" i="9"/>
  <c r="S147" i="9"/>
  <c r="R143" i="9"/>
  <c r="R135" i="9"/>
  <c r="R131" i="9"/>
  <c r="R123" i="9"/>
  <c r="R119" i="9"/>
  <c r="R115" i="9"/>
  <c r="R111" i="9"/>
  <c r="R103" i="9"/>
  <c r="S103" i="9"/>
  <c r="R99" i="9"/>
  <c r="R95" i="9"/>
  <c r="R91" i="9"/>
  <c r="R87" i="9"/>
  <c r="S87" i="9"/>
  <c r="R83" i="9"/>
  <c r="R79" i="9"/>
  <c r="R75" i="9"/>
  <c r="R71" i="9"/>
  <c r="R67" i="9"/>
  <c r="R63" i="9"/>
  <c r="R59" i="9"/>
  <c r="R55" i="9"/>
  <c r="S55" i="9"/>
  <c r="R39" i="9"/>
  <c r="R35" i="9"/>
  <c r="R31" i="9"/>
  <c r="R498" i="9"/>
  <c r="R486" i="9"/>
  <c r="R478" i="9"/>
  <c r="R470" i="9"/>
  <c r="R466" i="9"/>
  <c r="AB466" i="9"/>
  <c r="R462" i="9"/>
  <c r="R450" i="9"/>
  <c r="R434" i="9"/>
  <c r="R426" i="9"/>
  <c r="R418" i="9"/>
  <c r="R414" i="9"/>
  <c r="R406" i="9"/>
  <c r="R398" i="9"/>
  <c r="R394" i="9"/>
  <c r="R390" i="9"/>
  <c r="R386" i="9"/>
  <c r="R382" i="9"/>
  <c r="R374" i="9"/>
  <c r="AB374" i="9"/>
  <c r="R370" i="9"/>
  <c r="R362" i="9"/>
  <c r="S362" i="9"/>
  <c r="R350" i="9"/>
  <c r="R346" i="9"/>
  <c r="R342" i="9"/>
  <c r="R334" i="9"/>
  <c r="R330" i="9"/>
  <c r="R326" i="9"/>
  <c r="R322" i="9"/>
  <c r="R306" i="9"/>
  <c r="R298" i="9"/>
  <c r="R290" i="9"/>
  <c r="R286" i="9"/>
  <c r="R278" i="9"/>
  <c r="S278" i="9"/>
  <c r="R270" i="9"/>
  <c r="R266" i="9"/>
  <c r="R262" i="9"/>
  <c r="R258" i="9"/>
  <c r="R254" i="9"/>
  <c r="R246" i="9"/>
  <c r="R242" i="9"/>
  <c r="R234" i="9"/>
  <c r="S234" i="9"/>
  <c r="R230" i="9"/>
  <c r="R226" i="9"/>
  <c r="R218" i="9"/>
  <c r="R214" i="9"/>
  <c r="S214" i="9"/>
  <c r="R206" i="9"/>
  <c r="R202" i="9"/>
  <c r="R198" i="9"/>
  <c r="R194" i="9"/>
  <c r="R182" i="9"/>
  <c r="R178" i="9"/>
  <c r="R170" i="9"/>
  <c r="R162" i="9"/>
  <c r="S162" i="9"/>
  <c r="R158" i="9"/>
  <c r="R150" i="9"/>
  <c r="R142" i="9"/>
  <c r="R138" i="9"/>
  <c r="S138" i="9"/>
  <c r="R134" i="9"/>
  <c r="R130" i="9"/>
  <c r="R126" i="9"/>
  <c r="R118" i="9"/>
  <c r="R114" i="9"/>
  <c r="R102" i="9"/>
  <c r="R98" i="9"/>
  <c r="R94" i="9"/>
  <c r="R86" i="9"/>
  <c r="R82" i="9"/>
  <c r="R78" i="9"/>
  <c r="R66" i="9"/>
  <c r="S66" i="9"/>
  <c r="R62" i="9"/>
  <c r="R50" i="9"/>
  <c r="R46" i="9"/>
  <c r="R38" i="9"/>
  <c r="R34" i="9"/>
  <c r="AE242" i="9"/>
  <c r="AE478" i="9"/>
  <c r="AE252" i="9"/>
  <c r="AC410" i="9"/>
  <c r="AB410" i="9"/>
  <c r="AB454" i="9"/>
  <c r="AB70" i="9"/>
  <c r="AB445" i="9"/>
  <c r="AC445" i="9"/>
  <c r="AC41" i="9"/>
  <c r="AB41" i="9"/>
  <c r="AC461" i="9"/>
  <c r="AB461" i="9"/>
  <c r="AC441" i="9"/>
  <c r="AB441" i="9"/>
  <c r="AB397" i="9"/>
  <c r="AC397" i="9"/>
  <c r="AC389" i="9"/>
  <c r="AB389" i="9"/>
  <c r="AC377" i="9"/>
  <c r="AB377" i="9"/>
  <c r="AB357" i="9"/>
  <c r="AC357" i="9"/>
  <c r="AB345" i="9"/>
  <c r="AC345" i="9"/>
  <c r="AC333" i="9"/>
  <c r="AB333" i="9"/>
  <c r="AC465" i="9"/>
  <c r="AB465" i="9"/>
  <c r="AB217" i="9"/>
  <c r="AC217" i="9"/>
  <c r="AB213" i="9"/>
  <c r="AC213" i="9"/>
  <c r="AB101" i="9"/>
  <c r="AC101" i="9"/>
  <c r="AC61" i="9"/>
  <c r="AB61" i="9"/>
  <c r="AB57" i="9"/>
  <c r="AC57" i="9"/>
  <c r="AB45" i="9"/>
  <c r="AC45" i="9"/>
  <c r="AB25" i="9"/>
  <c r="AB249" i="9"/>
  <c r="AC153" i="9"/>
  <c r="AB153" i="9"/>
  <c r="AC277" i="9"/>
  <c r="AC459" i="9"/>
  <c r="AB459" i="9"/>
  <c r="AB359" i="9"/>
  <c r="AC359" i="9"/>
  <c r="AB315" i="9"/>
  <c r="AC315" i="9"/>
  <c r="AC27" i="9"/>
  <c r="AB27" i="9"/>
  <c r="AB477" i="9"/>
  <c r="AB273" i="9"/>
  <c r="AB365" i="9"/>
  <c r="AC263" i="9"/>
  <c r="AB137" i="9"/>
  <c r="AC467" i="9"/>
  <c r="AB467" i="9"/>
  <c r="AB423" i="9"/>
  <c r="AC423" i="9"/>
  <c r="AC395" i="9"/>
  <c r="AB395" i="9"/>
  <c r="AC371" i="9"/>
  <c r="AB371" i="9"/>
  <c r="AC335" i="9"/>
  <c r="AB335" i="9"/>
  <c r="AB311" i="9"/>
  <c r="AC311" i="9"/>
  <c r="AC243" i="9"/>
  <c r="AB243" i="9"/>
  <c r="AB167" i="9"/>
  <c r="AC167" i="9"/>
  <c r="AC151" i="9"/>
  <c r="AB151" i="9"/>
  <c r="AC107" i="9"/>
  <c r="AB107" i="9"/>
  <c r="AC47" i="9"/>
  <c r="AB47" i="9"/>
  <c r="AC482" i="9"/>
  <c r="AB482" i="9"/>
  <c r="AC446" i="9"/>
  <c r="AB446" i="9"/>
  <c r="AC422" i="9"/>
  <c r="AB422" i="9"/>
  <c r="AB354" i="9"/>
  <c r="AC354" i="9"/>
  <c r="AB318" i="9"/>
  <c r="AC318" i="9"/>
  <c r="AB190" i="9"/>
  <c r="AC190" i="9"/>
  <c r="AC166" i="9"/>
  <c r="AB166" i="9"/>
  <c r="AC54" i="9"/>
  <c r="AB54" i="9"/>
  <c r="AC294" i="9"/>
  <c r="AC494" i="9"/>
  <c r="AB494" i="9"/>
  <c r="AC387" i="9"/>
  <c r="AB387" i="9"/>
  <c r="AC282" i="9"/>
  <c r="AB282" i="9"/>
  <c r="AC444" i="9"/>
  <c r="AB444" i="9"/>
  <c r="AC43" i="9"/>
  <c r="AB43" i="9"/>
  <c r="AC127" i="9"/>
  <c r="AB127" i="9"/>
  <c r="AC51" i="9"/>
  <c r="AB51" i="9"/>
  <c r="AC255" i="9"/>
  <c r="AC317" i="9"/>
  <c r="AC26" i="9"/>
  <c r="AB26" i="9"/>
  <c r="AC42" i="9"/>
  <c r="AB42" i="9"/>
  <c r="AC90" i="9"/>
  <c r="AB90" i="9"/>
  <c r="AC106" i="9"/>
  <c r="AB106" i="9"/>
  <c r="AB485" i="9"/>
  <c r="AC485" i="9"/>
  <c r="AB474" i="9"/>
  <c r="AC474" i="9"/>
  <c r="AC463" i="9"/>
  <c r="AB463" i="9"/>
  <c r="AC453" i="9"/>
  <c r="AB453" i="9"/>
  <c r="AC447" i="9"/>
  <c r="AB447" i="9"/>
  <c r="AC430" i="9"/>
  <c r="AB430" i="9"/>
  <c r="AC413" i="9"/>
  <c r="AB413" i="9"/>
  <c r="AC407" i="9"/>
  <c r="AB407" i="9"/>
  <c r="AB378" i="9"/>
  <c r="AC378" i="9"/>
  <c r="AC361" i="9"/>
  <c r="AB361" i="9"/>
  <c r="AC355" i="9"/>
  <c r="AB355" i="9"/>
  <c r="AC338" i="9"/>
  <c r="AB338" i="9"/>
  <c r="AC309" i="9"/>
  <c r="AB309" i="9"/>
  <c r="AC297" i="9"/>
  <c r="AB297" i="9"/>
  <c r="AC274" i="9"/>
  <c r="AB274" i="9"/>
  <c r="AC238" i="9"/>
  <c r="AB238" i="9"/>
  <c r="AC210" i="9"/>
  <c r="AB210" i="9"/>
  <c r="AB186" i="9"/>
  <c r="AC186" i="9"/>
  <c r="AC169" i="9"/>
  <c r="AB169" i="9"/>
  <c r="AC122" i="9"/>
  <c r="AB122" i="9"/>
  <c r="AC500" i="9"/>
  <c r="AB500" i="9"/>
  <c r="AB492" i="9"/>
  <c r="AC492" i="9"/>
  <c r="AC484" i="9"/>
  <c r="AB484" i="9"/>
  <c r="AB472" i="9"/>
  <c r="AC472" i="9"/>
  <c r="AC468" i="9"/>
  <c r="AB468" i="9"/>
  <c r="AB456" i="9"/>
  <c r="AC456" i="9"/>
  <c r="AC436" i="9"/>
  <c r="AB436" i="9"/>
  <c r="AC428" i="9"/>
  <c r="AB428" i="9"/>
  <c r="AC404" i="9"/>
  <c r="AB404" i="9"/>
  <c r="AB400" i="9"/>
  <c r="AC400" i="9"/>
  <c r="AC388" i="9"/>
  <c r="AB388" i="9"/>
  <c r="AC380" i="9"/>
  <c r="AB380" i="9"/>
  <c r="AC372" i="9"/>
  <c r="AB372" i="9"/>
  <c r="AC364" i="9"/>
  <c r="AB364" i="9"/>
  <c r="AC356" i="9"/>
  <c r="AB356" i="9"/>
  <c r="AC344" i="9"/>
  <c r="AB344" i="9"/>
  <c r="AC336" i="9"/>
  <c r="AB336" i="9"/>
  <c r="AC328" i="9"/>
  <c r="AB328" i="9"/>
  <c r="AC316" i="9"/>
  <c r="AB316" i="9"/>
  <c r="AC308" i="9"/>
  <c r="AB308" i="9"/>
  <c r="AC300" i="9"/>
  <c r="AB300" i="9"/>
  <c r="AB292" i="9"/>
  <c r="AC292" i="9"/>
  <c r="AB280" i="9"/>
  <c r="AC280" i="9"/>
  <c r="AC272" i="9"/>
  <c r="AB272" i="9"/>
  <c r="AC264" i="9"/>
  <c r="AB264" i="9"/>
  <c r="AC252" i="9"/>
  <c r="AB252" i="9"/>
  <c r="AC228" i="9"/>
  <c r="AB228" i="9"/>
  <c r="AC220" i="9"/>
  <c r="AB220" i="9"/>
  <c r="AC212" i="9"/>
  <c r="AB212" i="9"/>
  <c r="AC204" i="9"/>
  <c r="AB204" i="9"/>
  <c r="AB192" i="9"/>
  <c r="AC192" i="9"/>
  <c r="AC184" i="9"/>
  <c r="AB184" i="9"/>
  <c r="AC176" i="9"/>
  <c r="AB176" i="9"/>
  <c r="AC168" i="9"/>
  <c r="AB168" i="9"/>
  <c r="AC152" i="9"/>
  <c r="AB152" i="9"/>
  <c r="AC148" i="9"/>
  <c r="AB148" i="9"/>
  <c r="AC136" i="9"/>
  <c r="AB136" i="9"/>
  <c r="AC132" i="9"/>
  <c r="AB132" i="9"/>
  <c r="AB120" i="9"/>
  <c r="AC120" i="9"/>
  <c r="AC108" i="9"/>
  <c r="AB108" i="9"/>
  <c r="AC84" i="9"/>
  <c r="AB84" i="9"/>
  <c r="AC28" i="9"/>
  <c r="AB28" i="9"/>
  <c r="AE446" i="9"/>
  <c r="AC93" i="9"/>
  <c r="AB93" i="9"/>
  <c r="F20" i="9"/>
  <c r="AC58" i="9"/>
  <c r="AB58" i="9"/>
  <c r="AB490" i="9"/>
  <c r="AC490" i="9"/>
  <c r="AB469" i="9"/>
  <c r="AC469" i="9"/>
  <c r="AC442" i="9"/>
  <c r="AB442" i="9"/>
  <c r="AC425" i="9"/>
  <c r="AB425" i="9"/>
  <c r="AC402" i="9"/>
  <c r="AB402" i="9"/>
  <c r="AC373" i="9"/>
  <c r="AB373" i="9"/>
  <c r="AB349" i="9"/>
  <c r="AC349" i="9"/>
  <c r="AC314" i="9"/>
  <c r="AB314" i="9"/>
  <c r="AC285" i="9"/>
  <c r="AB285" i="9"/>
  <c r="AB250" i="9"/>
  <c r="AC250" i="9"/>
  <c r="AC233" i="9"/>
  <c r="AB233" i="9"/>
  <c r="AC181" i="9"/>
  <c r="AB181" i="9"/>
  <c r="AC157" i="9"/>
  <c r="AB157" i="9"/>
  <c r="AC117" i="9"/>
  <c r="AB117" i="9"/>
  <c r="AB496" i="9"/>
  <c r="AC496" i="9"/>
  <c r="AC476" i="9"/>
  <c r="AB476" i="9"/>
  <c r="AB460" i="9"/>
  <c r="AC460" i="9"/>
  <c r="AC452" i="9"/>
  <c r="AB452" i="9"/>
  <c r="AC440" i="9"/>
  <c r="AB440" i="9"/>
  <c r="AB424" i="9"/>
  <c r="AC424" i="9"/>
  <c r="AC412" i="9"/>
  <c r="AB412" i="9"/>
  <c r="AC396" i="9"/>
  <c r="AB396" i="9"/>
  <c r="AC384" i="9"/>
  <c r="AB384" i="9"/>
  <c r="AC360" i="9"/>
  <c r="AB360" i="9"/>
  <c r="AC348" i="9"/>
  <c r="AB348" i="9"/>
  <c r="AC332" i="9"/>
  <c r="AB332" i="9"/>
  <c r="AC320" i="9"/>
  <c r="AB320" i="9"/>
  <c r="AC304" i="9"/>
  <c r="AB304" i="9"/>
  <c r="AC288" i="9"/>
  <c r="AB288" i="9"/>
  <c r="AB276" i="9"/>
  <c r="AC276" i="9"/>
  <c r="AC260" i="9"/>
  <c r="AB260" i="9"/>
  <c r="AC248" i="9"/>
  <c r="AB248" i="9"/>
  <c r="AB240" i="9"/>
  <c r="AC240" i="9"/>
  <c r="AB224" i="9"/>
  <c r="AC224" i="9"/>
  <c r="AB208" i="9"/>
  <c r="AC208" i="9"/>
  <c r="AC196" i="9"/>
  <c r="AB196" i="9"/>
  <c r="AB180" i="9"/>
  <c r="AC180" i="9"/>
  <c r="AC164" i="9"/>
  <c r="AB164" i="9"/>
  <c r="AC160" i="9"/>
  <c r="AB160" i="9"/>
  <c r="AB144" i="9"/>
  <c r="AC144" i="9"/>
  <c r="AC124" i="9"/>
  <c r="AB124" i="9"/>
  <c r="AB112" i="9"/>
  <c r="AC112" i="9"/>
  <c r="AC104" i="9"/>
  <c r="AB104" i="9"/>
  <c r="AC92" i="9"/>
  <c r="AB92" i="9"/>
  <c r="AC76" i="9"/>
  <c r="AB76" i="9"/>
  <c r="AC68" i="9"/>
  <c r="AB68" i="9"/>
  <c r="AC60" i="9"/>
  <c r="AB60" i="9"/>
  <c r="AC52" i="9"/>
  <c r="AB52" i="9"/>
  <c r="AC44" i="9"/>
  <c r="AB44" i="9"/>
  <c r="AC36" i="9"/>
  <c r="AB36" i="9"/>
  <c r="AC24" i="9"/>
  <c r="AB24" i="9"/>
  <c r="AC415" i="9"/>
  <c r="AB415" i="9"/>
  <c r="AB438" i="9"/>
  <c r="AC438" i="9"/>
  <c r="AE445" i="9"/>
  <c r="AC74" i="9"/>
  <c r="AB74" i="9"/>
  <c r="AC495" i="9"/>
  <c r="AB495" i="9"/>
  <c r="AC479" i="9"/>
  <c r="AB479" i="9"/>
  <c r="AC458" i="9"/>
  <c r="AB458" i="9"/>
  <c r="AC437" i="9"/>
  <c r="AB437" i="9"/>
  <c r="AC419" i="9"/>
  <c r="AB419" i="9"/>
  <c r="AB383" i="9"/>
  <c r="AC383" i="9"/>
  <c r="AC366" i="9"/>
  <c r="AB366" i="9"/>
  <c r="AC343" i="9"/>
  <c r="AB343" i="9"/>
  <c r="AC319" i="9"/>
  <c r="AB319" i="9"/>
  <c r="AC302" i="9"/>
  <c r="AB302" i="9"/>
  <c r="AC245" i="9"/>
  <c r="AB245" i="9"/>
  <c r="AC221" i="9"/>
  <c r="AB221" i="9"/>
  <c r="AC174" i="9"/>
  <c r="AB174" i="9"/>
  <c r="AC146" i="9"/>
  <c r="AB146" i="9"/>
  <c r="AC110" i="9"/>
  <c r="AB110" i="9"/>
  <c r="AC488" i="9"/>
  <c r="AB488" i="9"/>
  <c r="AB480" i="9"/>
  <c r="AC480" i="9"/>
  <c r="AC464" i="9"/>
  <c r="AB464" i="9"/>
  <c r="AC448" i="9"/>
  <c r="AB448" i="9"/>
  <c r="AB432" i="9"/>
  <c r="AC432" i="9"/>
  <c r="AB420" i="9"/>
  <c r="AC420" i="9"/>
  <c r="AC408" i="9"/>
  <c r="AB408" i="9"/>
  <c r="AC392" i="9"/>
  <c r="AB392" i="9"/>
  <c r="AC376" i="9"/>
  <c r="AB376" i="9"/>
  <c r="AC368" i="9"/>
  <c r="AB368" i="9"/>
  <c r="AC352" i="9"/>
  <c r="AB352" i="9"/>
  <c r="AB340" i="9"/>
  <c r="AC340" i="9"/>
  <c r="AC324" i="9"/>
  <c r="AB324" i="9"/>
  <c r="AC312" i="9"/>
  <c r="AB312" i="9"/>
  <c r="AB296" i="9"/>
  <c r="AC296" i="9"/>
  <c r="AC284" i="9"/>
  <c r="AB284" i="9"/>
  <c r="AC268" i="9"/>
  <c r="AB268" i="9"/>
  <c r="AC256" i="9"/>
  <c r="AB256" i="9"/>
  <c r="AC244" i="9"/>
  <c r="AB244" i="9"/>
  <c r="AC232" i="9"/>
  <c r="AB232" i="9"/>
  <c r="AB216" i="9"/>
  <c r="AC216" i="9"/>
  <c r="AB200" i="9"/>
  <c r="AC200" i="9"/>
  <c r="AC188" i="9"/>
  <c r="AB188" i="9"/>
  <c r="AC172" i="9"/>
  <c r="AB172" i="9"/>
  <c r="AC156" i="9"/>
  <c r="AB156" i="9"/>
  <c r="AC140" i="9"/>
  <c r="AB140" i="9"/>
  <c r="AC128" i="9"/>
  <c r="AB128" i="9"/>
  <c r="AC116" i="9"/>
  <c r="AB116" i="9"/>
  <c r="AC100" i="9"/>
  <c r="AB100" i="9"/>
  <c r="AC88" i="9"/>
  <c r="AB88" i="9"/>
  <c r="AC80" i="9"/>
  <c r="AB80" i="9"/>
  <c r="AC72" i="9"/>
  <c r="AB72" i="9"/>
  <c r="AC64" i="9"/>
  <c r="AB64" i="9"/>
  <c r="AC56" i="9"/>
  <c r="AB56" i="9"/>
  <c r="AC48" i="9"/>
  <c r="AB48" i="9"/>
  <c r="AC40" i="9"/>
  <c r="AB40" i="9"/>
  <c r="AC32" i="9"/>
  <c r="AB32" i="9"/>
  <c r="AE72" i="9"/>
  <c r="AE114" i="9"/>
  <c r="AE152" i="9"/>
  <c r="AE35" i="9"/>
  <c r="AE83" i="9"/>
  <c r="AE123" i="9"/>
  <c r="AE261" i="9"/>
  <c r="AE86" i="9"/>
  <c r="AE90" i="9"/>
  <c r="AE156" i="9"/>
  <c r="AE160" i="9"/>
  <c r="AE164" i="9"/>
  <c r="AE185" i="9"/>
  <c r="AE239" i="9"/>
  <c r="AE270" i="9"/>
  <c r="AE120" i="9"/>
  <c r="AE132" i="9"/>
  <c r="AE141" i="9"/>
  <c r="AC253" i="9"/>
  <c r="AB253" i="9"/>
  <c r="AB227" i="9"/>
  <c r="AC227" i="9"/>
  <c r="AC223" i="9"/>
  <c r="AB223" i="9"/>
  <c r="AE333" i="9"/>
  <c r="AC175" i="9"/>
  <c r="AB175" i="9"/>
  <c r="AC358" i="9"/>
  <c r="AB358" i="9"/>
  <c r="AE359" i="9"/>
  <c r="AC259" i="9"/>
  <c r="AB259" i="9"/>
  <c r="AE360" i="9"/>
  <c r="AB341" i="9"/>
  <c r="AC341" i="9"/>
  <c r="AB363" i="9"/>
  <c r="AC363" i="9"/>
  <c r="AB317" i="9"/>
  <c r="AC293" i="9"/>
  <c r="AB293" i="9"/>
  <c r="AC173" i="9"/>
  <c r="AB173" i="9"/>
  <c r="AB159" i="9"/>
  <c r="AC159" i="9"/>
  <c r="AB139" i="9"/>
  <c r="AC139" i="9"/>
  <c r="AB310" i="9"/>
  <c r="AC310" i="9"/>
  <c r="AC295" i="9"/>
  <c r="AB295" i="9"/>
  <c r="AC222" i="9"/>
  <c r="AB222" i="9"/>
  <c r="AC197" i="9"/>
  <c r="AB197" i="9"/>
  <c r="AC149" i="9"/>
  <c r="AB149" i="9"/>
  <c r="AC369" i="9"/>
  <c r="AB369" i="9"/>
  <c r="AB255" i="9"/>
  <c r="AB277" i="9"/>
  <c r="AC477" i="9"/>
  <c r="AC287" i="9"/>
  <c r="AB287" i="9"/>
  <c r="AC249" i="9"/>
  <c r="AC225" i="9"/>
  <c r="AB225" i="9"/>
  <c r="AE196" i="9"/>
  <c r="AC154" i="9"/>
  <c r="AB154" i="9"/>
  <c r="AB455" i="9"/>
  <c r="AC455" i="9"/>
  <c r="AB294" i="9"/>
  <c r="AB263" i="9"/>
  <c r="AC273" i="9"/>
  <c r="AC137" i="9"/>
  <c r="AB351" i="9"/>
  <c r="AC351" i="9"/>
  <c r="AC365" i="9"/>
  <c r="AC439" i="9"/>
  <c r="AB439" i="9"/>
  <c r="R476" i="11"/>
  <c r="R456" i="11"/>
  <c r="AE475" i="9"/>
  <c r="R452" i="11"/>
  <c r="AE471" i="9"/>
  <c r="R448" i="11"/>
  <c r="M20" i="9"/>
  <c r="I413" i="11"/>
  <c r="I433" i="11"/>
  <c r="S46" i="9"/>
  <c r="AC46" i="9"/>
  <c r="S98" i="9"/>
  <c r="AC98" i="9"/>
  <c r="AB142" i="9"/>
  <c r="S142" i="9"/>
  <c r="AC142" i="9"/>
  <c r="AB198" i="9"/>
  <c r="S198" i="9"/>
  <c r="AC198" i="9"/>
  <c r="S262" i="9"/>
  <c r="AC262" i="9"/>
  <c r="AB322" i="9"/>
  <c r="S322" i="9"/>
  <c r="AC322" i="9"/>
  <c r="AB370" i="9"/>
  <c r="S370" i="9"/>
  <c r="AC370" i="9"/>
  <c r="AB414" i="9"/>
  <c r="S414" i="9"/>
  <c r="AC414" i="9"/>
  <c r="S478" i="9"/>
  <c r="AC478" i="9"/>
  <c r="AB59" i="9"/>
  <c r="S59" i="9"/>
  <c r="AC59" i="9"/>
  <c r="AB91" i="9"/>
  <c r="S91" i="9"/>
  <c r="AC91" i="9"/>
  <c r="AB131" i="9"/>
  <c r="S131" i="9"/>
  <c r="AC131" i="9"/>
  <c r="AB183" i="9"/>
  <c r="S183" i="9"/>
  <c r="AC183" i="9"/>
  <c r="S215" i="9"/>
  <c r="AC215" i="9"/>
  <c r="AB271" i="9"/>
  <c r="S271" i="9"/>
  <c r="AC271" i="9"/>
  <c r="AB323" i="9"/>
  <c r="S323" i="9"/>
  <c r="AC323" i="9"/>
  <c r="S391" i="9"/>
  <c r="AC391" i="9"/>
  <c r="AB451" i="9"/>
  <c r="S451" i="9"/>
  <c r="AC451" i="9"/>
  <c r="AB487" i="9"/>
  <c r="S487" i="9"/>
  <c r="AC487" i="9"/>
  <c r="S37" i="9"/>
  <c r="AC37" i="9"/>
  <c r="AB85" i="9"/>
  <c r="S85" i="9"/>
  <c r="AC85" i="9"/>
  <c r="AB129" i="9"/>
  <c r="S129" i="9"/>
  <c r="AC129" i="9"/>
  <c r="AB189" i="9"/>
  <c r="S189" i="9"/>
  <c r="AC189" i="9"/>
  <c r="AB257" i="9"/>
  <c r="S257" i="9"/>
  <c r="AC257" i="9"/>
  <c r="S313" i="9"/>
  <c r="AC313" i="9"/>
  <c r="AB393" i="9"/>
  <c r="S393" i="9"/>
  <c r="AC393" i="9"/>
  <c r="AB417" i="9"/>
  <c r="S417" i="9"/>
  <c r="AC417" i="9"/>
  <c r="AB489" i="9"/>
  <c r="S489" i="9"/>
  <c r="AC489" i="9"/>
  <c r="AB30" i="9"/>
  <c r="AC30" i="9"/>
  <c r="AB50" i="9"/>
  <c r="S50" i="9"/>
  <c r="AC50" i="9"/>
  <c r="S102" i="9"/>
  <c r="AC102" i="9"/>
  <c r="AB130" i="9"/>
  <c r="S130" i="9"/>
  <c r="AC130" i="9"/>
  <c r="AB178" i="9"/>
  <c r="S178" i="9"/>
  <c r="AC178" i="9"/>
  <c r="S202" i="9"/>
  <c r="AC202" i="9"/>
  <c r="AB226" i="9"/>
  <c r="S226" i="9"/>
  <c r="AC226" i="9"/>
  <c r="AB246" i="9"/>
  <c r="S246" i="9"/>
  <c r="AC246" i="9"/>
  <c r="AB266" i="9"/>
  <c r="S266" i="9"/>
  <c r="AC266" i="9"/>
  <c r="AB290" i="9"/>
  <c r="S290" i="9"/>
  <c r="AC290" i="9"/>
  <c r="AB326" i="9"/>
  <c r="S326" i="9"/>
  <c r="AC326" i="9"/>
  <c r="S346" i="9"/>
  <c r="AC346" i="9"/>
  <c r="S374" i="9"/>
  <c r="AC374" i="9"/>
  <c r="S394" i="9"/>
  <c r="AC394" i="9"/>
  <c r="AB418" i="9"/>
  <c r="S418" i="9"/>
  <c r="AC418" i="9"/>
  <c r="S462" i="9"/>
  <c r="AC462" i="9"/>
  <c r="AB486" i="9"/>
  <c r="S486" i="9"/>
  <c r="AC486" i="9"/>
  <c r="AB35" i="9"/>
  <c r="S35" i="9"/>
  <c r="AC35" i="9"/>
  <c r="S63" i="9"/>
  <c r="AC63" i="9"/>
  <c r="AB79" i="9"/>
  <c r="S79" i="9"/>
  <c r="AC79" i="9"/>
  <c r="AB95" i="9"/>
  <c r="S95" i="9"/>
  <c r="AC95" i="9"/>
  <c r="AB135" i="9"/>
  <c r="S135" i="9"/>
  <c r="AC135" i="9"/>
  <c r="S163" i="9"/>
  <c r="AC163" i="9"/>
  <c r="AB187" i="9"/>
  <c r="S187" i="9"/>
  <c r="AC187" i="9"/>
  <c r="AB203" i="9"/>
  <c r="S203" i="9"/>
  <c r="AC203" i="9"/>
  <c r="S219" i="9"/>
  <c r="AC219" i="9"/>
  <c r="AB247" i="9"/>
  <c r="S247" i="9"/>
  <c r="AC247" i="9"/>
  <c r="AB275" i="9"/>
  <c r="S275" i="9"/>
  <c r="AC275" i="9"/>
  <c r="AB299" i="9"/>
  <c r="S299" i="9"/>
  <c r="AC299" i="9"/>
  <c r="AB327" i="9"/>
  <c r="S327" i="9"/>
  <c r="AC327" i="9"/>
  <c r="S367" i="9"/>
  <c r="AC367" i="9"/>
  <c r="AB399" i="9"/>
  <c r="S399" i="9"/>
  <c r="AC399" i="9"/>
  <c r="AB431" i="9"/>
  <c r="S431" i="9"/>
  <c r="AC431" i="9"/>
  <c r="S471" i="9"/>
  <c r="AC471" i="9"/>
  <c r="AB491" i="9"/>
  <c r="S491" i="9"/>
  <c r="AC491" i="9"/>
  <c r="S416" i="9"/>
  <c r="AC416" i="9"/>
  <c r="S49" i="9"/>
  <c r="AC49" i="9"/>
  <c r="AB73" i="9"/>
  <c r="S73" i="9"/>
  <c r="AC73" i="9"/>
  <c r="AB89" i="9"/>
  <c r="S89" i="9"/>
  <c r="AC89" i="9"/>
  <c r="AB113" i="9"/>
  <c r="S113" i="9"/>
  <c r="AC113" i="9"/>
  <c r="AB133" i="9"/>
  <c r="S133" i="9"/>
  <c r="AC133" i="9"/>
  <c r="AB165" i="9"/>
  <c r="S165" i="9"/>
  <c r="AC165" i="9"/>
  <c r="AB193" i="9"/>
  <c r="S193" i="9"/>
  <c r="AC193" i="9"/>
  <c r="S229" i="9"/>
  <c r="AC229" i="9"/>
  <c r="AB261" i="9"/>
  <c r="S261" i="9"/>
  <c r="AC261" i="9"/>
  <c r="AB289" i="9"/>
  <c r="S289" i="9"/>
  <c r="AC289" i="9"/>
  <c r="AB321" i="9"/>
  <c r="S321" i="9"/>
  <c r="AC321" i="9"/>
  <c r="S353" i="9"/>
  <c r="AC353" i="9"/>
  <c r="AB401" i="9"/>
  <c r="S401" i="9"/>
  <c r="AC401" i="9"/>
  <c r="AB421" i="9"/>
  <c r="S421" i="9"/>
  <c r="AC421" i="9"/>
  <c r="AB457" i="9"/>
  <c r="S457" i="9"/>
  <c r="AC457" i="9"/>
  <c r="AB493" i="9"/>
  <c r="S493" i="9"/>
  <c r="AC493" i="9"/>
  <c r="AB34" i="9"/>
  <c r="S34" i="9"/>
  <c r="AC34" i="9"/>
  <c r="AB62" i="9"/>
  <c r="S62" i="9"/>
  <c r="AC62" i="9"/>
  <c r="S86" i="9"/>
  <c r="AC86" i="9"/>
  <c r="AB114" i="9"/>
  <c r="S114" i="9"/>
  <c r="AC114" i="9"/>
  <c r="S134" i="9"/>
  <c r="AC134" i="9"/>
  <c r="AB158" i="9"/>
  <c r="S158" i="9"/>
  <c r="AC158" i="9"/>
  <c r="AB182" i="9"/>
  <c r="S182" i="9"/>
  <c r="AC182" i="9"/>
  <c r="AB206" i="9"/>
  <c r="S206" i="9"/>
  <c r="AC206" i="9"/>
  <c r="AB230" i="9"/>
  <c r="S230" i="9"/>
  <c r="AC230" i="9"/>
  <c r="AB254" i="9"/>
  <c r="S254" i="9"/>
  <c r="AC254" i="9"/>
  <c r="AB270" i="9"/>
  <c r="S270" i="9"/>
  <c r="AC270" i="9"/>
  <c r="S298" i="9"/>
  <c r="AC298" i="9"/>
  <c r="AB330" i="9"/>
  <c r="S330" i="9"/>
  <c r="AC330" i="9"/>
  <c r="AB350" i="9"/>
  <c r="S350" i="9"/>
  <c r="AC350" i="9"/>
  <c r="AB382" i="9"/>
  <c r="S382" i="9"/>
  <c r="AC382" i="9"/>
  <c r="AB398" i="9"/>
  <c r="S398" i="9"/>
  <c r="AC398" i="9"/>
  <c r="AB426" i="9"/>
  <c r="S426" i="9"/>
  <c r="AC426" i="9"/>
  <c r="S466" i="9"/>
  <c r="AC466" i="9"/>
  <c r="AB498" i="9"/>
  <c r="S498" i="9"/>
  <c r="AC498" i="9"/>
  <c r="AB39" i="9"/>
  <c r="S39" i="9"/>
  <c r="AC39" i="9"/>
  <c r="AB67" i="9"/>
  <c r="S67" i="9"/>
  <c r="AC67" i="9"/>
  <c r="AB83" i="9"/>
  <c r="S83" i="9"/>
  <c r="AC83" i="9"/>
  <c r="S99" i="9"/>
  <c r="AC99" i="9"/>
  <c r="AB119" i="9"/>
  <c r="S119" i="9"/>
  <c r="AC119" i="9"/>
  <c r="AB143" i="9"/>
  <c r="S143" i="9"/>
  <c r="AC143" i="9"/>
  <c r="AB171" i="9"/>
  <c r="S171" i="9"/>
  <c r="AC171" i="9"/>
  <c r="AB191" i="9"/>
  <c r="S191" i="9"/>
  <c r="AC191" i="9"/>
  <c r="AB207" i="9"/>
  <c r="S207" i="9"/>
  <c r="AC207" i="9"/>
  <c r="AB231" i="9"/>
  <c r="S231" i="9"/>
  <c r="AC231" i="9"/>
  <c r="AB251" i="9"/>
  <c r="S251" i="9"/>
  <c r="AC251" i="9"/>
  <c r="AB279" i="9"/>
  <c r="S279" i="9"/>
  <c r="AC279" i="9"/>
  <c r="S303" i="9"/>
  <c r="AC303" i="9"/>
  <c r="AB331" i="9"/>
  <c r="S331" i="9"/>
  <c r="AC331" i="9"/>
  <c r="AB375" i="9"/>
  <c r="S375" i="9"/>
  <c r="AC375" i="9"/>
  <c r="S403" i="9"/>
  <c r="AC403" i="9"/>
  <c r="AB435" i="9"/>
  <c r="S435" i="9"/>
  <c r="AC435" i="9"/>
  <c r="AB475" i="9"/>
  <c r="S475" i="9"/>
  <c r="AC475" i="9"/>
  <c r="AB499" i="9"/>
  <c r="S499" i="9"/>
  <c r="AC499" i="9"/>
  <c r="AB29" i="9"/>
  <c r="S53" i="9"/>
  <c r="AC53" i="9"/>
  <c r="AB77" i="9"/>
  <c r="S77" i="9"/>
  <c r="AC77" i="9"/>
  <c r="AB97" i="9"/>
  <c r="S97" i="9"/>
  <c r="AC97" i="9"/>
  <c r="AB121" i="9"/>
  <c r="S121" i="9"/>
  <c r="AC121" i="9"/>
  <c r="AB141" i="9"/>
  <c r="S141" i="9"/>
  <c r="AC141" i="9"/>
  <c r="AB177" i="9"/>
  <c r="S177" i="9"/>
  <c r="AC177" i="9"/>
  <c r="AB201" i="9"/>
  <c r="S201" i="9"/>
  <c r="AC201" i="9"/>
  <c r="AB237" i="9"/>
  <c r="S237" i="9"/>
  <c r="AC237" i="9"/>
  <c r="AB265" i="9"/>
  <c r="S265" i="9"/>
  <c r="AC265" i="9"/>
  <c r="AB301" i="9"/>
  <c r="S301" i="9"/>
  <c r="AC301" i="9"/>
  <c r="AB325" i="9"/>
  <c r="S325" i="9"/>
  <c r="AC325" i="9"/>
  <c r="AB381" i="9"/>
  <c r="S381" i="9"/>
  <c r="AC381" i="9"/>
  <c r="AB405" i="9"/>
  <c r="S405" i="9"/>
  <c r="AC405" i="9"/>
  <c r="S429" i="9"/>
  <c r="AC429" i="9"/>
  <c r="AB473" i="9"/>
  <c r="S473" i="9"/>
  <c r="AC473" i="9"/>
  <c r="AB497" i="9"/>
  <c r="S497" i="9"/>
  <c r="AC497" i="9"/>
  <c r="AB22" i="9"/>
  <c r="AC22" i="9"/>
  <c r="S78" i="9"/>
  <c r="AC78" i="9"/>
  <c r="AB126" i="9"/>
  <c r="S126" i="9"/>
  <c r="AC126" i="9"/>
  <c r="AB170" i="9"/>
  <c r="S170" i="9"/>
  <c r="AC170" i="9"/>
  <c r="S218" i="9"/>
  <c r="AC218" i="9"/>
  <c r="AB242" i="9"/>
  <c r="S242" i="9"/>
  <c r="AC242" i="9"/>
  <c r="AB286" i="9"/>
  <c r="S286" i="9"/>
  <c r="AC286" i="9"/>
  <c r="AB342" i="9"/>
  <c r="S342" i="9"/>
  <c r="AC342" i="9"/>
  <c r="AB390" i="9"/>
  <c r="S390" i="9"/>
  <c r="AC390" i="9"/>
  <c r="S450" i="9"/>
  <c r="AC450" i="9"/>
  <c r="AB31" i="9"/>
  <c r="S31" i="9"/>
  <c r="AC31" i="9"/>
  <c r="AB75" i="9"/>
  <c r="S75" i="9"/>
  <c r="AC75" i="9"/>
  <c r="S111" i="9"/>
  <c r="AC111" i="9"/>
  <c r="AB155" i="9"/>
  <c r="S155" i="9"/>
  <c r="AC155" i="9"/>
  <c r="AB199" i="9"/>
  <c r="S199" i="9"/>
  <c r="AC199" i="9"/>
  <c r="AB239" i="9"/>
  <c r="S239" i="9"/>
  <c r="AC239" i="9"/>
  <c r="AB291" i="9"/>
  <c r="S291" i="9"/>
  <c r="AC291" i="9"/>
  <c r="AB347" i="9"/>
  <c r="S347" i="9"/>
  <c r="AC347" i="9"/>
  <c r="S427" i="9"/>
  <c r="AC427" i="9"/>
  <c r="S236" i="9"/>
  <c r="AC236" i="9"/>
  <c r="AB69" i="9"/>
  <c r="S69" i="9"/>
  <c r="AC69" i="9"/>
  <c r="S109" i="9"/>
  <c r="AC109" i="9"/>
  <c r="S161" i="9"/>
  <c r="AC161" i="9"/>
  <c r="AB209" i="9"/>
  <c r="S209" i="9"/>
  <c r="AC209" i="9"/>
  <c r="AB281" i="9"/>
  <c r="S281" i="9"/>
  <c r="AC281" i="9"/>
  <c r="S337" i="9"/>
  <c r="AC337" i="9"/>
  <c r="AB449" i="9"/>
  <c r="S449" i="9"/>
  <c r="AC449" i="9"/>
  <c r="AB82" i="9"/>
  <c r="S82" i="9"/>
  <c r="AC82" i="9"/>
  <c r="AB150" i="9"/>
  <c r="S150" i="9"/>
  <c r="AC150" i="9"/>
  <c r="AB115" i="9"/>
  <c r="S115" i="9"/>
  <c r="AC115" i="9"/>
  <c r="AB38" i="9"/>
  <c r="S38" i="9"/>
  <c r="AC38" i="9"/>
  <c r="AB94" i="9"/>
  <c r="S94" i="9"/>
  <c r="AC94" i="9"/>
  <c r="AB118" i="9"/>
  <c r="S118" i="9"/>
  <c r="AC118" i="9"/>
  <c r="S194" i="9"/>
  <c r="AC194" i="9"/>
  <c r="AB258" i="9"/>
  <c r="S258" i="9"/>
  <c r="AC258" i="9"/>
  <c r="S306" i="9"/>
  <c r="AC306" i="9"/>
  <c r="S334" i="9"/>
  <c r="AC334" i="9"/>
  <c r="AB386" i="9"/>
  <c r="S386" i="9"/>
  <c r="AC386" i="9"/>
  <c r="S406" i="9"/>
  <c r="AC406" i="9"/>
  <c r="AB434" i="9"/>
  <c r="S434" i="9"/>
  <c r="AC434" i="9"/>
  <c r="AB470" i="9"/>
  <c r="S470" i="9"/>
  <c r="AC470" i="9"/>
  <c r="AB71" i="9"/>
  <c r="S71" i="9"/>
  <c r="AC71" i="9"/>
  <c r="AB123" i="9"/>
  <c r="S123" i="9"/>
  <c r="AC123" i="9"/>
  <c r="AB179" i="9"/>
  <c r="S179" i="9"/>
  <c r="AC179" i="9"/>
  <c r="S379" i="9"/>
  <c r="AC379" i="9"/>
  <c r="S443" i="9"/>
  <c r="AC443" i="9"/>
  <c r="AB96" i="9"/>
  <c r="S96" i="9"/>
  <c r="AC96" i="9"/>
  <c r="AB33" i="9"/>
  <c r="S33" i="9"/>
  <c r="AC33" i="9"/>
  <c r="AB81" i="9"/>
  <c r="S81" i="9"/>
  <c r="AC81" i="9"/>
  <c r="S125" i="9"/>
  <c r="AC125" i="9"/>
  <c r="AB205" i="9"/>
  <c r="S205" i="9"/>
  <c r="AC205" i="9"/>
  <c r="AB269" i="9"/>
  <c r="S269" i="9"/>
  <c r="AC269" i="9"/>
  <c r="AB305" i="9"/>
  <c r="S305" i="9"/>
  <c r="AC305" i="9"/>
  <c r="AB21" i="9"/>
  <c r="AB353" i="9"/>
  <c r="AB163" i="9"/>
  <c r="AB416" i="9"/>
  <c r="AB49" i="9"/>
  <c r="AB367" i="9"/>
  <c r="AB229" i="9"/>
  <c r="AB102" i="9"/>
  <c r="AB202" i="9"/>
  <c r="AB471" i="9"/>
  <c r="AB403" i="9"/>
  <c r="AB298" i="9"/>
  <c r="AB46" i="9"/>
  <c r="AB138" i="9"/>
  <c r="AC138" i="9"/>
  <c r="AB162" i="9"/>
  <c r="AC162" i="9"/>
  <c r="AB362" i="9"/>
  <c r="AC362" i="9"/>
  <c r="AB147" i="9"/>
  <c r="AC147" i="9"/>
  <c r="AB195" i="9"/>
  <c r="AC195" i="9"/>
  <c r="AB267" i="9"/>
  <c r="AC267" i="9"/>
  <c r="AC411" i="9"/>
  <c r="AB411" i="9"/>
  <c r="AB65" i="9"/>
  <c r="AC65" i="9"/>
  <c r="AB145" i="9"/>
  <c r="AC145" i="9"/>
  <c r="AB185" i="9"/>
  <c r="AC185" i="9"/>
  <c r="AB329" i="9"/>
  <c r="AC329" i="9"/>
  <c r="AB433" i="9"/>
  <c r="AC433" i="9"/>
  <c r="AB379" i="9"/>
  <c r="AB443" i="9"/>
  <c r="AB66" i="9"/>
  <c r="AC66" i="9"/>
  <c r="AC214" i="9"/>
  <c r="AB214" i="9"/>
  <c r="AB234" i="9"/>
  <c r="AC234" i="9"/>
  <c r="AB278" i="9"/>
  <c r="AC278" i="9"/>
  <c r="AB23" i="9"/>
  <c r="AC23" i="9"/>
  <c r="AB55" i="9"/>
  <c r="AC55" i="9"/>
  <c r="AB87" i="9"/>
  <c r="AC87" i="9"/>
  <c r="AC103" i="9"/>
  <c r="AB103" i="9"/>
  <c r="AB211" i="9"/>
  <c r="AC211" i="9"/>
  <c r="AB235" i="9"/>
  <c r="AC235" i="9"/>
  <c r="AB283" i="9"/>
  <c r="AC283" i="9"/>
  <c r="AC307" i="9"/>
  <c r="AB307" i="9"/>
  <c r="AB339" i="9"/>
  <c r="AC339" i="9"/>
  <c r="AB483" i="9"/>
  <c r="AC483" i="9"/>
  <c r="AC105" i="9"/>
  <c r="AB105" i="9"/>
  <c r="AB241" i="9"/>
  <c r="AC241" i="9"/>
  <c r="AB385" i="9"/>
  <c r="AC385" i="9"/>
  <c r="AB409" i="9"/>
  <c r="AC409" i="9"/>
  <c r="AC481" i="9"/>
  <c r="AB481" i="9"/>
  <c r="AB125" i="9"/>
  <c r="AB427" i="9"/>
  <c r="AB78" i="9"/>
  <c r="AB236" i="9"/>
  <c r="AB391" i="9"/>
  <c r="AB53" i="9"/>
  <c r="AB313" i="9"/>
  <c r="AB262" i="9"/>
  <c r="AB134" i="9"/>
  <c r="AB98" i="9"/>
  <c r="AB109" i="9"/>
  <c r="AB478" i="9"/>
  <c r="AB346" i="9"/>
  <c r="AB462" i="9"/>
  <c r="AB219" i="9"/>
  <c r="AB450" i="9"/>
  <c r="AB37" i="9"/>
  <c r="AB86" i="9"/>
  <c r="AB394" i="9"/>
  <c r="AB429" i="9"/>
  <c r="AB218" i="9"/>
  <c r="AB194" i="9"/>
  <c r="AB306" i="9"/>
  <c r="AB334" i="9"/>
  <c r="AB406" i="9"/>
  <c r="AB63" i="9"/>
  <c r="AB303" i="9"/>
  <c r="AB111" i="9"/>
  <c r="AB161" i="9"/>
  <c r="AB215" i="9"/>
  <c r="AB337" i="9"/>
  <c r="AB99" i="9"/>
  <c r="AE495" i="9"/>
  <c r="AE467" i="9"/>
  <c r="Y20" i="9"/>
  <c r="X20" i="9"/>
  <c r="V20" i="9"/>
  <c r="W20" i="9"/>
  <c r="AE5" i="11"/>
  <c r="AA2" i="11"/>
  <c r="H450" i="11"/>
  <c r="H423" i="11"/>
  <c r="H306" i="11"/>
  <c r="H104" i="11"/>
  <c r="H133" i="11"/>
  <c r="H346" i="11"/>
  <c r="H97" i="11"/>
  <c r="H88" i="11"/>
  <c r="H211" i="11"/>
  <c r="H439" i="11"/>
  <c r="H7" i="11"/>
  <c r="H429" i="11"/>
  <c r="H208" i="11"/>
  <c r="H388" i="11"/>
  <c r="H9" i="11"/>
  <c r="H12" i="11"/>
  <c r="H285" i="11"/>
  <c r="H236" i="11"/>
  <c r="H277" i="11"/>
  <c r="H165" i="11"/>
  <c r="H294" i="11"/>
  <c r="H287" i="11"/>
  <c r="H143" i="11"/>
  <c r="H250" i="11"/>
  <c r="H66" i="11"/>
  <c r="H350" i="11"/>
  <c r="H358" i="11"/>
  <c r="H199" i="11"/>
  <c r="H265" i="11"/>
  <c r="H375" i="11"/>
  <c r="H398" i="11"/>
  <c r="H140" i="11"/>
  <c r="H129" i="11"/>
  <c r="H336" i="11"/>
  <c r="H432" i="11"/>
  <c r="H460" i="11"/>
  <c r="H246" i="11"/>
  <c r="H209" i="11"/>
  <c r="H114" i="11"/>
  <c r="H234" i="11"/>
  <c r="H58" i="11"/>
  <c r="H81" i="11"/>
  <c r="H197" i="11"/>
  <c r="H396" i="11"/>
  <c r="H187" i="11"/>
  <c r="H5" i="11"/>
  <c r="H463" i="11"/>
  <c r="H103" i="11"/>
  <c r="H221" i="11"/>
  <c r="H196" i="11"/>
  <c r="H218" i="11"/>
  <c r="H192" i="11"/>
  <c r="H457" i="11"/>
  <c r="H2" i="11"/>
  <c r="H226" i="11"/>
  <c r="H181" i="11"/>
  <c r="H67" i="11"/>
  <c r="H376" i="11"/>
  <c r="H4" i="11"/>
  <c r="H61" i="11"/>
  <c r="H274" i="11"/>
  <c r="H347" i="11"/>
  <c r="H300" i="11"/>
  <c r="H291" i="11"/>
  <c r="H121" i="11"/>
  <c r="H176" i="11"/>
  <c r="H292" i="11"/>
  <c r="H44" i="11"/>
  <c r="H266" i="11"/>
  <c r="H190" i="11"/>
  <c r="H112" i="11"/>
  <c r="H110" i="11"/>
  <c r="H86" i="11"/>
  <c r="H338" i="11"/>
  <c r="H101" i="11"/>
  <c r="H472" i="11"/>
  <c r="H6" i="11"/>
  <c r="H311" i="11"/>
  <c r="H146" i="11"/>
  <c r="H31" i="11"/>
  <c r="H138" i="11"/>
  <c r="H381" i="11"/>
  <c r="H307" i="11"/>
  <c r="H247" i="11"/>
  <c r="H85" i="11"/>
  <c r="H125" i="11"/>
  <c r="H331" i="11"/>
  <c r="H355" i="11"/>
  <c r="H98" i="11"/>
  <c r="H320" i="11"/>
  <c r="H38" i="11"/>
  <c r="H33" i="11"/>
  <c r="H403" i="11"/>
  <c r="H39" i="11"/>
  <c r="H308" i="11"/>
  <c r="H298" i="11"/>
  <c r="H254" i="11"/>
  <c r="H22" i="11"/>
  <c r="H281" i="11"/>
  <c r="H206" i="11"/>
  <c r="H351" i="11"/>
  <c r="H243" i="11"/>
  <c r="H290" i="11"/>
  <c r="H184" i="11"/>
  <c r="H204" i="11"/>
  <c r="H262" i="11"/>
  <c r="H332" i="11"/>
  <c r="H323" i="11"/>
  <c r="H462" i="11"/>
  <c r="H160" i="11"/>
  <c r="H227" i="11"/>
  <c r="H367" i="11"/>
  <c r="H301" i="11"/>
  <c r="H286" i="11"/>
  <c r="H419" i="11"/>
  <c r="H166" i="11"/>
  <c r="H378" i="11"/>
  <c r="H194" i="11"/>
  <c r="H411" i="11"/>
  <c r="H216" i="11"/>
  <c r="H228" i="11"/>
  <c r="H326" i="11"/>
  <c r="H365" i="11"/>
  <c r="H145" i="11"/>
  <c r="H144" i="11"/>
  <c r="H164" i="11"/>
  <c r="H296" i="11"/>
  <c r="H384" i="11"/>
  <c r="H273" i="11"/>
  <c r="H21" i="11"/>
  <c r="H321" i="11"/>
  <c r="H238" i="11"/>
  <c r="H361" i="11"/>
  <c r="H339" i="11"/>
  <c r="H426" i="11"/>
  <c r="H282" i="11"/>
  <c r="H434" i="11"/>
  <c r="H392" i="11"/>
  <c r="H342" i="11"/>
  <c r="H408" i="11"/>
  <c r="H116" i="11"/>
  <c r="H364" i="11"/>
  <c r="H23" i="11"/>
  <c r="H87" i="11"/>
  <c r="H481" i="11"/>
  <c r="H399" i="11"/>
  <c r="H51" i="11"/>
  <c r="H327" i="11"/>
  <c r="H14" i="11"/>
  <c r="H276" i="11"/>
  <c r="H369" i="11"/>
  <c r="H10" i="11"/>
  <c r="H186" i="11"/>
  <c r="H295" i="11"/>
  <c r="H237" i="11"/>
  <c r="H284" i="11"/>
  <c r="H446" i="11"/>
  <c r="H428" i="11"/>
  <c r="H359" i="11"/>
  <c r="H127" i="11"/>
  <c r="H72" i="11"/>
  <c r="H118" i="11"/>
  <c r="H394" i="11"/>
  <c r="H217" i="11"/>
  <c r="H17" i="11"/>
  <c r="H302" i="11"/>
  <c r="H19" i="11"/>
  <c r="H50" i="11"/>
  <c r="H424" i="11"/>
  <c r="H223" i="11"/>
  <c r="H325" i="11"/>
  <c r="H395" i="11"/>
  <c r="H13" i="11"/>
  <c r="H461" i="11"/>
  <c r="H79" i="11"/>
  <c r="H210" i="11"/>
  <c r="H174" i="11"/>
  <c r="H445" i="11"/>
  <c r="H32" i="11"/>
  <c r="H436" i="11"/>
  <c r="H202" i="11"/>
  <c r="H201" i="11"/>
  <c r="H128" i="11"/>
  <c r="H154" i="11"/>
  <c r="H230" i="11"/>
  <c r="H393" i="11"/>
  <c r="H382" i="11"/>
  <c r="H171" i="11"/>
  <c r="H268" i="11"/>
  <c r="H62" i="11"/>
  <c r="H48" i="11"/>
  <c r="H235" i="11"/>
  <c r="H430" i="11"/>
  <c r="H151" i="11"/>
  <c r="H458" i="11"/>
  <c r="H82" i="11"/>
  <c r="H107" i="11"/>
  <c r="H214" i="11"/>
  <c r="H405" i="11"/>
  <c r="H390" i="11"/>
  <c r="H464" i="11"/>
  <c r="H304" i="11"/>
  <c r="H289" i="11"/>
  <c r="H303" i="11"/>
  <c r="H93" i="11"/>
  <c r="H29" i="11"/>
  <c r="H40" i="11"/>
  <c r="H91" i="11"/>
  <c r="H343" i="11"/>
  <c r="H255" i="11"/>
  <c r="H111" i="11"/>
  <c r="H299" i="11"/>
  <c r="H271" i="11"/>
  <c r="H173" i="11"/>
  <c r="H75" i="11"/>
  <c r="H69" i="11"/>
  <c r="H36" i="11"/>
  <c r="H421" i="11"/>
  <c r="H471" i="11"/>
  <c r="H360" i="11"/>
  <c r="H20" i="11"/>
  <c r="H362" i="11"/>
  <c r="H159" i="11"/>
  <c r="H205" i="11"/>
  <c r="H52" i="11"/>
  <c r="H212" i="11"/>
  <c r="H54" i="11"/>
  <c r="H207" i="11"/>
  <c r="H349" i="11"/>
  <c r="H353" i="11"/>
  <c r="H385" i="11"/>
  <c r="H477" i="11"/>
  <c r="H37" i="11"/>
  <c r="H215" i="11"/>
  <c r="H465" i="11"/>
  <c r="H179" i="11"/>
  <c r="H43" i="11"/>
  <c r="H120" i="11"/>
  <c r="H263" i="11"/>
  <c r="H340" i="11"/>
  <c r="H397" i="11"/>
  <c r="H8" i="11"/>
  <c r="H102" i="11"/>
  <c r="H213" i="11"/>
  <c r="H438" i="11"/>
  <c r="H344" i="11"/>
  <c r="H63" i="11"/>
  <c r="H422" i="11"/>
  <c r="H25" i="11"/>
  <c r="H319" i="11"/>
  <c r="H315" i="11"/>
  <c r="H59" i="11"/>
  <c r="H167" i="11"/>
  <c r="H153" i="11"/>
  <c r="H188" i="11"/>
  <c r="H45" i="11"/>
  <c r="H322" i="11"/>
  <c r="H352" i="11"/>
  <c r="H473" i="11"/>
  <c r="H312" i="11"/>
  <c r="H41" i="11"/>
  <c r="H330" i="11"/>
  <c r="H139" i="11"/>
  <c r="H3" i="11"/>
  <c r="H117" i="11"/>
  <c r="H437" i="11"/>
  <c r="H65" i="11"/>
  <c r="H157" i="11"/>
  <c r="H76" i="11"/>
  <c r="H335" i="11"/>
  <c r="H454" i="11"/>
  <c r="H470" i="11"/>
  <c r="H136" i="11"/>
  <c r="H126" i="11"/>
  <c r="H249" i="11"/>
  <c r="H30" i="11"/>
  <c r="H185" i="11"/>
  <c r="H132" i="11"/>
  <c r="H11" i="11"/>
  <c r="H412" i="11"/>
  <c r="H198" i="11"/>
  <c r="H245" i="11"/>
  <c r="H231" i="11"/>
  <c r="H222" i="11"/>
  <c r="H401" i="11"/>
  <c r="H314" i="11"/>
  <c r="H241" i="11"/>
  <c r="H348" i="11"/>
  <c r="H253" i="11"/>
  <c r="H329" i="11"/>
  <c r="H366" i="11"/>
  <c r="H380" i="11"/>
  <c r="H200" i="11"/>
  <c r="H443" i="11"/>
  <c r="H410" i="11"/>
  <c r="H278" i="11"/>
  <c r="H404" i="11"/>
  <c r="H150" i="11"/>
  <c r="H239" i="11"/>
  <c r="H269" i="11"/>
  <c r="H431" i="11"/>
  <c r="H34" i="11"/>
  <c r="H433" i="11"/>
  <c r="H70" i="11"/>
  <c r="H108" i="11"/>
  <c r="H248" i="11"/>
  <c r="H357" i="11"/>
  <c r="H92" i="11"/>
  <c r="H155" i="11"/>
  <c r="H169" i="11"/>
  <c r="H158" i="11"/>
  <c r="H272" i="11"/>
  <c r="H293" i="11"/>
  <c r="H469" i="11"/>
  <c r="H193" i="11"/>
  <c r="H447" i="11"/>
  <c r="H467" i="11"/>
  <c r="H15" i="11"/>
  <c r="H183" i="11"/>
  <c r="H53" i="11"/>
  <c r="H27" i="11"/>
  <c r="H94" i="11"/>
  <c r="H455" i="11"/>
  <c r="H35" i="11"/>
  <c r="H115" i="11"/>
  <c r="H407" i="11"/>
  <c r="H261" i="11"/>
  <c r="H316" i="11"/>
  <c r="H373" i="11"/>
  <c r="H328" i="11"/>
  <c r="H310" i="11"/>
  <c r="H389" i="11"/>
  <c r="H252" i="11"/>
  <c r="H182" i="11"/>
  <c r="H459" i="11"/>
  <c r="H78" i="11"/>
  <c r="H275" i="11"/>
  <c r="H83" i="11"/>
  <c r="H84" i="11"/>
  <c r="H189" i="11"/>
  <c r="H257" i="11"/>
  <c r="H99" i="11"/>
  <c r="H478" i="11"/>
  <c r="H480" i="11"/>
  <c r="H123" i="11"/>
  <c r="H456" i="11"/>
  <c r="H448" i="11"/>
  <c r="H368" i="11"/>
  <c r="H180" i="11"/>
  <c r="H354" i="11"/>
  <c r="H427" i="11"/>
  <c r="H220" i="11"/>
  <c r="H283" i="11"/>
  <c r="H333" i="11"/>
  <c r="H334" i="11"/>
  <c r="H441" i="11"/>
  <c r="H270" i="11"/>
  <c r="H425" i="11"/>
  <c r="H259" i="11"/>
  <c r="H383" i="11"/>
  <c r="H440" i="11"/>
  <c r="H400" i="11"/>
  <c r="H442" i="11"/>
  <c r="H475" i="11"/>
  <c r="H149" i="11"/>
  <c r="H476" i="11"/>
  <c r="H195" i="11"/>
  <c r="H105" i="11"/>
  <c r="H172" i="11"/>
  <c r="H318" i="11"/>
  <c r="H415" i="11"/>
  <c r="H168" i="11"/>
  <c r="H406" i="11"/>
  <c r="H363" i="11"/>
  <c r="H449" i="11"/>
  <c r="H90" i="11"/>
  <c r="H305" i="11"/>
  <c r="H387" i="11"/>
  <c r="H416" i="11"/>
  <c r="H413" i="11"/>
  <c r="H56" i="11"/>
  <c r="H73" i="11"/>
  <c r="H356" i="11"/>
  <c r="H232" i="11"/>
  <c r="H371" i="11"/>
  <c r="H24" i="11"/>
  <c r="H420" i="11"/>
  <c r="H309" i="11"/>
  <c r="H444" i="11"/>
  <c r="H135" i="11"/>
  <c r="H264" i="11"/>
  <c r="H233" i="11"/>
  <c r="H64" i="11"/>
  <c r="H313" i="11"/>
  <c r="H177" i="11"/>
  <c r="H479" i="11"/>
  <c r="H95" i="11"/>
  <c r="H386" i="11"/>
  <c r="H147" i="11"/>
  <c r="H229" i="11"/>
  <c r="H453" i="11"/>
  <c r="H96" i="11"/>
  <c r="H251" i="11"/>
  <c r="H26" i="11"/>
  <c r="H16" i="11"/>
  <c r="H391" i="11"/>
  <c r="H219" i="11"/>
  <c r="H451" i="11"/>
  <c r="H244" i="11"/>
  <c r="H374" i="11"/>
  <c r="H47" i="11"/>
  <c r="H163" i="11"/>
  <c r="H170" i="11"/>
  <c r="H324" i="11"/>
  <c r="H122" i="11"/>
  <c r="H106" i="11"/>
  <c r="H130" i="11"/>
  <c r="H377" i="11"/>
  <c r="H417" i="11"/>
  <c r="H191" i="11"/>
  <c r="H71" i="11"/>
  <c r="H134" i="11"/>
  <c r="H370" i="11"/>
  <c r="H89" i="11"/>
  <c r="H131" i="11"/>
  <c r="H42" i="11"/>
  <c r="H28" i="11"/>
  <c r="H372" i="11"/>
  <c r="H418" i="11"/>
  <c r="H224" i="11"/>
  <c r="H55" i="11"/>
  <c r="H74" i="11"/>
  <c r="H80" i="11"/>
  <c r="H148" i="11"/>
  <c r="H379" i="11"/>
  <c r="H260" i="11"/>
  <c r="H345" i="11"/>
  <c r="H68" i="11"/>
  <c r="H142" i="11"/>
  <c r="H258" i="11"/>
  <c r="H141" i="11"/>
  <c r="H466" i="11"/>
  <c r="H242" i="11"/>
  <c r="H280" i="11"/>
  <c r="H409" i="11"/>
  <c r="H474" i="11"/>
  <c r="H337" i="11"/>
  <c r="H100" i="11"/>
  <c r="H175" i="11"/>
  <c r="H152" i="11"/>
  <c r="H452" i="11"/>
  <c r="H279" i="11"/>
  <c r="H57" i="11"/>
  <c r="H178" i="11"/>
  <c r="H18" i="11"/>
  <c r="H402" i="11"/>
  <c r="H240" i="11"/>
  <c r="H267" i="11"/>
  <c r="H317" i="11"/>
  <c r="H77" i="11"/>
  <c r="H137" i="11"/>
  <c r="H119" i="11"/>
  <c r="H468" i="11"/>
  <c r="H297" i="11"/>
  <c r="H288" i="11"/>
  <c r="H49" i="11"/>
  <c r="H256" i="11"/>
  <c r="H162" i="11"/>
  <c r="H46" i="11"/>
  <c r="H435" i="11"/>
  <c r="H156" i="11"/>
  <c r="H60" i="11"/>
  <c r="H109" i="11"/>
  <c r="H124" i="11"/>
  <c r="H161" i="11"/>
  <c r="H225" i="11"/>
  <c r="H203" i="11"/>
  <c r="H341" i="11"/>
  <c r="H113" i="11"/>
  <c r="H414" i="11"/>
  <c r="AD5" i="11"/>
  <c r="AE4" i="11"/>
  <c r="AB2" i="11"/>
</calcChain>
</file>

<file path=xl/comments1.xml><?xml version="1.0" encoding="utf-8"?>
<comments xmlns="http://schemas.openxmlformats.org/spreadsheetml/2006/main">
  <authors>
    <author>Eric Readdy</author>
  </authors>
  <commentList>
    <comment ref="A11" authorId="0" shapeId="0">
      <text>
        <r>
          <rPr>
            <b/>
            <sz val="8"/>
            <color indexed="81"/>
            <rFont val="Arial Narrow"/>
            <family val="2"/>
          </rPr>
          <t>See ASHRAE 90.1 2013 Table 9.4.2-1 for more information.</t>
        </r>
      </text>
    </comment>
  </commentList>
</comments>
</file>

<file path=xl/sharedStrings.xml><?xml version="1.0" encoding="utf-8"?>
<sst xmlns="http://schemas.openxmlformats.org/spreadsheetml/2006/main" count="2915" uniqueCount="1092">
  <si>
    <t>Office</t>
  </si>
  <si>
    <t>Gymnasium</t>
  </si>
  <si>
    <t>Exercise Center</t>
  </si>
  <si>
    <t>Courthouse</t>
  </si>
  <si>
    <t>Post Office</t>
  </si>
  <si>
    <t>Convention Center</t>
  </si>
  <si>
    <t>Library</t>
  </si>
  <si>
    <t>Workshop</t>
  </si>
  <si>
    <t>Hotel</t>
  </si>
  <si>
    <t>Motel</t>
  </si>
  <si>
    <t>Museum</t>
  </si>
  <si>
    <t>Penitentiary</t>
  </si>
  <si>
    <t>Retail</t>
  </si>
  <si>
    <t>Sports Arena</t>
  </si>
  <si>
    <t>Transportation</t>
  </si>
  <si>
    <t>Active Storage</t>
  </si>
  <si>
    <t>Restrooms</t>
  </si>
  <si>
    <t>Food Preparation</t>
  </si>
  <si>
    <t>Dining Area</t>
  </si>
  <si>
    <t>Lobby</t>
  </si>
  <si>
    <t xml:space="preserve"> </t>
  </si>
  <si>
    <t>Courtroom</t>
  </si>
  <si>
    <t>Confinement Cells</t>
  </si>
  <si>
    <t>Laboratory</t>
  </si>
  <si>
    <t>Guest Room</t>
  </si>
  <si>
    <t>Banking Activity Area</t>
  </si>
  <si>
    <t>A</t>
  </si>
  <si>
    <t>B</t>
  </si>
  <si>
    <t>C</t>
  </si>
  <si>
    <t>D</t>
  </si>
  <si>
    <t>E</t>
  </si>
  <si>
    <t>Select Area Type</t>
  </si>
  <si>
    <t>F</t>
  </si>
  <si>
    <t>G</t>
  </si>
  <si>
    <t>Default Count</t>
  </si>
  <si>
    <t>Customer Information</t>
  </si>
  <si>
    <t>Summary of Details Worksheet</t>
  </si>
  <si>
    <t>I</t>
  </si>
  <si>
    <t>J</t>
  </si>
  <si>
    <t>K</t>
  </si>
  <si>
    <t>ITEM_UCODE</t>
  </si>
  <si>
    <t>COMP_DESC</t>
  </si>
  <si>
    <t>GWATTS</t>
  </si>
  <si>
    <t>250001</t>
  </si>
  <si>
    <t>250001-2D FLUORESCENT    10W2DFLZ/ELEC</t>
  </si>
  <si>
    <t>251001</t>
  </si>
  <si>
    <t>251001-2D FLUORESCENT    16W2DFLZ/ELEC</t>
  </si>
  <si>
    <t>252001</t>
  </si>
  <si>
    <t>252101-2D FLUORESCENT    21W2DFLZ/ELEC</t>
  </si>
  <si>
    <t>253002</t>
  </si>
  <si>
    <t>253002-2D FLUORESCENT    28W2DFLZ/ELEC LO</t>
  </si>
  <si>
    <t>253001</t>
  </si>
  <si>
    <t>253001-2D FLUORESCENT    28W2DFLZ/ELEC</t>
  </si>
  <si>
    <t>254002</t>
  </si>
  <si>
    <t>254002-2D FLUORESCENT    38W2DF3Z/ELEC LO</t>
  </si>
  <si>
    <t>254001</t>
  </si>
  <si>
    <t>254001-2D FLUORESCENT    38W2DFLZ/ELEC</t>
  </si>
  <si>
    <t>254003</t>
  </si>
  <si>
    <t>254003-2D FLUORESCENT    38W2DFLZ/ELEC HI</t>
  </si>
  <si>
    <t>258001</t>
  </si>
  <si>
    <t>258001-2D FLUORESCENT    (2) 28W2DFLZ/ELEC</t>
  </si>
  <si>
    <t>105001</t>
  </si>
  <si>
    <t>105001-COMPACT FLUORESCENT    5W CF</t>
  </si>
  <si>
    <t>105003</t>
  </si>
  <si>
    <t>105003-COMPACT FLUORESCENT    5W CF/ HI</t>
  </si>
  <si>
    <t>113001</t>
  </si>
  <si>
    <t>113001-COMPACT FLUORESCENT    7W CF/ INT</t>
  </si>
  <si>
    <t>115001</t>
  </si>
  <si>
    <t>115001-COMPACT FLUORESCENT    7W CF</t>
  </si>
  <si>
    <t>120002</t>
  </si>
  <si>
    <t>120002-COMPACT FLUORESCENT    9W CF/ LO</t>
  </si>
  <si>
    <t>125001</t>
  </si>
  <si>
    <t>125001-COMPACT FLUORESCENT    9W CF</t>
  </si>
  <si>
    <t>120003</t>
  </si>
  <si>
    <t>120003-COMPACT FLUORESCENT    9W CF/ HI</t>
  </si>
  <si>
    <t>133001</t>
  </si>
  <si>
    <t>133001-COMPACT FLUORESCENT    11W CF/ INT</t>
  </si>
  <si>
    <t>135001</t>
  </si>
  <si>
    <t>135001-COMPACT FLUORESCENT    11W CF</t>
  </si>
  <si>
    <t>140002</t>
  </si>
  <si>
    <t>140002-COMPACT FLUORESCENT    13W CF/ LO</t>
  </si>
  <si>
    <t>145001</t>
  </si>
  <si>
    <t>145001-COMPACT FLUORESCENT    13W CF</t>
  </si>
  <si>
    <t>145003</t>
  </si>
  <si>
    <t>145003-COMPACT FLUORESCENT    13W CF/ HI</t>
  </si>
  <si>
    <t>153001</t>
  </si>
  <si>
    <t>153001-COMPACT FLUORESCENT    15W CF/ INT</t>
  </si>
  <si>
    <t>156001</t>
  </si>
  <si>
    <t>156001-COMPACT FLUORESCENT    16W CF/ INT</t>
  </si>
  <si>
    <t>157001</t>
  </si>
  <si>
    <t>157001-COMPACT FLUORESCENT    17W CF/ INT</t>
  </si>
  <si>
    <t>164001</t>
  </si>
  <si>
    <t>164001-COMPACT FLUORESCENT    18W CF</t>
  </si>
  <si>
    <t>161001</t>
  </si>
  <si>
    <t>161001-COMPACT FLUORESCENT    18W QD/ELEC</t>
  </si>
  <si>
    <t>168001</t>
  </si>
  <si>
    <t>168001-COMPACT FLUORESCENT    20W CF/ INT</t>
  </si>
  <si>
    <t>165001</t>
  </si>
  <si>
    <t>165001-COMPACT FLUORESCENT    20W CF</t>
  </si>
  <si>
    <t>169001</t>
  </si>
  <si>
    <t>169001-COMPACT FLUORESCENT    22W QD/ELEC</t>
  </si>
  <si>
    <t>170001</t>
  </si>
  <si>
    <t>170001-COMPACT FLUORESCENT    23W CF</t>
  </si>
  <si>
    <t>171001</t>
  </si>
  <si>
    <t>171001-COMPACT FLUORESCENT    25W CF</t>
  </si>
  <si>
    <t>185001</t>
  </si>
  <si>
    <t>185001-COMPACT FLUORESCENT    26W CF</t>
  </si>
  <si>
    <t>185002</t>
  </si>
  <si>
    <t>185002-COMPACT FLUORESCENT    26W CF/ HI</t>
  </si>
  <si>
    <t>181001</t>
  </si>
  <si>
    <t>181001-COMPACT FLUORESCENT    26W QD/ELEC</t>
  </si>
  <si>
    <t>188002</t>
  </si>
  <si>
    <t>188002-COMPACT FLUORESCENT    27W CF/ LO</t>
  </si>
  <si>
    <t>187001</t>
  </si>
  <si>
    <t>187001-COMPACT FLUORESCENT    27W CF</t>
  </si>
  <si>
    <t>193001</t>
  </si>
  <si>
    <t>193001-COMPACT FLUORESCENT    28W CF/ INT</t>
  </si>
  <si>
    <t>195001</t>
  </si>
  <si>
    <t>195001-COMPACT FLUORESCENT    28W CF</t>
  </si>
  <si>
    <t>196001</t>
  </si>
  <si>
    <t>196001-COMPACT FLUORESCENT    30W CF</t>
  </si>
  <si>
    <t>200001</t>
  </si>
  <si>
    <t>200001-COMPACT FLUORESCENT    32W CF</t>
  </si>
  <si>
    <t>203001</t>
  </si>
  <si>
    <t>203001-COMPACT FLUORESCENT    36W CF</t>
  </si>
  <si>
    <t>204001</t>
  </si>
  <si>
    <t>204001-COMPACT FLUORESCENT    40W CF</t>
  </si>
  <si>
    <t>205001</t>
  </si>
  <si>
    <t>205001-COMPACT FLUORESCENT    44W CF</t>
  </si>
  <si>
    <t>210001</t>
  </si>
  <si>
    <t>210001-COMPACT FLUORESCENT    (2) 5W CF</t>
  </si>
  <si>
    <t>215001</t>
  </si>
  <si>
    <t>215001-COMPACT FLUORESCENT    (2) 7W CF</t>
  </si>
  <si>
    <t>220001</t>
  </si>
  <si>
    <t>220001-COMPACT FLUORESCENT    (2) 9W CF</t>
  </si>
  <si>
    <t>230001</t>
  </si>
  <si>
    <t>230001-COMPACT FLUORESCENT    (2) 11W CF</t>
  </si>
  <si>
    <t>235002</t>
  </si>
  <si>
    <t>235002-COMPACT FLUORESCENT    (2) 13W CF/ LO</t>
  </si>
  <si>
    <t>235001</t>
  </si>
  <si>
    <t>235001-COMPACT FLUORESCENT    (2) 13W CF</t>
  </si>
  <si>
    <t>166001</t>
  </si>
  <si>
    <t>166001-COMPACT FLUORESCENT    (2)  18W CF</t>
  </si>
  <si>
    <t>162001</t>
  </si>
  <si>
    <t>162001-COMPACT FLUORESCENT    (2) 18W QD/ELEC</t>
  </si>
  <si>
    <t>162003</t>
  </si>
  <si>
    <t>162003-COMPACT FLUORESCENT    (2) 18W QD/ELEC HI</t>
  </si>
  <si>
    <t>186002</t>
  </si>
  <si>
    <t>186002-COMPACT FLUORESCENT    (2) 26W CF/HW LO</t>
  </si>
  <si>
    <t>182002</t>
  </si>
  <si>
    <t>182002-COMPACT FLUORESCENT    (2) 26W QD/ELEC LO</t>
  </si>
  <si>
    <t>186001</t>
  </si>
  <si>
    <t>186001-COMPACT FLUORESCENT    (2) 26W CF</t>
  </si>
  <si>
    <t>182001</t>
  </si>
  <si>
    <t>182001-COMPACT FLUORESCENT    (2) 26W QD/ELEC</t>
  </si>
  <si>
    <t>225001</t>
  </si>
  <si>
    <t>225001-COMPACT FLUORESCENT    (3) 9W CF</t>
  </si>
  <si>
    <t>240001</t>
  </si>
  <si>
    <t>224001-COMPACT FLUORESCENT    (3) 13W CF</t>
  </si>
  <si>
    <t>167001</t>
  </si>
  <si>
    <t>167001-COMPACT FLUORESCENT    (3)  18W CF</t>
  </si>
  <si>
    <t>581002</t>
  </si>
  <si>
    <t>581002-ELECTRONIC BIAX    (1) F39 BX/ELEC LO</t>
  </si>
  <si>
    <t>581001</t>
  </si>
  <si>
    <t>581001-ELECTRONIC BIAX    (1) F39 BX/ELEC</t>
  </si>
  <si>
    <t>581003</t>
  </si>
  <si>
    <t>581003-ELECTRONIC BIAX    (1) F39 BX/ELEC HI</t>
  </si>
  <si>
    <t>585002</t>
  </si>
  <si>
    <t>585002-ELECTRONIC BIAX    (1) F40 BX/ELEC LO</t>
  </si>
  <si>
    <t>585001</t>
  </si>
  <si>
    <t>585001-ELECTRONIC BIAX    (1) F40 BX/ELEC</t>
  </si>
  <si>
    <t>585003</t>
  </si>
  <si>
    <t>585003-ELECTRONIC BIAX    (1) F40 BX/ELEC HI</t>
  </si>
  <si>
    <t>589001</t>
  </si>
  <si>
    <t>589001-ELECTRONIC BIAX    (1) F50 BX/ELEC</t>
  </si>
  <si>
    <t>582001</t>
  </si>
  <si>
    <t>582001-ELECTRONIC BIAX    (2) F39 BX/ELEC</t>
  </si>
  <si>
    <t>582003</t>
  </si>
  <si>
    <t>582003-ELECTRONIC BIAX    (2) F39 BX/ELEC HI</t>
  </si>
  <si>
    <t>586002</t>
  </si>
  <si>
    <t>586002-ELECTRONIC BIAX    (2) F40 BX/ELEC LO</t>
  </si>
  <si>
    <t>586001</t>
  </si>
  <si>
    <t>586001-ELECTRONIC BIAX    (2) F40 BX/ELEC</t>
  </si>
  <si>
    <t>586003</t>
  </si>
  <si>
    <t>586003-ELECTRONIC BIAX    (2) F40 BX/ELEC HI</t>
  </si>
  <si>
    <t>592002</t>
  </si>
  <si>
    <t>592002-ELECTRONIC BIAX    (2) F50 BX/ELEC LO</t>
  </si>
  <si>
    <t>592001</t>
  </si>
  <si>
    <t>592001-ELECTRONIC BIAX    (2) F50 BX/ELEC</t>
  </si>
  <si>
    <t>583001</t>
  </si>
  <si>
    <t>583001-ELECTRONIC BIAX    (3) F39 BX/ELEC</t>
  </si>
  <si>
    <t>530001</t>
  </si>
  <si>
    <t>530001-ELECTRONIC BIAX    (3) F40 BX/ELEC</t>
  </si>
  <si>
    <t>530002</t>
  </si>
  <si>
    <t>530002-ELECTRONIC BIAX    (3) F40 BX/ELEC LO</t>
  </si>
  <si>
    <t>593002</t>
  </si>
  <si>
    <t>593002-F40 BX    2L4' F40STD/ELEC-BX LO</t>
  </si>
  <si>
    <t>562001</t>
  </si>
  <si>
    <t>562001-F40 BX    2L4' F40STD/ELEC-BX</t>
  </si>
  <si>
    <t>285001</t>
  </si>
  <si>
    <t>285001-HALOGEN    20W LV HALOGEN</t>
  </si>
  <si>
    <t>287001</t>
  </si>
  <si>
    <t>287001-HALOGEN    25W LV HALOGEN</t>
  </si>
  <si>
    <t>289001</t>
  </si>
  <si>
    <t>289001-HALOGEN    35W LV HALOGEN</t>
  </si>
  <si>
    <t>270001</t>
  </si>
  <si>
    <t>270001-HALOGEN    42W HALOGEN</t>
  </si>
  <si>
    <t>291001</t>
  </si>
  <si>
    <t>291001-HALOGEN    42W LV HALOGEN</t>
  </si>
  <si>
    <t>272001</t>
  </si>
  <si>
    <t>272001-HALOGEN    45W HALOGEN</t>
  </si>
  <si>
    <t>273003</t>
  </si>
  <si>
    <t>273003-HALOGEN    50W HALOGEN</t>
  </si>
  <si>
    <t>293001</t>
  </si>
  <si>
    <t>293001-HALOGEN    50W LV HALOGEN</t>
  </si>
  <si>
    <t>274001</t>
  </si>
  <si>
    <t>274001-HALOGEN    52W HALOGEN</t>
  </si>
  <si>
    <t>276001</t>
  </si>
  <si>
    <t>276001-HALOGEN    60W HALOGEN</t>
  </si>
  <si>
    <t>294001</t>
  </si>
  <si>
    <t>294001-HALOGEN    60W LV HALOGEN</t>
  </si>
  <si>
    <t>295001</t>
  </si>
  <si>
    <t>295001-HALOGEN    65W LV HALOGEN</t>
  </si>
  <si>
    <t>278001</t>
  </si>
  <si>
    <t>278001-HALOGEN    72W HALOGEN</t>
  </si>
  <si>
    <t>279001</t>
  </si>
  <si>
    <t>279001-HALOGEN    75W HALOGEN</t>
  </si>
  <si>
    <t>297001</t>
  </si>
  <si>
    <t>297001-HALOGEN    75W LV HALOGEN</t>
  </si>
  <si>
    <t>280001</t>
  </si>
  <si>
    <t>280001-HALOGEN    90W HALOGEN</t>
  </si>
  <si>
    <t>741001</t>
  </si>
  <si>
    <t>741001-LP SODIUM    35W LPS/BALLAST</t>
  </si>
  <si>
    <t>743001</t>
  </si>
  <si>
    <t>743001-LP SODIUM    55W LPS/BALLAST</t>
  </si>
  <si>
    <t>745001</t>
  </si>
  <si>
    <t>745001-LP SODIUM    90W LPS/BALLAST</t>
  </si>
  <si>
    <t>747001</t>
  </si>
  <si>
    <t>747001-LP SODIUM    135W LPS/BALLAST</t>
  </si>
  <si>
    <t>749001</t>
  </si>
  <si>
    <t>749001-LP SODIUM    180W LPS/BALLAST</t>
  </si>
  <si>
    <t>751001</t>
  </si>
  <si>
    <t>751001-HP SODIUM    35W HPS/BALLAST</t>
  </si>
  <si>
    <t>753001</t>
  </si>
  <si>
    <t>753001-HP SODIUM    50W HPS/BALLAST</t>
  </si>
  <si>
    <t>755001</t>
  </si>
  <si>
    <t>755001-HP SODIUM    70W HPS/BALLAST</t>
  </si>
  <si>
    <t>757001</t>
  </si>
  <si>
    <t>757001-HP SODIUM    100W HPS/BALLAST</t>
  </si>
  <si>
    <t>759001</t>
  </si>
  <si>
    <t>759001-HP SODIUM    150W HPS/BALLAST</t>
  </si>
  <si>
    <t>761001</t>
  </si>
  <si>
    <t>761001-HP SODIUM    215W HPS/BALLAST</t>
  </si>
  <si>
    <t>763002</t>
  </si>
  <si>
    <t>763002-HP SODIUM    250W HPS/BALLAST LO</t>
  </si>
  <si>
    <t>763001</t>
  </si>
  <si>
    <t>763001-HP SODIUM    250W HPS/BALLAST</t>
  </si>
  <si>
    <t>765001</t>
  </si>
  <si>
    <t>765001-HP SODIUM    360W HPS/BALLAST</t>
  </si>
  <si>
    <t>767001</t>
  </si>
  <si>
    <t>767001-HP SODIUM    400W HPS/BALLAST</t>
  </si>
  <si>
    <t>769001</t>
  </si>
  <si>
    <t>769001-HP SODIUM    1000W HPS/BALLAST</t>
  </si>
  <si>
    <t>001001</t>
  </si>
  <si>
    <t>001001-INCANDESCENTS    20W INCANDESCENT</t>
  </si>
  <si>
    <t>003001</t>
  </si>
  <si>
    <t>003001-INCANDESCENTS    25W INCANDESCENT</t>
  </si>
  <si>
    <t>004001</t>
  </si>
  <si>
    <t>004001-INCANDESCENTS    30W INCANDESCENT</t>
  </si>
  <si>
    <t>005001</t>
  </si>
  <si>
    <t>005001-INCANDESCENTS    34W INCANDESCENT</t>
  </si>
  <si>
    <t>007001</t>
  </si>
  <si>
    <t>007001-INCANDESCENTS    36W INCANDESCENT</t>
  </si>
  <si>
    <t>009001</t>
  </si>
  <si>
    <t>009001-INCANDESCENTS    40W INCANDESCENT</t>
  </si>
  <si>
    <t>011001</t>
  </si>
  <si>
    <t>011001-INCANDESCENTS    42W INCANDESCENT</t>
  </si>
  <si>
    <t>013001</t>
  </si>
  <si>
    <t>013001-INCANDESCENTS    45W INCANDESCENT</t>
  </si>
  <si>
    <t>015001</t>
  </si>
  <si>
    <t>015001-INCANDESCENTS    50W INCANDESCENT</t>
  </si>
  <si>
    <t>017001</t>
  </si>
  <si>
    <t>017001-INCANDESCENTS    52W INCANDESCENT</t>
  </si>
  <si>
    <t>019001</t>
  </si>
  <si>
    <t>019001-INCANDESCENTS    55W INCANDESCENT</t>
  </si>
  <si>
    <t>021001</t>
  </si>
  <si>
    <t>021001-INCANDESCENTS    60W INCANDESCENT</t>
  </si>
  <si>
    <t>023001</t>
  </si>
  <si>
    <t>023001-INCANDESCENTS    65W INCANDESCENT</t>
  </si>
  <si>
    <t>025001</t>
  </si>
  <si>
    <t>025001-INCANDESCENTS    67W INCANDESCENT</t>
  </si>
  <si>
    <t>026001</t>
  </si>
  <si>
    <t>026001-INCANDESCENTS    69W INCANDESCENT</t>
  </si>
  <si>
    <t>027001</t>
  </si>
  <si>
    <t>027001-INCANDESCENTS    72W INCANDESCENT</t>
  </si>
  <si>
    <t>029001</t>
  </si>
  <si>
    <t>029001-INCANDESCENTS    75W INCANDESCENT</t>
  </si>
  <si>
    <t>031001</t>
  </si>
  <si>
    <t>031001-INCANDESCENTS    80W INCANDESCENT</t>
  </si>
  <si>
    <t>033001</t>
  </si>
  <si>
    <t>033001-INCANDESCENTS    85W INCANDESCENT</t>
  </si>
  <si>
    <t>035001</t>
  </si>
  <si>
    <t>035001-INCANDESCENTS    90W INCANDESCENT</t>
  </si>
  <si>
    <t>037001</t>
  </si>
  <si>
    <t>037001-INCANDESCENTS    100W INCANDESCENT</t>
  </si>
  <si>
    <t>039001</t>
  </si>
  <si>
    <t>039001-INCANDESCENTS    120W INCANDESCENT</t>
  </si>
  <si>
    <t>041001</t>
  </si>
  <si>
    <t>041001-INCANDESCENTS    125W INCANDESCENT</t>
  </si>
  <si>
    <t>043001</t>
  </si>
  <si>
    <t>043001-INCANDESCENTS    135W INCANDESCENT</t>
  </si>
  <si>
    <t>045001</t>
  </si>
  <si>
    <t>045001-INCANDESCENTS    150W INCANDESCENT</t>
  </si>
  <si>
    <t>047001</t>
  </si>
  <si>
    <t>047001-INCANDESCENTS    200W INCANDESCENT</t>
  </si>
  <si>
    <t>048001</t>
  </si>
  <si>
    <t>048001-INCANDESCENTS    250W INCANDESCENT</t>
  </si>
  <si>
    <t>049001</t>
  </si>
  <si>
    <t>049001-INCANDESCENTS    300W INCANDESCENT</t>
  </si>
  <si>
    <t>051001</t>
  </si>
  <si>
    <t>051001-INCANDESCENTS    500W INCANDESCENT</t>
  </si>
  <si>
    <t>053001</t>
  </si>
  <si>
    <t>053001-INCANDESCENTS    750W INCANDESCENT</t>
  </si>
  <si>
    <t>055001</t>
  </si>
  <si>
    <t>055001-INCANDESCENTS    1000W INCANDESCENT</t>
  </si>
  <si>
    <t>057001</t>
  </si>
  <si>
    <t>057001-INCANDESCENTS    1500W INCANDESCENT</t>
  </si>
  <si>
    <t>061001</t>
  </si>
  <si>
    <t>061001-INCANDESCENTS    50W QUARTZ</t>
  </si>
  <si>
    <t>063001</t>
  </si>
  <si>
    <t>063001-INCANDESCENTS    75W QUARTZ</t>
  </si>
  <si>
    <t>065001</t>
  </si>
  <si>
    <t>065001-INCANDESCENTS    100W QUARTZ</t>
  </si>
  <si>
    <t>067001</t>
  </si>
  <si>
    <t>067001-INCANDESCENTS    150W QUARTZ</t>
  </si>
  <si>
    <t>069001</t>
  </si>
  <si>
    <t>069001-INCANDESCENTS    200W QUARTZ</t>
  </si>
  <si>
    <t>071001</t>
  </si>
  <si>
    <t>071001-INCANDESCENTS    250W QUARTZ</t>
  </si>
  <si>
    <t>073001</t>
  </si>
  <si>
    <t>073001-INCANDESCENTS    300W QUARTZ</t>
  </si>
  <si>
    <t>075001</t>
  </si>
  <si>
    <t>075001-INCANDESCENTS    350W QUARTZ</t>
  </si>
  <si>
    <t>077001</t>
  </si>
  <si>
    <t>077001-INCANDESCENTS    400W QUARTZ</t>
  </si>
  <si>
    <t>079001</t>
  </si>
  <si>
    <t>079001-INCANDESCENTS    425W QUARTZ</t>
  </si>
  <si>
    <t>081001</t>
  </si>
  <si>
    <t>081001-INCANDESCENTS    500W QUARTZ</t>
  </si>
  <si>
    <t>083001</t>
  </si>
  <si>
    <t>083001-INCANDESCENTS    750W QUARTZ</t>
  </si>
  <si>
    <t>085001</t>
  </si>
  <si>
    <t>085001-INCANDESCENTS    900W QUARTZ</t>
  </si>
  <si>
    <t>087001</t>
  </si>
  <si>
    <t>087001-INCANDESCENTS    1000W QUARTZ</t>
  </si>
  <si>
    <t>089001</t>
  </si>
  <si>
    <t>089001-INCANDESCENTS    1500W QUARTZ</t>
  </si>
  <si>
    <t>701001</t>
  </si>
  <si>
    <t>701001-MERCURY VAPOR    40W MV/BALLAST</t>
  </si>
  <si>
    <t>703001</t>
  </si>
  <si>
    <t>703001-MERCURY VAPOR    50W MV/BALLAST</t>
  </si>
  <si>
    <t>705001</t>
  </si>
  <si>
    <t>705001-MERCURY VAPOR    75W MV/BALLAST</t>
  </si>
  <si>
    <t>707001</t>
  </si>
  <si>
    <t>707001-MERCURY VAPOR    100W MV/BALLAST</t>
  </si>
  <si>
    <t>709001</t>
  </si>
  <si>
    <t>709001-MERCURY VAPOR    175W MV/BALLAST</t>
  </si>
  <si>
    <t>711001</t>
  </si>
  <si>
    <t>711001-MERCURY VAPOR    250W MV/BALLAST</t>
  </si>
  <si>
    <t>713001</t>
  </si>
  <si>
    <t>713001-MERCURY VAPOR    400W MV/BALLAST</t>
  </si>
  <si>
    <t>717001</t>
  </si>
  <si>
    <t>717001-MERCURY VAPOR    700W MV/BALLAST</t>
  </si>
  <si>
    <t>719001</t>
  </si>
  <si>
    <t>719001-MERCURY VAPOR    1000W MV/BALLAST</t>
  </si>
  <si>
    <t>715001</t>
  </si>
  <si>
    <t>715001-MERCURY VAPOR    (2) 400W MV/BALLAST</t>
  </si>
  <si>
    <t>721001</t>
  </si>
  <si>
    <t>721001-METAL HALIDE    32W MH/BALLAST</t>
  </si>
  <si>
    <t>723001</t>
  </si>
  <si>
    <t>723001-METAL HALIDE    70W MH/BALLAST</t>
  </si>
  <si>
    <t>724001</t>
  </si>
  <si>
    <t>724001-METAL HALIDE    82W MH/BALLAST</t>
  </si>
  <si>
    <t>725001</t>
  </si>
  <si>
    <t>725001-METAL HALIDE    100W MH/BALLAST</t>
  </si>
  <si>
    <t>727001</t>
  </si>
  <si>
    <t>727001-METAL HALIDE    150W MH/BALLAST</t>
  </si>
  <si>
    <t>729002</t>
  </si>
  <si>
    <t>729002-METAL HALIDE    175W MH/BALLAST</t>
  </si>
  <si>
    <t>729001</t>
  </si>
  <si>
    <t>729001-METAL HALIDE    175W MH/BALLAST</t>
  </si>
  <si>
    <t>731001</t>
  </si>
  <si>
    <t>731001-METAL HALIDE    250W MH/BALLAST</t>
  </si>
  <si>
    <t>732003</t>
  </si>
  <si>
    <t>732003-METAL HALIDE    350W MH/BALLAST LO</t>
  </si>
  <si>
    <t>732002</t>
  </si>
  <si>
    <t>732002-METAL HALIDE    350W MH/BALLAST</t>
  </si>
  <si>
    <t>733001</t>
  </si>
  <si>
    <t>733001-METAL HALIDE    400W MH/BALLAST</t>
  </si>
  <si>
    <t>735002</t>
  </si>
  <si>
    <t>735002-METAL HALIDE  750W MH/BALLAST</t>
  </si>
  <si>
    <t>737001</t>
  </si>
  <si>
    <t>737001-METAL HALIDE    1000W MH/BALLAST</t>
  </si>
  <si>
    <t>739001</t>
  </si>
  <si>
    <t>739001-METAL HALIDE    1500W MH/BALLAST</t>
  </si>
  <si>
    <t>511001</t>
  </si>
  <si>
    <t>511001-T-8 OCTRONS    (1) FO17T8/ELEC</t>
  </si>
  <si>
    <t>511003</t>
  </si>
  <si>
    <t>511003-T-8 OCTRONS    (1) F017T8/ELEC HI</t>
  </si>
  <si>
    <t>506001</t>
  </si>
  <si>
    <t>506001-T-8 OCTRONS    (1) FO17T8/EEMAG</t>
  </si>
  <si>
    <t>512002</t>
  </si>
  <si>
    <t>512002-T-8 OCTRONS    (2) F017T8/ELEC LO</t>
  </si>
  <si>
    <t>512001</t>
  </si>
  <si>
    <t>512001-T-8 OCTRONS    (2) F017T8/ELEC</t>
  </si>
  <si>
    <t>512003</t>
  </si>
  <si>
    <t>512003-T-8 OCTRONS    (2) F017T8/ELEC HI</t>
  </si>
  <si>
    <t>507001</t>
  </si>
  <si>
    <t>507001-T-8 OCTRONS    (2) F017T8/EEMAG</t>
  </si>
  <si>
    <t>513002</t>
  </si>
  <si>
    <t>513002-T-8 OCTRONS    (3) F017T8/ELEC LO</t>
  </si>
  <si>
    <t>513001</t>
  </si>
  <si>
    <t>513001-T-8 OCTRONS    (3) F017T8/ELEC</t>
  </si>
  <si>
    <t>513003</t>
  </si>
  <si>
    <t>513003-T-8 OCTRONS    (3) F017T8/ELEC HI</t>
  </si>
  <si>
    <t>508001</t>
  </si>
  <si>
    <t>508001-T-8 OCTRONS    (3) F017T8/EEMAG</t>
  </si>
  <si>
    <t>514002</t>
  </si>
  <si>
    <t>514002-T-8 OCTRONS    (4) F017T8/ELEC LO</t>
  </si>
  <si>
    <t>514001</t>
  </si>
  <si>
    <t>514001-T-8 OCTRONS    (4) F017T8/ELEC</t>
  </si>
  <si>
    <t>514003</t>
  </si>
  <si>
    <t>514003-T-8 OCTRONS    (4) F017T8/ELEC HI</t>
  </si>
  <si>
    <t>509001</t>
  </si>
  <si>
    <t>509001-T-8 OCTRONS    (4) F017T8/EEMAG</t>
  </si>
  <si>
    <t>536002</t>
  </si>
  <si>
    <t>536002-T-8 OCTRONS    (1) F025T8/ELEC LO</t>
  </si>
  <si>
    <t>536001</t>
  </si>
  <si>
    <t>536001-T-8 OCTRONS    (1) FO25T8/ELEC</t>
  </si>
  <si>
    <t>531001</t>
  </si>
  <si>
    <t>531001-T-8 OCTRONS    (1) F025T8/EEMAG</t>
  </si>
  <si>
    <t>537002</t>
  </si>
  <si>
    <t>537002-T-8 OCTRONS    (2) F025T8/ELEC LO</t>
  </si>
  <si>
    <t>537001</t>
  </si>
  <si>
    <t>537001-T-8 OCTRONS    (2) F025T8/ELEC</t>
  </si>
  <si>
    <t>537003</t>
  </si>
  <si>
    <t>537003-T-8 OCTRONS    (2) F025T8/ELEC HI</t>
  </si>
  <si>
    <t>532001</t>
  </si>
  <si>
    <t>532001-T-8 OCTRONS    (2) F025T8/EEMAG</t>
  </si>
  <si>
    <t>538001</t>
  </si>
  <si>
    <t>538001-T-8 OCTRONS    (3) F025T8/ELEC</t>
  </si>
  <si>
    <t>538003</t>
  </si>
  <si>
    <t>538003-T-8 OCTRONS    (3) F025T8/ELEC HI</t>
  </si>
  <si>
    <t>533001</t>
  </si>
  <si>
    <t>533001-T-8 OCTRONS    (3) F025T8/EEMAG</t>
  </si>
  <si>
    <t>539002</t>
  </si>
  <si>
    <t>539002-T-8 OCTRONS    (4) F025T8/ELEC LO</t>
  </si>
  <si>
    <t>539001</t>
  </si>
  <si>
    <t>539001-T-8 OCTRONS    (4) F025T8/ELEC</t>
  </si>
  <si>
    <t>539003</t>
  </si>
  <si>
    <t>539003-T-8 OCTRONS    (4) F025T8/ELEC HI</t>
  </si>
  <si>
    <t>534001</t>
  </si>
  <si>
    <t>534001-T-8 OCTRONS    (4) F025T8/EEMAG</t>
  </si>
  <si>
    <t>452001</t>
  </si>
  <si>
    <t>452001-T-8 OCTRONS    (2) FO36T8/EB</t>
  </si>
  <si>
    <t>446002</t>
  </si>
  <si>
    <t>446002-T-8 OCTRONS    1L4' T8/ELEC LO</t>
  </si>
  <si>
    <t>446001</t>
  </si>
  <si>
    <t>446001-T-8 OCTRONS    1L4' T8/ELEC</t>
  </si>
  <si>
    <t>446003</t>
  </si>
  <si>
    <t>446003-T-8 OCTRONS    1L4' T8/ELEC HI</t>
  </si>
  <si>
    <t>441001</t>
  </si>
  <si>
    <t>441001-T-8 OCTRONS    1L4' T8/EEMAG</t>
  </si>
  <si>
    <t>441003</t>
  </si>
  <si>
    <t>441003-T-8 OCTRONS    1L4' T8/EEMAG HI</t>
  </si>
  <si>
    <t>576001</t>
  </si>
  <si>
    <t>576001-T-8 OCTRONS    1L5' T8/ELEC</t>
  </si>
  <si>
    <t>576003</t>
  </si>
  <si>
    <t>576003-T-8 OCTRONS    1L5' T8/ELEC HI</t>
  </si>
  <si>
    <t>628102</t>
  </si>
  <si>
    <t>628102-T-8 OCTRONS    1L8' T8/ELEC LO</t>
  </si>
  <si>
    <t>628101</t>
  </si>
  <si>
    <t>628101-T-8 OCTRONS    1L8' T8/ELEC</t>
  </si>
  <si>
    <t>628103</t>
  </si>
  <si>
    <t>447004</t>
  </si>
  <si>
    <t>447004-T-8 OCTRONS    2L4' T8/ELEC LO (51W)</t>
  </si>
  <si>
    <t>447002</t>
  </si>
  <si>
    <t>447002-T-8 OCTRONS    2L4' T8/ELEC LO</t>
  </si>
  <si>
    <t>447001</t>
  </si>
  <si>
    <t>447001-T-8 OCTRONS    2L4' T8/ELEC</t>
  </si>
  <si>
    <t>442001</t>
  </si>
  <si>
    <t>442001-T-8 OCTRONS    2L4' T8/EEMAG</t>
  </si>
  <si>
    <t>447005</t>
  </si>
  <si>
    <t>447005-T-8 OCTRONS    2L4' T8/ELEC HI (76W)</t>
  </si>
  <si>
    <t>447003</t>
  </si>
  <si>
    <t>447003-T-8 OCTRONS    2L4' T8/ELEC HI</t>
  </si>
  <si>
    <t>447006</t>
  </si>
  <si>
    <t>447006-T-8 OCTRONS    2L4' T8/ELEC HI (88W)</t>
  </si>
  <si>
    <t>577001</t>
  </si>
  <si>
    <t>577001-T-8 OCTRONS    2L5' T8/ELEC</t>
  </si>
  <si>
    <t>577003</t>
  </si>
  <si>
    <t>577003-T-8 OCTRONS    2L5' T8/ELEC HI</t>
  </si>
  <si>
    <t>580001</t>
  </si>
  <si>
    <t>580001-T-8 OCTRONS    2L6' T8/ELEC</t>
  </si>
  <si>
    <t>629002</t>
  </si>
  <si>
    <t>629002-T-8 OCTRONS    2L8' T8/ELEC LO</t>
  </si>
  <si>
    <t>629001</t>
  </si>
  <si>
    <t>629001-T-8 OCTRONS    2L8' T8/ELEC</t>
  </si>
  <si>
    <t>595001</t>
  </si>
  <si>
    <t>595001-T-8 OCTRONS    2L8' T8/HO/ELEC</t>
  </si>
  <si>
    <t>448002</t>
  </si>
  <si>
    <t>448002-T-8 OCTRONS    3L4' T8/ELEC LO</t>
  </si>
  <si>
    <t>448001</t>
  </si>
  <si>
    <t>448001-T-8 OCTRONS    3L4' T8/ELEC</t>
  </si>
  <si>
    <t>448003</t>
  </si>
  <si>
    <t>448003-T-8 OCTRONS    3L4' T8/ELEC HI</t>
  </si>
  <si>
    <t>443001</t>
  </si>
  <si>
    <t>443001-T-8 OCTRONS    3L4' T8/EEMAG</t>
  </si>
  <si>
    <t>578001</t>
  </si>
  <si>
    <t>578001-T-8 OCTRONS    3L5' T8/ELEC</t>
  </si>
  <si>
    <t>449002</t>
  </si>
  <si>
    <t>449002-T-8 OCTRONS    4L4' T8/ELEC LO</t>
  </si>
  <si>
    <t>449001</t>
  </si>
  <si>
    <t>449001--8 OCTRONS    4L4' T8/ELEC</t>
  </si>
  <si>
    <t>449003</t>
  </si>
  <si>
    <t>449003-T-8 OCTRONS    4L4' T8/ELEC HI</t>
  </si>
  <si>
    <t>444001</t>
  </si>
  <si>
    <t>444001-T-8 OCTRONS    4L4' T8/EEMAG</t>
  </si>
  <si>
    <t>579001</t>
  </si>
  <si>
    <t>579001-T-8 OCTRONS    4L6' T8/ELEC</t>
  </si>
  <si>
    <t>660001</t>
  </si>
  <si>
    <t>660001-T8 OCTRONS 2L8' T8 HO/ELEC</t>
  </si>
  <si>
    <t>630002</t>
  </si>
  <si>
    <t>630002-T-8 OCTRONS    4L8' T8/ELEC LO</t>
  </si>
  <si>
    <t>630001</t>
  </si>
  <si>
    <t>630001-T-8 OCTRONS    4L8' T8/ELEC</t>
  </si>
  <si>
    <t>551001</t>
  </si>
  <si>
    <t>551001-T-8 OCTRONS- 2 LEVEL    1L4' T8/ELEC/2STEP</t>
  </si>
  <si>
    <t>552001</t>
  </si>
  <si>
    <t>552001-T-8 OCTRONS- 2 LEVEL    2L4' T8/ELEC/2STEP</t>
  </si>
  <si>
    <t>553001</t>
  </si>
  <si>
    <t>553001-T-8 OCTRONS- 2 LEVEL    3L4' T8/ELEC/2STEP</t>
  </si>
  <si>
    <t>685001</t>
  </si>
  <si>
    <t>685001-T-8 U-TUBE OCTIC    2L10"""</t>
  </si>
  <si>
    <t>688001</t>
  </si>
  <si>
    <t>688001-T-8 U-TUBE    1L22"""</t>
  </si>
  <si>
    <t>687001</t>
  </si>
  <si>
    <t>687001-T-8 U-TUBE    2L16"""</t>
  </si>
  <si>
    <t>689002</t>
  </si>
  <si>
    <t>689002-T-8 U-TUBE    2L22 " LO</t>
  </si>
  <si>
    <t>689001</t>
  </si>
  <si>
    <t>689001-T-8 U-TUBE    2L22"""</t>
  </si>
  <si>
    <t>690001</t>
  </si>
  <si>
    <t>690001-T-8 U-TUBE    3L22"""</t>
  </si>
  <si>
    <t>675001</t>
  </si>
  <si>
    <t>675001-T-9 (CIRCLINE)    1L8"" (DIA) EE/ELEC"</t>
  </si>
  <si>
    <t>676001</t>
  </si>
  <si>
    <t>676001-T-9 (CIRCLINE)    1L12"" (DIA) EE/ELEC"</t>
  </si>
  <si>
    <t>678001</t>
  </si>
  <si>
    <t>678001-T-9 (CIRCLINE)    1L12"" (DIA) EE/ELEC"</t>
  </si>
  <si>
    <t>Total Number of Luminaires Qualified</t>
  </si>
  <si>
    <t>780JC1</t>
  </si>
  <si>
    <t>781JC1</t>
  </si>
  <si>
    <t>782JC1</t>
  </si>
  <si>
    <t>783JC1</t>
  </si>
  <si>
    <t>784JC1</t>
  </si>
  <si>
    <t>785JC1</t>
  </si>
  <si>
    <t>786JC1</t>
  </si>
  <si>
    <t>787JC1</t>
  </si>
  <si>
    <t>788JC1</t>
  </si>
  <si>
    <t>789JC1</t>
  </si>
  <si>
    <t>790JC1</t>
  </si>
  <si>
    <t>791JC1</t>
  </si>
  <si>
    <t>792JC1</t>
  </si>
  <si>
    <t>793JC1</t>
  </si>
  <si>
    <t>794JC1</t>
  </si>
  <si>
    <t>795JC1</t>
  </si>
  <si>
    <t>796JC1</t>
  </si>
  <si>
    <t xml:space="preserve">Select Construction Type </t>
  </si>
  <si>
    <t>Select Building Type</t>
  </si>
  <si>
    <t>Name</t>
  </si>
  <si>
    <t>Address</t>
  </si>
  <si>
    <t>Date</t>
  </si>
  <si>
    <t>Performance Lighting Information</t>
  </si>
  <si>
    <t>695001</t>
  </si>
  <si>
    <t>695001-MERCURY VAPOR 81W QL INDUCTION</t>
  </si>
  <si>
    <t>392003</t>
  </si>
  <si>
    <t>392003-T-5 1L FP24T5/ELEC HO</t>
  </si>
  <si>
    <t>393002</t>
  </si>
  <si>
    <t>393002-T-5 2L FP24T5/ELEC HO</t>
  </si>
  <si>
    <t>394001</t>
  </si>
  <si>
    <t>394001-T-5 1L FP39T5/ELEC HO</t>
  </si>
  <si>
    <t>395001</t>
  </si>
  <si>
    <t>395001-T-5 2L FP39T5/ELEC HO</t>
  </si>
  <si>
    <t>396001</t>
  </si>
  <si>
    <t>396001-T-5 1L FP54T5/ELEC HO</t>
  </si>
  <si>
    <t>397001</t>
  </si>
  <si>
    <t>397001-T-5 2L FP54T5/ELEC HO</t>
  </si>
  <si>
    <t>398001</t>
  </si>
  <si>
    <t>398001-T-5 1L FP28T5/800</t>
  </si>
  <si>
    <t>398003</t>
  </si>
  <si>
    <t>398003-T-5 2L FP28T5/800</t>
  </si>
  <si>
    <t>399002</t>
  </si>
  <si>
    <t>399002-T-5 1L F8T5</t>
  </si>
  <si>
    <t>900102</t>
  </si>
  <si>
    <t>900102-T-5   3L FP54/T5/Elec/Ho</t>
  </si>
  <si>
    <t>900103</t>
  </si>
  <si>
    <t>900103-T-5   4L FP54/T5/Elec/Ho</t>
  </si>
  <si>
    <t>900104</t>
  </si>
  <si>
    <t>900104-T-5  6L FP54/T5/Elec/Ho</t>
  </si>
  <si>
    <t>780JC1-PULSE START METAL HALIDE  50 W</t>
  </si>
  <si>
    <t>781JC1-PULSE START METAL HALIDE  70 W</t>
  </si>
  <si>
    <t>782JC1-PULSE START METAL HALIDE  100 W</t>
  </si>
  <si>
    <t>783JC1-PULSE START METAL HALIDE  125 W</t>
  </si>
  <si>
    <t>784JC1-PULSE START METAL HALIDE 150 W</t>
  </si>
  <si>
    <t>785JC1-PULSE START METAL HALIDE  175 W</t>
  </si>
  <si>
    <t>786JC1-PULSE START METAL HALIDE  200 W</t>
  </si>
  <si>
    <t>787JC1-PULSE START METAL HALIDE  250 W</t>
  </si>
  <si>
    <t>788JC1-PULSE START METAL HALIDE 300 W</t>
  </si>
  <si>
    <t>789JC1-PULSE START METAL HALIDE  320 W</t>
  </si>
  <si>
    <t>790JC1-PULSE START METAL HALIDE  350 W</t>
  </si>
  <si>
    <t>791JC1-PULSE START METAL HALIDE  400 W</t>
  </si>
  <si>
    <t>792JC1-PULSE START METAL HALIDE  450 W</t>
  </si>
  <si>
    <t>793JC1-PULSE START METAL HALIDE  750 W</t>
  </si>
  <si>
    <t>794JC1-PULSE START METAL HALIDE  875 W</t>
  </si>
  <si>
    <t>795JC1-PULSE START METAL HALIDE  1000 W</t>
  </si>
  <si>
    <t>796JC1-PULSE START METAL HALIDE  2000 W</t>
  </si>
  <si>
    <t>628103-T-8 OCTRONS    1L8' T8/ELEC HI</t>
  </si>
  <si>
    <t>444JC1</t>
  </si>
  <si>
    <t>444JC1-T-8 OCTRONS    6L4' T8/ELEC HI</t>
  </si>
  <si>
    <t>Text ID</t>
  </si>
  <si>
    <t>JC</t>
  </si>
  <si>
    <t>Basis for Process</t>
  </si>
  <si>
    <t>Must Match IES/ASHRAE 
(Look-up Available)</t>
  </si>
  <si>
    <t>Must Match IES/ASHRAE
(Look-up Available)</t>
  </si>
  <si>
    <t>From IES &amp; ASHRAE</t>
  </si>
  <si>
    <t>Strict Calc for New or Existing</t>
  </si>
  <si>
    <t>Calc Only</t>
  </si>
  <si>
    <t>Was from Detail Sheet
Use Drop-Down
(or use Customer Input)</t>
  </si>
  <si>
    <t>Was from Detail Sheet</t>
  </si>
  <si>
    <t>M</t>
  </si>
  <si>
    <t>Program Incentive  [Min of O or P]</t>
  </si>
  <si>
    <t xml:space="preserve"> Luminaire Description</t>
  </si>
  <si>
    <t>Program Power Limit (watts)</t>
  </si>
  <si>
    <t>Watts per Luminaire</t>
  </si>
  <si>
    <t>Use default or overwrite w/ verified cust value</t>
  </si>
  <si>
    <t>INPUT FROM CUSTOMER APPLICATION</t>
  </si>
  <si>
    <t>L</t>
  </si>
  <si>
    <t>Space Power Limit</t>
  </si>
  <si>
    <t>ROLL-UP for SPACE</t>
  </si>
  <si>
    <t xml:space="preserve">PROGRAM CALCULATIONS </t>
  </si>
  <si>
    <t>Space Description
(blank for additional luminaire types in space)</t>
  </si>
  <si>
    <t xml:space="preserve">Total Gross Lighted Area 
(sf = B * C)) </t>
  </si>
  <si>
    <t>S</t>
  </si>
  <si>
    <t>T</t>
  </si>
  <si>
    <t>SEQ</t>
  </si>
  <si>
    <t>Connected Watts for Qualified Space</t>
  </si>
  <si>
    <t>QUALIFIED SPACE SUMS (per statewide pgm)</t>
  </si>
  <si>
    <t>SUMS:</t>
  </si>
  <si>
    <t>sums up to 3 rows (or fixture types)</t>
  </si>
  <si>
    <t>Applies statewide program practice: 
"If any space exceeds the Program Limit (Watts/sq. ft.) … remove that space from the work sheet."</t>
  </si>
  <si>
    <t>Inspector/Sign-off</t>
  </si>
  <si>
    <t>FOUND POST</t>
  </si>
  <si>
    <t>(Type)</t>
  </si>
  <si>
    <t>Count</t>
  </si>
  <si>
    <t>POST INSPECTION RESULTS</t>
  </si>
  <si>
    <t>Seq</t>
  </si>
  <si>
    <t>Square</t>
  </si>
  <si>
    <t>Feet</t>
  </si>
  <si>
    <t>Updated for compatability with measure tracking</t>
  </si>
  <si>
    <t>Log</t>
  </si>
  <si>
    <t>Fixture Type</t>
  </si>
  <si>
    <t>ID #</t>
  </si>
  <si>
    <t>Incandescent</t>
  </si>
  <si>
    <t>CFL</t>
  </si>
  <si>
    <t>Fluorescent fixture</t>
  </si>
  <si>
    <t>HID</t>
  </si>
  <si>
    <t>Mercury Vapor</t>
  </si>
  <si>
    <t>Metal Halide</t>
  </si>
  <si>
    <t>Low Pressure Sodium</t>
  </si>
  <si>
    <t>High Pressure Sodium</t>
  </si>
  <si>
    <t>Pulse-Start Metal Halide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</si>
  <si>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</si>
  <si>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</si>
  <si>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</si>
  <si>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</si>
  <si>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</si>
  <si>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</si>
  <si>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</si>
  <si>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</si>
  <si>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</si>
  <si>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</si>
  <si>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</si>
  <si>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Total Wattage of Fixtures</t>
  </si>
  <si>
    <t>Allocated Incentive</t>
  </si>
  <si>
    <t>Efficacy</t>
  </si>
  <si>
    <t>Allocated kW Savings</t>
  </si>
  <si>
    <t>CF</t>
  </si>
  <si>
    <t>EFLH</t>
  </si>
  <si>
    <t>Halogen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</si>
  <si>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</si>
  <si>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</si>
  <si>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</si>
  <si>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</si>
  <si>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</si>
  <si>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</si>
  <si>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</si>
  <si>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Number of Luminaires Committed</t>
  </si>
  <si>
    <t>Total Number of Luminaires Installed</t>
  </si>
  <si>
    <t>H2</t>
  </si>
  <si>
    <t>O2</t>
  </si>
  <si>
    <t>Sum of Installed Wattage in Space</t>
  </si>
  <si>
    <t>Sum of Committed Wattage in Space</t>
  </si>
  <si>
    <t>P1</t>
  </si>
  <si>
    <t>O1</t>
  </si>
  <si>
    <t>H1</t>
  </si>
  <si>
    <t>Total Connected Watts (Committed)</t>
  </si>
  <si>
    <t>Total Connected Watts (Installed)</t>
  </si>
  <si>
    <t>Q1</t>
  </si>
  <si>
    <t>Q2</t>
  </si>
  <si>
    <t>Does Space Meet Program UPLA Limit? (C)</t>
  </si>
  <si>
    <t>Does Space Meet Program UPLA Limit? (I)</t>
  </si>
  <si>
    <t>Committed</t>
  </si>
  <si>
    <t>Installed</t>
  </si>
  <si>
    <t>Installed Space Fixture Count</t>
  </si>
  <si>
    <t>Committed Space Fixture Count</t>
  </si>
  <si>
    <t>Installed Space Wattage</t>
  </si>
  <si>
    <t>Watts</t>
  </si>
  <si>
    <t>Building Specific Space Types 
(Select from this list only when  area type is not listed under Common Space Types)</t>
  </si>
  <si>
    <t>Weighted Efficiency</t>
  </si>
  <si>
    <t>Total sum of Weighted Eff.</t>
  </si>
  <si>
    <t>Installed Incentive</t>
  </si>
  <si>
    <t>Installed Savings</t>
  </si>
  <si>
    <t>Total Incentive Committed</t>
  </si>
  <si>
    <t>Total Incentive Installed</t>
  </si>
  <si>
    <t>Total Comm Savings</t>
  </si>
  <si>
    <t>Total Installed Savings</t>
  </si>
  <si>
    <t>Luminaire Type</t>
  </si>
  <si>
    <t>-</t>
  </si>
  <si>
    <t>Fluorescent</t>
  </si>
  <si>
    <r>
      <t xml:space="preserve">Space Area </t>
    </r>
    <r>
      <rPr>
        <i/>
        <sz val="8"/>
        <color indexed="8"/>
        <rFont val="Arial"/>
        <family val="2"/>
      </rPr>
      <t>(Yellow - DNQ Comm, Orange - DNQ Inst, Red - DNQ All)</t>
    </r>
  </si>
  <si>
    <t>Committed  Space Wattage</t>
  </si>
  <si>
    <t>Measure Table</t>
  </si>
  <si>
    <t>Description</t>
  </si>
  <si>
    <t>ID</t>
  </si>
  <si>
    <t>Other Lighting</t>
  </si>
  <si>
    <t>http://www1.eere.energy.gov/buildings/ssl/efficacy.html</t>
  </si>
  <si>
    <t>US DOE</t>
  </si>
  <si>
    <t>Other HID</t>
  </si>
  <si>
    <t>http://www.energysavers.gov/your_home/lighting_daylighting/index.cfm/mytopic=12080</t>
  </si>
  <si>
    <t>annual</t>
  </si>
  <si>
    <t>peak</t>
  </si>
  <si>
    <t>lifetime</t>
  </si>
  <si>
    <t>V5</t>
  </si>
  <si>
    <t>no change for 2012</t>
  </si>
  <si>
    <t>V7</t>
  </si>
  <si>
    <t>no change for V7, skipped V6</t>
  </si>
  <si>
    <t>Total Comm Connected kW Reduction</t>
  </si>
  <si>
    <t>Total Inst Connected kW Reduction</t>
  </si>
  <si>
    <r>
      <t xml:space="preserve">Gross Lighted 
Area 
</t>
    </r>
    <r>
      <rPr>
        <sz val="8"/>
        <color indexed="8"/>
        <rFont val="Arial"/>
        <family val="2"/>
      </rPr>
      <t>(sqft or linear feet)</t>
    </r>
  </si>
  <si>
    <r>
      <t xml:space="preserve"> Code UPD
(w/sf or w/ft)
</t>
    </r>
    <r>
      <rPr>
        <i/>
        <sz val="8"/>
        <color indexed="8"/>
        <rFont val="Arial"/>
        <family val="2"/>
      </rPr>
      <t>should match app</t>
    </r>
  </si>
  <si>
    <t>Lighting Power Limit for Qualified Space</t>
  </si>
  <si>
    <t>INCENTIVE CALCULATION</t>
  </si>
  <si>
    <r>
      <t>Fixture Maximum  [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∑ Eligible Luminaires x  $30 ] </t>
    </r>
  </si>
  <si>
    <t xml:space="preserve">Lighting Level Incentive  [ Lighting Power Limit) - (Connected Watts) x $1 ] </t>
  </si>
  <si>
    <t>LED Type</t>
  </si>
  <si>
    <t>LED - DLC Fixture</t>
  </si>
  <si>
    <t>LEDDLCFix</t>
  </si>
  <si>
    <t>LED - ENERGY STAR Screw-In/Plug-In</t>
  </si>
  <si>
    <t>LEDScrewIn</t>
  </si>
  <si>
    <t>LED - ENERGY STAR Commercial Fixture</t>
  </si>
  <si>
    <t>LEDESFix</t>
  </si>
  <si>
    <t>*****DLC Fixtures*****</t>
  </si>
  <si>
    <t>LED Architectural Flood and Spot Luminaires</t>
  </si>
  <si>
    <t>LED Bollard Fixtures</t>
  </si>
  <si>
    <t>LED Display Case Lighting</t>
  </si>
  <si>
    <t>LED Fuel Pump Canopy</t>
  </si>
  <si>
    <t>LED High-Bay and Low-Bay Fixtures</t>
  </si>
  <si>
    <t>LED High-Bay-Aisle Lighting</t>
  </si>
  <si>
    <t>LED Luminaire Ambient - 2' - Indirect</t>
  </si>
  <si>
    <t>LED Luminaire Ambient - 2' - Indirect/Direct</t>
  </si>
  <si>
    <t>LED Luminaire Ambient - 2' - Direct/Indirect</t>
  </si>
  <si>
    <t>LED Luminaire Ambient - 2' - Direct</t>
  </si>
  <si>
    <t>LED Luminaire Ambient - 3' - Indirect</t>
  </si>
  <si>
    <t>LED Luminaire Ambient - 3' - Indirect/Direct</t>
  </si>
  <si>
    <t>LED Luminaire Ambient - 3' - Direct/Indirect</t>
  </si>
  <si>
    <t>LED Luminaire Ambient - 3' - Direct</t>
  </si>
  <si>
    <t>LED Luminaire Ambient - 4' - Indirect</t>
  </si>
  <si>
    <t>LED Luminaire Ambient - 4' - Indirect/Direct</t>
  </si>
  <si>
    <t>LED Luminaire Ambient - 4' - Direct/Indirect</t>
  </si>
  <si>
    <t>LED Luminaire Ambient - 4' - Direct</t>
  </si>
  <si>
    <t>LED Luminaire Ambient - 6' - Indirect</t>
  </si>
  <si>
    <t>LED Luminaire Ambient - 6' - Indirect/Direct</t>
  </si>
  <si>
    <t>LED Luminaire Ambient - 6' - Direct/Indirect</t>
  </si>
  <si>
    <t>LED Luminaire Ambient - 6' - Direct</t>
  </si>
  <si>
    <t>LED Luminaire Ambient - 8' - Indirect</t>
  </si>
  <si>
    <t>LED Luminaire Ambient - 8' - Indirect/Direct</t>
  </si>
  <si>
    <t>LED Luminaire Ambient - 8' - Direct/Indirect</t>
  </si>
  <si>
    <t>LED Luminaire Ambient - 8' - Direct</t>
  </si>
  <si>
    <t>LED Tube – 2' Linear Replacement Lamps</t>
  </si>
  <si>
    <t>LED Tube – 4' Linear Replacement Lamps</t>
  </si>
  <si>
    <t>LED Luminaire for Ambient Lighting of Commercial Spaces - 1x4</t>
  </si>
  <si>
    <t>LED Luminaire for Ambient Lighting of Commercial Spaces - 2x2</t>
  </si>
  <si>
    <t>LED Luminaire for Ambient Lighting of Commercial Spaces - 2x4</t>
  </si>
  <si>
    <t>LED Outdoor Pole/Arm-Mounted Area and Roadway Luminaires</t>
  </si>
  <si>
    <t>LED Outdoor Pole/Arm-Mounted Decorative Luminaires</t>
  </si>
  <si>
    <t>LED Outdoor Wall-Mounted Area Luminaires</t>
  </si>
  <si>
    <t>LED Parking Garage Luminaires</t>
  </si>
  <si>
    <t>LED Shelf-Mounted Display and Task Lights</t>
  </si>
  <si>
    <t>LED Stairwell and Passageway Lighting</t>
  </si>
  <si>
    <t>LED Track or Mono-Point Directional Lighting Fixtures</t>
  </si>
  <si>
    <t>LED Wall-Wash Lights</t>
  </si>
  <si>
    <t>LED Wrapped Lens</t>
  </si>
  <si>
    <t>LED Large Outdoor Pole/Arm-Mounted Area and Roadway Luminaires</t>
  </si>
  <si>
    <t>*****ENERGY STAR Screw-Ins/Plug-Ins*****</t>
  </si>
  <si>
    <t>LED A15</t>
  </si>
  <si>
    <t>LED A19</t>
  </si>
  <si>
    <t>LED A21</t>
  </si>
  <si>
    <t>LED B10</t>
  </si>
  <si>
    <t>LED B13</t>
  </si>
  <si>
    <t>LED BA10</t>
  </si>
  <si>
    <t>LED BR30</t>
  </si>
  <si>
    <t>LED BR40</t>
  </si>
  <si>
    <t>LED CA10</t>
  </si>
  <si>
    <t>LED F10</t>
  </si>
  <si>
    <t>LED F15</t>
  </si>
  <si>
    <t>LED G16.5</t>
  </si>
  <si>
    <t>LED G25</t>
  </si>
  <si>
    <t>LED MR16</t>
  </si>
  <si>
    <t>LED MRX16</t>
  </si>
  <si>
    <t>LED PAR16</t>
  </si>
  <si>
    <t>LED PAR20</t>
  </si>
  <si>
    <t>LED PAR30</t>
  </si>
  <si>
    <t>LED PAR30L</t>
  </si>
  <si>
    <t>LED PAR38</t>
  </si>
  <si>
    <t>LED R20</t>
  </si>
  <si>
    <t>LED R30</t>
  </si>
  <si>
    <t>LED R40</t>
  </si>
  <si>
    <t>*****ENERGY STAR Commercial Fixtures*****</t>
  </si>
  <si>
    <t>Bath Vanity</t>
  </si>
  <si>
    <t>Ceiling Mount</t>
  </si>
  <si>
    <t>Close to Ceiling Mount</t>
  </si>
  <si>
    <t>Cove Mount</t>
  </si>
  <si>
    <t>Decorative Candle: Other</t>
  </si>
  <si>
    <t>Decorative Pendant</t>
  </si>
  <si>
    <t>Decorative: Other</t>
  </si>
  <si>
    <t>Downlight Pendant</t>
  </si>
  <si>
    <t>Downlight Recessed</t>
  </si>
  <si>
    <t>Downlight Solid State Retrofit</t>
  </si>
  <si>
    <t>Downlight Surgace Mount</t>
  </si>
  <si>
    <t>Inseparable SSL - Other</t>
  </si>
  <si>
    <t>Other</t>
  </si>
  <si>
    <t>Outdoor Porch Wall Mount</t>
  </si>
  <si>
    <t>Outdoor Post-Mount</t>
  </si>
  <si>
    <t>Porch (Wall Mounted)</t>
  </si>
  <si>
    <t>Portable Desk Task Light</t>
  </si>
  <si>
    <t>Security</t>
  </si>
  <si>
    <t>Torchiere</t>
  </si>
  <si>
    <t>Wall Scounces</t>
  </si>
  <si>
    <t>Wrapped Lens</t>
  </si>
  <si>
    <t>N</t>
  </si>
  <si>
    <t>R1</t>
  </si>
  <si>
    <t>R2</t>
  </si>
  <si>
    <t>U</t>
  </si>
  <si>
    <t>V1</t>
  </si>
  <si>
    <t>V2</t>
  </si>
  <si>
    <t>[M * D]</t>
  </si>
  <si>
    <t>[H1 * K]</t>
  </si>
  <si>
    <t>Qualified Luminaire?</t>
  </si>
  <si>
    <t>Yes</t>
  </si>
  <si>
    <t>No</t>
  </si>
  <si>
    <t>Sum of Qualified Committed Fixtures in Space</t>
  </si>
  <si>
    <t>Sum of Qualified Installed Fixtures in Space</t>
  </si>
  <si>
    <t>Committed Luminaires</t>
  </si>
  <si>
    <t>Installed Luminaires</t>
  </si>
  <si>
    <t>Automotive Facility</t>
  </si>
  <si>
    <t>Dining: Family</t>
  </si>
  <si>
    <t>Dormitory</t>
  </si>
  <si>
    <t>Hospital</t>
  </si>
  <si>
    <t>Manufacturing Facility</t>
  </si>
  <si>
    <t>Motion Picture Theater</t>
  </si>
  <si>
    <t>Parking Garage</t>
  </si>
  <si>
    <t>Performing Arts Theater</t>
  </si>
  <si>
    <t>Religious Building</t>
  </si>
  <si>
    <t>Town Hall</t>
  </si>
  <si>
    <t>Warehouse</t>
  </si>
  <si>
    <t>Primary School</t>
  </si>
  <si>
    <t>Secondary School</t>
  </si>
  <si>
    <t>Community College</t>
  </si>
  <si>
    <t>University</t>
  </si>
  <si>
    <t>Fire Station</t>
  </si>
  <si>
    <t>Healthcare Clinic</t>
  </si>
  <si>
    <t>Police Station</t>
  </si>
  <si>
    <t>Multifamily</t>
  </si>
  <si>
    <t>Atrium - First Three Floors</t>
  </si>
  <si>
    <t>Atrium - Each Additional Floor</t>
  </si>
  <si>
    <t>Office - Enclosed</t>
  </si>
  <si>
    <t>Office - Open Plan</t>
  </si>
  <si>
    <t>Conference/ Meeting/ Multipurpose</t>
  </si>
  <si>
    <t>Classroom/ Lecture/ Training</t>
  </si>
  <si>
    <t>Audience/ Seating Area</t>
  </si>
  <si>
    <t>Lounge/ Recreation</t>
  </si>
  <si>
    <t>Facility Type</t>
  </si>
  <si>
    <t>Dressing/ Locker/ Fitting Room</t>
  </si>
  <si>
    <t>Corridor/ Transition</t>
  </si>
  <si>
    <t>Stairs - Active</t>
  </si>
  <si>
    <t>Inactive Storage</t>
  </si>
  <si>
    <t>Electrical/ Mechanical</t>
  </si>
  <si>
    <t>Sales Area</t>
  </si>
  <si>
    <t>Uncovered Parking Area</t>
  </si>
  <si>
    <t>Plaza Area</t>
  </si>
  <si>
    <t>Special Feature Area</t>
  </si>
  <si>
    <t>Stairway</t>
  </si>
  <si>
    <t>Main Entry</t>
  </si>
  <si>
    <t>Other Entry Door</t>
  </si>
  <si>
    <t>Canopy/ Overhang</t>
  </si>
  <si>
    <t>Open Sales Area</t>
  </si>
  <si>
    <t>Street Frontage for Vehicle Sales (in addition to "Open Area" allowance)</t>
  </si>
  <si>
    <t>***INTERIOR LIGHTING***</t>
  </si>
  <si>
    <t>***EXTERIOR LIGHTING***</t>
  </si>
  <si>
    <t>Space Type</t>
  </si>
  <si>
    <t>Fire Station - Engine Room</t>
  </si>
  <si>
    <t>Fire Station - Sleeping Quarters</t>
  </si>
  <si>
    <t>Post Office - Sorting Area</t>
  </si>
  <si>
    <t>Convention Center - Exhibit Space</t>
  </si>
  <si>
    <t>Library - Card File and Cataloging</t>
  </si>
  <si>
    <t>Library - Stacks</t>
  </si>
  <si>
    <t>Library - Reading Area</t>
  </si>
  <si>
    <t>Hospital - Emergency</t>
  </si>
  <si>
    <t>Hospital - Recovery</t>
  </si>
  <si>
    <t>Hospital - Nurses' Station</t>
  </si>
  <si>
    <t>Hospital - Exam/Treatment</t>
  </si>
  <si>
    <t>Hospital - Pharmacy</t>
  </si>
  <si>
    <t>Hospital - Patient Room</t>
  </si>
  <si>
    <t>Hospital - Operating Room</t>
  </si>
  <si>
    <t>Hospital - Nursery</t>
  </si>
  <si>
    <t>Hospital - Medical Supply</t>
  </si>
  <si>
    <t>Hospital - Physical Therapy</t>
  </si>
  <si>
    <t>Hospital - Radiology</t>
  </si>
  <si>
    <t>Manufacturing - Low Bay (&lt;25 ft Floor to Ceiling Height)</t>
  </si>
  <si>
    <t>Manufacturing - Detailed Manufacturing</t>
  </si>
  <si>
    <t>Manufacturing - Equipment Room</t>
  </si>
  <si>
    <t>Manufacturing - Control Room</t>
  </si>
  <si>
    <t>Dormitory - Living Quarters</t>
  </si>
  <si>
    <t>Museum - General Exhibition</t>
  </si>
  <si>
    <t>Museum - Restoration</t>
  </si>
  <si>
    <t>Religious Building - Fellowship Hall</t>
  </si>
  <si>
    <t>Retail - Sales Area</t>
  </si>
  <si>
    <t>Retail - Mall Concourse</t>
  </si>
  <si>
    <t>Sports Arena - Ring Sports Arena</t>
  </si>
  <si>
    <t>Sports Arena - Court Sports Arena</t>
  </si>
  <si>
    <t>Sports Arena - Indoor Playing Field Area</t>
  </si>
  <si>
    <t>Warehouse - Fine Material Storage</t>
  </si>
  <si>
    <t>Parking Garage - Garage Area</t>
  </si>
  <si>
    <t>Transportation - Airport - Concourse</t>
  </si>
  <si>
    <t>Transportation - Terminal - Ticket Counter</t>
  </si>
  <si>
    <t>Space Type and Associated LPD Limit (Interior Spaces)</t>
  </si>
  <si>
    <t>Space Type and Associated LPD Limit (Exterior Spaces)</t>
  </si>
  <si>
    <t>LPD Allowance
(W/SF)</t>
  </si>
  <si>
    <t>CSTTypes_2007</t>
  </si>
  <si>
    <t>Common Space Types (CSTTable_2007)</t>
  </si>
  <si>
    <t>Building-Specific Space Types (BSSTTable_2007)</t>
  </si>
  <si>
    <t>Common Space Types (CSTTable_2013)</t>
  </si>
  <si>
    <t>CSTTypes_2013</t>
  </si>
  <si>
    <t>Atrium - Height: 20 - 40 ft</t>
  </si>
  <si>
    <t>Atrium - Height: &lt;20 ft</t>
  </si>
  <si>
    <t>Atrium - Height: &gt;40 ft</t>
  </si>
  <si>
    <t>Audience Seating Area</t>
  </si>
  <si>
    <t>Classroom/ Lecture Hall/ Training Room</t>
  </si>
  <si>
    <t>Conference/ Meeting/ Multipurpose Room</t>
  </si>
  <si>
    <t>Copy/ Print Room</t>
  </si>
  <si>
    <t>Corridor</t>
  </si>
  <si>
    <t>Computer Room</t>
  </si>
  <si>
    <t>Electrical/ Mechanical Room</t>
  </si>
  <si>
    <t>Emergency Vehicle Garage</t>
  </si>
  <si>
    <t>Food Preparation Area</t>
  </si>
  <si>
    <t>Laundry/ Washing Area</t>
  </si>
  <si>
    <t>Loading Dock, Interior</t>
  </si>
  <si>
    <t>Lobby - Elevator</t>
  </si>
  <si>
    <t>Locker Room</t>
  </si>
  <si>
    <t>Lounge/ Breakroom</t>
  </si>
  <si>
    <t>Office - Enclosed (&gt;250 SF)</t>
  </si>
  <si>
    <t>Parking Area, Interior</t>
  </si>
  <si>
    <t>Pharmacy Area</t>
  </si>
  <si>
    <t>Restroom</t>
  </si>
  <si>
    <t>Seating Area, General</t>
  </si>
  <si>
    <t>Stairwell</t>
  </si>
  <si>
    <t>Storage Room (&lt;50 SF)</t>
  </si>
  <si>
    <t>Storage Room (50 - 1000 SF)</t>
  </si>
  <si>
    <t>Storage Room (&gt;1000 SF)</t>
  </si>
  <si>
    <t>Vehicular Maintenance Area</t>
  </si>
  <si>
    <t>Office - Enclosed (≤250 SF)</t>
  </si>
  <si>
    <t>Audience Seating Area - Auditorium</t>
  </si>
  <si>
    <t>Facility for the Visually Impaired - Restroom</t>
  </si>
  <si>
    <t>Facility for the Visually Impaired - Corridor</t>
  </si>
  <si>
    <t>Facility for the Visually Impaired - Dining Area</t>
  </si>
  <si>
    <t>Facility for the Visually Impaired - Lobby</t>
  </si>
  <si>
    <t>Facility for the Visually Impaired - Chapel</t>
  </si>
  <si>
    <t>Facility for the Visually Impaired - Recreation/ Common Living Room</t>
  </si>
  <si>
    <t>Gymnasium/ Fitness Center - Exercise Area</t>
  </si>
  <si>
    <t>Gymnasium/ Fitness Center - Playing Area</t>
  </si>
  <si>
    <t>Healthcare Facility - Exam/ Treatment Room</t>
  </si>
  <si>
    <t>Healthcare Facility - Imaging Room</t>
  </si>
  <si>
    <t>Healthcare Facility - Medical Supply Room</t>
  </si>
  <si>
    <t>Healthcare Facility - Nursery</t>
  </si>
  <si>
    <t>Healthcare Facility - Nurse's Station</t>
  </si>
  <si>
    <t>Healthcare Facility - Operating Room</t>
  </si>
  <si>
    <t>Healthcare Facility - Patient Room</t>
  </si>
  <si>
    <t>Healthcare Facility - Physical Therapy Room</t>
  </si>
  <si>
    <t>Healthcare Facility - Recovery Room</t>
  </si>
  <si>
    <t>Manufacturing Facility - Detailed Manufacturing Area</t>
  </si>
  <si>
    <t>Manufacturing Facility - Equipment Room</t>
  </si>
  <si>
    <t>Manufacturing Facility - Low Bay Area (&lt;25 ft Floor to Ceiling Height)</t>
  </si>
  <si>
    <t>Manufacturing Facility - High Bay Area (25 - 50 ft Floor to Ceiling Height)</t>
  </si>
  <si>
    <t>Manufacturing Facility - Extra High Bay Area (&gt;50 ft Floor to Ceiling Height)</t>
  </si>
  <si>
    <t>Museum - General Exhibition Area</t>
  </si>
  <si>
    <t>Museum - Restoration Area</t>
  </si>
  <si>
    <t>Performing Arts Theater - Dressing Room</t>
  </si>
  <si>
    <t>Religious Building - Worship/ Pulpit/ Choir</t>
  </si>
  <si>
    <t>Gymnasium/ Exercise Center - Playing Area</t>
  </si>
  <si>
    <t>Gymnasium/ Exercise Center - Exercise Area</t>
  </si>
  <si>
    <t>Hospital - Laundry/ Washing</t>
  </si>
  <si>
    <t>Automotive - Service/ Repair</t>
  </si>
  <si>
    <t>Hotel/ Motel - Guest Rooms</t>
  </si>
  <si>
    <t>Bank/ Office - Banking Activity Area</t>
  </si>
  <si>
    <t>Transportation - Air/ Train/ Bus - Baggage Area</t>
  </si>
  <si>
    <t>Warehouse - Medium/ Bulky Material Storage</t>
  </si>
  <si>
    <t>Courthouse/ Police Station/ Penitentiary - Courtroom</t>
  </si>
  <si>
    <t>Courthouse/ Police Station/ Penitentiary - Confinement Cells</t>
  </si>
  <si>
    <t>Courthouse/ Police Station/ Penitentiary - Judges' Chambers</t>
  </si>
  <si>
    <t>Dining: Bar Lounge/ Leisure</t>
  </si>
  <si>
    <t>Dining: Cafeteria/ Fast Food</t>
  </si>
  <si>
    <t>Retail Facility - Dressing/ Fitting Room</t>
  </si>
  <si>
    <t>Retail Facility - Mall Concourse</t>
  </si>
  <si>
    <t>Sports Arena - Playing Area (Class I)</t>
  </si>
  <si>
    <t>Sports Arena - Playing Area (Class II)</t>
  </si>
  <si>
    <t>Sports Arena - Playing Area (Class III)</t>
  </si>
  <si>
    <t>Sports Arena - Playing Area (Class IV)</t>
  </si>
  <si>
    <t>Transportation Facility - Baggage/ Carousel Area</t>
  </si>
  <si>
    <t>Transportation Facility - Airport Concourse</t>
  </si>
  <si>
    <t>Transportation Facility - Terminal Ticket Counter</t>
  </si>
  <si>
    <t>Warehouse - Storage Area (Medium to Bulky Palletized Items)</t>
  </si>
  <si>
    <t>Warehouse - Storage Area (Smaller, Hand-Carried Items)</t>
  </si>
  <si>
    <t>Manufacturing - High Bay (≥25 ft Floor to Ceiling Height)</t>
  </si>
  <si>
    <t>Building-Specific Space Types (BSSTTable_2013)</t>
  </si>
  <si>
    <t>Select Exterior Lighting Zone</t>
  </si>
  <si>
    <t>Zone</t>
  </si>
  <si>
    <t>Pedestrian Tunnel</t>
  </si>
  <si>
    <t>Landscaping</t>
  </si>
  <si>
    <t>Entry Canopy</t>
  </si>
  <si>
    <t>Loading Dock</t>
  </si>
  <si>
    <t>Sales Canopy</t>
  </si>
  <si>
    <t>Walkway (&lt;10 ft Wide)</t>
  </si>
  <si>
    <t>Walkway (≥10 ft Wide)</t>
  </si>
  <si>
    <r>
      <t xml:space="preserve">Common Space Types </t>
    </r>
    <r>
      <rPr>
        <sz val="8"/>
        <rFont val="Arial"/>
        <family val="2"/>
      </rPr>
      <t>Note: the following exterior lighting space types take linear feet instead of square footage: Walkway (&lt;10 ft Wide), Main Entry, Other Entry Door, Street Frontage for Vehicle Sales (in addition to "Open Area" allowance)</t>
    </r>
  </si>
  <si>
    <t>SavingsSupportTable</t>
  </si>
  <si>
    <t>Building Façade</t>
  </si>
  <si>
    <r>
      <t xml:space="preserve">Program ULPA Limit
(w/sf or w/ft) 
</t>
    </r>
    <r>
      <rPr>
        <i/>
        <sz val="8"/>
        <color indexed="8"/>
        <rFont val="Arial"/>
        <family val="2"/>
      </rPr>
      <t>= Code</t>
    </r>
  </si>
  <si>
    <t>Applicable ASHRAE Code</t>
  </si>
  <si>
    <r>
      <t xml:space="preserve">Room Height (ft)
</t>
    </r>
    <r>
      <rPr>
        <i/>
        <sz val="8"/>
        <color theme="1"/>
        <rFont val="Arial"/>
        <family val="2"/>
      </rPr>
      <t>(Atrium Only)</t>
    </r>
  </si>
  <si>
    <t>Laboratory (Classroom)</t>
  </si>
  <si>
    <t>Laboratory (Non-Classroom)</t>
  </si>
  <si>
    <t>Space Description (Location)</t>
  </si>
  <si>
    <t>Common Space Type</t>
  </si>
  <si>
    <t>Building Specific Space Types</t>
  </si>
  <si>
    <t>Gross Lighted Area</t>
  </si>
  <si>
    <t>Small Commercial</t>
  </si>
  <si>
    <t>AC</t>
  </si>
  <si>
    <t>HVAC_d</t>
  </si>
  <si>
    <t>HVAC_e</t>
  </si>
  <si>
    <t>HVAC_g</t>
  </si>
  <si>
    <t>Fuel Type</t>
  </si>
  <si>
    <t>Large Commercial</t>
  </si>
  <si>
    <t>Building Size</t>
  </si>
  <si>
    <t>HVAC type</t>
  </si>
  <si>
    <t>HVAC Options</t>
  </si>
  <si>
    <t>Electric Cooling &amp; Gas Heat</t>
  </si>
  <si>
    <t>Electric Cooling &amp; Oil Heat</t>
  </si>
  <si>
    <t>Electric Cooling &amp; Propane Heat</t>
  </si>
  <si>
    <t>Electric Cooling &amp; Resistance Heat</t>
  </si>
  <si>
    <t>Heat Pump</t>
  </si>
  <si>
    <t>No Electric Cooling (Electric Resistance Heat Only)</t>
  </si>
  <si>
    <t>No Electric Cooling (Gas Heat Only)</t>
  </si>
  <si>
    <t>No Electric Cooling (Oil Heat Only)</t>
  </si>
  <si>
    <t>No Electric Cooling (Propane Heat Only)</t>
  </si>
  <si>
    <t>Gas</t>
  </si>
  <si>
    <t>Oil</t>
  </si>
  <si>
    <t>Propane</t>
  </si>
  <si>
    <t>V12</t>
  </si>
  <si>
    <t>Updated to align with FY19 Protocols</t>
  </si>
  <si>
    <t>(H2 * K)</t>
  </si>
  <si>
    <t>Incentive amounts are estimates provided for planning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</si>
</sst>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00000000000"/>
    <numFmt numFmtId="167" formatCode="_(* #,##0.000000000000000000_);_(* \(#,##0.000000000000000000\);_(* &quot;-&quot;??_);_(@_)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9"/>
      <name val="Arial"/>
      <family val="2"/>
    </font>
    <font>
      <b/>
      <sz val="8"/>
      <color indexed="81"/>
      <name val="Arial Narrow"/>
      <family val="2"/>
    </font>
    <font>
      <i/>
      <sz val="8"/>
      <color theme="1"/>
      <name val="Arial"/>
      <family val="2"/>
    </font>
    <font>
      <b/>
      <sz val="9"/>
      <color theme="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78">
    <xf numFmtId="0" fontId="0" fillId="0" borderId="0" xfId="0"/>
    <xf numFmtId="0" fontId="4" fillId="0" borderId="0" xfId="0" applyFont="1" applyProtection="1"/>
    <xf numFmtId="0" fontId="4" fillId="0" borderId="0" xfId="0" quotePrefix="1" applyFont="1" applyProtection="1"/>
    <xf numFmtId="0" fontId="0" fillId="0" borderId="0" xfId="0" applyProtection="1"/>
    <xf numFmtId="0" fontId="4" fillId="0" borderId="0" xfId="0" applyFont="1"/>
    <xf numFmtId="0" fontId="4" fillId="0" borderId="0" xfId="0" quotePrefix="1" applyFont="1" applyProtection="1">
      <protection hidden="1"/>
    </xf>
    <xf numFmtId="0" fontId="3" fillId="0" borderId="0" xfId="0" applyFont="1"/>
    <xf numFmtId="49" fontId="0" fillId="0" borderId="0" xfId="0" applyNumberFormat="1" applyProtection="1"/>
    <xf numFmtId="0" fontId="2" fillId="0" borderId="0" xfId="0" applyFont="1"/>
    <xf numFmtId="14" fontId="0" fillId="0" borderId="0" xfId="0" applyNumberFormat="1"/>
    <xf numFmtId="0" fontId="3" fillId="0" borderId="0" xfId="7"/>
    <xf numFmtId="0" fontId="4" fillId="0" borderId="0" xfId="7" applyFont="1" applyProtection="1"/>
    <xf numFmtId="0" fontId="4" fillId="0" borderId="0" xfId="7" quotePrefix="1" applyFont="1" applyProtection="1"/>
    <xf numFmtId="0" fontId="4" fillId="0" borderId="0" xfId="7" applyFont="1"/>
    <xf numFmtId="0" fontId="4" fillId="0" borderId="0" xfId="7" quotePrefix="1" applyFont="1" applyProtection="1">
      <protection hidden="1"/>
    </xf>
    <xf numFmtId="0" fontId="4" fillId="0" borderId="0" xfId="7" applyFont="1" applyProtection="1">
      <protection hidden="1"/>
    </xf>
    <xf numFmtId="0" fontId="3" fillId="0" borderId="0" xfId="7" applyProtection="1">
      <protection hidden="1"/>
    </xf>
    <xf numFmtId="0" fontId="3" fillId="5" borderId="0" xfId="7" applyFill="1"/>
    <xf numFmtId="0" fontId="3" fillId="5" borderId="0" xfId="7" applyFont="1" applyFill="1"/>
    <xf numFmtId="0" fontId="3" fillId="0" borderId="0" xfId="10" applyFont="1"/>
    <xf numFmtId="0" fontId="3" fillId="0" borderId="0" xfId="10"/>
    <xf numFmtId="43" fontId="0" fillId="0" borderId="0" xfId="0" applyNumberFormat="1"/>
    <xf numFmtId="0" fontId="20" fillId="0" borderId="9" xfId="0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 wrapText="1"/>
    </xf>
    <xf numFmtId="0" fontId="20" fillId="0" borderId="9" xfId="0" applyFont="1" applyFill="1" applyBorder="1" applyAlignment="1" applyProtection="1">
      <alignment horizontal="center" wrapText="1"/>
    </xf>
    <xf numFmtId="0" fontId="21" fillId="0" borderId="12" xfId="0" applyFont="1" applyFill="1" applyBorder="1" applyAlignment="1" applyProtection="1">
      <alignment horizontal="center" wrapText="1"/>
    </xf>
    <xf numFmtId="0" fontId="20" fillId="7" borderId="12" xfId="0" applyFont="1" applyFill="1" applyBorder="1" applyAlignment="1" applyProtection="1">
      <alignment horizontal="center" wrapText="1"/>
    </xf>
    <xf numFmtId="1" fontId="20" fillId="7" borderId="12" xfId="0" applyNumberFormat="1" applyFont="1" applyFill="1" applyBorder="1" applyAlignment="1" applyProtection="1">
      <alignment horizontal="center" wrapText="1"/>
    </xf>
    <xf numFmtId="1" fontId="20" fillId="7" borderId="3" xfId="0" applyNumberFormat="1" applyFont="1" applyFill="1" applyBorder="1" applyAlignment="1" applyProtection="1">
      <alignment horizontal="center" wrapText="1"/>
    </xf>
    <xf numFmtId="0" fontId="20" fillId="6" borderId="9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/>
    </xf>
    <xf numFmtId="1" fontId="21" fillId="6" borderId="2" xfId="0" applyNumberFormat="1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horizontal="center" textRotation="180"/>
    </xf>
    <xf numFmtId="0" fontId="21" fillId="6" borderId="2" xfId="0" applyFont="1" applyFill="1" applyBorder="1" applyAlignment="1" applyProtection="1">
      <alignment horizontal="center" wrapText="1"/>
    </xf>
    <xf numFmtId="1" fontId="21" fillId="6" borderId="2" xfId="0" applyNumberFormat="1" applyFont="1" applyFill="1" applyBorder="1" applyAlignment="1" applyProtection="1">
      <alignment horizontal="center" wrapText="1"/>
    </xf>
    <xf numFmtId="1" fontId="21" fillId="6" borderId="3" xfId="0" applyNumberFormat="1" applyFont="1" applyFill="1" applyBorder="1" applyAlignment="1" applyProtection="1">
      <alignment horizontal="center" wrapText="1"/>
    </xf>
    <xf numFmtId="1" fontId="21" fillId="6" borderId="7" xfId="0" applyNumberFormat="1" applyFont="1" applyFill="1" applyBorder="1" applyAlignment="1" applyProtection="1">
      <alignment horizontal="center" wrapText="1"/>
    </xf>
    <xf numFmtId="0" fontId="21" fillId="6" borderId="8" xfId="0" applyFont="1" applyFill="1" applyBorder="1" applyAlignment="1" applyProtection="1">
      <alignment horizontal="center"/>
    </xf>
    <xf numFmtId="0" fontId="21" fillId="6" borderId="13" xfId="0" applyFont="1" applyFill="1" applyBorder="1" applyAlignment="1" applyProtection="1">
      <alignment horizontal="center"/>
    </xf>
    <xf numFmtId="3" fontId="21" fillId="6" borderId="13" xfId="0" applyNumberFormat="1" applyFont="1" applyFill="1" applyBorder="1" applyAlignment="1" applyProtection="1">
      <alignment horizontal="center"/>
    </xf>
    <xf numFmtId="0" fontId="3" fillId="0" borderId="0" xfId="7" applyFont="1" applyFill="1"/>
    <xf numFmtId="0" fontId="17" fillId="0" borderId="0" xfId="19" applyFont="1" applyFill="1" applyBorder="1"/>
    <xf numFmtId="0" fontId="17" fillId="0" borderId="0" xfId="19" applyFont="1" applyFill="1" applyBorder="1" applyAlignment="1">
      <alignment horizontal="center"/>
    </xf>
    <xf numFmtId="0" fontId="17" fillId="0" borderId="0" xfId="19" applyFont="1" applyFill="1" applyBorder="1" applyAlignment="1"/>
    <xf numFmtId="0" fontId="0" fillId="0" borderId="0" xfId="0" applyBorder="1"/>
    <xf numFmtId="0" fontId="17" fillId="0" borderId="0" xfId="19" applyFont="1" applyFill="1" applyBorder="1" applyAlignment="1">
      <alignment wrapText="1"/>
    </xf>
    <xf numFmtId="0" fontId="21" fillId="6" borderId="8" xfId="0" applyFont="1" applyFill="1" applyBorder="1" applyAlignment="1" applyProtection="1">
      <alignment horizontal="center" wrapText="1"/>
    </xf>
    <xf numFmtId="0" fontId="0" fillId="0" borderId="0" xfId="0" applyNumberFormat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2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1" fillId="6" borderId="12" xfId="0" applyFont="1" applyFill="1" applyBorder="1" applyAlignment="1" applyProtection="1">
      <alignment horizontal="center" textRotation="180"/>
    </xf>
    <xf numFmtId="0" fontId="21" fillId="6" borderId="2" xfId="0" applyFont="1" applyFill="1" applyBorder="1" applyAlignment="1" applyProtection="1"/>
    <xf numFmtId="0" fontId="21" fillId="6" borderId="0" xfId="0" applyFont="1" applyFill="1" applyAlignment="1" applyProtection="1">
      <alignment horizontal="center"/>
    </xf>
    <xf numFmtId="0" fontId="23" fillId="11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3" fillId="7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2" fontId="24" fillId="0" borderId="3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horizontal="left" vertical="center"/>
    </xf>
    <xf numFmtId="165" fontId="4" fillId="4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2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 vertical="center"/>
    </xf>
    <xf numFmtId="0" fontId="8" fillId="9" borderId="14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28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3" fontId="27" fillId="3" borderId="4" xfId="1" applyFont="1" applyFill="1" applyBorder="1" applyAlignment="1" applyProtection="1">
      <alignment vertical="center"/>
    </xf>
    <xf numFmtId="43" fontId="27" fillId="3" borderId="0" xfId="1" applyFont="1" applyFill="1" applyBorder="1" applyAlignment="1" applyProtection="1">
      <alignment vertical="center"/>
    </xf>
    <xf numFmtId="1" fontId="27" fillId="3" borderId="4" xfId="0" applyNumberFormat="1" applyFont="1" applyFill="1" applyBorder="1" applyAlignment="1" applyProtection="1">
      <alignment horizontal="center" vertical="center"/>
    </xf>
    <xf numFmtId="1" fontId="27" fillId="3" borderId="0" xfId="0" applyNumberFormat="1" applyFont="1" applyFill="1" applyBorder="1" applyAlignment="1" applyProtection="1">
      <alignment horizontal="center" vertical="center"/>
    </xf>
    <xf numFmtId="0" fontId="27" fillId="3" borderId="5" xfId="0" applyFont="1" applyFill="1" applyBorder="1" applyProtection="1"/>
    <xf numFmtId="0" fontId="30" fillId="3" borderId="0" xfId="0" applyFont="1" applyFill="1" applyProtection="1"/>
    <xf numFmtId="0" fontId="30" fillId="3" borderId="0" xfId="0" applyFont="1" applyFill="1" applyAlignment="1" applyProtection="1">
      <alignment horizontal="center"/>
    </xf>
    <xf numFmtId="164" fontId="27" fillId="3" borderId="1" xfId="0" applyNumberFormat="1" applyFont="1" applyFill="1" applyBorder="1" applyProtection="1"/>
    <xf numFmtId="1" fontId="30" fillId="3" borderId="0" xfId="0" applyNumberFormat="1" applyFont="1" applyFill="1" applyBorder="1" applyProtection="1"/>
    <xf numFmtId="1" fontId="30" fillId="3" borderId="0" xfId="0" applyNumberFormat="1" applyFont="1" applyFill="1" applyBorder="1" applyAlignment="1" applyProtection="1">
      <alignment horizontal="center"/>
    </xf>
    <xf numFmtId="1" fontId="30" fillId="3" borderId="1" xfId="0" applyNumberFormat="1" applyFont="1" applyFill="1" applyBorder="1" applyAlignment="1" applyProtection="1">
      <alignment horizontal="center"/>
    </xf>
    <xf numFmtId="0" fontId="30" fillId="0" borderId="0" xfId="0" applyFont="1" applyFill="1" applyProtection="1"/>
    <xf numFmtId="0" fontId="20" fillId="6" borderId="1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165" fontId="4" fillId="0" borderId="0" xfId="0" applyNumberFormat="1" applyFont="1" applyAlignment="1" applyProtection="1">
      <alignment wrapText="1"/>
    </xf>
    <xf numFmtId="1" fontId="20" fillId="6" borderId="0" xfId="0" applyNumberFormat="1" applyFont="1" applyFill="1" applyAlignment="1" applyProtection="1">
      <alignment horizontal="center"/>
    </xf>
    <xf numFmtId="0" fontId="4" fillId="7" borderId="3" xfId="0" applyFont="1" applyFill="1" applyBorder="1" applyAlignment="1" applyProtection="1">
      <alignment horizontal="center"/>
    </xf>
    <xf numFmtId="3" fontId="4" fillId="7" borderId="7" xfId="0" applyNumberFormat="1" applyFont="1" applyFill="1" applyBorder="1" applyAlignment="1" applyProtection="1">
      <alignment horizontal="center"/>
    </xf>
    <xf numFmtId="3" fontId="4" fillId="7" borderId="3" xfId="0" applyNumberFormat="1" applyFont="1" applyFill="1" applyBorder="1" applyAlignment="1" applyProtection="1">
      <alignment horizontal="center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3" fontId="4" fillId="8" borderId="3" xfId="9" applyNumberFormat="1" applyFont="1" applyFill="1" applyBorder="1" applyAlignment="1" applyProtection="1">
      <alignment horizontal="center" vertical="center"/>
      <protection locked="0"/>
    </xf>
    <xf numFmtId="3" fontId="4" fillId="8" borderId="3" xfId="0" applyNumberFormat="1" applyFont="1" applyFill="1" applyBorder="1" applyAlignment="1" applyProtection="1">
      <alignment horizontal="center" vertical="center"/>
      <protection locked="0"/>
    </xf>
    <xf numFmtId="3" fontId="22" fillId="6" borderId="7" xfId="0" applyNumberFormat="1" applyFont="1" applyFill="1" applyBorder="1" applyAlignment="1" applyProtection="1">
      <alignment horizontal="center" wrapText="1"/>
    </xf>
    <xf numFmtId="0" fontId="4" fillId="7" borderId="3" xfId="0" applyFont="1" applyFill="1" applyBorder="1" applyAlignment="1" applyProtection="1">
      <alignment horizontal="center" shrinkToFit="1"/>
    </xf>
    <xf numFmtId="0" fontId="24" fillId="0" borderId="3" xfId="0" applyFont="1" applyBorder="1"/>
    <xf numFmtId="0" fontId="23" fillId="7" borderId="8" xfId="0" applyFont="1" applyFill="1" applyBorder="1" applyAlignment="1">
      <alignment vertical="center"/>
    </xf>
    <xf numFmtId="0" fontId="23" fillId="11" borderId="9" xfId="0" applyFont="1" applyFill="1" applyBorder="1" applyAlignment="1">
      <alignment horizontal="center" vertical="center"/>
    </xf>
    <xf numFmtId="0" fontId="20" fillId="6" borderId="11" xfId="0" applyFont="1" applyFill="1" applyBorder="1" applyAlignment="1" applyProtection="1">
      <alignment horizontal="center"/>
    </xf>
    <xf numFmtId="0" fontId="21" fillId="6" borderId="0" xfId="0" applyFont="1" applyFill="1" applyBorder="1" applyAlignment="1" applyProtection="1">
      <alignment horizontal="center" wrapText="1"/>
    </xf>
    <xf numFmtId="0" fontId="21" fillId="6" borderId="1" xfId="0" applyFont="1" applyFill="1" applyBorder="1" applyAlignment="1" applyProtection="1">
      <alignment horizontal="center"/>
    </xf>
    <xf numFmtId="0" fontId="21" fillId="6" borderId="9" xfId="0" applyFont="1" applyFill="1" applyBorder="1" applyAlignment="1" applyProtection="1">
      <alignment horizontal="center" wrapText="1"/>
    </xf>
    <xf numFmtId="3" fontId="4" fillId="10" borderId="8" xfId="0" applyNumberFormat="1" applyFont="1" applyFill="1" applyBorder="1" applyAlignment="1" applyProtection="1">
      <alignment horizontal="center" vertical="center"/>
    </xf>
    <xf numFmtId="3" fontId="4" fillId="12" borderId="3" xfId="9" applyNumberFormat="1" applyFont="1" applyFill="1" applyBorder="1" applyAlignment="1" applyProtection="1">
      <alignment horizontal="center" vertical="center"/>
      <protection locked="0"/>
    </xf>
    <xf numFmtId="3" fontId="4" fillId="0" borderId="8" xfId="9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8" borderId="8" xfId="9" applyNumberFormat="1" applyFont="1" applyFill="1" applyBorder="1" applyAlignment="1" applyProtection="1">
      <alignment horizontal="left" vertical="center"/>
      <protection locked="0"/>
    </xf>
    <xf numFmtId="0" fontId="4" fillId="8" borderId="3" xfId="9" applyNumberFormat="1" applyFont="1" applyFill="1" applyBorder="1" applyAlignment="1" applyProtection="1">
      <alignment horizontal="left" vertical="center"/>
      <protection locked="0"/>
    </xf>
    <xf numFmtId="0" fontId="4" fillId="8" borderId="3" xfId="9" applyFont="1" applyFill="1" applyBorder="1" applyAlignment="1" applyProtection="1">
      <alignment horizontal="left" vertical="center" shrinkToFit="1"/>
      <protection locked="0"/>
    </xf>
    <xf numFmtId="0" fontId="4" fillId="8" borderId="3" xfId="0" applyFont="1" applyFill="1" applyBorder="1" applyAlignment="1" applyProtection="1">
      <alignment horizontal="left" vertical="center" shrinkToFit="1"/>
      <protection locked="0"/>
    </xf>
    <xf numFmtId="0" fontId="4" fillId="8" borderId="3" xfId="9" applyFont="1" applyFill="1" applyBorder="1" applyAlignment="1" applyProtection="1">
      <alignment horizontal="center" vertical="center" shrinkToFit="1"/>
      <protection locked="0"/>
    </xf>
    <xf numFmtId="3" fontId="4" fillId="7" borderId="3" xfId="9" applyNumberFormat="1" applyFont="1" applyFill="1" applyBorder="1" applyAlignment="1" applyProtection="1">
      <alignment horizontal="center" vertical="center"/>
    </xf>
    <xf numFmtId="0" fontId="4" fillId="0" borderId="3" xfId="9" applyFont="1" applyFill="1" applyBorder="1" applyAlignment="1" applyProtection="1">
      <alignment horizontal="left" vertical="center"/>
      <protection locked="0"/>
    </xf>
    <xf numFmtId="0" fontId="4" fillId="0" borderId="8" xfId="9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8" borderId="0" xfId="0" applyFont="1" applyFill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3" fontId="24" fillId="0" borderId="3" xfId="0" applyNumberFormat="1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3" fontId="4" fillId="0" borderId="3" xfId="9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8" xfId="9" applyNumberFormat="1" applyFont="1" applyFill="1" applyBorder="1" applyAlignment="1" applyProtection="1">
      <alignment horizontal="left" vertical="center"/>
      <protection locked="0"/>
    </xf>
    <xf numFmtId="0" fontId="4" fillId="0" borderId="3" xfId="9" applyNumberFormat="1" applyFont="1" applyFill="1" applyBorder="1" applyAlignment="1" applyProtection="1">
      <alignment horizontal="left" vertical="center"/>
      <protection locked="0"/>
    </xf>
    <xf numFmtId="0" fontId="4" fillId="0" borderId="3" xfId="9" applyFont="1" applyFill="1" applyBorder="1" applyAlignment="1" applyProtection="1">
      <alignment horizontal="left" vertical="center" shrinkToFit="1"/>
      <protection locked="0"/>
    </xf>
    <xf numFmtId="0" fontId="4" fillId="0" borderId="3" xfId="9" applyFont="1" applyFill="1" applyBorder="1" applyAlignment="1" applyProtection="1">
      <alignment horizontal="center" vertical="center" shrinkToFit="1"/>
      <protection locked="0"/>
    </xf>
    <xf numFmtId="2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166" fontId="0" fillId="0" borderId="0" xfId="0" applyNumberFormat="1"/>
    <xf numFmtId="167" fontId="0" fillId="0" borderId="0" xfId="0" applyNumberFormat="1"/>
    <xf numFmtId="0" fontId="1" fillId="0" borderId="0" xfId="10" applyFont="1" applyAlignment="1">
      <alignment wrapText="1"/>
    </xf>
    <xf numFmtId="0" fontId="8" fillId="13" borderId="14" xfId="0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8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1" fontId="4" fillId="0" borderId="0" xfId="0" applyNumberFormat="1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0" fontId="33" fillId="14" borderId="20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/>
    </xf>
    <xf numFmtId="0" fontId="8" fillId="9" borderId="14" xfId="0" applyFont="1" applyFill="1" applyBorder="1" applyAlignment="1" applyProtection="1">
      <alignment vertical="center"/>
      <protection locked="0"/>
    </xf>
    <xf numFmtId="3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" fontId="20" fillId="7" borderId="5" xfId="0" applyNumberFormat="1" applyFont="1" applyFill="1" applyBorder="1" applyAlignment="1" applyProtection="1">
      <alignment horizontal="center" wrapText="1"/>
    </xf>
    <xf numFmtId="1" fontId="20" fillId="7" borderId="7" xfId="0" applyNumberFormat="1" applyFont="1" applyFill="1" applyBorder="1" applyAlignment="1" applyProtection="1">
      <alignment horizontal="center" wrapText="1"/>
    </xf>
    <xf numFmtId="1" fontId="21" fillId="6" borderId="5" xfId="0" applyNumberFormat="1" applyFont="1" applyFill="1" applyBorder="1" applyAlignment="1" applyProtection="1">
      <alignment horizontal="center"/>
    </xf>
    <xf numFmtId="1" fontId="21" fillId="6" borderId="6" xfId="0" applyNumberFormat="1" applyFont="1" applyFill="1" applyBorder="1" applyAlignment="1" applyProtection="1">
      <alignment horizontal="center"/>
    </xf>
    <xf numFmtId="1" fontId="21" fillId="6" borderId="7" xfId="0" applyNumberFormat="1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horizontal="center"/>
    </xf>
    <xf numFmtId="0" fontId="21" fillId="6" borderId="19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2" fontId="9" fillId="15" borderId="0" xfId="0" applyNumberFormat="1" applyFont="1" applyFill="1" applyBorder="1" applyAlignment="1" applyProtection="1">
      <alignment horizontal="left" vertical="center"/>
    </xf>
    <xf numFmtId="0" fontId="2" fillId="15" borderId="3" xfId="0" applyFont="1" applyFill="1" applyBorder="1" applyAlignment="1" applyProtection="1">
      <alignment horizontal="center" vertical="center"/>
    </xf>
    <xf numFmtId="0" fontId="9" fillId="15" borderId="0" xfId="0" applyFont="1" applyFill="1" applyBorder="1" applyAlignment="1" applyProtection="1">
      <alignment horizontal="left" vertical="center"/>
    </xf>
    <xf numFmtId="0" fontId="9" fillId="15" borderId="0" xfId="0" applyFont="1" applyFill="1" applyBorder="1" applyAlignment="1" applyProtection="1">
      <alignment horizontal="center" vertical="center"/>
    </xf>
    <xf numFmtId="0" fontId="26" fillId="15" borderId="0" xfId="0" applyFont="1" applyFill="1" applyBorder="1" applyAlignment="1" applyProtection="1">
      <alignment vertical="center"/>
    </xf>
    <xf numFmtId="0" fontId="26" fillId="15" borderId="0" xfId="0" applyFont="1" applyFill="1" applyBorder="1" applyAlignment="1" applyProtection="1">
      <alignment horizontal="center" vertical="center"/>
    </xf>
    <xf numFmtId="1" fontId="26" fillId="15" borderId="0" xfId="0" applyNumberFormat="1" applyFont="1" applyFill="1" applyBorder="1" applyAlignment="1" applyProtection="1">
      <alignment vertical="center"/>
    </xf>
    <xf numFmtId="1" fontId="26" fillId="15" borderId="0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left" vertical="center"/>
    </xf>
    <xf numFmtId="2" fontId="2" fillId="8" borderId="0" xfId="0" applyNumberFormat="1" applyFont="1" applyFill="1" applyBorder="1" applyAlignment="1" applyProtection="1">
      <alignment horizontal="left" vertical="center"/>
    </xf>
    <xf numFmtId="0" fontId="1" fillId="0" borderId="0" xfId="0" applyFont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1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2" fontId="0" fillId="0" borderId="0" xfId="0" applyNumberFormat="1"/>
    <xf numFmtId="1" fontId="0" fillId="0" borderId="0" xfId="0" applyNumberFormat="1"/>
    <xf numFmtId="4" fontId="0" fillId="0" borderId="0" xfId="0" applyNumberFormat="1"/>
    <xf numFmtId="1" fontId="2" fillId="0" borderId="0" xfId="0" applyNumberFormat="1" applyFont="1" applyAlignment="1">
      <alignment horizontal="left"/>
    </xf>
    <xf numFmtId="0" fontId="21" fillId="6" borderId="5" xfId="0" applyFont="1" applyFill="1" applyBorder="1" applyAlignment="1" applyProtection="1">
      <alignment horizontal="center"/>
    </xf>
    <xf numFmtId="0" fontId="21" fillId="6" borderId="6" xfId="0" applyFont="1" applyFill="1" applyBorder="1" applyAlignment="1" applyProtection="1">
      <alignment horizontal="center"/>
    </xf>
    <xf numFmtId="0" fontId="21" fillId="6" borderId="7" xfId="0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horizontal="center"/>
    </xf>
    <xf numFmtId="0" fontId="21" fillId="6" borderId="19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 wrapText="1"/>
    </xf>
    <xf numFmtId="0" fontId="21" fillId="6" borderId="9" xfId="0" applyFont="1" applyFill="1" applyBorder="1" applyAlignment="1" applyProtection="1">
      <alignment horizontal="center" vertical="top" wrapText="1"/>
    </xf>
    <xf numFmtId="0" fontId="21" fillId="6" borderId="8" xfId="0" applyFont="1" applyFill="1" applyBorder="1" applyAlignment="1" applyProtection="1">
      <alignment horizontal="center" vertical="top" wrapText="1"/>
    </xf>
    <xf numFmtId="1" fontId="20" fillId="7" borderId="5" xfId="0" applyNumberFormat="1" applyFont="1" applyFill="1" applyBorder="1" applyAlignment="1" applyProtection="1">
      <alignment horizontal="center" wrapText="1"/>
    </xf>
    <xf numFmtId="1" fontId="20" fillId="7" borderId="6" xfId="0" applyNumberFormat="1" applyFont="1" applyFill="1" applyBorder="1" applyAlignment="1" applyProtection="1">
      <alignment horizontal="center" wrapText="1"/>
    </xf>
    <xf numFmtId="1" fontId="20" fillId="7" borderId="7" xfId="0" applyNumberFormat="1" applyFont="1" applyFill="1" applyBorder="1" applyAlignment="1" applyProtection="1">
      <alignment horizontal="center" wrapText="1"/>
    </xf>
    <xf numFmtId="1" fontId="21" fillId="6" borderId="3" xfId="0" applyNumberFormat="1" applyFont="1" applyFill="1" applyBorder="1" applyAlignment="1" applyProtection="1">
      <alignment horizontal="center"/>
    </xf>
    <xf numFmtId="1" fontId="21" fillId="6" borderId="5" xfId="0" applyNumberFormat="1" applyFont="1" applyFill="1" applyBorder="1" applyAlignment="1" applyProtection="1">
      <alignment horizontal="center"/>
    </xf>
    <xf numFmtId="1" fontId="21" fillId="6" borderId="6" xfId="0" applyNumberFormat="1" applyFont="1" applyFill="1" applyBorder="1" applyAlignment="1" applyProtection="1">
      <alignment horizontal="center"/>
    </xf>
    <xf numFmtId="1" fontId="21" fillId="6" borderId="7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left" vertical="center"/>
    </xf>
    <xf numFmtId="44" fontId="27" fillId="3" borderId="0" xfId="4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left" vertical="center"/>
    </xf>
    <xf numFmtId="0" fontId="8" fillId="9" borderId="16" xfId="0" applyFont="1" applyFill="1" applyBorder="1" applyAlignment="1" applyProtection="1">
      <alignment horizontal="center" vertical="center"/>
      <protection locked="0"/>
    </xf>
    <xf numFmtId="0" fontId="8" fillId="9" borderId="17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2" fillId="15" borderId="3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9" borderId="16" xfId="0" applyFont="1" applyFill="1" applyBorder="1" applyAlignment="1" applyProtection="1">
      <alignment horizontal="left" vertical="center"/>
      <protection locked="0"/>
    </xf>
    <xf numFmtId="0" fontId="8" fillId="9" borderId="17" xfId="0" applyFont="1" applyFill="1" applyBorder="1" applyAlignment="1" applyProtection="1">
      <alignment horizontal="left" vertical="center"/>
      <protection locked="0"/>
    </xf>
    <xf numFmtId="0" fontId="8" fillId="9" borderId="18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/>
    </xf>
    <xf numFmtId="0" fontId="23" fillId="11" borderId="3" xfId="0" applyFont="1" applyFill="1" applyBorder="1" applyAlignment="1">
      <alignment horizontal="left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left" vertical="center"/>
    </xf>
    <xf numFmtId="0" fontId="23" fillId="11" borderId="6" xfId="0" applyFont="1" applyFill="1" applyBorder="1" applyAlignment="1">
      <alignment horizontal="left" vertical="center"/>
    </xf>
    <xf numFmtId="0" fontId="23" fillId="11" borderId="7" xfId="0" applyFont="1" applyFill="1" applyBorder="1" applyAlignment="1">
      <alignment horizontal="left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23" fillId="11" borderId="3" xfId="0" applyFont="1" applyFill="1" applyBorder="1" applyAlignment="1">
      <alignment horizontal="left"/>
    </xf>
    <xf numFmtId="0" fontId="33" fillId="14" borderId="21" xfId="0" applyFont="1" applyFill="1" applyBorder="1" applyAlignment="1">
      <alignment horizontal="center" vertical="center" wrapText="1"/>
    </xf>
    <xf numFmtId="0" fontId="33" fillId="14" borderId="22" xfId="0" applyFont="1" applyFill="1" applyBorder="1" applyAlignment="1">
      <alignment horizontal="center" vertical="center" wrapText="1"/>
    </xf>
    <xf numFmtId="0" fontId="33" fillId="14" borderId="23" xfId="0" applyFont="1" applyFill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center"/>
    </xf>
    <xf numFmtId="0" fontId="33" fillId="14" borderId="1" xfId="0" applyFont="1" applyFill="1" applyBorder="1" applyAlignment="1">
      <alignment horizontal="center" vertical="center" wrapText="1"/>
    </xf>
    <xf numFmtId="0" fontId="33" fillId="14" borderId="25" xfId="0" applyFont="1" applyFill="1" applyBorder="1" applyAlignment="1">
      <alignment horizontal="center" vertical="center" wrapText="1"/>
    </xf>
  </cellXfs>
  <cellStyles count="22">
    <cellStyle name="Comma" xfId="1" builtinId="3"/>
    <cellStyle name="Comma 5" xfId="2"/>
    <cellStyle name="Comma 6" xfId="3"/>
    <cellStyle name="Currency" xfId="4" builtinId="4"/>
    <cellStyle name="Currency 5" xfId="5"/>
    <cellStyle name="Currency 6" xfId="6"/>
    <cellStyle name="Normal" xfId="0" builtinId="0"/>
    <cellStyle name="Normal 2" xfId="7"/>
    <cellStyle name="Normal 2 2" xfId="8"/>
    <cellStyle name="Normal 2 2 2" xfId="9"/>
    <cellStyle name="Normal 2 2 3" xfId="10"/>
    <cellStyle name="Normal 2 2 4" xfId="11"/>
    <cellStyle name="Normal 2 3" xfId="12"/>
    <cellStyle name="Normal 2 4" xfId="13"/>
    <cellStyle name="Normal 2 5" xfId="14"/>
    <cellStyle name="Normal 2 6" xfId="15"/>
    <cellStyle name="Normal 2 7" xfId="16"/>
    <cellStyle name="Normal 3" xfId="17"/>
    <cellStyle name="Normal 5" xfId="18"/>
    <cellStyle name="Normal 6" xfId="19"/>
    <cellStyle name="Normal 6 2" xfId="20"/>
    <cellStyle name="Normal 6 3" xfId="21"/>
  </cellStyles>
  <dxfs count="4">
    <dxf>
      <fill>
        <patternFill>
          <bgColor rgb="FFFF0000"/>
        </patternFill>
      </fill>
    </dxf>
    <dxf>
      <fill>
        <patternFill patternType="solid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BA500"/>
  <sheetViews>
    <sheetView showGridLines="0" tabSelected="1" zoomScaleNormal="100" zoomScaleSheetLayoutView="75" workbookViewId="0"/>
  </sheetViews>
  <sheetFormatPr defaultColWidth="9.109375" defaultRowHeight="10.199999999999999" x14ac:dyDescent="0.2"/>
  <cols>
    <col min="1" max="1" width="16.6640625" style="1" customWidth="1"/>
    <col min="2" max="4" width="10.6640625" style="1" customWidth="1"/>
    <col min="5" max="5" width="10.6640625" style="219" customWidth="1"/>
    <col min="6" max="6" width="11.33203125" style="219" customWidth="1"/>
    <col min="7" max="8" width="53.6640625" style="1" customWidth="1"/>
    <col min="9" max="9" width="10.6640625" style="1" customWidth="1"/>
    <col min="10" max="10" width="29.6640625" style="1" customWidth="1"/>
    <col min="11" max="13" width="10.6640625" style="1" customWidth="1"/>
    <col min="14" max="14" width="29.6640625" style="1" bestFit="1" customWidth="1"/>
    <col min="15" max="15" width="50.6640625" style="1" customWidth="1"/>
    <col min="16" max="16" width="10.6640625" style="1" customWidth="1"/>
    <col min="17" max="19" width="8.6640625" style="219" customWidth="1"/>
    <col min="20" max="20" width="11.109375" style="220" customWidth="1"/>
    <col min="21" max="21" width="10.109375" style="220" customWidth="1"/>
    <col min="22" max="22" width="9.88671875" style="221" customWidth="1"/>
    <col min="23" max="23" width="8.6640625" style="221" customWidth="1"/>
    <col min="24" max="24" width="9.88671875" style="221" customWidth="1"/>
    <col min="25" max="27" width="8.6640625" style="221" customWidth="1"/>
    <col min="28" max="28" width="12.109375" style="221" customWidth="1"/>
    <col min="29" max="29" width="8.6640625" style="221" customWidth="1"/>
    <col min="30" max="31" width="11.6640625" style="221" customWidth="1"/>
    <col min="32" max="32" width="10.109375" style="221" customWidth="1"/>
    <col min="33" max="33" width="8.6640625" style="221" customWidth="1"/>
    <col min="34" max="34" width="22.5546875" style="222" hidden="1" customWidth="1"/>
    <col min="35" max="36" width="7.6640625" style="1" hidden="1" customWidth="1"/>
    <col min="37" max="37" width="6.5546875" style="223" hidden="1" customWidth="1"/>
    <col min="38" max="38" width="18.5546875" style="1" hidden="1" customWidth="1"/>
    <col min="39" max="39" width="6.6640625" style="1" hidden="1" customWidth="1"/>
    <col min="40" max="40" width="14.109375" style="1" hidden="1" customWidth="1"/>
    <col min="41" max="41" width="19.44140625" style="1" hidden="1" customWidth="1"/>
    <col min="42" max="42" width="14.88671875" style="1" hidden="1" customWidth="1"/>
    <col min="43" max="43" width="13.33203125" style="1" hidden="1" customWidth="1"/>
    <col min="44" max="44" width="12.5546875" style="1" hidden="1" customWidth="1"/>
    <col min="45" max="45" width="12" style="1" customWidth="1"/>
    <col min="46" max="16384" width="9.109375" style="1"/>
  </cols>
  <sheetData>
    <row r="1" spans="1:53" s="210" customFormat="1" ht="15.6" x14ac:dyDescent="0.25">
      <c r="A1" s="208" t="s">
        <v>583</v>
      </c>
      <c r="B1" s="208"/>
      <c r="C1" s="208"/>
      <c r="D1" s="208"/>
      <c r="E1" s="209"/>
      <c r="F1" s="209"/>
      <c r="G1" s="208"/>
      <c r="H1" s="208"/>
      <c r="I1" s="208"/>
      <c r="J1" s="208"/>
      <c r="K1" s="208"/>
      <c r="L1" s="206"/>
      <c r="M1" s="206"/>
      <c r="Q1" s="211"/>
      <c r="R1" s="211"/>
      <c r="S1" s="211"/>
      <c r="T1" s="212"/>
      <c r="U1" s="212"/>
      <c r="V1" s="212"/>
      <c r="W1" s="255" t="s">
        <v>762</v>
      </c>
      <c r="X1" s="255"/>
      <c r="Y1" s="255"/>
      <c r="Z1" s="255"/>
      <c r="AA1" s="255"/>
      <c r="AB1" s="255"/>
      <c r="AC1" s="255"/>
      <c r="AD1" s="207" t="s">
        <v>722</v>
      </c>
      <c r="AE1" s="207" t="s">
        <v>723</v>
      </c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</row>
    <row r="2" spans="1:53" s="88" customFormat="1" ht="13.8" thickBot="1" x14ac:dyDescent="0.3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215"/>
      <c r="N2" s="216"/>
      <c r="O2" s="216"/>
      <c r="P2" s="215"/>
      <c r="Q2" s="85"/>
      <c r="R2" s="106"/>
      <c r="S2" s="106"/>
      <c r="T2" s="106"/>
      <c r="U2" s="106"/>
      <c r="W2" s="249" t="s">
        <v>560</v>
      </c>
      <c r="X2" s="250"/>
      <c r="Y2" s="250"/>
      <c r="Z2" s="250"/>
      <c r="AA2" s="250"/>
      <c r="AB2" s="250"/>
      <c r="AC2" s="251"/>
      <c r="AD2" s="214">
        <f ca="1">AF20</f>
        <v>0</v>
      </c>
      <c r="AE2" s="214">
        <f ca="1">AG20</f>
        <v>0</v>
      </c>
      <c r="AF2" s="186"/>
      <c r="AG2" s="186"/>
      <c r="AH2" s="80"/>
      <c r="AI2" s="80"/>
      <c r="AJ2" s="80"/>
      <c r="AK2" s="186"/>
    </row>
    <row r="3" spans="1:53" s="75" customFormat="1" ht="13.8" thickBot="1" x14ac:dyDescent="0.3">
      <c r="A3" s="69" t="s">
        <v>580</v>
      </c>
      <c r="B3" s="258"/>
      <c r="C3" s="259"/>
      <c r="D3" s="260"/>
      <c r="E3" s="89" t="s">
        <v>581</v>
      </c>
      <c r="F3" s="258"/>
      <c r="G3" s="259"/>
      <c r="H3" s="259"/>
      <c r="I3" s="259"/>
      <c r="J3" s="259"/>
      <c r="K3" s="259"/>
      <c r="L3" s="260"/>
      <c r="M3" s="183"/>
      <c r="N3" s="184"/>
      <c r="O3" s="183"/>
      <c r="P3" s="183"/>
      <c r="Q3" s="70"/>
      <c r="R3" s="106"/>
      <c r="S3" s="106"/>
      <c r="T3" s="106"/>
      <c r="U3" s="106"/>
      <c r="V3" s="71"/>
      <c r="W3" s="257" t="s">
        <v>761</v>
      </c>
      <c r="X3" s="257"/>
      <c r="Y3" s="257"/>
      <c r="Z3" s="257"/>
      <c r="AA3" s="257"/>
      <c r="AB3" s="257"/>
      <c r="AC3" s="257"/>
      <c r="AD3" s="72">
        <f>SUMIF(Z21:Z500,"Y",AC21:AC500)</f>
        <v>0</v>
      </c>
      <c r="AE3" s="72">
        <f>SUMIF(AA21:AA500,"Y",AC21:AC500)</f>
        <v>0</v>
      </c>
      <c r="AF3" s="185"/>
      <c r="AG3" s="185"/>
      <c r="AH3" s="73"/>
      <c r="AI3" s="74"/>
      <c r="AJ3" s="74"/>
      <c r="AK3" s="185"/>
    </row>
    <row r="4" spans="1:53" s="75" customFormat="1" ht="13.2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69"/>
      <c r="N4" s="176"/>
      <c r="O4" s="76"/>
      <c r="P4" s="69"/>
      <c r="Q4" s="70"/>
      <c r="R4" s="106"/>
      <c r="S4" s="106"/>
      <c r="T4" s="106"/>
      <c r="U4" s="106"/>
      <c r="V4" s="71"/>
      <c r="W4" s="257" t="s">
        <v>656</v>
      </c>
      <c r="X4" s="257"/>
      <c r="Y4" s="257"/>
      <c r="Z4" s="257"/>
      <c r="AA4" s="257"/>
      <c r="AB4" s="257"/>
      <c r="AC4" s="257"/>
      <c r="AD4" s="72">
        <f>AD20</f>
        <v>0</v>
      </c>
      <c r="AE4" s="72">
        <f>AE20</f>
        <v>0</v>
      </c>
      <c r="AF4" s="185"/>
      <c r="AG4" s="185"/>
      <c r="AH4" s="73"/>
      <c r="AI4" s="74"/>
      <c r="AJ4" s="74"/>
      <c r="AK4" s="185"/>
    </row>
    <row r="5" spans="1:53" s="75" customFormat="1" ht="13.2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69"/>
      <c r="N5" s="176"/>
      <c r="O5" s="76"/>
      <c r="P5" s="69"/>
      <c r="Q5" s="70"/>
      <c r="R5" s="106"/>
      <c r="S5" s="106"/>
      <c r="T5" s="106"/>
      <c r="U5" s="106"/>
      <c r="V5" s="71"/>
      <c r="W5" s="257" t="s">
        <v>764</v>
      </c>
      <c r="X5" s="257"/>
      <c r="Y5" s="257"/>
      <c r="Z5" s="257"/>
      <c r="AA5" s="257"/>
      <c r="AB5" s="257"/>
      <c r="AC5" s="257"/>
      <c r="AD5" s="77">
        <f>AD3-AD4</f>
        <v>0</v>
      </c>
      <c r="AE5" s="77">
        <f>AE3-AE4</f>
        <v>0</v>
      </c>
      <c r="AF5" s="185"/>
      <c r="AG5" s="185"/>
      <c r="AH5" s="78"/>
      <c r="AI5" s="79"/>
      <c r="AJ5" s="79"/>
      <c r="AK5" s="185"/>
    </row>
    <row r="6" spans="1:53" s="88" customFormat="1" ht="15" customHeight="1" x14ac:dyDescent="0.2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83"/>
      <c r="N6" s="84"/>
      <c r="O6" s="84"/>
      <c r="P6" s="83"/>
      <c r="Q6" s="85"/>
      <c r="R6" s="106"/>
      <c r="S6" s="106"/>
      <c r="T6" s="106"/>
      <c r="U6" s="106"/>
      <c r="V6" s="86"/>
      <c r="W6" s="244" t="s">
        <v>763</v>
      </c>
      <c r="X6" s="244"/>
      <c r="Y6" s="244"/>
      <c r="Z6" s="244"/>
      <c r="AA6" s="244"/>
      <c r="AB6" s="244"/>
      <c r="AC6" s="244"/>
      <c r="AD6" s="77">
        <f ca="1">AD2*30</f>
        <v>0</v>
      </c>
      <c r="AE6" s="77">
        <f ca="1">AE2*30</f>
        <v>0</v>
      </c>
      <c r="AF6" s="186"/>
      <c r="AG6" s="186"/>
      <c r="AH6" s="87"/>
      <c r="AI6" s="80"/>
      <c r="AJ6" s="80"/>
      <c r="AK6" s="186"/>
    </row>
    <row r="7" spans="1:53" s="88" customFormat="1" ht="13.2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177"/>
      <c r="N7" s="177"/>
      <c r="O7" s="177"/>
      <c r="P7" s="177"/>
      <c r="Q7" s="85"/>
      <c r="R7" s="106"/>
      <c r="S7" s="106"/>
      <c r="T7" s="106"/>
      <c r="U7" s="106"/>
      <c r="V7" s="90"/>
      <c r="W7" s="249" t="s">
        <v>641</v>
      </c>
      <c r="X7" s="250"/>
      <c r="Y7" s="250"/>
      <c r="Z7" s="250"/>
      <c r="AA7" s="250"/>
      <c r="AB7" s="250"/>
      <c r="AC7" s="251"/>
      <c r="AD7" s="77">
        <f ca="1">ROUND(MIN(AD6,AD5),0)</f>
        <v>0</v>
      </c>
      <c r="AE7" s="77">
        <f ca="1">ROUND(MIN(AE6,AE5),0)</f>
        <v>0</v>
      </c>
      <c r="AF7" s="186"/>
      <c r="AG7" s="186"/>
      <c r="AH7" s="83"/>
      <c r="AI7" s="83"/>
      <c r="AJ7" s="83"/>
      <c r="AK7" s="186"/>
    </row>
    <row r="8" spans="1:53" s="82" customFormat="1" ht="13.2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1"/>
      <c r="N8" s="91"/>
      <c r="O8" s="91"/>
      <c r="P8" s="91"/>
      <c r="Q8" s="81"/>
      <c r="R8" s="106"/>
      <c r="S8" s="106"/>
      <c r="T8" s="106"/>
      <c r="U8" s="106"/>
      <c r="V8" s="92"/>
      <c r="W8" s="227" t="s">
        <v>1091</v>
      </c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93"/>
      <c r="AI8" s="94"/>
      <c r="AJ8" s="94"/>
      <c r="AK8" s="182"/>
    </row>
    <row r="9" spans="1:53" s="88" customFormat="1" ht="13.8" thickBot="1" x14ac:dyDescent="0.3">
      <c r="A9" s="246"/>
      <c r="B9" s="246"/>
      <c r="C9" s="203"/>
      <c r="D9" s="203"/>
      <c r="E9" s="95"/>
      <c r="F9" s="95"/>
      <c r="G9" s="96"/>
      <c r="H9" s="97"/>
      <c r="I9" s="97"/>
      <c r="J9" s="96"/>
      <c r="K9" s="96"/>
      <c r="L9" s="98"/>
      <c r="M9" s="98"/>
      <c r="Q9" s="85"/>
      <c r="R9" s="85"/>
      <c r="S9" s="85"/>
      <c r="T9" s="99"/>
      <c r="U9" s="99"/>
      <c r="V9" s="100"/>
      <c r="W9" s="185"/>
      <c r="X9" s="185"/>
      <c r="Y9" s="185"/>
      <c r="Z9" s="185"/>
      <c r="AA9" s="186"/>
      <c r="AB9" s="186"/>
      <c r="AC9" s="186"/>
      <c r="AD9" s="186"/>
      <c r="AE9" s="186"/>
      <c r="AF9" s="186"/>
      <c r="AG9" s="186"/>
      <c r="AH9" s="98"/>
      <c r="AI9" s="101"/>
      <c r="AJ9" s="101"/>
      <c r="AK9" s="186"/>
    </row>
    <row r="10" spans="1:53" s="75" customFormat="1" ht="15" customHeight="1" thickBot="1" x14ac:dyDescent="0.3">
      <c r="A10" s="247" t="s">
        <v>1058</v>
      </c>
      <c r="B10" s="248"/>
      <c r="C10" s="181">
        <v>2013</v>
      </c>
      <c r="D10" s="103"/>
      <c r="E10" s="104"/>
      <c r="F10" s="105"/>
      <c r="G10" s="108"/>
      <c r="H10" s="109"/>
      <c r="I10" s="109"/>
      <c r="J10" s="110"/>
      <c r="K10" s="110"/>
      <c r="L10" s="73"/>
      <c r="M10" s="73"/>
      <c r="Q10" s="70"/>
      <c r="R10" s="70"/>
      <c r="S10" s="70"/>
      <c r="T10" s="106"/>
      <c r="U10" s="106"/>
      <c r="V10" s="107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73"/>
      <c r="AI10" s="73"/>
      <c r="AJ10" s="73"/>
      <c r="AK10" s="185"/>
    </row>
    <row r="11" spans="1:53" s="75" customFormat="1" ht="15" customHeight="1" thickBot="1" x14ac:dyDescent="0.3">
      <c r="A11" s="247" t="s">
        <v>1045</v>
      </c>
      <c r="B11" s="248"/>
      <c r="C11" s="102"/>
      <c r="D11" s="108"/>
      <c r="E11" s="108"/>
      <c r="H11" s="109"/>
      <c r="I11" s="109"/>
      <c r="J11" s="3"/>
      <c r="K11" s="110"/>
      <c r="L11" s="73"/>
      <c r="M11" s="73"/>
      <c r="Q11" s="70"/>
      <c r="R11" s="70"/>
      <c r="S11" s="70"/>
      <c r="T11" s="106"/>
      <c r="U11" s="106"/>
      <c r="V11" s="107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11"/>
      <c r="AI11" s="110"/>
      <c r="AJ11" s="110"/>
      <c r="AK11" s="185"/>
    </row>
    <row r="12" spans="1:53" s="75" customFormat="1" ht="15" customHeight="1" thickBot="1" x14ac:dyDescent="0.3">
      <c r="A12" s="256" t="s">
        <v>579</v>
      </c>
      <c r="B12" s="248"/>
      <c r="C12" s="252"/>
      <c r="D12" s="253"/>
      <c r="E12" s="254"/>
      <c r="F12" s="104" t="s">
        <v>1073</v>
      </c>
      <c r="G12" s="191"/>
      <c r="H12" s="109"/>
      <c r="I12" s="109"/>
      <c r="J12" s="78"/>
      <c r="K12" s="78"/>
      <c r="L12" s="73"/>
      <c r="M12" s="73"/>
      <c r="N12" s="245" t="s">
        <v>757</v>
      </c>
      <c r="O12" s="245"/>
      <c r="P12" s="245"/>
      <c r="Q12" s="245"/>
      <c r="R12" s="245"/>
      <c r="S12" s="245"/>
      <c r="T12" s="112">
        <f ca="1">IF(AD2&gt;0, (AD3-AD4)/1000, 0)</f>
        <v>0</v>
      </c>
      <c r="U12" s="113"/>
      <c r="V12" s="107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243" t="s">
        <v>665</v>
      </c>
      <c r="AI12" s="243"/>
      <c r="AJ12" s="73"/>
      <c r="AK12" s="185"/>
    </row>
    <row r="13" spans="1:53" s="75" customFormat="1" ht="15" customHeight="1" thickBot="1" x14ac:dyDescent="0.3">
      <c r="A13" s="247" t="s">
        <v>578</v>
      </c>
      <c r="B13" s="248"/>
      <c r="C13" s="252"/>
      <c r="D13" s="253"/>
      <c r="E13" s="254"/>
      <c r="F13" s="104" t="s">
        <v>1074</v>
      </c>
      <c r="G13" s="191"/>
      <c r="J13" s="78"/>
      <c r="K13" s="78"/>
      <c r="L13" s="73"/>
      <c r="M13" s="73"/>
      <c r="N13" s="245" t="s">
        <v>758</v>
      </c>
      <c r="O13" s="245"/>
      <c r="P13" s="245"/>
      <c r="Q13" s="245"/>
      <c r="R13" s="245"/>
      <c r="S13" s="245"/>
      <c r="T13" s="112">
        <f ca="1">IF(AE2&gt;0, (AE3-AE4)/1000, 0)</f>
        <v>0</v>
      </c>
      <c r="U13" s="112"/>
      <c r="V13" s="114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202" t="s">
        <v>661</v>
      </c>
      <c r="AI13" s="159" t="s">
        <v>582</v>
      </c>
      <c r="AJ13" s="79"/>
      <c r="AK13" s="185"/>
    </row>
    <row r="14" spans="1:53" s="123" customFormat="1" ht="15" customHeight="1" x14ac:dyDescent="0.2">
      <c r="A14" s="116"/>
      <c r="B14" s="117"/>
      <c r="C14" s="117"/>
      <c r="D14" s="117"/>
      <c r="E14" s="118"/>
      <c r="F14" s="118"/>
      <c r="G14" s="117"/>
      <c r="H14" s="117"/>
      <c r="I14" s="117"/>
      <c r="J14" s="117"/>
      <c r="K14" s="117"/>
      <c r="L14" s="119"/>
      <c r="M14" s="119" t="s">
        <v>36</v>
      </c>
      <c r="N14" s="117"/>
      <c r="O14" s="117"/>
      <c r="P14" s="119"/>
      <c r="Q14" s="118"/>
      <c r="R14" s="118"/>
      <c r="S14" s="118"/>
      <c r="T14" s="120"/>
      <c r="U14" s="120"/>
      <c r="V14" s="121"/>
      <c r="W14" s="121"/>
      <c r="X14" s="121"/>
      <c r="Y14" s="121"/>
      <c r="Z14" s="122"/>
      <c r="AA14" s="121"/>
      <c r="AB14" s="121"/>
      <c r="AC14" s="121"/>
      <c r="AD14" s="121"/>
      <c r="AE14" s="121"/>
      <c r="AF14" s="121"/>
      <c r="AG14" s="121"/>
      <c r="AH14" s="205"/>
      <c r="AI14" s="205"/>
      <c r="AJ14" s="205"/>
      <c r="AK14" s="160"/>
    </row>
    <row r="15" spans="1:53" x14ac:dyDescent="0.2">
      <c r="A15" s="228" t="s">
        <v>646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30"/>
      <c r="Q15" s="228" t="s">
        <v>650</v>
      </c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30"/>
      <c r="AH15" s="161" t="s">
        <v>662</v>
      </c>
      <c r="AI15" s="161"/>
      <c r="AJ15" s="161" t="s">
        <v>667</v>
      </c>
      <c r="AK15" s="162"/>
    </row>
    <row r="16" spans="1:53" ht="40.799999999999997" hidden="1" x14ac:dyDescent="0.2">
      <c r="A16" s="22" t="s">
        <v>630</v>
      </c>
      <c r="B16" s="22" t="s">
        <v>631</v>
      </c>
      <c r="C16" s="22"/>
      <c r="D16" s="22"/>
      <c r="E16" s="22" t="s">
        <v>631</v>
      </c>
      <c r="F16" s="22" t="s">
        <v>632</v>
      </c>
      <c r="G16" s="23" t="s">
        <v>633</v>
      </c>
      <c r="H16" s="24" t="s">
        <v>634</v>
      </c>
      <c r="I16" s="24"/>
      <c r="J16" s="25" t="s">
        <v>638</v>
      </c>
      <c r="K16" s="25"/>
      <c r="L16" s="25" t="s">
        <v>639</v>
      </c>
      <c r="M16" s="25" t="s">
        <v>639</v>
      </c>
      <c r="N16" s="26"/>
      <c r="O16" s="26"/>
      <c r="P16" s="25" t="s">
        <v>645</v>
      </c>
      <c r="Q16" s="27" t="s">
        <v>635</v>
      </c>
      <c r="R16" s="27" t="s">
        <v>636</v>
      </c>
      <c r="S16" s="27" t="s">
        <v>637</v>
      </c>
      <c r="T16" s="28" t="s">
        <v>637</v>
      </c>
      <c r="U16" s="28"/>
      <c r="V16" s="28" t="s">
        <v>659</v>
      </c>
      <c r="W16" s="28"/>
      <c r="X16" s="29"/>
      <c r="Y16" s="194"/>
      <c r="Z16" s="236" t="s">
        <v>660</v>
      </c>
      <c r="AA16" s="237"/>
      <c r="AB16" s="237"/>
      <c r="AC16" s="237"/>
      <c r="AD16" s="237"/>
      <c r="AE16" s="237"/>
      <c r="AF16" s="238"/>
      <c r="AG16" s="195"/>
      <c r="AH16" s="161"/>
      <c r="AI16" s="161"/>
      <c r="AJ16" s="161"/>
      <c r="AK16" s="163"/>
    </row>
    <row r="17" spans="1:44" x14ac:dyDescent="0.2">
      <c r="A17" s="30" t="s">
        <v>26</v>
      </c>
      <c r="B17" s="30" t="s">
        <v>27</v>
      </c>
      <c r="C17" s="30"/>
      <c r="D17" s="30"/>
      <c r="E17" s="30" t="s">
        <v>28</v>
      </c>
      <c r="F17" s="30" t="s">
        <v>29</v>
      </c>
      <c r="G17" s="30" t="s">
        <v>30</v>
      </c>
      <c r="H17" s="30" t="s">
        <v>32</v>
      </c>
      <c r="I17" s="139"/>
      <c r="J17" s="30" t="s">
        <v>33</v>
      </c>
      <c r="K17" s="30"/>
      <c r="L17" s="30" t="s">
        <v>715</v>
      </c>
      <c r="M17" s="30" t="s">
        <v>709</v>
      </c>
      <c r="N17" s="30" t="s">
        <v>37</v>
      </c>
      <c r="O17" s="30" t="s">
        <v>38</v>
      </c>
      <c r="P17" s="30" t="s">
        <v>39</v>
      </c>
      <c r="Q17" s="30" t="s">
        <v>647</v>
      </c>
      <c r="R17" s="30" t="s">
        <v>640</v>
      </c>
      <c r="S17" s="30" t="s">
        <v>860</v>
      </c>
      <c r="T17" s="30" t="s">
        <v>714</v>
      </c>
      <c r="U17" s="30" t="s">
        <v>710</v>
      </c>
      <c r="V17" s="30" t="s">
        <v>713</v>
      </c>
      <c r="W17" s="30" t="s">
        <v>713</v>
      </c>
      <c r="X17" s="30" t="s">
        <v>718</v>
      </c>
      <c r="Y17" s="30" t="s">
        <v>719</v>
      </c>
      <c r="Z17" s="30" t="s">
        <v>861</v>
      </c>
      <c r="AA17" s="30" t="s">
        <v>862</v>
      </c>
      <c r="AB17" s="30" t="s">
        <v>653</v>
      </c>
      <c r="AC17" s="30" t="s">
        <v>654</v>
      </c>
      <c r="AD17" s="30" t="s">
        <v>863</v>
      </c>
      <c r="AE17" s="30"/>
      <c r="AF17" s="30" t="s">
        <v>864</v>
      </c>
      <c r="AG17" s="30" t="s">
        <v>865</v>
      </c>
      <c r="AH17" s="164" t="s">
        <v>663</v>
      </c>
      <c r="AI17" s="164" t="s">
        <v>664</v>
      </c>
      <c r="AJ17" s="164" t="s">
        <v>668</v>
      </c>
      <c r="AK17" s="165" t="s">
        <v>655</v>
      </c>
      <c r="AO17" s="70" t="s">
        <v>730</v>
      </c>
      <c r="AP17" s="70">
        <f>SUM(AP21:AP500)</f>
        <v>0</v>
      </c>
    </row>
    <row r="18" spans="1:44" x14ac:dyDescent="0.2">
      <c r="A18" s="31"/>
      <c r="B18" s="31"/>
      <c r="C18" s="199"/>
      <c r="D18" s="31"/>
      <c r="E18" s="124"/>
      <c r="F18" s="31"/>
      <c r="G18" s="231" t="s">
        <v>31</v>
      </c>
      <c r="H18" s="232"/>
      <c r="I18" s="56"/>
      <c r="J18" s="55"/>
      <c r="K18" s="31"/>
      <c r="L18" s="200"/>
      <c r="M18" s="201"/>
      <c r="N18" s="201"/>
      <c r="O18" s="201"/>
      <c r="P18" s="31"/>
      <c r="Q18" s="233" t="s">
        <v>760</v>
      </c>
      <c r="R18" s="233" t="s">
        <v>1057</v>
      </c>
      <c r="S18" s="31"/>
      <c r="T18" s="32"/>
      <c r="U18" s="32"/>
      <c r="V18" s="239" t="s">
        <v>649</v>
      </c>
      <c r="W18" s="239"/>
      <c r="X18" s="239"/>
      <c r="Y18" s="198"/>
      <c r="Z18" s="196"/>
      <c r="AA18" s="197"/>
      <c r="AB18" s="197"/>
      <c r="AC18" s="197"/>
      <c r="AD18" s="240" t="s">
        <v>657</v>
      </c>
      <c r="AE18" s="241"/>
      <c r="AF18" s="241"/>
      <c r="AG18" s="242"/>
      <c r="AH18" s="218"/>
      <c r="AI18" s="204"/>
      <c r="AJ18" s="204"/>
      <c r="AK18" s="166"/>
    </row>
    <row r="19" spans="1:44" s="125" customFormat="1" ht="61.2" x14ac:dyDescent="0.2">
      <c r="A19" s="201" t="s">
        <v>651</v>
      </c>
      <c r="B19" s="201" t="s">
        <v>759</v>
      </c>
      <c r="C19" s="34" t="s">
        <v>873</v>
      </c>
      <c r="D19" s="34" t="s">
        <v>874</v>
      </c>
      <c r="E19" s="54" t="s">
        <v>34</v>
      </c>
      <c r="F19" s="34" t="s">
        <v>652</v>
      </c>
      <c r="G19" s="234" t="s">
        <v>1054</v>
      </c>
      <c r="H19" s="142" t="s">
        <v>728</v>
      </c>
      <c r="I19" s="140" t="s">
        <v>1059</v>
      </c>
      <c r="J19" s="201" t="s">
        <v>642</v>
      </c>
      <c r="K19" s="201" t="s">
        <v>868</v>
      </c>
      <c r="L19" s="201" t="s">
        <v>707</v>
      </c>
      <c r="M19" s="201" t="s">
        <v>708</v>
      </c>
      <c r="N19" s="201" t="s">
        <v>737</v>
      </c>
      <c r="O19" s="201" t="s">
        <v>765</v>
      </c>
      <c r="P19" s="201" t="s">
        <v>644</v>
      </c>
      <c r="Q19" s="233"/>
      <c r="R19" s="233"/>
      <c r="S19" s="201" t="s">
        <v>643</v>
      </c>
      <c r="T19" s="35" t="s">
        <v>716</v>
      </c>
      <c r="U19" s="35" t="s">
        <v>717</v>
      </c>
      <c r="V19" s="36" t="s">
        <v>712</v>
      </c>
      <c r="W19" s="36" t="s">
        <v>711</v>
      </c>
      <c r="X19" s="36" t="s">
        <v>871</v>
      </c>
      <c r="Y19" s="37" t="s">
        <v>872</v>
      </c>
      <c r="Z19" s="37" t="s">
        <v>720</v>
      </c>
      <c r="AA19" s="37" t="s">
        <v>721</v>
      </c>
      <c r="AB19" s="37" t="s">
        <v>740</v>
      </c>
      <c r="AC19" s="36" t="s">
        <v>648</v>
      </c>
      <c r="AD19" s="36" t="s">
        <v>741</v>
      </c>
      <c r="AE19" s="36" t="s">
        <v>726</v>
      </c>
      <c r="AF19" s="36" t="s">
        <v>725</v>
      </c>
      <c r="AG19" s="36" t="s">
        <v>724</v>
      </c>
      <c r="AH19" s="218"/>
      <c r="AI19" s="204"/>
      <c r="AJ19" s="204"/>
      <c r="AK19" s="167"/>
      <c r="AN19" s="126"/>
    </row>
    <row r="20" spans="1:44" x14ac:dyDescent="0.2">
      <c r="A20" s="31" t="s">
        <v>20</v>
      </c>
      <c r="B20" s="38"/>
      <c r="C20" s="199"/>
      <c r="D20" s="199"/>
      <c r="E20" s="33"/>
      <c r="F20" s="39">
        <f>SUM(F21:F500)</f>
        <v>0</v>
      </c>
      <c r="G20" s="235"/>
      <c r="H20" s="38"/>
      <c r="I20" s="141"/>
      <c r="J20" s="39"/>
      <c r="K20" s="39"/>
      <c r="L20" s="40">
        <f>SUM(L21:L500)</f>
        <v>0</v>
      </c>
      <c r="M20" s="40">
        <f>SUM(M21:M500)</f>
        <v>0</v>
      </c>
      <c r="N20" s="39"/>
      <c r="O20" s="39"/>
      <c r="P20" s="39"/>
      <c r="Q20" s="38"/>
      <c r="R20" s="39"/>
      <c r="S20" s="201" t="s">
        <v>866</v>
      </c>
      <c r="T20" s="47" t="s">
        <v>867</v>
      </c>
      <c r="U20" s="47" t="s">
        <v>1090</v>
      </c>
      <c r="V20" s="40">
        <f ca="1">SUM(V21:V500)</f>
        <v>0</v>
      </c>
      <c r="W20" s="40">
        <f ca="1">SUM(W21:W500)</f>
        <v>0</v>
      </c>
      <c r="X20" s="40">
        <f ca="1">SUM(X21:X500)</f>
        <v>0</v>
      </c>
      <c r="Y20" s="40">
        <f ca="1">SUM(Y21:Y500)</f>
        <v>0</v>
      </c>
      <c r="Z20" s="127"/>
      <c r="AA20" s="134"/>
      <c r="AB20" s="40"/>
      <c r="AC20" s="134" t="s">
        <v>658</v>
      </c>
      <c r="AD20" s="40">
        <f>SUM(AD21:AD500)</f>
        <v>0</v>
      </c>
      <c r="AE20" s="40">
        <f>SUM(AE21:AE500)</f>
        <v>0</v>
      </c>
      <c r="AF20" s="40">
        <f ca="1">SUM(AF21:AF500)</f>
        <v>0</v>
      </c>
      <c r="AG20" s="40">
        <f ca="1">SUM(AG21:AG500)</f>
        <v>0</v>
      </c>
      <c r="AH20" s="218"/>
      <c r="AI20" s="204"/>
      <c r="AJ20" s="204"/>
      <c r="AK20" s="166"/>
      <c r="AL20" s="70" t="s">
        <v>693</v>
      </c>
      <c r="AM20" s="70" t="s">
        <v>695</v>
      </c>
      <c r="AN20" s="70" t="s">
        <v>694</v>
      </c>
      <c r="AO20" s="70" t="s">
        <v>696</v>
      </c>
      <c r="AP20" s="156" t="s">
        <v>729</v>
      </c>
      <c r="AQ20" s="157" t="s">
        <v>731</v>
      </c>
      <c r="AR20" s="156" t="s">
        <v>732</v>
      </c>
    </row>
    <row r="21" spans="1:44" ht="11.25" customHeight="1" x14ac:dyDescent="0.2">
      <c r="A21" s="169" t="s">
        <v>738</v>
      </c>
      <c r="B21" s="132"/>
      <c r="C21" s="132"/>
      <c r="D21" s="132"/>
      <c r="E21" s="132">
        <v>1</v>
      </c>
      <c r="F21" s="143">
        <f t="shared" ref="F21:F84" si="0">B21*E21</f>
        <v>0</v>
      </c>
      <c r="G21" s="147"/>
      <c r="H21" s="148"/>
      <c r="I21" s="144"/>
      <c r="J21" s="149"/>
      <c r="K21" s="151"/>
      <c r="L21" s="152">
        <f>C21*$E21</f>
        <v>0</v>
      </c>
      <c r="M21" s="152">
        <f>D21*$E21</f>
        <v>0</v>
      </c>
      <c r="N21" s="153"/>
      <c r="O21" s="154"/>
      <c r="P21" s="145"/>
      <c r="Q21" s="128">
        <f ca="1">IF(OR(ISBLANK($C$10),ISBLANK($C$12),ISBLANK($G$12),ISBLANK($G$13),AND(LEFT(G21,6)="Atrium",ISBLANK(I21))=TRUE)=TRUE,0,IF(LEFT(G21,6)="Atrium",IF(G21='ASHRAE 90.1 2013 - CST'!$D$2,0.4+I21*0.02,I21*0.03),IF(ISBLANK(G21),IF(ISBLANK(H21),"0",VLOOKUP(H21,INDIRECT("BSSTTable_"&amp;$C$10),2,FALSE)),INDEX(INDIRECT("CSTTable_"&amp;$C$10),MATCH($C$12,INDIRECT("BldgTypes_"&amp;$C$10),0),MATCH(G21,INDIRECT("CSTTableTypes_"&amp;$C$10),0)))))</f>
        <v>0</v>
      </c>
      <c r="R21" s="128">
        <f ca="1">Q21</f>
        <v>0</v>
      </c>
      <c r="S21" s="128">
        <f ca="1">R21*F21</f>
        <v>0</v>
      </c>
      <c r="T21" s="130">
        <f>L21*P21</f>
        <v>0</v>
      </c>
      <c r="U21" s="130">
        <f>M21*P21</f>
        <v>0</v>
      </c>
      <c r="V21" s="135">
        <f ca="1">spaceSum(ROW(T21), COLUMN(T21))</f>
        <v>0</v>
      </c>
      <c r="W21" s="135">
        <f ca="1">spaceSum(ROW(U21), COLUMN(U21))</f>
        <v>0</v>
      </c>
      <c r="X21" s="135">
        <f ca="1">spaceSumIfYes(ROW(L21), COLUMN(L21), COLUMN(K21))</f>
        <v>0</v>
      </c>
      <c r="Y21" s="135">
        <f ca="1">spaceSumIfYes(ROW(M21), COLUMN(M21), COLUMN(K21))</f>
        <v>0</v>
      </c>
      <c r="Z21" s="129">
        <f>IF(B21=0,0,IF(AND(X21&gt;0,(S21-V21&gt;0)),"Y","N"))</f>
        <v>0</v>
      </c>
      <c r="AA21" s="129">
        <f>IF(B21=0,0,IF(AND(Y21&gt;0,(S21-W21&gt;0)),"Y","N"))</f>
        <v>0</v>
      </c>
      <c r="AB21" s="130">
        <f ca="1">IF(AND(NOT(ISNA(R21))),F21,0)</f>
        <v>0</v>
      </c>
      <c r="AC21" s="130">
        <f ca="1">IF(NOT(ISNA(S21)),S21,0)</f>
        <v>0</v>
      </c>
      <c r="AD21" s="130">
        <f t="shared" ref="AD21:AD26" si="1">IF(AND(NOT(ISNA(T21)),$Z21="y"),V21,0)</f>
        <v>0</v>
      </c>
      <c r="AE21" s="130">
        <f>IF(AND(NOT(ISNA(U21)),$AA21="y"),W21,0)</f>
        <v>0</v>
      </c>
      <c r="AF21" s="130">
        <f ca="1">IF(AND(NOT(ISNA(V21)),$Z21="y"),X21,0)</f>
        <v>0</v>
      </c>
      <c r="AG21" s="130">
        <f ca="1">IF(AND(NOT(ISNA(W21)),$AA21="y"),Y21,0)</f>
        <v>0</v>
      </c>
      <c r="AH21" s="218"/>
      <c r="AI21" s="204"/>
      <c r="AJ21" s="204"/>
      <c r="AK21" s="162">
        <v>1</v>
      </c>
      <c r="AL21" s="70">
        <f>IF(T21&gt;0, IF(ISERROR(T21)=FALSE,T21),IF(ISERROR(U21)=FALSE,U21))</f>
        <v>0</v>
      </c>
      <c r="AM21" s="70" t="e">
        <f>VLOOKUP(Worksheet!N21,code!$K$3:$M$13,3,FALSE)</f>
        <v>#N/A</v>
      </c>
      <c r="AN21" s="158" t="str">
        <f t="shared" ref="AN21:AN84" si="2">IF($AP$17&lt;&gt;0, $AD$7/$AP$17*AP21, "")</f>
        <v/>
      </c>
      <c r="AO21" s="158" t="str">
        <f>IF($AP$17&lt;&gt;0, $T$12/$AP$17*AP21, "")</f>
        <v/>
      </c>
      <c r="AP21" s="70" t="str">
        <f>IF(ISERROR(AL21)=FALSE,IF(ISERROR(AM21)=FALSE,AM21*AL21,""),"")</f>
        <v/>
      </c>
      <c r="AQ21" s="158" t="str">
        <f t="shared" ref="AQ21:AQ84" si="3">IF($AP$17&lt;&gt;0, $AE$7/$AP$17*$AP21, "")</f>
        <v/>
      </c>
      <c r="AR21" s="158" t="str">
        <f>IF($AP$17&lt;&gt;0, $T$13/$AP$17*$AP21, "")</f>
        <v/>
      </c>
    </row>
    <row r="22" spans="1:44" ht="11.25" customHeight="1" x14ac:dyDescent="0.2">
      <c r="A22" s="169" t="s">
        <v>738</v>
      </c>
      <c r="B22" s="132"/>
      <c r="C22" s="132"/>
      <c r="D22" s="132"/>
      <c r="E22" s="133">
        <v>1</v>
      </c>
      <c r="F22" s="143">
        <f t="shared" si="0"/>
        <v>0</v>
      </c>
      <c r="G22" s="147"/>
      <c r="H22" s="148"/>
      <c r="I22" s="144"/>
      <c r="J22" s="149"/>
      <c r="K22" s="151"/>
      <c r="L22" s="152">
        <f t="shared" ref="L22:L85" si="4">C22*$E22</f>
        <v>0</v>
      </c>
      <c r="M22" s="152">
        <f t="shared" ref="M22:M85" si="5">D22*$E22</f>
        <v>0</v>
      </c>
      <c r="N22" s="153"/>
      <c r="O22" s="154"/>
      <c r="P22" s="145"/>
      <c r="Q22" s="128">
        <f ca="1">IF(OR(ISBLANK($C$10),ISBLANK($C$12),ISBLANK($G$12),ISBLANK($G$13),AND(LEFT(G22,6)="Atrium",ISBLANK(I22))=TRUE)=TRUE,0,IF(LEFT(G22,6)="Atrium",IF(G22='ASHRAE 90.1 2013 - CST'!$D$2,0.4+I22*0.02,I22*0.03),IF(ISBLANK(G22),IF(ISBLANK(H22),"0",VLOOKUP(H22,INDIRECT("BSSTTable_"&amp;$C$10),2,FALSE)),INDEX(INDIRECT("CSTTable_"&amp;$C$10),MATCH($C$12,INDIRECT("BldgTypes_"&amp;$C$10),0),MATCH(G22,INDIRECT("CSTTableTypes_"&amp;$C$10),0)))))</f>
        <v>0</v>
      </c>
      <c r="R22" s="128">
        <f t="shared" ref="R22:R85" ca="1" si="6">Q22</f>
        <v>0</v>
      </c>
      <c r="S22" s="128">
        <f t="shared" ref="S22:S85" ca="1" si="7">R22*F22</f>
        <v>0</v>
      </c>
      <c r="T22" s="130">
        <f t="shared" ref="T22:T85" si="8">L22*P22</f>
        <v>0</v>
      </c>
      <c r="U22" s="130">
        <f t="shared" ref="U22:U85" si="9">M22*P22</f>
        <v>0</v>
      </c>
      <c r="V22" s="135">
        <f t="shared" ref="V22:V85" ca="1" si="10">spaceSum(ROW(T22), COLUMN(T22))</f>
        <v>0</v>
      </c>
      <c r="W22" s="135">
        <f t="shared" ref="W22:W85" ca="1" si="11">spaceSum(ROW(U22), COLUMN(U22))</f>
        <v>0</v>
      </c>
      <c r="X22" s="135">
        <f t="shared" ref="X22:X85" ca="1" si="12">spaceSumIfYes(ROW(L22), COLUMN(L22), COLUMN(K22))</f>
        <v>0</v>
      </c>
      <c r="Y22" s="135">
        <f t="shared" ref="Y22:Y85" ca="1" si="13">spaceSumIfYes(ROW(M22), COLUMN(M22), COLUMN(K22))</f>
        <v>0</v>
      </c>
      <c r="Z22" s="129">
        <f t="shared" ref="Z22:Z85" si="14">IF(B22=0,0,IF(AND(X22&gt;0,(S22-V22&gt;0)),"Y","N"))</f>
        <v>0</v>
      </c>
      <c r="AA22" s="129">
        <f t="shared" ref="AA22:AA85" si="15">IF(B22=0,0,IF(AND(Y22&gt;0,(S22-W22&gt;0)),"Y","N"))</f>
        <v>0</v>
      </c>
      <c r="AB22" s="130">
        <f t="shared" ref="AB22:AB85" ca="1" si="16">IF(AND(NOT(ISNA(R22))),F22,0)</f>
        <v>0</v>
      </c>
      <c r="AC22" s="130">
        <f t="shared" ref="AC22:AC85" ca="1" si="17">IF(NOT(ISNA(S22)),S22,0)</f>
        <v>0</v>
      </c>
      <c r="AD22" s="130">
        <f t="shared" si="1"/>
        <v>0</v>
      </c>
      <c r="AE22" s="130">
        <f t="shared" ref="AE22:AE85" si="18">IF(AND(NOT(ISNA(U22)),$AA22="y"),W22,0)</f>
        <v>0</v>
      </c>
      <c r="AF22" s="130">
        <f t="shared" ref="AF22:AF85" ca="1" si="19">IF(AND(NOT(ISNA(V22)),$Z22="y"),X22,0)</f>
        <v>0</v>
      </c>
      <c r="AG22" s="130">
        <f t="shared" ref="AG22:AG85" ca="1" si="20">IF(AND(NOT(ISNA(W22)),$AA22="y"),Y22,0)</f>
        <v>0</v>
      </c>
      <c r="AH22" s="218"/>
      <c r="AI22" s="204"/>
      <c r="AJ22" s="204"/>
      <c r="AK22" s="162">
        <f>AK21+1</f>
        <v>2</v>
      </c>
      <c r="AL22" s="70">
        <f t="shared" ref="AL22:AL85" si="21">IF(T22&gt;0, IF(ISERROR(T22)=FALSE,T22),IF(ISERROR(U22)=FALSE,U22))</f>
        <v>0</v>
      </c>
      <c r="AM22" s="70" t="e">
        <f>VLOOKUP(Worksheet!N22,code!$K$3:$M$13,3,FALSE)</f>
        <v>#N/A</v>
      </c>
      <c r="AN22" s="158" t="str">
        <f t="shared" si="2"/>
        <v/>
      </c>
      <c r="AO22" s="158" t="str">
        <f>IF($AP$17&lt;&gt;0, $T$12/$AP$17*AP22, "")</f>
        <v/>
      </c>
      <c r="AP22" s="70" t="str">
        <f t="shared" ref="AP22:AP85" si="22">IF(ISERROR(AL22)=FALSE,IF(ISERROR(AM22)=FALSE,AM22*AL22,""),"")</f>
        <v/>
      </c>
      <c r="AQ22" s="158" t="str">
        <f t="shared" si="3"/>
        <v/>
      </c>
      <c r="AR22" s="158" t="str">
        <f t="shared" ref="AR22:AR85" si="23">IF($AP$17&lt;&gt;0, $T$13/$AP$17*$AP22, "")</f>
        <v/>
      </c>
    </row>
    <row r="23" spans="1:44" ht="11.25" customHeight="1" x14ac:dyDescent="0.2">
      <c r="A23" s="169" t="s">
        <v>738</v>
      </c>
      <c r="B23" s="132"/>
      <c r="C23" s="132"/>
      <c r="D23" s="132"/>
      <c r="E23" s="171">
        <v>1</v>
      </c>
      <c r="F23" s="143">
        <f t="shared" si="0"/>
        <v>0</v>
      </c>
      <c r="G23" s="147"/>
      <c r="H23" s="148"/>
      <c r="I23" s="144"/>
      <c r="J23" s="149"/>
      <c r="K23" s="151"/>
      <c r="L23" s="152">
        <f t="shared" si="4"/>
        <v>0</v>
      </c>
      <c r="M23" s="152">
        <f t="shared" si="5"/>
        <v>0</v>
      </c>
      <c r="N23" s="153"/>
      <c r="O23" s="154"/>
      <c r="P23" s="145"/>
      <c r="Q23" s="128">
        <f ca="1">IF(OR(ISBLANK($C$10),ISBLANK($C$12),ISBLANK($G$12),ISBLANK($G$13),AND(LEFT(G23,6)="Atrium",ISBLANK(I23))=TRUE)=TRUE,0,IF(LEFT(G23,6)="Atrium",IF(G23='ASHRAE 90.1 2013 - CST'!$D$2,0.4+I23*0.02,I23*0.03),IF(ISBLANK(G23),IF(ISBLANK(H23),"0",VLOOKUP(H23,INDIRECT("BSSTTable_"&amp;$C$10),2,FALSE)),INDEX(INDIRECT("CSTTable_"&amp;$C$10),MATCH($C$12,INDIRECT("BldgTypes_"&amp;$C$10),0),MATCH(G23,INDIRECT("CSTTableTypes_"&amp;$C$10),0)))))</f>
        <v>0</v>
      </c>
      <c r="R23" s="128">
        <f t="shared" ca="1" si="6"/>
        <v>0</v>
      </c>
      <c r="S23" s="128">
        <f t="shared" ca="1" si="7"/>
        <v>0</v>
      </c>
      <c r="T23" s="130">
        <f t="shared" si="8"/>
        <v>0</v>
      </c>
      <c r="U23" s="130">
        <f t="shared" si="9"/>
        <v>0</v>
      </c>
      <c r="V23" s="135">
        <f t="shared" ca="1" si="10"/>
        <v>0</v>
      </c>
      <c r="W23" s="135">
        <f t="shared" ca="1" si="11"/>
        <v>0</v>
      </c>
      <c r="X23" s="135">
        <f t="shared" ca="1" si="12"/>
        <v>0</v>
      </c>
      <c r="Y23" s="135">
        <f t="shared" ca="1" si="13"/>
        <v>0</v>
      </c>
      <c r="Z23" s="129">
        <f t="shared" si="14"/>
        <v>0</v>
      </c>
      <c r="AA23" s="129">
        <f t="shared" si="15"/>
        <v>0</v>
      </c>
      <c r="AB23" s="130">
        <f t="shared" ca="1" si="16"/>
        <v>0</v>
      </c>
      <c r="AC23" s="130">
        <f t="shared" ca="1" si="17"/>
        <v>0</v>
      </c>
      <c r="AD23" s="130">
        <f t="shared" si="1"/>
        <v>0</v>
      </c>
      <c r="AE23" s="130">
        <f t="shared" si="18"/>
        <v>0</v>
      </c>
      <c r="AF23" s="130">
        <f t="shared" ca="1" si="19"/>
        <v>0</v>
      </c>
      <c r="AG23" s="130">
        <f t="shared" ca="1" si="20"/>
        <v>0</v>
      </c>
      <c r="AH23" s="218"/>
      <c r="AI23" s="204"/>
      <c r="AJ23" s="204"/>
      <c r="AK23" s="162">
        <f t="shared" ref="AK23:AK86" si="24">AK22+1</f>
        <v>3</v>
      </c>
      <c r="AL23" s="70">
        <f t="shared" si="21"/>
        <v>0</v>
      </c>
      <c r="AM23" s="70" t="e">
        <f>VLOOKUP(Worksheet!N23,code!$K$3:$M$13,3,FALSE)</f>
        <v>#N/A</v>
      </c>
      <c r="AN23" s="158" t="str">
        <f t="shared" si="2"/>
        <v/>
      </c>
      <c r="AO23" s="158" t="str">
        <f t="shared" ref="AO23:AO85" si="25">IF($AP$17&lt;&gt;0, $T$12/$AP$17*AP23, "")</f>
        <v/>
      </c>
      <c r="AP23" s="70" t="str">
        <f t="shared" si="22"/>
        <v/>
      </c>
      <c r="AQ23" s="158" t="str">
        <f t="shared" si="3"/>
        <v/>
      </c>
      <c r="AR23" s="158" t="str">
        <f t="shared" si="23"/>
        <v/>
      </c>
    </row>
    <row r="24" spans="1:44" ht="11.25" customHeight="1" x14ac:dyDescent="0.2">
      <c r="A24" s="169" t="s">
        <v>738</v>
      </c>
      <c r="B24" s="132"/>
      <c r="C24" s="132"/>
      <c r="D24" s="132"/>
      <c r="E24" s="133">
        <v>1</v>
      </c>
      <c r="F24" s="143">
        <f t="shared" si="0"/>
        <v>0</v>
      </c>
      <c r="G24" s="147"/>
      <c r="H24" s="148"/>
      <c r="I24" s="144"/>
      <c r="J24" s="149"/>
      <c r="K24" s="151"/>
      <c r="L24" s="152">
        <f t="shared" si="4"/>
        <v>0</v>
      </c>
      <c r="M24" s="152">
        <f t="shared" si="5"/>
        <v>0</v>
      </c>
      <c r="N24" s="153"/>
      <c r="O24" s="154"/>
      <c r="P24" s="145"/>
      <c r="Q24" s="128">
        <f ca="1">IF(OR(ISBLANK($C$10),ISBLANK($C$12),ISBLANK($G$12),ISBLANK($G$13),AND(LEFT(G24,6)="Atrium",ISBLANK(I24))=TRUE)=TRUE,0,IF(LEFT(G24,6)="Atrium",IF(G24='ASHRAE 90.1 2013 - CST'!$D$2,0.4+I24*0.02,I24*0.03),IF(ISBLANK(G24),IF(ISBLANK(H24),"0",VLOOKUP(H24,INDIRECT("BSSTTable_"&amp;$C$10),2,FALSE)),INDEX(INDIRECT("CSTTable_"&amp;$C$10),MATCH($C$12,INDIRECT("BldgTypes_"&amp;$C$10),0),MATCH(G24,INDIRECT("CSTTableTypes_"&amp;$C$10),0)))))</f>
        <v>0</v>
      </c>
      <c r="R24" s="128">
        <f t="shared" ca="1" si="6"/>
        <v>0</v>
      </c>
      <c r="S24" s="128">
        <f t="shared" ca="1" si="7"/>
        <v>0</v>
      </c>
      <c r="T24" s="130">
        <f t="shared" si="8"/>
        <v>0</v>
      </c>
      <c r="U24" s="130">
        <f t="shared" si="9"/>
        <v>0</v>
      </c>
      <c r="V24" s="135">
        <f t="shared" ca="1" si="10"/>
        <v>0</v>
      </c>
      <c r="W24" s="135">
        <f t="shared" ca="1" si="11"/>
        <v>0</v>
      </c>
      <c r="X24" s="135">
        <f t="shared" ca="1" si="12"/>
        <v>0</v>
      </c>
      <c r="Y24" s="135">
        <f t="shared" ca="1" si="13"/>
        <v>0</v>
      </c>
      <c r="Z24" s="129">
        <f t="shared" si="14"/>
        <v>0</v>
      </c>
      <c r="AA24" s="129">
        <f t="shared" si="15"/>
        <v>0</v>
      </c>
      <c r="AB24" s="130">
        <f t="shared" ca="1" si="16"/>
        <v>0</v>
      </c>
      <c r="AC24" s="130">
        <f t="shared" ca="1" si="17"/>
        <v>0</v>
      </c>
      <c r="AD24" s="130">
        <f t="shared" si="1"/>
        <v>0</v>
      </c>
      <c r="AE24" s="130">
        <f t="shared" si="18"/>
        <v>0</v>
      </c>
      <c r="AF24" s="130">
        <f t="shared" ca="1" si="19"/>
        <v>0</v>
      </c>
      <c r="AG24" s="130">
        <f t="shared" ca="1" si="20"/>
        <v>0</v>
      </c>
      <c r="AH24" s="218"/>
      <c r="AI24" s="204"/>
      <c r="AJ24" s="204"/>
      <c r="AK24" s="162">
        <f t="shared" si="24"/>
        <v>4</v>
      </c>
      <c r="AL24" s="70">
        <f t="shared" si="21"/>
        <v>0</v>
      </c>
      <c r="AM24" s="70" t="e">
        <f>VLOOKUP(Worksheet!N24,code!$K$3:$M$13,3,FALSE)</f>
        <v>#N/A</v>
      </c>
      <c r="AN24" s="158" t="str">
        <f t="shared" si="2"/>
        <v/>
      </c>
      <c r="AO24" s="158" t="str">
        <f t="shared" si="25"/>
        <v/>
      </c>
      <c r="AP24" s="70" t="str">
        <f t="shared" si="22"/>
        <v/>
      </c>
      <c r="AQ24" s="158" t="str">
        <f t="shared" si="3"/>
        <v/>
      </c>
      <c r="AR24" s="158" t="str">
        <f t="shared" si="23"/>
        <v/>
      </c>
    </row>
    <row r="25" spans="1:44" ht="11.25" customHeight="1" x14ac:dyDescent="0.2">
      <c r="A25" s="169" t="s">
        <v>738</v>
      </c>
      <c r="B25" s="132"/>
      <c r="C25" s="132"/>
      <c r="D25" s="132"/>
      <c r="E25" s="133">
        <v>1</v>
      </c>
      <c r="F25" s="143">
        <f t="shared" si="0"/>
        <v>0</v>
      </c>
      <c r="G25" s="147"/>
      <c r="H25" s="148"/>
      <c r="I25" s="144"/>
      <c r="J25" s="149"/>
      <c r="K25" s="151"/>
      <c r="L25" s="152">
        <f t="shared" si="4"/>
        <v>0</v>
      </c>
      <c r="M25" s="152">
        <f t="shared" si="5"/>
        <v>0</v>
      </c>
      <c r="N25" s="153"/>
      <c r="O25" s="154"/>
      <c r="P25" s="145"/>
      <c r="Q25" s="128">
        <f ca="1">IF(OR(ISBLANK($C$10),ISBLANK($C$12),ISBLANK($G$12),ISBLANK($G$13),AND(LEFT(G25,6)="Atrium",ISBLANK(I25))=TRUE)=TRUE,0,IF(LEFT(G25,6)="Atrium",IF(G25='ASHRAE 90.1 2013 - CST'!$D$2,0.4+I25*0.02,I25*0.03),IF(ISBLANK(G25),IF(ISBLANK(H25),"0",VLOOKUP(H25,INDIRECT("BSSTTable_"&amp;$C$10),2,FALSE)),INDEX(INDIRECT("CSTTable_"&amp;$C$10),MATCH($C$12,INDIRECT("BldgTypes_"&amp;$C$10),0),MATCH(G25,INDIRECT("CSTTableTypes_"&amp;$C$10),0)))))</f>
        <v>0</v>
      </c>
      <c r="R25" s="128">
        <f t="shared" ca="1" si="6"/>
        <v>0</v>
      </c>
      <c r="S25" s="128">
        <f t="shared" ca="1" si="7"/>
        <v>0</v>
      </c>
      <c r="T25" s="130">
        <f t="shared" si="8"/>
        <v>0</v>
      </c>
      <c r="U25" s="130">
        <f t="shared" si="9"/>
        <v>0</v>
      </c>
      <c r="V25" s="135">
        <f t="shared" ca="1" si="10"/>
        <v>0</v>
      </c>
      <c r="W25" s="135">
        <f t="shared" ca="1" si="11"/>
        <v>0</v>
      </c>
      <c r="X25" s="135">
        <f t="shared" ca="1" si="12"/>
        <v>0</v>
      </c>
      <c r="Y25" s="135">
        <f t="shared" ca="1" si="13"/>
        <v>0</v>
      </c>
      <c r="Z25" s="129">
        <f t="shared" si="14"/>
        <v>0</v>
      </c>
      <c r="AA25" s="129">
        <f t="shared" si="15"/>
        <v>0</v>
      </c>
      <c r="AB25" s="130">
        <f t="shared" ca="1" si="16"/>
        <v>0</v>
      </c>
      <c r="AC25" s="130">
        <f t="shared" ca="1" si="17"/>
        <v>0</v>
      </c>
      <c r="AD25" s="130">
        <f t="shared" si="1"/>
        <v>0</v>
      </c>
      <c r="AE25" s="130">
        <f t="shared" si="18"/>
        <v>0</v>
      </c>
      <c r="AF25" s="130">
        <f t="shared" ca="1" si="19"/>
        <v>0</v>
      </c>
      <c r="AG25" s="130">
        <f t="shared" ca="1" si="20"/>
        <v>0</v>
      </c>
      <c r="AH25" s="218"/>
      <c r="AI25" s="204"/>
      <c r="AJ25" s="204"/>
      <c r="AK25" s="162">
        <f t="shared" si="24"/>
        <v>5</v>
      </c>
      <c r="AL25" s="70">
        <f t="shared" si="21"/>
        <v>0</v>
      </c>
      <c r="AM25" s="70" t="e">
        <f>VLOOKUP(Worksheet!N25,code!$K$3:$M$13,3,FALSE)</f>
        <v>#N/A</v>
      </c>
      <c r="AN25" s="158" t="str">
        <f t="shared" si="2"/>
        <v/>
      </c>
      <c r="AO25" s="158" t="str">
        <f t="shared" si="25"/>
        <v/>
      </c>
      <c r="AP25" s="70" t="str">
        <f t="shared" si="22"/>
        <v/>
      </c>
      <c r="AQ25" s="158" t="str">
        <f t="shared" si="3"/>
        <v/>
      </c>
      <c r="AR25" s="158" t="str">
        <f t="shared" si="23"/>
        <v/>
      </c>
    </row>
    <row r="26" spans="1:44" ht="11.25" customHeight="1" x14ac:dyDescent="0.2">
      <c r="A26" s="169" t="s">
        <v>738</v>
      </c>
      <c r="B26" s="132"/>
      <c r="C26" s="132"/>
      <c r="D26" s="132"/>
      <c r="E26" s="133">
        <v>1</v>
      </c>
      <c r="F26" s="143">
        <f t="shared" si="0"/>
        <v>0</v>
      </c>
      <c r="G26" s="147"/>
      <c r="H26" s="148"/>
      <c r="I26" s="144"/>
      <c r="J26" s="149"/>
      <c r="K26" s="151"/>
      <c r="L26" s="152">
        <f t="shared" si="4"/>
        <v>0</v>
      </c>
      <c r="M26" s="152">
        <f t="shared" si="5"/>
        <v>0</v>
      </c>
      <c r="N26" s="153"/>
      <c r="O26" s="154"/>
      <c r="P26" s="145"/>
      <c r="Q26" s="128">
        <f ca="1">IF(OR(ISBLANK($C$10),ISBLANK($C$12),ISBLANK($G$12),ISBLANK($G$13),AND(LEFT(G26,6)="Atrium",ISBLANK(I26))=TRUE)=TRUE,0,IF(LEFT(G26,6)="Atrium",IF(G26='ASHRAE 90.1 2013 - CST'!$D$2,0.4+I26*0.02,I26*0.03),IF(ISBLANK(G26),IF(ISBLANK(H26),"0",VLOOKUP(H26,INDIRECT("BSSTTable_"&amp;$C$10),2,FALSE)),INDEX(INDIRECT("CSTTable_"&amp;$C$10),MATCH($C$12,INDIRECT("BldgTypes_"&amp;$C$10),0),MATCH(G26,INDIRECT("CSTTableTypes_"&amp;$C$10),0)))))</f>
        <v>0</v>
      </c>
      <c r="R26" s="128">
        <f t="shared" ca="1" si="6"/>
        <v>0</v>
      </c>
      <c r="S26" s="128">
        <f t="shared" ca="1" si="7"/>
        <v>0</v>
      </c>
      <c r="T26" s="130">
        <f t="shared" si="8"/>
        <v>0</v>
      </c>
      <c r="U26" s="130">
        <f t="shared" si="9"/>
        <v>0</v>
      </c>
      <c r="V26" s="135">
        <f t="shared" ca="1" si="10"/>
        <v>0</v>
      </c>
      <c r="W26" s="135">
        <f t="shared" ca="1" si="11"/>
        <v>0</v>
      </c>
      <c r="X26" s="135">
        <f t="shared" ca="1" si="12"/>
        <v>0</v>
      </c>
      <c r="Y26" s="135">
        <f t="shared" ca="1" si="13"/>
        <v>0</v>
      </c>
      <c r="Z26" s="129">
        <f t="shared" si="14"/>
        <v>0</v>
      </c>
      <c r="AA26" s="129">
        <f t="shared" si="15"/>
        <v>0</v>
      </c>
      <c r="AB26" s="130">
        <f t="shared" ca="1" si="16"/>
        <v>0</v>
      </c>
      <c r="AC26" s="130">
        <f t="shared" ca="1" si="17"/>
        <v>0</v>
      </c>
      <c r="AD26" s="130">
        <f t="shared" si="1"/>
        <v>0</v>
      </c>
      <c r="AE26" s="130">
        <f t="shared" si="18"/>
        <v>0</v>
      </c>
      <c r="AF26" s="130">
        <f t="shared" ca="1" si="19"/>
        <v>0</v>
      </c>
      <c r="AG26" s="130">
        <f t="shared" ca="1" si="20"/>
        <v>0</v>
      </c>
      <c r="AH26" s="218"/>
      <c r="AI26" s="204"/>
      <c r="AJ26" s="204"/>
      <c r="AK26" s="162">
        <f t="shared" si="24"/>
        <v>6</v>
      </c>
      <c r="AL26" s="70">
        <f t="shared" si="21"/>
        <v>0</v>
      </c>
      <c r="AM26" s="70" t="e">
        <f>VLOOKUP(Worksheet!N26,code!$K$3:$M$13,3,FALSE)</f>
        <v>#N/A</v>
      </c>
      <c r="AN26" s="158" t="str">
        <f t="shared" si="2"/>
        <v/>
      </c>
      <c r="AO26" s="158" t="str">
        <f t="shared" si="25"/>
        <v/>
      </c>
      <c r="AP26" s="70" t="str">
        <f t="shared" si="22"/>
        <v/>
      </c>
      <c r="AQ26" s="158" t="str">
        <f t="shared" si="3"/>
        <v/>
      </c>
      <c r="AR26" s="158" t="str">
        <f t="shared" si="23"/>
        <v/>
      </c>
    </row>
    <row r="27" spans="1:44" ht="11.25" customHeight="1" x14ac:dyDescent="0.2">
      <c r="A27" s="169" t="s">
        <v>738</v>
      </c>
      <c r="B27" s="132"/>
      <c r="C27" s="132"/>
      <c r="D27" s="132"/>
      <c r="E27" s="133">
        <v>1</v>
      </c>
      <c r="F27" s="143">
        <f t="shared" si="0"/>
        <v>0</v>
      </c>
      <c r="G27" s="147"/>
      <c r="H27" s="148"/>
      <c r="I27" s="144"/>
      <c r="J27" s="149"/>
      <c r="K27" s="151"/>
      <c r="L27" s="152">
        <f t="shared" si="4"/>
        <v>0</v>
      </c>
      <c r="M27" s="152">
        <f t="shared" si="5"/>
        <v>0</v>
      </c>
      <c r="N27" s="153"/>
      <c r="O27" s="154"/>
      <c r="P27" s="145"/>
      <c r="Q27" s="128">
        <f ca="1">IF(OR(ISBLANK($C$10),ISBLANK($C$12),ISBLANK($G$12),ISBLANK($G$13),AND(LEFT(G27,6)="Atrium",ISBLANK(I27))=TRUE)=TRUE,0,IF(LEFT(G27,6)="Atrium",IF(G27='ASHRAE 90.1 2013 - CST'!$D$2,0.4+I27*0.02,I27*0.03),IF(ISBLANK(G27),IF(ISBLANK(H27),"0",VLOOKUP(H27,INDIRECT("BSSTTable_"&amp;$C$10),2,FALSE)),INDEX(INDIRECT("CSTTable_"&amp;$C$10),MATCH($C$12,INDIRECT("BldgTypes_"&amp;$C$10),0),MATCH(G27,INDIRECT("CSTTableTypes_"&amp;$C$10),0)))))</f>
        <v>0</v>
      </c>
      <c r="R27" s="128">
        <f t="shared" ca="1" si="6"/>
        <v>0</v>
      </c>
      <c r="S27" s="128">
        <f t="shared" ca="1" si="7"/>
        <v>0</v>
      </c>
      <c r="T27" s="130">
        <f t="shared" si="8"/>
        <v>0</v>
      </c>
      <c r="U27" s="130">
        <f t="shared" si="9"/>
        <v>0</v>
      </c>
      <c r="V27" s="135">
        <f t="shared" ca="1" si="10"/>
        <v>0</v>
      </c>
      <c r="W27" s="135">
        <f t="shared" ca="1" si="11"/>
        <v>0</v>
      </c>
      <c r="X27" s="135">
        <f t="shared" ca="1" si="12"/>
        <v>0</v>
      </c>
      <c r="Y27" s="135">
        <f t="shared" ca="1" si="13"/>
        <v>0</v>
      </c>
      <c r="Z27" s="129">
        <f t="shared" si="14"/>
        <v>0</v>
      </c>
      <c r="AA27" s="129">
        <f t="shared" si="15"/>
        <v>0</v>
      </c>
      <c r="AB27" s="130">
        <f t="shared" ca="1" si="16"/>
        <v>0</v>
      </c>
      <c r="AC27" s="130">
        <f t="shared" ca="1" si="17"/>
        <v>0</v>
      </c>
      <c r="AD27" s="130">
        <f t="shared" ref="AD27:AD50" si="26">IF(AND(NOT(ISNA(T27)),$Z27="y"),V27,0)</f>
        <v>0</v>
      </c>
      <c r="AE27" s="130">
        <f t="shared" si="18"/>
        <v>0</v>
      </c>
      <c r="AF27" s="130">
        <f t="shared" ca="1" si="19"/>
        <v>0</v>
      </c>
      <c r="AG27" s="130">
        <f t="shared" ca="1" si="20"/>
        <v>0</v>
      </c>
      <c r="AH27" s="218"/>
      <c r="AI27" s="204"/>
      <c r="AJ27" s="204"/>
      <c r="AK27" s="162">
        <f t="shared" si="24"/>
        <v>7</v>
      </c>
      <c r="AL27" s="70">
        <f t="shared" si="21"/>
        <v>0</v>
      </c>
      <c r="AM27" s="70" t="e">
        <f>VLOOKUP(Worksheet!N27,code!$K$3:$M$13,3,FALSE)</f>
        <v>#N/A</v>
      </c>
      <c r="AN27" s="158" t="str">
        <f t="shared" si="2"/>
        <v/>
      </c>
      <c r="AO27" s="158" t="str">
        <f t="shared" si="25"/>
        <v/>
      </c>
      <c r="AP27" s="70" t="str">
        <f t="shared" si="22"/>
        <v/>
      </c>
      <c r="AQ27" s="158" t="str">
        <f t="shared" si="3"/>
        <v/>
      </c>
      <c r="AR27" s="158" t="str">
        <f t="shared" si="23"/>
        <v/>
      </c>
    </row>
    <row r="28" spans="1:44" ht="11.25" customHeight="1" x14ac:dyDescent="0.2">
      <c r="A28" s="169" t="s">
        <v>738</v>
      </c>
      <c r="B28" s="132"/>
      <c r="C28" s="132"/>
      <c r="D28" s="132"/>
      <c r="E28" s="133">
        <v>1</v>
      </c>
      <c r="F28" s="143">
        <f t="shared" si="0"/>
        <v>0</v>
      </c>
      <c r="G28" s="147"/>
      <c r="H28" s="148"/>
      <c r="I28" s="144"/>
      <c r="J28" s="149"/>
      <c r="K28" s="151"/>
      <c r="L28" s="152">
        <f t="shared" si="4"/>
        <v>0</v>
      </c>
      <c r="M28" s="152">
        <f t="shared" si="5"/>
        <v>0</v>
      </c>
      <c r="N28" s="153"/>
      <c r="O28" s="154"/>
      <c r="P28" s="145"/>
      <c r="Q28" s="128">
        <f ca="1">IF(OR(ISBLANK($C$10),ISBLANK($C$12),ISBLANK($G$12),ISBLANK($G$13),AND(LEFT(G28,6)="Atrium",ISBLANK(I28))=TRUE)=TRUE,0,IF(LEFT(G28,6)="Atrium",IF(G28='ASHRAE 90.1 2013 - CST'!$D$2,0.4+I28*0.02,I28*0.03),IF(ISBLANK(G28),IF(ISBLANK(H28),"0",VLOOKUP(H28,INDIRECT("BSSTTable_"&amp;$C$10),2,FALSE)),INDEX(INDIRECT("CSTTable_"&amp;$C$10),MATCH($C$12,INDIRECT("BldgTypes_"&amp;$C$10),0),MATCH(G28,INDIRECT("CSTTableTypes_"&amp;$C$10),0)))))</f>
        <v>0</v>
      </c>
      <c r="R28" s="128">
        <f t="shared" ca="1" si="6"/>
        <v>0</v>
      </c>
      <c r="S28" s="128">
        <f t="shared" ca="1" si="7"/>
        <v>0</v>
      </c>
      <c r="T28" s="130">
        <f t="shared" si="8"/>
        <v>0</v>
      </c>
      <c r="U28" s="130">
        <f t="shared" si="9"/>
        <v>0</v>
      </c>
      <c r="V28" s="135">
        <f t="shared" ca="1" si="10"/>
        <v>0</v>
      </c>
      <c r="W28" s="135">
        <f t="shared" ca="1" si="11"/>
        <v>0</v>
      </c>
      <c r="X28" s="135">
        <f t="shared" ca="1" si="12"/>
        <v>0</v>
      </c>
      <c r="Y28" s="135">
        <f t="shared" ca="1" si="13"/>
        <v>0</v>
      </c>
      <c r="Z28" s="129">
        <f t="shared" si="14"/>
        <v>0</v>
      </c>
      <c r="AA28" s="129">
        <f t="shared" si="15"/>
        <v>0</v>
      </c>
      <c r="AB28" s="130">
        <f t="shared" ca="1" si="16"/>
        <v>0</v>
      </c>
      <c r="AC28" s="130">
        <f t="shared" ca="1" si="17"/>
        <v>0</v>
      </c>
      <c r="AD28" s="130">
        <f t="shared" si="26"/>
        <v>0</v>
      </c>
      <c r="AE28" s="130">
        <f t="shared" si="18"/>
        <v>0</v>
      </c>
      <c r="AF28" s="130">
        <f t="shared" ca="1" si="19"/>
        <v>0</v>
      </c>
      <c r="AG28" s="130">
        <f t="shared" ca="1" si="20"/>
        <v>0</v>
      </c>
      <c r="AH28" s="218"/>
      <c r="AI28" s="204"/>
      <c r="AJ28" s="204"/>
      <c r="AK28" s="162">
        <f t="shared" si="24"/>
        <v>8</v>
      </c>
      <c r="AL28" s="70">
        <f t="shared" si="21"/>
        <v>0</v>
      </c>
      <c r="AM28" s="70" t="e">
        <f>VLOOKUP(Worksheet!N28,code!$K$3:$M$13,3,FALSE)</f>
        <v>#N/A</v>
      </c>
      <c r="AN28" s="158" t="str">
        <f t="shared" si="2"/>
        <v/>
      </c>
      <c r="AO28" s="158" t="str">
        <f t="shared" si="25"/>
        <v/>
      </c>
      <c r="AP28" s="70" t="str">
        <f t="shared" si="22"/>
        <v/>
      </c>
      <c r="AQ28" s="158" t="str">
        <f t="shared" si="3"/>
        <v/>
      </c>
      <c r="AR28" s="158" t="str">
        <f t="shared" si="23"/>
        <v/>
      </c>
    </row>
    <row r="29" spans="1:44" ht="11.25" customHeight="1" x14ac:dyDescent="0.2">
      <c r="A29" s="169" t="s">
        <v>738</v>
      </c>
      <c r="B29" s="132"/>
      <c r="C29" s="132"/>
      <c r="D29" s="132"/>
      <c r="E29" s="133">
        <v>1</v>
      </c>
      <c r="F29" s="143">
        <f t="shared" si="0"/>
        <v>0</v>
      </c>
      <c r="G29" s="147"/>
      <c r="H29" s="148"/>
      <c r="I29" s="144"/>
      <c r="J29" s="149"/>
      <c r="K29" s="151"/>
      <c r="L29" s="152">
        <f t="shared" si="4"/>
        <v>0</v>
      </c>
      <c r="M29" s="152">
        <f t="shared" si="5"/>
        <v>0</v>
      </c>
      <c r="N29" s="153"/>
      <c r="O29" s="154"/>
      <c r="P29" s="145"/>
      <c r="Q29" s="128">
        <f ca="1">IF(OR(ISBLANK($C$10),ISBLANK($C$12),ISBLANK($G$12),ISBLANK($G$13),AND(LEFT(G29,6)="Atrium",ISBLANK(I29))=TRUE)=TRUE,0,IF(LEFT(G29,6)="Atrium",IF(G29='ASHRAE 90.1 2013 - CST'!$D$2,0.4+I29*0.02,I29*0.03),IF(ISBLANK(G29),IF(ISBLANK(H29),"0",VLOOKUP(H29,INDIRECT("BSSTTable_"&amp;$C$10),2,FALSE)),INDEX(INDIRECT("CSTTable_"&amp;$C$10),MATCH($C$12,INDIRECT("BldgTypes_"&amp;$C$10),0),MATCH(G29,INDIRECT("CSTTableTypes_"&amp;$C$10),0)))))</f>
        <v>0</v>
      </c>
      <c r="R29" s="128">
        <f t="shared" ca="1" si="6"/>
        <v>0</v>
      </c>
      <c r="S29" s="128">
        <f t="shared" ca="1" si="7"/>
        <v>0</v>
      </c>
      <c r="T29" s="130">
        <f t="shared" si="8"/>
        <v>0</v>
      </c>
      <c r="U29" s="130">
        <f t="shared" si="9"/>
        <v>0</v>
      </c>
      <c r="V29" s="135">
        <f t="shared" ca="1" si="10"/>
        <v>0</v>
      </c>
      <c r="W29" s="135">
        <f t="shared" ca="1" si="11"/>
        <v>0</v>
      </c>
      <c r="X29" s="135">
        <f t="shared" ca="1" si="12"/>
        <v>0</v>
      </c>
      <c r="Y29" s="135">
        <f t="shared" ca="1" si="13"/>
        <v>0</v>
      </c>
      <c r="Z29" s="129">
        <f t="shared" si="14"/>
        <v>0</v>
      </c>
      <c r="AA29" s="129">
        <f t="shared" si="15"/>
        <v>0</v>
      </c>
      <c r="AB29" s="130">
        <f t="shared" ca="1" si="16"/>
        <v>0</v>
      </c>
      <c r="AC29" s="130">
        <f t="shared" ca="1" si="17"/>
        <v>0</v>
      </c>
      <c r="AD29" s="130">
        <f t="shared" si="26"/>
        <v>0</v>
      </c>
      <c r="AE29" s="130">
        <f t="shared" si="18"/>
        <v>0</v>
      </c>
      <c r="AF29" s="130">
        <f t="shared" ca="1" si="19"/>
        <v>0</v>
      </c>
      <c r="AG29" s="130">
        <f t="shared" ca="1" si="20"/>
        <v>0</v>
      </c>
      <c r="AH29" s="218"/>
      <c r="AI29" s="204"/>
      <c r="AJ29" s="204"/>
      <c r="AK29" s="162">
        <f t="shared" si="24"/>
        <v>9</v>
      </c>
      <c r="AL29" s="70">
        <f t="shared" si="21"/>
        <v>0</v>
      </c>
      <c r="AM29" s="70" t="e">
        <f>VLOOKUP(Worksheet!N29,code!$K$3:$M$13,3,FALSE)</f>
        <v>#N/A</v>
      </c>
      <c r="AN29" s="158" t="str">
        <f t="shared" si="2"/>
        <v/>
      </c>
      <c r="AO29" s="158" t="str">
        <f t="shared" si="25"/>
        <v/>
      </c>
      <c r="AP29" s="70" t="str">
        <f t="shared" si="22"/>
        <v/>
      </c>
      <c r="AQ29" s="158" t="str">
        <f t="shared" si="3"/>
        <v/>
      </c>
      <c r="AR29" s="158" t="str">
        <f t="shared" si="23"/>
        <v/>
      </c>
    </row>
    <row r="30" spans="1:44" ht="11.25" customHeight="1" x14ac:dyDescent="0.2">
      <c r="A30" s="169" t="s">
        <v>738</v>
      </c>
      <c r="B30" s="132"/>
      <c r="C30" s="132"/>
      <c r="D30" s="132"/>
      <c r="E30" s="133">
        <v>1</v>
      </c>
      <c r="F30" s="143">
        <f t="shared" si="0"/>
        <v>0</v>
      </c>
      <c r="G30" s="147"/>
      <c r="H30" s="148"/>
      <c r="I30" s="144"/>
      <c r="J30" s="149"/>
      <c r="K30" s="151"/>
      <c r="L30" s="152">
        <f t="shared" si="4"/>
        <v>0</v>
      </c>
      <c r="M30" s="152">
        <f t="shared" si="5"/>
        <v>0</v>
      </c>
      <c r="N30" s="153"/>
      <c r="O30" s="154"/>
      <c r="P30" s="145"/>
      <c r="Q30" s="128">
        <f ca="1">IF(OR(ISBLANK($C$10),ISBLANK($C$12),ISBLANK($G$12),ISBLANK($G$13),AND(LEFT(G30,6)="Atrium",ISBLANK(I30))=TRUE)=TRUE,0,IF(LEFT(G30,6)="Atrium",IF(G30='ASHRAE 90.1 2013 - CST'!$D$2,0.4+I30*0.02,I30*0.03),IF(ISBLANK(G30),IF(ISBLANK(H30),"0",VLOOKUP(H30,INDIRECT("BSSTTable_"&amp;$C$10),2,FALSE)),INDEX(INDIRECT("CSTTable_"&amp;$C$10),MATCH($C$12,INDIRECT("BldgTypes_"&amp;$C$10),0),MATCH(G30,INDIRECT("CSTTableTypes_"&amp;$C$10),0)))))</f>
        <v>0</v>
      </c>
      <c r="R30" s="128">
        <f t="shared" ca="1" si="6"/>
        <v>0</v>
      </c>
      <c r="S30" s="128">
        <f t="shared" ca="1" si="7"/>
        <v>0</v>
      </c>
      <c r="T30" s="130">
        <f t="shared" si="8"/>
        <v>0</v>
      </c>
      <c r="U30" s="130">
        <f t="shared" si="9"/>
        <v>0</v>
      </c>
      <c r="V30" s="135">
        <f t="shared" ca="1" si="10"/>
        <v>0</v>
      </c>
      <c r="W30" s="135">
        <f t="shared" ca="1" si="11"/>
        <v>0</v>
      </c>
      <c r="X30" s="135">
        <f t="shared" ca="1" si="12"/>
        <v>0</v>
      </c>
      <c r="Y30" s="135">
        <f t="shared" ca="1" si="13"/>
        <v>0</v>
      </c>
      <c r="Z30" s="129">
        <f t="shared" si="14"/>
        <v>0</v>
      </c>
      <c r="AA30" s="129">
        <f t="shared" si="15"/>
        <v>0</v>
      </c>
      <c r="AB30" s="130">
        <f t="shared" ca="1" si="16"/>
        <v>0</v>
      </c>
      <c r="AC30" s="130">
        <f t="shared" ca="1" si="17"/>
        <v>0</v>
      </c>
      <c r="AD30" s="130">
        <f t="shared" si="26"/>
        <v>0</v>
      </c>
      <c r="AE30" s="130">
        <f t="shared" si="18"/>
        <v>0</v>
      </c>
      <c r="AF30" s="130">
        <f t="shared" ca="1" si="19"/>
        <v>0</v>
      </c>
      <c r="AG30" s="130">
        <f t="shared" ca="1" si="20"/>
        <v>0</v>
      </c>
      <c r="AH30" s="218"/>
      <c r="AI30" s="204"/>
      <c r="AJ30" s="204"/>
      <c r="AK30" s="162">
        <f t="shared" si="24"/>
        <v>10</v>
      </c>
      <c r="AL30" s="70">
        <f t="shared" si="21"/>
        <v>0</v>
      </c>
      <c r="AM30" s="70" t="e">
        <f>VLOOKUP(Worksheet!N30,code!$K$3:$M$13,3,FALSE)</f>
        <v>#N/A</v>
      </c>
      <c r="AN30" s="158" t="str">
        <f t="shared" si="2"/>
        <v/>
      </c>
      <c r="AO30" s="158" t="str">
        <f t="shared" si="25"/>
        <v/>
      </c>
      <c r="AP30" s="70" t="str">
        <f t="shared" si="22"/>
        <v/>
      </c>
      <c r="AQ30" s="158" t="str">
        <f t="shared" si="3"/>
        <v/>
      </c>
      <c r="AR30" s="158" t="str">
        <f t="shared" si="23"/>
        <v/>
      </c>
    </row>
    <row r="31" spans="1:44" ht="11.25" customHeight="1" x14ac:dyDescent="0.2">
      <c r="A31" s="169" t="s">
        <v>738</v>
      </c>
      <c r="B31" s="132"/>
      <c r="C31" s="132"/>
      <c r="D31" s="132"/>
      <c r="E31" s="133">
        <v>1</v>
      </c>
      <c r="F31" s="143">
        <f t="shared" si="0"/>
        <v>0</v>
      </c>
      <c r="G31" s="147"/>
      <c r="H31" s="148"/>
      <c r="I31" s="144"/>
      <c r="J31" s="149"/>
      <c r="K31" s="151"/>
      <c r="L31" s="152">
        <f t="shared" si="4"/>
        <v>0</v>
      </c>
      <c r="M31" s="152">
        <f t="shared" si="5"/>
        <v>0</v>
      </c>
      <c r="N31" s="153"/>
      <c r="O31" s="154"/>
      <c r="P31" s="145"/>
      <c r="Q31" s="128">
        <f ca="1">IF(OR(ISBLANK($C$10),ISBLANK($C$12),ISBLANK($G$12),ISBLANK($G$13),AND(LEFT(G31,6)="Atrium",ISBLANK(I31))=TRUE)=TRUE,0,IF(LEFT(G31,6)="Atrium",IF(G31='ASHRAE 90.1 2013 - CST'!$D$2,0.4+I31*0.02,I31*0.03),IF(ISBLANK(G31),IF(ISBLANK(H31),"0",VLOOKUP(H31,INDIRECT("BSSTTable_"&amp;$C$10),2,FALSE)),INDEX(INDIRECT("CSTTable_"&amp;$C$10),MATCH($C$12,INDIRECT("BldgTypes_"&amp;$C$10),0),MATCH(G31,INDIRECT("CSTTableTypes_"&amp;$C$10),0)))))</f>
        <v>0</v>
      </c>
      <c r="R31" s="128">
        <f t="shared" ca="1" si="6"/>
        <v>0</v>
      </c>
      <c r="S31" s="128">
        <f t="shared" ca="1" si="7"/>
        <v>0</v>
      </c>
      <c r="T31" s="130">
        <f t="shared" si="8"/>
        <v>0</v>
      </c>
      <c r="U31" s="130">
        <f t="shared" si="9"/>
        <v>0</v>
      </c>
      <c r="V31" s="135">
        <f t="shared" ca="1" si="10"/>
        <v>0</v>
      </c>
      <c r="W31" s="135">
        <f t="shared" ca="1" si="11"/>
        <v>0</v>
      </c>
      <c r="X31" s="135">
        <f t="shared" ca="1" si="12"/>
        <v>0</v>
      </c>
      <c r="Y31" s="135">
        <f t="shared" ca="1" si="13"/>
        <v>0</v>
      </c>
      <c r="Z31" s="129">
        <f t="shared" si="14"/>
        <v>0</v>
      </c>
      <c r="AA31" s="129">
        <f t="shared" si="15"/>
        <v>0</v>
      </c>
      <c r="AB31" s="130">
        <f t="shared" ca="1" si="16"/>
        <v>0</v>
      </c>
      <c r="AC31" s="130">
        <f t="shared" ca="1" si="17"/>
        <v>0</v>
      </c>
      <c r="AD31" s="130">
        <f t="shared" si="26"/>
        <v>0</v>
      </c>
      <c r="AE31" s="130">
        <f t="shared" si="18"/>
        <v>0</v>
      </c>
      <c r="AF31" s="130">
        <f t="shared" ca="1" si="19"/>
        <v>0</v>
      </c>
      <c r="AG31" s="130">
        <f t="shared" ca="1" si="20"/>
        <v>0</v>
      </c>
      <c r="AH31" s="218"/>
      <c r="AI31" s="204"/>
      <c r="AJ31" s="204"/>
      <c r="AK31" s="162">
        <f t="shared" si="24"/>
        <v>11</v>
      </c>
      <c r="AL31" s="70">
        <f t="shared" si="21"/>
        <v>0</v>
      </c>
      <c r="AM31" s="70" t="e">
        <f>VLOOKUP(Worksheet!N31,code!$K$3:$M$13,3,FALSE)</f>
        <v>#N/A</v>
      </c>
      <c r="AN31" s="158" t="str">
        <f t="shared" si="2"/>
        <v/>
      </c>
      <c r="AO31" s="158" t="str">
        <f t="shared" si="25"/>
        <v/>
      </c>
      <c r="AP31" s="70" t="str">
        <f t="shared" si="22"/>
        <v/>
      </c>
      <c r="AQ31" s="158" t="str">
        <f t="shared" si="3"/>
        <v/>
      </c>
      <c r="AR31" s="158" t="str">
        <f t="shared" si="23"/>
        <v/>
      </c>
    </row>
    <row r="32" spans="1:44" ht="11.25" customHeight="1" x14ac:dyDescent="0.2">
      <c r="A32" s="169" t="s">
        <v>738</v>
      </c>
      <c r="B32" s="132"/>
      <c r="C32" s="132"/>
      <c r="D32" s="132"/>
      <c r="E32" s="133">
        <v>1</v>
      </c>
      <c r="F32" s="143">
        <f t="shared" si="0"/>
        <v>0</v>
      </c>
      <c r="G32" s="147"/>
      <c r="H32" s="148"/>
      <c r="I32" s="144"/>
      <c r="J32" s="149"/>
      <c r="K32" s="151"/>
      <c r="L32" s="152">
        <f t="shared" si="4"/>
        <v>0</v>
      </c>
      <c r="M32" s="152">
        <f t="shared" si="5"/>
        <v>0</v>
      </c>
      <c r="N32" s="153"/>
      <c r="O32" s="154"/>
      <c r="P32" s="145"/>
      <c r="Q32" s="128">
        <f ca="1">IF(OR(ISBLANK($C$10),ISBLANK($C$12),ISBLANK($G$12),ISBLANK($G$13),AND(LEFT(G32,6)="Atrium",ISBLANK(I32))=TRUE)=TRUE,0,IF(LEFT(G32,6)="Atrium",IF(G32='ASHRAE 90.1 2013 - CST'!$D$2,0.4+I32*0.02,I32*0.03),IF(ISBLANK(G32),IF(ISBLANK(H32),"0",VLOOKUP(H32,INDIRECT("BSSTTable_"&amp;$C$10),2,FALSE)),INDEX(INDIRECT("CSTTable_"&amp;$C$10),MATCH($C$12,INDIRECT("BldgTypes_"&amp;$C$10),0),MATCH(G32,INDIRECT("CSTTableTypes_"&amp;$C$10),0)))))</f>
        <v>0</v>
      </c>
      <c r="R32" s="128">
        <f t="shared" ca="1" si="6"/>
        <v>0</v>
      </c>
      <c r="S32" s="128">
        <f t="shared" ca="1" si="7"/>
        <v>0</v>
      </c>
      <c r="T32" s="130">
        <f t="shared" si="8"/>
        <v>0</v>
      </c>
      <c r="U32" s="130">
        <f t="shared" si="9"/>
        <v>0</v>
      </c>
      <c r="V32" s="135">
        <f t="shared" ca="1" si="10"/>
        <v>0</v>
      </c>
      <c r="W32" s="135">
        <f t="shared" ca="1" si="11"/>
        <v>0</v>
      </c>
      <c r="X32" s="135">
        <f t="shared" ca="1" si="12"/>
        <v>0</v>
      </c>
      <c r="Y32" s="135">
        <f t="shared" ca="1" si="13"/>
        <v>0</v>
      </c>
      <c r="Z32" s="129">
        <f t="shared" si="14"/>
        <v>0</v>
      </c>
      <c r="AA32" s="129">
        <f t="shared" si="15"/>
        <v>0</v>
      </c>
      <c r="AB32" s="130">
        <f t="shared" ca="1" si="16"/>
        <v>0</v>
      </c>
      <c r="AC32" s="130">
        <f t="shared" ca="1" si="17"/>
        <v>0</v>
      </c>
      <c r="AD32" s="130">
        <f t="shared" si="26"/>
        <v>0</v>
      </c>
      <c r="AE32" s="130">
        <f t="shared" si="18"/>
        <v>0</v>
      </c>
      <c r="AF32" s="130">
        <f t="shared" ca="1" si="19"/>
        <v>0</v>
      </c>
      <c r="AG32" s="130">
        <f t="shared" ca="1" si="20"/>
        <v>0</v>
      </c>
      <c r="AH32" s="218"/>
      <c r="AI32" s="204"/>
      <c r="AJ32" s="204"/>
      <c r="AK32" s="162">
        <f t="shared" si="24"/>
        <v>12</v>
      </c>
      <c r="AL32" s="70">
        <f t="shared" si="21"/>
        <v>0</v>
      </c>
      <c r="AM32" s="70" t="e">
        <f>VLOOKUP(Worksheet!N32,code!$K$3:$M$13,3,FALSE)</f>
        <v>#N/A</v>
      </c>
      <c r="AN32" s="158" t="str">
        <f t="shared" si="2"/>
        <v/>
      </c>
      <c r="AO32" s="158" t="str">
        <f t="shared" si="25"/>
        <v/>
      </c>
      <c r="AP32" s="70" t="str">
        <f t="shared" si="22"/>
        <v/>
      </c>
      <c r="AQ32" s="158" t="str">
        <f t="shared" si="3"/>
        <v/>
      </c>
      <c r="AR32" s="158" t="str">
        <f t="shared" si="23"/>
        <v/>
      </c>
    </row>
    <row r="33" spans="1:44" ht="11.25" customHeight="1" x14ac:dyDescent="0.2">
      <c r="A33" s="169" t="s">
        <v>738</v>
      </c>
      <c r="B33" s="132"/>
      <c r="C33" s="132"/>
      <c r="D33" s="132"/>
      <c r="E33" s="133">
        <v>1</v>
      </c>
      <c r="F33" s="143">
        <f t="shared" si="0"/>
        <v>0</v>
      </c>
      <c r="G33" s="147"/>
      <c r="H33" s="148"/>
      <c r="I33" s="144"/>
      <c r="J33" s="149"/>
      <c r="K33" s="151"/>
      <c r="L33" s="152">
        <f t="shared" si="4"/>
        <v>0</v>
      </c>
      <c r="M33" s="152">
        <f t="shared" si="5"/>
        <v>0</v>
      </c>
      <c r="N33" s="153"/>
      <c r="O33" s="154"/>
      <c r="P33" s="145"/>
      <c r="Q33" s="128">
        <f ca="1">IF(OR(ISBLANK($C$10),ISBLANK($C$12),ISBLANK($G$12),ISBLANK($G$13),AND(LEFT(G33,6)="Atrium",ISBLANK(I33))=TRUE)=TRUE,0,IF(LEFT(G33,6)="Atrium",IF(G33='ASHRAE 90.1 2013 - CST'!$D$2,0.4+I33*0.02,I33*0.03),IF(ISBLANK(G33),IF(ISBLANK(H33),"0",VLOOKUP(H33,INDIRECT("BSSTTable_"&amp;$C$10),2,FALSE)),INDEX(INDIRECT("CSTTable_"&amp;$C$10),MATCH($C$12,INDIRECT("BldgTypes_"&amp;$C$10),0),MATCH(G33,INDIRECT("CSTTableTypes_"&amp;$C$10),0)))))</f>
        <v>0</v>
      </c>
      <c r="R33" s="128">
        <f t="shared" ca="1" si="6"/>
        <v>0</v>
      </c>
      <c r="S33" s="128">
        <f t="shared" ca="1" si="7"/>
        <v>0</v>
      </c>
      <c r="T33" s="130">
        <f t="shared" si="8"/>
        <v>0</v>
      </c>
      <c r="U33" s="130">
        <f t="shared" si="9"/>
        <v>0</v>
      </c>
      <c r="V33" s="135">
        <f t="shared" ca="1" si="10"/>
        <v>0</v>
      </c>
      <c r="W33" s="135">
        <f t="shared" ca="1" si="11"/>
        <v>0</v>
      </c>
      <c r="X33" s="135">
        <f t="shared" ca="1" si="12"/>
        <v>0</v>
      </c>
      <c r="Y33" s="135">
        <f t="shared" ca="1" si="13"/>
        <v>0</v>
      </c>
      <c r="Z33" s="129">
        <f t="shared" si="14"/>
        <v>0</v>
      </c>
      <c r="AA33" s="129">
        <f t="shared" si="15"/>
        <v>0</v>
      </c>
      <c r="AB33" s="130">
        <f t="shared" ca="1" si="16"/>
        <v>0</v>
      </c>
      <c r="AC33" s="130">
        <f t="shared" ca="1" si="17"/>
        <v>0</v>
      </c>
      <c r="AD33" s="130">
        <f t="shared" si="26"/>
        <v>0</v>
      </c>
      <c r="AE33" s="130">
        <f t="shared" si="18"/>
        <v>0</v>
      </c>
      <c r="AF33" s="130">
        <f t="shared" ca="1" si="19"/>
        <v>0</v>
      </c>
      <c r="AG33" s="130">
        <f t="shared" ca="1" si="20"/>
        <v>0</v>
      </c>
      <c r="AH33" s="218"/>
      <c r="AI33" s="204"/>
      <c r="AJ33" s="204"/>
      <c r="AK33" s="162">
        <f>AK32+1</f>
        <v>13</v>
      </c>
      <c r="AL33" s="70">
        <f t="shared" si="21"/>
        <v>0</v>
      </c>
      <c r="AM33" s="70" t="e">
        <f>VLOOKUP(Worksheet!N33,code!$K$3:$M$13,3,FALSE)</f>
        <v>#N/A</v>
      </c>
      <c r="AN33" s="158" t="str">
        <f t="shared" si="2"/>
        <v/>
      </c>
      <c r="AO33" s="158" t="str">
        <f t="shared" si="25"/>
        <v/>
      </c>
      <c r="AP33" s="70" t="str">
        <f t="shared" si="22"/>
        <v/>
      </c>
      <c r="AQ33" s="158" t="str">
        <f t="shared" si="3"/>
        <v/>
      </c>
      <c r="AR33" s="158" t="str">
        <f t="shared" si="23"/>
        <v/>
      </c>
    </row>
    <row r="34" spans="1:44" ht="11.25" customHeight="1" x14ac:dyDescent="0.2">
      <c r="A34" s="169" t="s">
        <v>738</v>
      </c>
      <c r="B34" s="132"/>
      <c r="C34" s="132"/>
      <c r="D34" s="132"/>
      <c r="E34" s="133">
        <v>1</v>
      </c>
      <c r="F34" s="143">
        <f t="shared" si="0"/>
        <v>0</v>
      </c>
      <c r="G34" s="147"/>
      <c r="H34" s="148"/>
      <c r="I34" s="144"/>
      <c r="J34" s="149"/>
      <c r="K34" s="151"/>
      <c r="L34" s="152">
        <f t="shared" si="4"/>
        <v>0</v>
      </c>
      <c r="M34" s="152">
        <f t="shared" si="5"/>
        <v>0</v>
      </c>
      <c r="N34" s="153"/>
      <c r="O34" s="154"/>
      <c r="P34" s="145"/>
      <c r="Q34" s="128">
        <f ca="1">IF(OR(ISBLANK($C$10),ISBLANK($C$12),ISBLANK($G$12),ISBLANK($G$13),AND(LEFT(G34,6)="Atrium",ISBLANK(I34))=TRUE)=TRUE,0,IF(LEFT(G34,6)="Atrium",IF(G34='ASHRAE 90.1 2013 - CST'!$D$2,0.4+I34*0.02,I34*0.03),IF(ISBLANK(G34),IF(ISBLANK(H34),"0",VLOOKUP(H34,INDIRECT("BSSTTable_"&amp;$C$10),2,FALSE)),INDEX(INDIRECT("CSTTable_"&amp;$C$10),MATCH($C$12,INDIRECT("BldgTypes_"&amp;$C$10),0),MATCH(G34,INDIRECT("CSTTableTypes_"&amp;$C$10),0)))))</f>
        <v>0</v>
      </c>
      <c r="R34" s="128">
        <f t="shared" ca="1" si="6"/>
        <v>0</v>
      </c>
      <c r="S34" s="128">
        <f t="shared" ca="1" si="7"/>
        <v>0</v>
      </c>
      <c r="T34" s="130">
        <f t="shared" si="8"/>
        <v>0</v>
      </c>
      <c r="U34" s="130">
        <f t="shared" si="9"/>
        <v>0</v>
      </c>
      <c r="V34" s="135">
        <f t="shared" ca="1" si="10"/>
        <v>0</v>
      </c>
      <c r="W34" s="135">
        <f t="shared" ca="1" si="11"/>
        <v>0</v>
      </c>
      <c r="X34" s="135">
        <f t="shared" ca="1" si="12"/>
        <v>0</v>
      </c>
      <c r="Y34" s="135">
        <f t="shared" ca="1" si="13"/>
        <v>0</v>
      </c>
      <c r="Z34" s="129">
        <f t="shared" si="14"/>
        <v>0</v>
      </c>
      <c r="AA34" s="129">
        <f t="shared" si="15"/>
        <v>0</v>
      </c>
      <c r="AB34" s="130">
        <f t="shared" ca="1" si="16"/>
        <v>0</v>
      </c>
      <c r="AC34" s="130">
        <f t="shared" ca="1" si="17"/>
        <v>0</v>
      </c>
      <c r="AD34" s="130">
        <f t="shared" si="26"/>
        <v>0</v>
      </c>
      <c r="AE34" s="130">
        <f t="shared" si="18"/>
        <v>0</v>
      </c>
      <c r="AF34" s="130">
        <f t="shared" ca="1" si="19"/>
        <v>0</v>
      </c>
      <c r="AG34" s="130">
        <f t="shared" ca="1" si="20"/>
        <v>0</v>
      </c>
      <c r="AH34" s="218"/>
      <c r="AI34" s="204"/>
      <c r="AJ34" s="204"/>
      <c r="AK34" s="162">
        <f>AK33+1</f>
        <v>14</v>
      </c>
      <c r="AL34" s="70">
        <f t="shared" si="21"/>
        <v>0</v>
      </c>
      <c r="AM34" s="70" t="e">
        <f>VLOOKUP(Worksheet!N34,code!$K$3:$M$13,3,FALSE)</f>
        <v>#N/A</v>
      </c>
      <c r="AN34" s="158" t="str">
        <f t="shared" si="2"/>
        <v/>
      </c>
      <c r="AO34" s="158" t="str">
        <f t="shared" si="25"/>
        <v/>
      </c>
      <c r="AP34" s="70" t="str">
        <f t="shared" si="22"/>
        <v/>
      </c>
      <c r="AQ34" s="158" t="str">
        <f t="shared" si="3"/>
        <v/>
      </c>
      <c r="AR34" s="158" t="str">
        <f t="shared" si="23"/>
        <v/>
      </c>
    </row>
    <row r="35" spans="1:44" ht="11.25" customHeight="1" x14ac:dyDescent="0.2">
      <c r="A35" s="169" t="s">
        <v>738</v>
      </c>
      <c r="B35" s="132"/>
      <c r="C35" s="132"/>
      <c r="D35" s="132"/>
      <c r="E35" s="133">
        <v>1</v>
      </c>
      <c r="F35" s="143">
        <f t="shared" si="0"/>
        <v>0</v>
      </c>
      <c r="G35" s="147"/>
      <c r="H35" s="148"/>
      <c r="I35" s="144"/>
      <c r="J35" s="149"/>
      <c r="K35" s="151"/>
      <c r="L35" s="152">
        <f t="shared" si="4"/>
        <v>0</v>
      </c>
      <c r="M35" s="152">
        <f t="shared" si="5"/>
        <v>0</v>
      </c>
      <c r="N35" s="153"/>
      <c r="O35" s="154"/>
      <c r="P35" s="145"/>
      <c r="Q35" s="128">
        <f ca="1">IF(OR(ISBLANK($C$10),ISBLANK($C$12),ISBLANK($G$12),ISBLANK($G$13),AND(LEFT(G35,6)="Atrium",ISBLANK(I35))=TRUE)=TRUE,0,IF(LEFT(G35,6)="Atrium",IF(G35='ASHRAE 90.1 2013 - CST'!$D$2,0.4+I35*0.02,I35*0.03),IF(ISBLANK(G35),IF(ISBLANK(H35),"0",VLOOKUP(H35,INDIRECT("BSSTTable_"&amp;$C$10),2,FALSE)),INDEX(INDIRECT("CSTTable_"&amp;$C$10),MATCH($C$12,INDIRECT("BldgTypes_"&amp;$C$10),0),MATCH(G35,INDIRECT("CSTTableTypes_"&amp;$C$10),0)))))</f>
        <v>0</v>
      </c>
      <c r="R35" s="128">
        <f t="shared" ca="1" si="6"/>
        <v>0</v>
      </c>
      <c r="S35" s="128">
        <f t="shared" ca="1" si="7"/>
        <v>0</v>
      </c>
      <c r="T35" s="130">
        <f t="shared" si="8"/>
        <v>0</v>
      </c>
      <c r="U35" s="130">
        <f t="shared" si="9"/>
        <v>0</v>
      </c>
      <c r="V35" s="135">
        <f t="shared" ca="1" si="10"/>
        <v>0</v>
      </c>
      <c r="W35" s="135">
        <f t="shared" ca="1" si="11"/>
        <v>0</v>
      </c>
      <c r="X35" s="135">
        <f t="shared" ca="1" si="12"/>
        <v>0</v>
      </c>
      <c r="Y35" s="135">
        <f t="shared" ca="1" si="13"/>
        <v>0</v>
      </c>
      <c r="Z35" s="129">
        <f t="shared" si="14"/>
        <v>0</v>
      </c>
      <c r="AA35" s="129">
        <f t="shared" si="15"/>
        <v>0</v>
      </c>
      <c r="AB35" s="130">
        <f t="shared" ca="1" si="16"/>
        <v>0</v>
      </c>
      <c r="AC35" s="130">
        <f t="shared" ca="1" si="17"/>
        <v>0</v>
      </c>
      <c r="AD35" s="130">
        <f t="shared" si="26"/>
        <v>0</v>
      </c>
      <c r="AE35" s="130">
        <f t="shared" si="18"/>
        <v>0</v>
      </c>
      <c r="AF35" s="130">
        <f t="shared" ca="1" si="19"/>
        <v>0</v>
      </c>
      <c r="AG35" s="130">
        <f t="shared" ca="1" si="20"/>
        <v>0</v>
      </c>
      <c r="AH35" s="218"/>
      <c r="AI35" s="204"/>
      <c r="AJ35" s="204"/>
      <c r="AK35" s="162">
        <f t="shared" si="24"/>
        <v>15</v>
      </c>
      <c r="AL35" s="70">
        <f t="shared" si="21"/>
        <v>0</v>
      </c>
      <c r="AM35" s="70" t="e">
        <f>VLOOKUP(Worksheet!N35,code!$K$3:$M$13,3,FALSE)</f>
        <v>#N/A</v>
      </c>
      <c r="AN35" s="158" t="str">
        <f t="shared" si="2"/>
        <v/>
      </c>
      <c r="AO35" s="158" t="str">
        <f t="shared" si="25"/>
        <v/>
      </c>
      <c r="AP35" s="70" t="str">
        <f t="shared" si="22"/>
        <v/>
      </c>
      <c r="AQ35" s="158" t="str">
        <f t="shared" si="3"/>
        <v/>
      </c>
      <c r="AR35" s="158" t="str">
        <f t="shared" si="23"/>
        <v/>
      </c>
    </row>
    <row r="36" spans="1:44" ht="11.25" customHeight="1" x14ac:dyDescent="0.2">
      <c r="A36" s="169" t="s">
        <v>738</v>
      </c>
      <c r="B36" s="132"/>
      <c r="C36" s="132"/>
      <c r="D36" s="132"/>
      <c r="E36" s="133">
        <v>1</v>
      </c>
      <c r="F36" s="143">
        <f t="shared" si="0"/>
        <v>0</v>
      </c>
      <c r="G36" s="147"/>
      <c r="H36" s="148"/>
      <c r="I36" s="144"/>
      <c r="J36" s="149"/>
      <c r="K36" s="151"/>
      <c r="L36" s="152">
        <f t="shared" si="4"/>
        <v>0</v>
      </c>
      <c r="M36" s="152">
        <f t="shared" si="5"/>
        <v>0</v>
      </c>
      <c r="N36" s="153"/>
      <c r="O36" s="154"/>
      <c r="P36" s="145"/>
      <c r="Q36" s="128">
        <f ca="1">IF(OR(ISBLANK($C$10),ISBLANK($C$12),ISBLANK($G$12),ISBLANK($G$13),AND(LEFT(G36,6)="Atrium",ISBLANK(I36))=TRUE)=TRUE,0,IF(LEFT(G36,6)="Atrium",IF(G36='ASHRAE 90.1 2013 - CST'!$D$2,0.4+I36*0.02,I36*0.03),IF(ISBLANK(G36),IF(ISBLANK(H36),"0",VLOOKUP(H36,INDIRECT("BSSTTable_"&amp;$C$10),2,FALSE)),INDEX(INDIRECT("CSTTable_"&amp;$C$10),MATCH($C$12,INDIRECT("BldgTypes_"&amp;$C$10),0),MATCH(G36,INDIRECT("CSTTableTypes_"&amp;$C$10),0)))))</f>
        <v>0</v>
      </c>
      <c r="R36" s="128">
        <f t="shared" ca="1" si="6"/>
        <v>0</v>
      </c>
      <c r="S36" s="128">
        <f t="shared" ca="1" si="7"/>
        <v>0</v>
      </c>
      <c r="T36" s="130">
        <f t="shared" si="8"/>
        <v>0</v>
      </c>
      <c r="U36" s="130">
        <f t="shared" si="9"/>
        <v>0</v>
      </c>
      <c r="V36" s="135">
        <f t="shared" ca="1" si="10"/>
        <v>0</v>
      </c>
      <c r="W36" s="135">
        <f t="shared" ca="1" si="11"/>
        <v>0</v>
      </c>
      <c r="X36" s="135">
        <f t="shared" ca="1" si="12"/>
        <v>0</v>
      </c>
      <c r="Y36" s="135">
        <f t="shared" ca="1" si="13"/>
        <v>0</v>
      </c>
      <c r="Z36" s="129">
        <f t="shared" si="14"/>
        <v>0</v>
      </c>
      <c r="AA36" s="129">
        <f t="shared" si="15"/>
        <v>0</v>
      </c>
      <c r="AB36" s="130">
        <f t="shared" ca="1" si="16"/>
        <v>0</v>
      </c>
      <c r="AC36" s="130">
        <f t="shared" ca="1" si="17"/>
        <v>0</v>
      </c>
      <c r="AD36" s="130">
        <f t="shared" si="26"/>
        <v>0</v>
      </c>
      <c r="AE36" s="130">
        <f t="shared" si="18"/>
        <v>0</v>
      </c>
      <c r="AF36" s="130">
        <f t="shared" ca="1" si="19"/>
        <v>0</v>
      </c>
      <c r="AG36" s="130">
        <f t="shared" ca="1" si="20"/>
        <v>0</v>
      </c>
      <c r="AH36" s="218"/>
      <c r="AI36" s="204"/>
      <c r="AJ36" s="204"/>
      <c r="AK36" s="162">
        <f t="shared" si="24"/>
        <v>16</v>
      </c>
      <c r="AL36" s="70">
        <f t="shared" si="21"/>
        <v>0</v>
      </c>
      <c r="AM36" s="70" t="e">
        <f>VLOOKUP(Worksheet!N36,code!$K$3:$M$13,3,FALSE)</f>
        <v>#N/A</v>
      </c>
      <c r="AN36" s="158" t="str">
        <f t="shared" si="2"/>
        <v/>
      </c>
      <c r="AO36" s="158" t="str">
        <f t="shared" si="25"/>
        <v/>
      </c>
      <c r="AP36" s="70" t="str">
        <f t="shared" si="22"/>
        <v/>
      </c>
      <c r="AQ36" s="158" t="str">
        <f t="shared" si="3"/>
        <v/>
      </c>
      <c r="AR36" s="158" t="str">
        <f t="shared" si="23"/>
        <v/>
      </c>
    </row>
    <row r="37" spans="1:44" ht="11.25" customHeight="1" x14ac:dyDescent="0.2">
      <c r="A37" s="169" t="s">
        <v>738</v>
      </c>
      <c r="B37" s="132"/>
      <c r="C37" s="132"/>
      <c r="D37" s="132"/>
      <c r="E37" s="133">
        <v>1</v>
      </c>
      <c r="F37" s="143">
        <f t="shared" si="0"/>
        <v>0</v>
      </c>
      <c r="G37" s="147"/>
      <c r="H37" s="148"/>
      <c r="I37" s="144"/>
      <c r="J37" s="149"/>
      <c r="K37" s="151"/>
      <c r="L37" s="152">
        <f t="shared" si="4"/>
        <v>0</v>
      </c>
      <c r="M37" s="152">
        <f t="shared" si="5"/>
        <v>0</v>
      </c>
      <c r="N37" s="153"/>
      <c r="O37" s="154"/>
      <c r="P37" s="145"/>
      <c r="Q37" s="128">
        <f ca="1">IF(OR(ISBLANK($C$10),ISBLANK($C$12),ISBLANK($G$12),ISBLANK($G$13),AND(LEFT(G37,6)="Atrium",ISBLANK(I37))=TRUE)=TRUE,0,IF(LEFT(G37,6)="Atrium",IF(G37='ASHRAE 90.1 2013 - CST'!$D$2,0.4+I37*0.02,I37*0.03),IF(ISBLANK(G37),IF(ISBLANK(H37),"0",VLOOKUP(H37,INDIRECT("BSSTTable_"&amp;$C$10),2,FALSE)),INDEX(INDIRECT("CSTTable_"&amp;$C$10),MATCH($C$12,INDIRECT("BldgTypes_"&amp;$C$10),0),MATCH(G37,INDIRECT("CSTTableTypes_"&amp;$C$10),0)))))</f>
        <v>0</v>
      </c>
      <c r="R37" s="128">
        <f t="shared" ca="1" si="6"/>
        <v>0</v>
      </c>
      <c r="S37" s="128">
        <f t="shared" ca="1" si="7"/>
        <v>0</v>
      </c>
      <c r="T37" s="130">
        <f t="shared" si="8"/>
        <v>0</v>
      </c>
      <c r="U37" s="130">
        <f t="shared" si="9"/>
        <v>0</v>
      </c>
      <c r="V37" s="135">
        <f t="shared" ca="1" si="10"/>
        <v>0</v>
      </c>
      <c r="W37" s="135">
        <f t="shared" ca="1" si="11"/>
        <v>0</v>
      </c>
      <c r="X37" s="135">
        <f t="shared" ca="1" si="12"/>
        <v>0</v>
      </c>
      <c r="Y37" s="135">
        <f t="shared" ca="1" si="13"/>
        <v>0</v>
      </c>
      <c r="Z37" s="129">
        <f t="shared" si="14"/>
        <v>0</v>
      </c>
      <c r="AA37" s="129">
        <f t="shared" si="15"/>
        <v>0</v>
      </c>
      <c r="AB37" s="130">
        <f t="shared" ca="1" si="16"/>
        <v>0</v>
      </c>
      <c r="AC37" s="130">
        <f t="shared" ca="1" si="17"/>
        <v>0</v>
      </c>
      <c r="AD37" s="130">
        <f t="shared" si="26"/>
        <v>0</v>
      </c>
      <c r="AE37" s="130">
        <f t="shared" si="18"/>
        <v>0</v>
      </c>
      <c r="AF37" s="130">
        <f t="shared" ca="1" si="19"/>
        <v>0</v>
      </c>
      <c r="AG37" s="130">
        <f t="shared" ca="1" si="20"/>
        <v>0</v>
      </c>
      <c r="AH37" s="218"/>
      <c r="AI37" s="204"/>
      <c r="AJ37" s="204"/>
      <c r="AK37" s="162">
        <f t="shared" si="24"/>
        <v>17</v>
      </c>
      <c r="AL37" s="70">
        <f t="shared" si="21"/>
        <v>0</v>
      </c>
      <c r="AM37" s="70" t="e">
        <f>VLOOKUP(Worksheet!N37,code!$K$3:$M$13,3,FALSE)</f>
        <v>#N/A</v>
      </c>
      <c r="AN37" s="158" t="str">
        <f t="shared" si="2"/>
        <v/>
      </c>
      <c r="AO37" s="158" t="str">
        <f t="shared" si="25"/>
        <v/>
      </c>
      <c r="AP37" s="70" t="str">
        <f t="shared" si="22"/>
        <v/>
      </c>
      <c r="AQ37" s="158" t="str">
        <f t="shared" si="3"/>
        <v/>
      </c>
      <c r="AR37" s="158" t="str">
        <f t="shared" si="23"/>
        <v/>
      </c>
    </row>
    <row r="38" spans="1:44" ht="11.25" customHeight="1" x14ac:dyDescent="0.2">
      <c r="A38" s="169" t="s">
        <v>738</v>
      </c>
      <c r="B38" s="132"/>
      <c r="C38" s="132"/>
      <c r="D38" s="132"/>
      <c r="E38" s="133">
        <v>1</v>
      </c>
      <c r="F38" s="143">
        <f t="shared" si="0"/>
        <v>0</v>
      </c>
      <c r="G38" s="147"/>
      <c r="H38" s="148"/>
      <c r="I38" s="144"/>
      <c r="J38" s="149"/>
      <c r="K38" s="151"/>
      <c r="L38" s="152">
        <f t="shared" si="4"/>
        <v>0</v>
      </c>
      <c r="M38" s="152">
        <f t="shared" si="5"/>
        <v>0</v>
      </c>
      <c r="N38" s="153"/>
      <c r="O38" s="154"/>
      <c r="P38" s="145"/>
      <c r="Q38" s="128">
        <f ca="1">IF(OR(ISBLANK($C$10),ISBLANK($C$12),ISBLANK($G$12),ISBLANK($G$13),AND(LEFT(G38,6)="Atrium",ISBLANK(I38))=TRUE)=TRUE,0,IF(LEFT(G38,6)="Atrium",IF(G38='ASHRAE 90.1 2013 - CST'!$D$2,0.4+I38*0.02,I38*0.03),IF(ISBLANK(G38),IF(ISBLANK(H38),"0",VLOOKUP(H38,INDIRECT("BSSTTable_"&amp;$C$10),2,FALSE)),INDEX(INDIRECT("CSTTable_"&amp;$C$10),MATCH($C$12,INDIRECT("BldgTypes_"&amp;$C$10),0),MATCH(G38,INDIRECT("CSTTableTypes_"&amp;$C$10),0)))))</f>
        <v>0</v>
      </c>
      <c r="R38" s="128">
        <f t="shared" ca="1" si="6"/>
        <v>0</v>
      </c>
      <c r="S38" s="128">
        <f t="shared" ca="1" si="7"/>
        <v>0</v>
      </c>
      <c r="T38" s="130">
        <f t="shared" si="8"/>
        <v>0</v>
      </c>
      <c r="U38" s="130">
        <f t="shared" si="9"/>
        <v>0</v>
      </c>
      <c r="V38" s="135">
        <f t="shared" ca="1" si="10"/>
        <v>0</v>
      </c>
      <c r="W38" s="135">
        <f t="shared" ca="1" si="11"/>
        <v>0</v>
      </c>
      <c r="X38" s="135">
        <f t="shared" ca="1" si="12"/>
        <v>0</v>
      </c>
      <c r="Y38" s="135">
        <f t="shared" ca="1" si="13"/>
        <v>0</v>
      </c>
      <c r="Z38" s="129">
        <f t="shared" si="14"/>
        <v>0</v>
      </c>
      <c r="AA38" s="129">
        <f t="shared" si="15"/>
        <v>0</v>
      </c>
      <c r="AB38" s="130">
        <f t="shared" ca="1" si="16"/>
        <v>0</v>
      </c>
      <c r="AC38" s="130">
        <f t="shared" ca="1" si="17"/>
        <v>0</v>
      </c>
      <c r="AD38" s="130">
        <f t="shared" si="26"/>
        <v>0</v>
      </c>
      <c r="AE38" s="130">
        <f t="shared" si="18"/>
        <v>0</v>
      </c>
      <c r="AF38" s="130">
        <f t="shared" ca="1" si="19"/>
        <v>0</v>
      </c>
      <c r="AG38" s="130">
        <f t="shared" ca="1" si="20"/>
        <v>0</v>
      </c>
      <c r="AH38" s="218"/>
      <c r="AI38" s="204"/>
      <c r="AJ38" s="204"/>
      <c r="AK38" s="162">
        <f t="shared" si="24"/>
        <v>18</v>
      </c>
      <c r="AL38" s="70">
        <f t="shared" si="21"/>
        <v>0</v>
      </c>
      <c r="AM38" s="70" t="e">
        <f>VLOOKUP(Worksheet!N38,code!$K$3:$M$13,3,FALSE)</f>
        <v>#N/A</v>
      </c>
      <c r="AN38" s="158" t="str">
        <f t="shared" si="2"/>
        <v/>
      </c>
      <c r="AO38" s="158" t="str">
        <f t="shared" si="25"/>
        <v/>
      </c>
      <c r="AP38" s="70" t="str">
        <f t="shared" si="22"/>
        <v/>
      </c>
      <c r="AQ38" s="158" t="str">
        <f t="shared" si="3"/>
        <v/>
      </c>
      <c r="AR38" s="158" t="str">
        <f t="shared" si="23"/>
        <v/>
      </c>
    </row>
    <row r="39" spans="1:44" ht="11.25" customHeight="1" x14ac:dyDescent="0.2">
      <c r="A39" s="169" t="s">
        <v>738</v>
      </c>
      <c r="B39" s="132"/>
      <c r="C39" s="132"/>
      <c r="D39" s="132"/>
      <c r="E39" s="133">
        <v>1</v>
      </c>
      <c r="F39" s="143">
        <f t="shared" si="0"/>
        <v>0</v>
      </c>
      <c r="G39" s="147"/>
      <c r="H39" s="148"/>
      <c r="I39" s="144"/>
      <c r="J39" s="149"/>
      <c r="K39" s="151"/>
      <c r="L39" s="152">
        <f t="shared" si="4"/>
        <v>0</v>
      </c>
      <c r="M39" s="152">
        <f t="shared" si="5"/>
        <v>0</v>
      </c>
      <c r="N39" s="153"/>
      <c r="O39" s="154"/>
      <c r="P39" s="145"/>
      <c r="Q39" s="128">
        <f ca="1">IF(OR(ISBLANK($C$10),ISBLANK($C$12),ISBLANK($G$12),ISBLANK($G$13),AND(LEFT(G39,6)="Atrium",ISBLANK(I39))=TRUE)=TRUE,0,IF(LEFT(G39,6)="Atrium",IF(G39='ASHRAE 90.1 2013 - CST'!$D$2,0.4+I39*0.02,I39*0.03),IF(ISBLANK(G39),IF(ISBLANK(H39),"0",VLOOKUP(H39,INDIRECT("BSSTTable_"&amp;$C$10),2,FALSE)),INDEX(INDIRECT("CSTTable_"&amp;$C$10),MATCH($C$12,INDIRECT("BldgTypes_"&amp;$C$10),0),MATCH(G39,INDIRECT("CSTTableTypes_"&amp;$C$10),0)))))</f>
        <v>0</v>
      </c>
      <c r="R39" s="128">
        <f t="shared" ca="1" si="6"/>
        <v>0</v>
      </c>
      <c r="S39" s="128">
        <f t="shared" ca="1" si="7"/>
        <v>0</v>
      </c>
      <c r="T39" s="130">
        <f t="shared" si="8"/>
        <v>0</v>
      </c>
      <c r="U39" s="130">
        <f t="shared" si="9"/>
        <v>0</v>
      </c>
      <c r="V39" s="135">
        <f t="shared" ca="1" si="10"/>
        <v>0</v>
      </c>
      <c r="W39" s="135">
        <f t="shared" ca="1" si="11"/>
        <v>0</v>
      </c>
      <c r="X39" s="135">
        <f t="shared" ca="1" si="12"/>
        <v>0</v>
      </c>
      <c r="Y39" s="135">
        <f t="shared" ca="1" si="13"/>
        <v>0</v>
      </c>
      <c r="Z39" s="129">
        <f t="shared" si="14"/>
        <v>0</v>
      </c>
      <c r="AA39" s="129">
        <f t="shared" si="15"/>
        <v>0</v>
      </c>
      <c r="AB39" s="130">
        <f t="shared" ca="1" si="16"/>
        <v>0</v>
      </c>
      <c r="AC39" s="130">
        <f t="shared" ca="1" si="17"/>
        <v>0</v>
      </c>
      <c r="AD39" s="130">
        <f t="shared" si="26"/>
        <v>0</v>
      </c>
      <c r="AE39" s="130">
        <f t="shared" si="18"/>
        <v>0</v>
      </c>
      <c r="AF39" s="130">
        <f t="shared" ca="1" si="19"/>
        <v>0</v>
      </c>
      <c r="AG39" s="130">
        <f t="shared" ca="1" si="20"/>
        <v>0</v>
      </c>
      <c r="AH39" s="218"/>
      <c r="AI39" s="204"/>
      <c r="AJ39" s="204"/>
      <c r="AK39" s="162">
        <f t="shared" si="24"/>
        <v>19</v>
      </c>
      <c r="AL39" s="70">
        <f t="shared" si="21"/>
        <v>0</v>
      </c>
      <c r="AM39" s="70" t="e">
        <f>VLOOKUP(Worksheet!N39,code!$K$3:$M$13,3,FALSE)</f>
        <v>#N/A</v>
      </c>
      <c r="AN39" s="158" t="str">
        <f t="shared" si="2"/>
        <v/>
      </c>
      <c r="AO39" s="158" t="str">
        <f t="shared" si="25"/>
        <v/>
      </c>
      <c r="AP39" s="70" t="str">
        <f t="shared" si="22"/>
        <v/>
      </c>
      <c r="AQ39" s="158" t="str">
        <f t="shared" si="3"/>
        <v/>
      </c>
      <c r="AR39" s="158" t="str">
        <f t="shared" si="23"/>
        <v/>
      </c>
    </row>
    <row r="40" spans="1:44" ht="11.25" customHeight="1" x14ac:dyDescent="0.2">
      <c r="A40" s="169" t="s">
        <v>738</v>
      </c>
      <c r="B40" s="132"/>
      <c r="C40" s="132"/>
      <c r="D40" s="132"/>
      <c r="E40" s="133">
        <v>1</v>
      </c>
      <c r="F40" s="143">
        <f t="shared" si="0"/>
        <v>0</v>
      </c>
      <c r="G40" s="147"/>
      <c r="H40" s="148"/>
      <c r="I40" s="144"/>
      <c r="J40" s="149"/>
      <c r="K40" s="151"/>
      <c r="L40" s="152">
        <f t="shared" si="4"/>
        <v>0</v>
      </c>
      <c r="M40" s="152">
        <f t="shared" si="5"/>
        <v>0</v>
      </c>
      <c r="N40" s="153"/>
      <c r="O40" s="154"/>
      <c r="P40" s="145"/>
      <c r="Q40" s="128">
        <f ca="1">IF(OR(ISBLANK($C$10),ISBLANK($C$12),ISBLANK($G$12),ISBLANK($G$13),AND(LEFT(G40,6)="Atrium",ISBLANK(I40))=TRUE)=TRUE,0,IF(LEFT(G40,6)="Atrium",IF(G40='ASHRAE 90.1 2013 - CST'!$D$2,0.4+I40*0.02,I40*0.03),IF(ISBLANK(G40),IF(ISBLANK(H40),"0",VLOOKUP(H40,INDIRECT("BSSTTable_"&amp;$C$10),2,FALSE)),INDEX(INDIRECT("CSTTable_"&amp;$C$10),MATCH($C$12,INDIRECT("BldgTypes_"&amp;$C$10),0),MATCH(G40,INDIRECT("CSTTableTypes_"&amp;$C$10),0)))))</f>
        <v>0</v>
      </c>
      <c r="R40" s="128">
        <f t="shared" ca="1" si="6"/>
        <v>0</v>
      </c>
      <c r="S40" s="128">
        <f t="shared" ca="1" si="7"/>
        <v>0</v>
      </c>
      <c r="T40" s="130">
        <f t="shared" si="8"/>
        <v>0</v>
      </c>
      <c r="U40" s="130">
        <f t="shared" si="9"/>
        <v>0</v>
      </c>
      <c r="V40" s="135">
        <f t="shared" ca="1" si="10"/>
        <v>0</v>
      </c>
      <c r="W40" s="135">
        <f t="shared" ca="1" si="11"/>
        <v>0</v>
      </c>
      <c r="X40" s="135">
        <f t="shared" ca="1" si="12"/>
        <v>0</v>
      </c>
      <c r="Y40" s="135">
        <f t="shared" ca="1" si="13"/>
        <v>0</v>
      </c>
      <c r="Z40" s="129">
        <f t="shared" si="14"/>
        <v>0</v>
      </c>
      <c r="AA40" s="129">
        <f t="shared" si="15"/>
        <v>0</v>
      </c>
      <c r="AB40" s="130">
        <f t="shared" ca="1" si="16"/>
        <v>0</v>
      </c>
      <c r="AC40" s="130">
        <f t="shared" ca="1" si="17"/>
        <v>0</v>
      </c>
      <c r="AD40" s="130">
        <f t="shared" si="26"/>
        <v>0</v>
      </c>
      <c r="AE40" s="130">
        <f t="shared" si="18"/>
        <v>0</v>
      </c>
      <c r="AF40" s="130">
        <f t="shared" ca="1" si="19"/>
        <v>0</v>
      </c>
      <c r="AG40" s="130">
        <f t="shared" ca="1" si="20"/>
        <v>0</v>
      </c>
      <c r="AH40" s="218"/>
      <c r="AI40" s="204"/>
      <c r="AJ40" s="204"/>
      <c r="AK40" s="162">
        <f t="shared" si="24"/>
        <v>20</v>
      </c>
      <c r="AL40" s="70">
        <f t="shared" si="21"/>
        <v>0</v>
      </c>
      <c r="AM40" s="70" t="e">
        <f>VLOOKUP(Worksheet!N40,code!$K$3:$M$13,3,FALSE)</f>
        <v>#N/A</v>
      </c>
      <c r="AN40" s="158" t="str">
        <f t="shared" si="2"/>
        <v/>
      </c>
      <c r="AO40" s="158" t="str">
        <f t="shared" si="25"/>
        <v/>
      </c>
      <c r="AP40" s="70" t="str">
        <f t="shared" si="22"/>
        <v/>
      </c>
      <c r="AQ40" s="158" t="str">
        <f t="shared" si="3"/>
        <v/>
      </c>
      <c r="AR40" s="158" t="str">
        <f t="shared" si="23"/>
        <v/>
      </c>
    </row>
    <row r="41" spans="1:44" ht="11.25" customHeight="1" x14ac:dyDescent="0.2">
      <c r="A41" s="169" t="s">
        <v>738</v>
      </c>
      <c r="B41" s="132"/>
      <c r="C41" s="132"/>
      <c r="D41" s="132"/>
      <c r="E41" s="133">
        <v>1</v>
      </c>
      <c r="F41" s="143">
        <f t="shared" si="0"/>
        <v>0</v>
      </c>
      <c r="G41" s="147"/>
      <c r="H41" s="148"/>
      <c r="I41" s="144"/>
      <c r="J41" s="149"/>
      <c r="K41" s="151"/>
      <c r="L41" s="152">
        <f t="shared" si="4"/>
        <v>0</v>
      </c>
      <c r="M41" s="152">
        <f t="shared" si="5"/>
        <v>0</v>
      </c>
      <c r="N41" s="153"/>
      <c r="O41" s="154"/>
      <c r="P41" s="145"/>
      <c r="Q41" s="128">
        <f ca="1">IF(OR(ISBLANK($C$10),ISBLANK($C$12),ISBLANK($G$12),ISBLANK($G$13),AND(LEFT(G41,6)="Atrium",ISBLANK(I41))=TRUE)=TRUE,0,IF(LEFT(G41,6)="Atrium",IF(G41='ASHRAE 90.1 2013 - CST'!$D$2,0.4+I41*0.02,I41*0.03),IF(ISBLANK(G41),IF(ISBLANK(H41),"0",VLOOKUP(H41,INDIRECT("BSSTTable_"&amp;$C$10),2,FALSE)),INDEX(INDIRECT("CSTTable_"&amp;$C$10),MATCH($C$12,INDIRECT("BldgTypes_"&amp;$C$10),0),MATCH(G41,INDIRECT("CSTTableTypes_"&amp;$C$10),0)))))</f>
        <v>0</v>
      </c>
      <c r="R41" s="128">
        <f t="shared" ca="1" si="6"/>
        <v>0</v>
      </c>
      <c r="S41" s="128">
        <f t="shared" ca="1" si="7"/>
        <v>0</v>
      </c>
      <c r="T41" s="130">
        <f t="shared" si="8"/>
        <v>0</v>
      </c>
      <c r="U41" s="130">
        <f t="shared" si="9"/>
        <v>0</v>
      </c>
      <c r="V41" s="135">
        <f t="shared" ca="1" si="10"/>
        <v>0</v>
      </c>
      <c r="W41" s="135">
        <f t="shared" ca="1" si="11"/>
        <v>0</v>
      </c>
      <c r="X41" s="135">
        <f t="shared" ca="1" si="12"/>
        <v>0</v>
      </c>
      <c r="Y41" s="135">
        <f t="shared" ca="1" si="13"/>
        <v>0</v>
      </c>
      <c r="Z41" s="129">
        <f t="shared" si="14"/>
        <v>0</v>
      </c>
      <c r="AA41" s="129">
        <f t="shared" si="15"/>
        <v>0</v>
      </c>
      <c r="AB41" s="130">
        <f t="shared" ca="1" si="16"/>
        <v>0</v>
      </c>
      <c r="AC41" s="130">
        <f t="shared" ca="1" si="17"/>
        <v>0</v>
      </c>
      <c r="AD41" s="130">
        <f t="shared" si="26"/>
        <v>0</v>
      </c>
      <c r="AE41" s="130">
        <f t="shared" si="18"/>
        <v>0</v>
      </c>
      <c r="AF41" s="130">
        <f t="shared" ca="1" si="19"/>
        <v>0</v>
      </c>
      <c r="AG41" s="130">
        <f t="shared" ca="1" si="20"/>
        <v>0</v>
      </c>
      <c r="AH41" s="218"/>
      <c r="AI41" s="204"/>
      <c r="AJ41" s="204"/>
      <c r="AK41" s="162">
        <f t="shared" si="24"/>
        <v>21</v>
      </c>
      <c r="AL41" s="70">
        <f t="shared" si="21"/>
        <v>0</v>
      </c>
      <c r="AM41" s="70" t="e">
        <f>VLOOKUP(Worksheet!N41,code!$K$3:$M$13,3,FALSE)</f>
        <v>#N/A</v>
      </c>
      <c r="AN41" s="158" t="str">
        <f t="shared" si="2"/>
        <v/>
      </c>
      <c r="AO41" s="158" t="str">
        <f t="shared" si="25"/>
        <v/>
      </c>
      <c r="AP41" s="70" t="str">
        <f t="shared" si="22"/>
        <v/>
      </c>
      <c r="AQ41" s="158" t="str">
        <f t="shared" si="3"/>
        <v/>
      </c>
      <c r="AR41" s="158" t="str">
        <f t="shared" si="23"/>
        <v/>
      </c>
    </row>
    <row r="42" spans="1:44" ht="11.25" customHeight="1" x14ac:dyDescent="0.2">
      <c r="A42" s="169" t="s">
        <v>738</v>
      </c>
      <c r="B42" s="132"/>
      <c r="C42" s="132"/>
      <c r="D42" s="132"/>
      <c r="E42" s="133">
        <v>1</v>
      </c>
      <c r="F42" s="143">
        <f t="shared" si="0"/>
        <v>0</v>
      </c>
      <c r="G42" s="147"/>
      <c r="H42" s="148"/>
      <c r="I42" s="144"/>
      <c r="J42" s="149"/>
      <c r="K42" s="151"/>
      <c r="L42" s="152">
        <f t="shared" si="4"/>
        <v>0</v>
      </c>
      <c r="M42" s="152">
        <f t="shared" si="5"/>
        <v>0</v>
      </c>
      <c r="N42" s="153"/>
      <c r="O42" s="154"/>
      <c r="P42" s="145"/>
      <c r="Q42" s="128">
        <f ca="1">IF(OR(ISBLANK($C$10),ISBLANK($C$12),ISBLANK($G$12),ISBLANK($G$13),AND(LEFT(G42,6)="Atrium",ISBLANK(I42))=TRUE)=TRUE,0,IF(LEFT(G42,6)="Atrium",IF(G42='ASHRAE 90.1 2013 - CST'!$D$2,0.4+I42*0.02,I42*0.03),IF(ISBLANK(G42),IF(ISBLANK(H42),"0",VLOOKUP(H42,INDIRECT("BSSTTable_"&amp;$C$10),2,FALSE)),INDEX(INDIRECT("CSTTable_"&amp;$C$10),MATCH($C$12,INDIRECT("BldgTypes_"&amp;$C$10),0),MATCH(G42,INDIRECT("CSTTableTypes_"&amp;$C$10),0)))))</f>
        <v>0</v>
      </c>
      <c r="R42" s="128">
        <f t="shared" ca="1" si="6"/>
        <v>0</v>
      </c>
      <c r="S42" s="128">
        <f t="shared" ca="1" si="7"/>
        <v>0</v>
      </c>
      <c r="T42" s="130">
        <f t="shared" si="8"/>
        <v>0</v>
      </c>
      <c r="U42" s="130">
        <f t="shared" si="9"/>
        <v>0</v>
      </c>
      <c r="V42" s="135">
        <f t="shared" ca="1" si="10"/>
        <v>0</v>
      </c>
      <c r="W42" s="135">
        <f t="shared" ca="1" si="11"/>
        <v>0</v>
      </c>
      <c r="X42" s="135">
        <f t="shared" ca="1" si="12"/>
        <v>0</v>
      </c>
      <c r="Y42" s="135">
        <f t="shared" ca="1" si="13"/>
        <v>0</v>
      </c>
      <c r="Z42" s="129">
        <f t="shared" si="14"/>
        <v>0</v>
      </c>
      <c r="AA42" s="129">
        <f t="shared" si="15"/>
        <v>0</v>
      </c>
      <c r="AB42" s="130">
        <f t="shared" ca="1" si="16"/>
        <v>0</v>
      </c>
      <c r="AC42" s="130">
        <f t="shared" ca="1" si="17"/>
        <v>0</v>
      </c>
      <c r="AD42" s="130">
        <f t="shared" si="26"/>
        <v>0</v>
      </c>
      <c r="AE42" s="130">
        <f t="shared" si="18"/>
        <v>0</v>
      </c>
      <c r="AF42" s="130">
        <f t="shared" ca="1" si="19"/>
        <v>0</v>
      </c>
      <c r="AG42" s="130">
        <f t="shared" ca="1" si="20"/>
        <v>0</v>
      </c>
      <c r="AH42" s="218"/>
      <c r="AI42" s="204"/>
      <c r="AJ42" s="204"/>
      <c r="AK42" s="162">
        <f t="shared" si="24"/>
        <v>22</v>
      </c>
      <c r="AL42" s="70">
        <f t="shared" si="21"/>
        <v>0</v>
      </c>
      <c r="AM42" s="70" t="e">
        <f>VLOOKUP(Worksheet!N42,code!$K$3:$M$13,3,FALSE)</f>
        <v>#N/A</v>
      </c>
      <c r="AN42" s="158" t="str">
        <f t="shared" si="2"/>
        <v/>
      </c>
      <c r="AO42" s="158" t="str">
        <f t="shared" si="25"/>
        <v/>
      </c>
      <c r="AP42" s="70" t="str">
        <f t="shared" si="22"/>
        <v/>
      </c>
      <c r="AQ42" s="158" t="str">
        <f t="shared" si="3"/>
        <v/>
      </c>
      <c r="AR42" s="158" t="str">
        <f t="shared" si="23"/>
        <v/>
      </c>
    </row>
    <row r="43" spans="1:44" ht="11.25" customHeight="1" x14ac:dyDescent="0.2">
      <c r="A43" s="169" t="s">
        <v>738</v>
      </c>
      <c r="B43" s="132"/>
      <c r="C43" s="132"/>
      <c r="D43" s="132"/>
      <c r="E43" s="133">
        <v>1</v>
      </c>
      <c r="F43" s="143">
        <f t="shared" si="0"/>
        <v>0</v>
      </c>
      <c r="G43" s="147"/>
      <c r="H43" s="148"/>
      <c r="I43" s="144"/>
      <c r="J43" s="149"/>
      <c r="K43" s="151"/>
      <c r="L43" s="152">
        <f t="shared" si="4"/>
        <v>0</v>
      </c>
      <c r="M43" s="152">
        <f t="shared" si="5"/>
        <v>0</v>
      </c>
      <c r="N43" s="153"/>
      <c r="O43" s="154"/>
      <c r="P43" s="145"/>
      <c r="Q43" s="128">
        <f ca="1">IF(OR(ISBLANK($C$10),ISBLANK($C$12),ISBLANK($G$12),ISBLANK($G$13),AND(LEFT(G43,6)="Atrium",ISBLANK(I43))=TRUE)=TRUE,0,IF(LEFT(G43,6)="Atrium",IF(G43='ASHRAE 90.1 2013 - CST'!$D$2,0.4+I43*0.02,I43*0.03),IF(ISBLANK(G43),IF(ISBLANK(H43),"0",VLOOKUP(H43,INDIRECT("BSSTTable_"&amp;$C$10),2,FALSE)),INDEX(INDIRECT("CSTTable_"&amp;$C$10),MATCH($C$12,INDIRECT("BldgTypes_"&amp;$C$10),0),MATCH(G43,INDIRECT("CSTTableTypes_"&amp;$C$10),0)))))</f>
        <v>0</v>
      </c>
      <c r="R43" s="128">
        <f t="shared" ca="1" si="6"/>
        <v>0</v>
      </c>
      <c r="S43" s="128">
        <f t="shared" ca="1" si="7"/>
        <v>0</v>
      </c>
      <c r="T43" s="130">
        <f t="shared" si="8"/>
        <v>0</v>
      </c>
      <c r="U43" s="130">
        <f t="shared" si="9"/>
        <v>0</v>
      </c>
      <c r="V43" s="135">
        <f t="shared" ca="1" si="10"/>
        <v>0</v>
      </c>
      <c r="W43" s="135">
        <f t="shared" ca="1" si="11"/>
        <v>0</v>
      </c>
      <c r="X43" s="135">
        <f t="shared" ca="1" si="12"/>
        <v>0</v>
      </c>
      <c r="Y43" s="135">
        <f t="shared" ca="1" si="13"/>
        <v>0</v>
      </c>
      <c r="Z43" s="129">
        <f t="shared" si="14"/>
        <v>0</v>
      </c>
      <c r="AA43" s="129">
        <f t="shared" si="15"/>
        <v>0</v>
      </c>
      <c r="AB43" s="130">
        <f t="shared" ca="1" si="16"/>
        <v>0</v>
      </c>
      <c r="AC43" s="130">
        <f t="shared" ca="1" si="17"/>
        <v>0</v>
      </c>
      <c r="AD43" s="130">
        <f t="shared" si="26"/>
        <v>0</v>
      </c>
      <c r="AE43" s="130">
        <f t="shared" si="18"/>
        <v>0</v>
      </c>
      <c r="AF43" s="130">
        <f t="shared" ca="1" si="19"/>
        <v>0</v>
      </c>
      <c r="AG43" s="130">
        <f t="shared" ca="1" si="20"/>
        <v>0</v>
      </c>
      <c r="AH43" s="218"/>
      <c r="AI43" s="204"/>
      <c r="AJ43" s="204"/>
      <c r="AK43" s="162">
        <f t="shared" si="24"/>
        <v>23</v>
      </c>
      <c r="AL43" s="70">
        <f t="shared" si="21"/>
        <v>0</v>
      </c>
      <c r="AM43" s="70" t="e">
        <f>VLOOKUP(Worksheet!N43,code!$K$3:$M$13,3,FALSE)</f>
        <v>#N/A</v>
      </c>
      <c r="AN43" s="158" t="str">
        <f t="shared" si="2"/>
        <v/>
      </c>
      <c r="AO43" s="158" t="str">
        <f t="shared" si="25"/>
        <v/>
      </c>
      <c r="AP43" s="70" t="str">
        <f t="shared" si="22"/>
        <v/>
      </c>
      <c r="AQ43" s="158" t="str">
        <f t="shared" si="3"/>
        <v/>
      </c>
      <c r="AR43" s="158" t="str">
        <f t="shared" si="23"/>
        <v/>
      </c>
    </row>
    <row r="44" spans="1:44" ht="11.25" customHeight="1" x14ac:dyDescent="0.2">
      <c r="A44" s="169" t="s">
        <v>738</v>
      </c>
      <c r="B44" s="132"/>
      <c r="C44" s="132"/>
      <c r="D44" s="132"/>
      <c r="E44" s="133">
        <v>1</v>
      </c>
      <c r="F44" s="143">
        <f t="shared" si="0"/>
        <v>0</v>
      </c>
      <c r="G44" s="147"/>
      <c r="H44" s="148"/>
      <c r="I44" s="144"/>
      <c r="J44" s="149"/>
      <c r="K44" s="151"/>
      <c r="L44" s="152">
        <f t="shared" si="4"/>
        <v>0</v>
      </c>
      <c r="M44" s="152">
        <f t="shared" si="5"/>
        <v>0</v>
      </c>
      <c r="N44" s="153"/>
      <c r="O44" s="154"/>
      <c r="P44" s="145"/>
      <c r="Q44" s="128">
        <f ca="1">IF(OR(ISBLANK($C$10),ISBLANK($C$12),ISBLANK($G$12),ISBLANK($G$13),AND(LEFT(G44,6)="Atrium",ISBLANK(I44))=TRUE)=TRUE,0,IF(LEFT(G44,6)="Atrium",IF(G44='ASHRAE 90.1 2013 - CST'!$D$2,0.4+I44*0.02,I44*0.03),IF(ISBLANK(G44),IF(ISBLANK(H44),"0",VLOOKUP(H44,INDIRECT("BSSTTable_"&amp;$C$10),2,FALSE)),INDEX(INDIRECT("CSTTable_"&amp;$C$10),MATCH($C$12,INDIRECT("BldgTypes_"&amp;$C$10),0),MATCH(G44,INDIRECT("CSTTableTypes_"&amp;$C$10),0)))))</f>
        <v>0</v>
      </c>
      <c r="R44" s="128">
        <f t="shared" ca="1" si="6"/>
        <v>0</v>
      </c>
      <c r="S44" s="128">
        <f t="shared" ca="1" si="7"/>
        <v>0</v>
      </c>
      <c r="T44" s="130">
        <f t="shared" si="8"/>
        <v>0</v>
      </c>
      <c r="U44" s="130">
        <f t="shared" si="9"/>
        <v>0</v>
      </c>
      <c r="V44" s="135">
        <f t="shared" ca="1" si="10"/>
        <v>0</v>
      </c>
      <c r="W44" s="135">
        <f t="shared" ca="1" si="11"/>
        <v>0</v>
      </c>
      <c r="X44" s="135">
        <f t="shared" ca="1" si="12"/>
        <v>0</v>
      </c>
      <c r="Y44" s="135">
        <f t="shared" ca="1" si="13"/>
        <v>0</v>
      </c>
      <c r="Z44" s="129">
        <f t="shared" si="14"/>
        <v>0</v>
      </c>
      <c r="AA44" s="129">
        <f t="shared" si="15"/>
        <v>0</v>
      </c>
      <c r="AB44" s="130">
        <f t="shared" ca="1" si="16"/>
        <v>0</v>
      </c>
      <c r="AC44" s="130">
        <f t="shared" ca="1" si="17"/>
        <v>0</v>
      </c>
      <c r="AD44" s="130">
        <f t="shared" si="26"/>
        <v>0</v>
      </c>
      <c r="AE44" s="130">
        <f t="shared" si="18"/>
        <v>0</v>
      </c>
      <c r="AF44" s="130">
        <f t="shared" ca="1" si="19"/>
        <v>0</v>
      </c>
      <c r="AG44" s="130">
        <f t="shared" ca="1" si="20"/>
        <v>0</v>
      </c>
      <c r="AH44" s="218"/>
      <c r="AI44" s="204"/>
      <c r="AJ44" s="204"/>
      <c r="AK44" s="162">
        <f t="shared" si="24"/>
        <v>24</v>
      </c>
      <c r="AL44" s="70">
        <f t="shared" si="21"/>
        <v>0</v>
      </c>
      <c r="AM44" s="70" t="e">
        <f>VLOOKUP(Worksheet!N44,code!$K$3:$M$13,3,FALSE)</f>
        <v>#N/A</v>
      </c>
      <c r="AN44" s="158" t="str">
        <f t="shared" si="2"/>
        <v/>
      </c>
      <c r="AO44" s="158" t="str">
        <f t="shared" si="25"/>
        <v/>
      </c>
      <c r="AP44" s="70" t="str">
        <f t="shared" si="22"/>
        <v/>
      </c>
      <c r="AQ44" s="158" t="str">
        <f t="shared" si="3"/>
        <v/>
      </c>
      <c r="AR44" s="158" t="str">
        <f t="shared" si="23"/>
        <v/>
      </c>
    </row>
    <row r="45" spans="1:44" ht="11.25" customHeight="1" x14ac:dyDescent="0.2">
      <c r="A45" s="169" t="s">
        <v>738</v>
      </c>
      <c r="B45" s="132"/>
      <c r="C45" s="132"/>
      <c r="D45" s="132"/>
      <c r="E45" s="133">
        <v>1</v>
      </c>
      <c r="F45" s="143">
        <f t="shared" si="0"/>
        <v>0</v>
      </c>
      <c r="G45" s="147"/>
      <c r="H45" s="148"/>
      <c r="I45" s="144"/>
      <c r="J45" s="149"/>
      <c r="K45" s="151"/>
      <c r="L45" s="152">
        <f t="shared" si="4"/>
        <v>0</v>
      </c>
      <c r="M45" s="152">
        <f t="shared" si="5"/>
        <v>0</v>
      </c>
      <c r="N45" s="153"/>
      <c r="O45" s="154"/>
      <c r="P45" s="145"/>
      <c r="Q45" s="128">
        <f ca="1">IF(OR(ISBLANK($C$10),ISBLANK($C$12),ISBLANK($G$12),ISBLANK($G$13),AND(LEFT(G45,6)="Atrium",ISBLANK(I45))=TRUE)=TRUE,0,IF(LEFT(G45,6)="Atrium",IF(G45='ASHRAE 90.1 2013 - CST'!$D$2,0.4+I45*0.02,I45*0.03),IF(ISBLANK(G45),IF(ISBLANK(H45),"0",VLOOKUP(H45,INDIRECT("BSSTTable_"&amp;$C$10),2,FALSE)),INDEX(INDIRECT("CSTTable_"&amp;$C$10),MATCH($C$12,INDIRECT("BldgTypes_"&amp;$C$10),0),MATCH(G45,INDIRECT("CSTTableTypes_"&amp;$C$10),0)))))</f>
        <v>0</v>
      </c>
      <c r="R45" s="128">
        <f t="shared" ca="1" si="6"/>
        <v>0</v>
      </c>
      <c r="S45" s="128">
        <f t="shared" ca="1" si="7"/>
        <v>0</v>
      </c>
      <c r="T45" s="130">
        <f t="shared" si="8"/>
        <v>0</v>
      </c>
      <c r="U45" s="130">
        <f t="shared" si="9"/>
        <v>0</v>
      </c>
      <c r="V45" s="135">
        <f t="shared" ca="1" si="10"/>
        <v>0</v>
      </c>
      <c r="W45" s="135">
        <f t="shared" ca="1" si="11"/>
        <v>0</v>
      </c>
      <c r="X45" s="135">
        <f t="shared" ca="1" si="12"/>
        <v>0</v>
      </c>
      <c r="Y45" s="135">
        <f t="shared" ca="1" si="13"/>
        <v>0</v>
      </c>
      <c r="Z45" s="129">
        <f t="shared" si="14"/>
        <v>0</v>
      </c>
      <c r="AA45" s="129">
        <f t="shared" si="15"/>
        <v>0</v>
      </c>
      <c r="AB45" s="130">
        <f t="shared" ca="1" si="16"/>
        <v>0</v>
      </c>
      <c r="AC45" s="130">
        <f t="shared" ca="1" si="17"/>
        <v>0</v>
      </c>
      <c r="AD45" s="130">
        <f t="shared" si="26"/>
        <v>0</v>
      </c>
      <c r="AE45" s="130">
        <f t="shared" si="18"/>
        <v>0</v>
      </c>
      <c r="AF45" s="130">
        <f t="shared" ca="1" si="19"/>
        <v>0</v>
      </c>
      <c r="AG45" s="130">
        <f t="shared" ca="1" si="20"/>
        <v>0</v>
      </c>
      <c r="AH45" s="218"/>
      <c r="AI45" s="204"/>
      <c r="AJ45" s="204"/>
      <c r="AK45" s="162">
        <f t="shared" si="24"/>
        <v>25</v>
      </c>
      <c r="AL45" s="70">
        <f t="shared" si="21"/>
        <v>0</v>
      </c>
      <c r="AM45" s="70" t="e">
        <f>VLOOKUP(Worksheet!N45,code!$K$3:$M$13,3,FALSE)</f>
        <v>#N/A</v>
      </c>
      <c r="AN45" s="158" t="str">
        <f t="shared" si="2"/>
        <v/>
      </c>
      <c r="AO45" s="158" t="str">
        <f t="shared" si="25"/>
        <v/>
      </c>
      <c r="AP45" s="70" t="str">
        <f t="shared" si="22"/>
        <v/>
      </c>
      <c r="AQ45" s="158" t="str">
        <f t="shared" si="3"/>
        <v/>
      </c>
      <c r="AR45" s="158" t="str">
        <f t="shared" si="23"/>
        <v/>
      </c>
    </row>
    <row r="46" spans="1:44" ht="11.25" customHeight="1" x14ac:dyDescent="0.2">
      <c r="A46" s="169" t="s">
        <v>738</v>
      </c>
      <c r="B46" s="132"/>
      <c r="C46" s="132"/>
      <c r="D46" s="132"/>
      <c r="E46" s="133">
        <v>1</v>
      </c>
      <c r="F46" s="143">
        <f t="shared" si="0"/>
        <v>0</v>
      </c>
      <c r="G46" s="147"/>
      <c r="H46" s="148"/>
      <c r="I46" s="144"/>
      <c r="J46" s="149"/>
      <c r="K46" s="151"/>
      <c r="L46" s="152">
        <f t="shared" si="4"/>
        <v>0</v>
      </c>
      <c r="M46" s="152">
        <f t="shared" si="5"/>
        <v>0</v>
      </c>
      <c r="N46" s="153"/>
      <c r="O46" s="154"/>
      <c r="P46" s="145"/>
      <c r="Q46" s="128">
        <f ca="1">IF(OR(ISBLANK($C$10),ISBLANK($C$12),ISBLANK($G$12),ISBLANK($G$13),AND(LEFT(G46,6)="Atrium",ISBLANK(I46))=TRUE)=TRUE,0,IF(LEFT(G46,6)="Atrium",IF(G46='ASHRAE 90.1 2013 - CST'!$D$2,0.4+I46*0.02,I46*0.03),IF(ISBLANK(G46),IF(ISBLANK(H46),"0",VLOOKUP(H46,INDIRECT("BSSTTable_"&amp;$C$10),2,FALSE)),INDEX(INDIRECT("CSTTable_"&amp;$C$10),MATCH($C$12,INDIRECT("BldgTypes_"&amp;$C$10),0),MATCH(G46,INDIRECT("CSTTableTypes_"&amp;$C$10),0)))))</f>
        <v>0</v>
      </c>
      <c r="R46" s="128">
        <f t="shared" ca="1" si="6"/>
        <v>0</v>
      </c>
      <c r="S46" s="128">
        <f t="shared" ca="1" si="7"/>
        <v>0</v>
      </c>
      <c r="T46" s="130">
        <f t="shared" si="8"/>
        <v>0</v>
      </c>
      <c r="U46" s="130">
        <f t="shared" si="9"/>
        <v>0</v>
      </c>
      <c r="V46" s="135">
        <f t="shared" ca="1" si="10"/>
        <v>0</v>
      </c>
      <c r="W46" s="135">
        <f t="shared" ca="1" si="11"/>
        <v>0</v>
      </c>
      <c r="X46" s="135">
        <f t="shared" ca="1" si="12"/>
        <v>0</v>
      </c>
      <c r="Y46" s="135">
        <f t="shared" ca="1" si="13"/>
        <v>0</v>
      </c>
      <c r="Z46" s="129">
        <f t="shared" si="14"/>
        <v>0</v>
      </c>
      <c r="AA46" s="129">
        <f t="shared" si="15"/>
        <v>0</v>
      </c>
      <c r="AB46" s="130">
        <f t="shared" ca="1" si="16"/>
        <v>0</v>
      </c>
      <c r="AC46" s="130">
        <f t="shared" ca="1" si="17"/>
        <v>0</v>
      </c>
      <c r="AD46" s="130">
        <f t="shared" si="26"/>
        <v>0</v>
      </c>
      <c r="AE46" s="130">
        <f t="shared" si="18"/>
        <v>0</v>
      </c>
      <c r="AF46" s="130">
        <f t="shared" ca="1" si="19"/>
        <v>0</v>
      </c>
      <c r="AG46" s="130">
        <f t="shared" ca="1" si="20"/>
        <v>0</v>
      </c>
      <c r="AH46" s="218"/>
      <c r="AI46" s="204"/>
      <c r="AJ46" s="204"/>
      <c r="AK46" s="162">
        <f t="shared" si="24"/>
        <v>26</v>
      </c>
      <c r="AL46" s="70">
        <f t="shared" si="21"/>
        <v>0</v>
      </c>
      <c r="AM46" s="70" t="e">
        <f>VLOOKUP(Worksheet!N46,code!$K$3:$M$13,3,FALSE)</f>
        <v>#N/A</v>
      </c>
      <c r="AN46" s="158" t="str">
        <f t="shared" si="2"/>
        <v/>
      </c>
      <c r="AO46" s="158" t="str">
        <f t="shared" si="25"/>
        <v/>
      </c>
      <c r="AP46" s="70" t="str">
        <f t="shared" si="22"/>
        <v/>
      </c>
      <c r="AQ46" s="158" t="str">
        <f t="shared" si="3"/>
        <v/>
      </c>
      <c r="AR46" s="158" t="str">
        <f t="shared" si="23"/>
        <v/>
      </c>
    </row>
    <row r="47" spans="1:44" ht="11.25" customHeight="1" x14ac:dyDescent="0.2">
      <c r="A47" s="169" t="s">
        <v>738</v>
      </c>
      <c r="B47" s="170"/>
      <c r="C47" s="170"/>
      <c r="D47" s="170"/>
      <c r="E47" s="171">
        <v>1</v>
      </c>
      <c r="F47" s="143">
        <f t="shared" si="0"/>
        <v>0</v>
      </c>
      <c r="G47" s="172"/>
      <c r="H47" s="173"/>
      <c r="I47" s="144"/>
      <c r="J47" s="174"/>
      <c r="K47" s="175"/>
      <c r="L47" s="152">
        <f t="shared" si="4"/>
        <v>0</v>
      </c>
      <c r="M47" s="152">
        <f t="shared" si="5"/>
        <v>0</v>
      </c>
      <c r="N47" s="153"/>
      <c r="O47" s="154"/>
      <c r="P47" s="145"/>
      <c r="Q47" s="128">
        <f ca="1">IF(OR(ISBLANK($C$10),ISBLANK($C$12),ISBLANK($G$12),ISBLANK($G$13),AND(LEFT(G47,6)="Atrium",ISBLANK(I47))=TRUE)=TRUE,0,IF(LEFT(G47,6)="Atrium",IF(G47='ASHRAE 90.1 2013 - CST'!$D$2,0.4+I47*0.02,I47*0.03),IF(ISBLANK(G47),IF(ISBLANK(H47),"0",VLOOKUP(H47,INDIRECT("BSSTTable_"&amp;$C$10),2,FALSE)),INDEX(INDIRECT("CSTTable_"&amp;$C$10),MATCH($C$12,INDIRECT("BldgTypes_"&amp;$C$10),0),MATCH(G47,INDIRECT("CSTTableTypes_"&amp;$C$10),0)))))</f>
        <v>0</v>
      </c>
      <c r="R47" s="128">
        <f t="shared" ca="1" si="6"/>
        <v>0</v>
      </c>
      <c r="S47" s="128">
        <f t="shared" ca="1" si="7"/>
        <v>0</v>
      </c>
      <c r="T47" s="130">
        <f t="shared" si="8"/>
        <v>0</v>
      </c>
      <c r="U47" s="130">
        <f t="shared" si="9"/>
        <v>0</v>
      </c>
      <c r="V47" s="135">
        <f t="shared" ca="1" si="10"/>
        <v>0</v>
      </c>
      <c r="W47" s="135">
        <f t="shared" ca="1" si="11"/>
        <v>0</v>
      </c>
      <c r="X47" s="135">
        <f t="shared" ca="1" si="12"/>
        <v>0</v>
      </c>
      <c r="Y47" s="135">
        <f t="shared" ca="1" si="13"/>
        <v>0</v>
      </c>
      <c r="Z47" s="129">
        <f t="shared" si="14"/>
        <v>0</v>
      </c>
      <c r="AA47" s="129">
        <f t="shared" si="15"/>
        <v>0</v>
      </c>
      <c r="AB47" s="130">
        <f t="shared" ca="1" si="16"/>
        <v>0</v>
      </c>
      <c r="AC47" s="130">
        <f t="shared" ca="1" si="17"/>
        <v>0</v>
      </c>
      <c r="AD47" s="130">
        <f t="shared" si="26"/>
        <v>0</v>
      </c>
      <c r="AE47" s="130">
        <f t="shared" si="18"/>
        <v>0</v>
      </c>
      <c r="AF47" s="130">
        <f t="shared" ca="1" si="19"/>
        <v>0</v>
      </c>
      <c r="AG47" s="130">
        <f t="shared" ca="1" si="20"/>
        <v>0</v>
      </c>
      <c r="AH47" s="218"/>
      <c r="AI47" s="204"/>
      <c r="AJ47" s="204"/>
      <c r="AK47" s="162">
        <f t="shared" si="24"/>
        <v>27</v>
      </c>
      <c r="AL47" s="70">
        <f t="shared" si="21"/>
        <v>0</v>
      </c>
      <c r="AM47" s="70" t="e">
        <f>VLOOKUP(Worksheet!N47,code!$K$3:$M$13,3,FALSE)</f>
        <v>#N/A</v>
      </c>
      <c r="AN47" s="158" t="str">
        <f t="shared" si="2"/>
        <v/>
      </c>
      <c r="AO47" s="158" t="str">
        <f t="shared" si="25"/>
        <v/>
      </c>
      <c r="AP47" s="70" t="str">
        <f t="shared" si="22"/>
        <v/>
      </c>
      <c r="AQ47" s="158" t="str">
        <f t="shared" si="3"/>
        <v/>
      </c>
      <c r="AR47" s="158" t="str">
        <f t="shared" si="23"/>
        <v/>
      </c>
    </row>
    <row r="48" spans="1:44" ht="11.25" customHeight="1" x14ac:dyDescent="0.2">
      <c r="A48" s="169" t="s">
        <v>738</v>
      </c>
      <c r="B48" s="170"/>
      <c r="C48" s="170"/>
      <c r="D48" s="170"/>
      <c r="E48" s="171">
        <v>1</v>
      </c>
      <c r="F48" s="143">
        <f t="shared" si="0"/>
        <v>0</v>
      </c>
      <c r="G48" s="172"/>
      <c r="H48" s="173"/>
      <c r="I48" s="144"/>
      <c r="J48" s="174"/>
      <c r="K48" s="175"/>
      <c r="L48" s="152">
        <f t="shared" si="4"/>
        <v>0</v>
      </c>
      <c r="M48" s="152">
        <f t="shared" si="5"/>
        <v>0</v>
      </c>
      <c r="N48" s="153"/>
      <c r="O48" s="154"/>
      <c r="P48" s="145"/>
      <c r="Q48" s="128">
        <f ca="1">IF(OR(ISBLANK($C$10),ISBLANK($C$12),ISBLANK($G$12),ISBLANK($G$13),AND(LEFT(G48,6)="Atrium",ISBLANK(I48))=TRUE)=TRUE,0,IF(LEFT(G48,6)="Atrium",IF(G48='ASHRAE 90.1 2013 - CST'!$D$2,0.4+I48*0.02,I48*0.03),IF(ISBLANK(G48),IF(ISBLANK(H48),"0",VLOOKUP(H48,INDIRECT("BSSTTable_"&amp;$C$10),2,FALSE)),INDEX(INDIRECT("CSTTable_"&amp;$C$10),MATCH($C$12,INDIRECT("BldgTypes_"&amp;$C$10),0),MATCH(G48,INDIRECT("CSTTableTypes_"&amp;$C$10),0)))))</f>
        <v>0</v>
      </c>
      <c r="R48" s="128">
        <f t="shared" ca="1" si="6"/>
        <v>0</v>
      </c>
      <c r="S48" s="128">
        <f t="shared" ca="1" si="7"/>
        <v>0</v>
      </c>
      <c r="T48" s="130">
        <f t="shared" si="8"/>
        <v>0</v>
      </c>
      <c r="U48" s="130">
        <f t="shared" si="9"/>
        <v>0</v>
      </c>
      <c r="V48" s="135">
        <f t="shared" ca="1" si="10"/>
        <v>0</v>
      </c>
      <c r="W48" s="135">
        <f t="shared" ca="1" si="11"/>
        <v>0</v>
      </c>
      <c r="X48" s="135">
        <f t="shared" ca="1" si="12"/>
        <v>0</v>
      </c>
      <c r="Y48" s="135">
        <f t="shared" ca="1" si="13"/>
        <v>0</v>
      </c>
      <c r="Z48" s="129">
        <f t="shared" si="14"/>
        <v>0</v>
      </c>
      <c r="AA48" s="129">
        <f t="shared" si="15"/>
        <v>0</v>
      </c>
      <c r="AB48" s="130">
        <f t="shared" ca="1" si="16"/>
        <v>0</v>
      </c>
      <c r="AC48" s="130">
        <f t="shared" ca="1" si="17"/>
        <v>0</v>
      </c>
      <c r="AD48" s="130">
        <f t="shared" si="26"/>
        <v>0</v>
      </c>
      <c r="AE48" s="130">
        <f t="shared" si="18"/>
        <v>0</v>
      </c>
      <c r="AF48" s="130">
        <f t="shared" ca="1" si="19"/>
        <v>0</v>
      </c>
      <c r="AG48" s="130">
        <f t="shared" ca="1" si="20"/>
        <v>0</v>
      </c>
      <c r="AH48" s="218"/>
      <c r="AI48" s="204"/>
      <c r="AJ48" s="204"/>
      <c r="AK48" s="162">
        <f t="shared" si="24"/>
        <v>28</v>
      </c>
      <c r="AL48" s="70">
        <f t="shared" si="21"/>
        <v>0</v>
      </c>
      <c r="AM48" s="70" t="e">
        <f>VLOOKUP(Worksheet!N48,code!$K$3:$M$13,3,FALSE)</f>
        <v>#N/A</v>
      </c>
      <c r="AN48" s="158" t="str">
        <f t="shared" si="2"/>
        <v/>
      </c>
      <c r="AO48" s="158" t="str">
        <f t="shared" si="25"/>
        <v/>
      </c>
      <c r="AP48" s="70" t="str">
        <f t="shared" si="22"/>
        <v/>
      </c>
      <c r="AQ48" s="158" t="str">
        <f t="shared" si="3"/>
        <v/>
      </c>
      <c r="AR48" s="158" t="str">
        <f t="shared" si="23"/>
        <v/>
      </c>
    </row>
    <row r="49" spans="1:44" ht="11.25" customHeight="1" x14ac:dyDescent="0.2">
      <c r="A49" s="169" t="s">
        <v>738</v>
      </c>
      <c r="B49" s="170"/>
      <c r="C49" s="170"/>
      <c r="D49" s="170"/>
      <c r="E49" s="171">
        <v>1</v>
      </c>
      <c r="F49" s="143">
        <f t="shared" si="0"/>
        <v>0</v>
      </c>
      <c r="G49" s="172"/>
      <c r="H49" s="173"/>
      <c r="I49" s="144"/>
      <c r="J49" s="174"/>
      <c r="K49" s="175"/>
      <c r="L49" s="152">
        <f t="shared" si="4"/>
        <v>0</v>
      </c>
      <c r="M49" s="152">
        <f t="shared" si="5"/>
        <v>0</v>
      </c>
      <c r="N49" s="153"/>
      <c r="O49" s="154"/>
      <c r="P49" s="145"/>
      <c r="Q49" s="128">
        <f ca="1">IF(OR(ISBLANK($C$10),ISBLANK($C$12),ISBLANK($G$12),ISBLANK($G$13),AND(LEFT(G49,6)="Atrium",ISBLANK(I49))=TRUE)=TRUE,0,IF(LEFT(G49,6)="Atrium",IF(G49='ASHRAE 90.1 2013 - CST'!$D$2,0.4+I49*0.02,I49*0.03),IF(ISBLANK(G49),IF(ISBLANK(H49),"0",VLOOKUP(H49,INDIRECT("BSSTTable_"&amp;$C$10),2,FALSE)),INDEX(INDIRECT("CSTTable_"&amp;$C$10),MATCH($C$12,INDIRECT("BldgTypes_"&amp;$C$10),0),MATCH(G49,INDIRECT("CSTTableTypes_"&amp;$C$10),0)))))</f>
        <v>0</v>
      </c>
      <c r="R49" s="128">
        <f t="shared" ca="1" si="6"/>
        <v>0</v>
      </c>
      <c r="S49" s="128">
        <f t="shared" ca="1" si="7"/>
        <v>0</v>
      </c>
      <c r="T49" s="130">
        <f t="shared" si="8"/>
        <v>0</v>
      </c>
      <c r="U49" s="130">
        <f t="shared" si="9"/>
        <v>0</v>
      </c>
      <c r="V49" s="135">
        <f t="shared" ca="1" si="10"/>
        <v>0</v>
      </c>
      <c r="W49" s="135">
        <f t="shared" ca="1" si="11"/>
        <v>0</v>
      </c>
      <c r="X49" s="135">
        <f t="shared" ca="1" si="12"/>
        <v>0</v>
      </c>
      <c r="Y49" s="135">
        <f t="shared" ca="1" si="13"/>
        <v>0</v>
      </c>
      <c r="Z49" s="129">
        <f t="shared" si="14"/>
        <v>0</v>
      </c>
      <c r="AA49" s="129">
        <f t="shared" si="15"/>
        <v>0</v>
      </c>
      <c r="AB49" s="130">
        <f t="shared" ca="1" si="16"/>
        <v>0</v>
      </c>
      <c r="AC49" s="130">
        <f t="shared" ca="1" si="17"/>
        <v>0</v>
      </c>
      <c r="AD49" s="130">
        <f t="shared" si="26"/>
        <v>0</v>
      </c>
      <c r="AE49" s="130">
        <f t="shared" si="18"/>
        <v>0</v>
      </c>
      <c r="AF49" s="130">
        <f t="shared" ca="1" si="19"/>
        <v>0</v>
      </c>
      <c r="AG49" s="130">
        <f t="shared" ca="1" si="20"/>
        <v>0</v>
      </c>
      <c r="AH49" s="218"/>
      <c r="AI49" s="204"/>
      <c r="AJ49" s="204"/>
      <c r="AK49" s="162">
        <f t="shared" si="24"/>
        <v>29</v>
      </c>
      <c r="AL49" s="70">
        <f t="shared" si="21"/>
        <v>0</v>
      </c>
      <c r="AM49" s="70" t="e">
        <f>VLOOKUP(Worksheet!N49,code!$K$3:$M$13,3,FALSE)</f>
        <v>#N/A</v>
      </c>
      <c r="AN49" s="158" t="str">
        <f t="shared" si="2"/>
        <v/>
      </c>
      <c r="AO49" s="158" t="str">
        <f t="shared" si="25"/>
        <v/>
      </c>
      <c r="AP49" s="70" t="str">
        <f t="shared" si="22"/>
        <v/>
      </c>
      <c r="AQ49" s="158" t="str">
        <f t="shared" si="3"/>
        <v/>
      </c>
      <c r="AR49" s="158" t="str">
        <f t="shared" si="23"/>
        <v/>
      </c>
    </row>
    <row r="50" spans="1:44" ht="11.25" customHeight="1" x14ac:dyDescent="0.2">
      <c r="A50" s="169" t="s">
        <v>738</v>
      </c>
      <c r="B50" s="170"/>
      <c r="C50" s="170"/>
      <c r="D50" s="170"/>
      <c r="E50" s="171">
        <v>1</v>
      </c>
      <c r="F50" s="143">
        <f t="shared" si="0"/>
        <v>0</v>
      </c>
      <c r="G50" s="172"/>
      <c r="H50" s="173"/>
      <c r="I50" s="144"/>
      <c r="J50" s="174"/>
      <c r="K50" s="175"/>
      <c r="L50" s="152">
        <f t="shared" si="4"/>
        <v>0</v>
      </c>
      <c r="M50" s="152">
        <f t="shared" si="5"/>
        <v>0</v>
      </c>
      <c r="N50" s="153"/>
      <c r="O50" s="154"/>
      <c r="P50" s="145"/>
      <c r="Q50" s="128">
        <f ca="1">IF(OR(ISBLANK($C$10),ISBLANK($C$12),ISBLANK($G$12),ISBLANK($G$13),AND(LEFT(G50,6)="Atrium",ISBLANK(I50))=TRUE)=TRUE,0,IF(LEFT(G50,6)="Atrium",IF(G50='ASHRAE 90.1 2013 - CST'!$D$2,0.4+I50*0.02,I50*0.03),IF(ISBLANK(G50),IF(ISBLANK(H50),"0",VLOOKUP(H50,INDIRECT("BSSTTable_"&amp;$C$10),2,FALSE)),INDEX(INDIRECT("CSTTable_"&amp;$C$10),MATCH($C$12,INDIRECT("BldgTypes_"&amp;$C$10),0),MATCH(G50,INDIRECT("CSTTableTypes_"&amp;$C$10),0)))))</f>
        <v>0</v>
      </c>
      <c r="R50" s="128">
        <f t="shared" ca="1" si="6"/>
        <v>0</v>
      </c>
      <c r="S50" s="128">
        <f t="shared" ca="1" si="7"/>
        <v>0</v>
      </c>
      <c r="T50" s="130">
        <f t="shared" si="8"/>
        <v>0</v>
      </c>
      <c r="U50" s="130">
        <f t="shared" si="9"/>
        <v>0</v>
      </c>
      <c r="V50" s="135">
        <f t="shared" ca="1" si="10"/>
        <v>0</v>
      </c>
      <c r="W50" s="135">
        <f t="shared" ca="1" si="11"/>
        <v>0</v>
      </c>
      <c r="X50" s="135">
        <f t="shared" ca="1" si="12"/>
        <v>0</v>
      </c>
      <c r="Y50" s="135">
        <f t="shared" ca="1" si="13"/>
        <v>0</v>
      </c>
      <c r="Z50" s="129">
        <f t="shared" si="14"/>
        <v>0</v>
      </c>
      <c r="AA50" s="129">
        <f t="shared" si="15"/>
        <v>0</v>
      </c>
      <c r="AB50" s="130">
        <f t="shared" ca="1" si="16"/>
        <v>0</v>
      </c>
      <c r="AC50" s="130">
        <f t="shared" ca="1" si="17"/>
        <v>0</v>
      </c>
      <c r="AD50" s="130">
        <f t="shared" si="26"/>
        <v>0</v>
      </c>
      <c r="AE50" s="130">
        <f t="shared" si="18"/>
        <v>0</v>
      </c>
      <c r="AF50" s="130">
        <f t="shared" ca="1" si="19"/>
        <v>0</v>
      </c>
      <c r="AG50" s="130">
        <f t="shared" ca="1" si="20"/>
        <v>0</v>
      </c>
      <c r="AH50" s="218"/>
      <c r="AI50" s="204"/>
      <c r="AJ50" s="204"/>
      <c r="AK50" s="162">
        <f t="shared" si="24"/>
        <v>30</v>
      </c>
      <c r="AL50" s="70">
        <f t="shared" si="21"/>
        <v>0</v>
      </c>
      <c r="AM50" s="70" t="e">
        <f>VLOOKUP(Worksheet!N50,code!$K$3:$M$13,3,FALSE)</f>
        <v>#N/A</v>
      </c>
      <c r="AN50" s="158" t="str">
        <f t="shared" si="2"/>
        <v/>
      </c>
      <c r="AO50" s="158" t="str">
        <f t="shared" si="25"/>
        <v/>
      </c>
      <c r="AP50" s="70" t="str">
        <f t="shared" si="22"/>
        <v/>
      </c>
      <c r="AQ50" s="158" t="str">
        <f t="shared" si="3"/>
        <v/>
      </c>
      <c r="AR50" s="158" t="str">
        <f t="shared" si="23"/>
        <v/>
      </c>
    </row>
    <row r="51" spans="1:44" ht="11.25" customHeight="1" x14ac:dyDescent="0.2">
      <c r="A51" s="169" t="s">
        <v>738</v>
      </c>
      <c r="B51" s="170"/>
      <c r="C51" s="170"/>
      <c r="D51" s="170"/>
      <c r="E51" s="171">
        <v>1</v>
      </c>
      <c r="F51" s="143">
        <f t="shared" si="0"/>
        <v>0</v>
      </c>
      <c r="G51" s="172"/>
      <c r="H51" s="173"/>
      <c r="I51" s="144"/>
      <c r="J51" s="174"/>
      <c r="K51" s="175"/>
      <c r="L51" s="152">
        <f t="shared" si="4"/>
        <v>0</v>
      </c>
      <c r="M51" s="152">
        <f t="shared" si="5"/>
        <v>0</v>
      </c>
      <c r="N51" s="153"/>
      <c r="O51" s="154"/>
      <c r="P51" s="145"/>
      <c r="Q51" s="128">
        <f ca="1">IF(OR(ISBLANK($C$10),ISBLANK($C$12),ISBLANK($G$12),ISBLANK($G$13),AND(LEFT(G51,6)="Atrium",ISBLANK(I51))=TRUE)=TRUE,0,IF(LEFT(G51,6)="Atrium",IF(G51='ASHRAE 90.1 2013 - CST'!$D$2,0.4+I51*0.02,I51*0.03),IF(ISBLANK(G51),IF(ISBLANK(H51),"0",VLOOKUP(H51,INDIRECT("BSSTTable_"&amp;$C$10),2,FALSE)),INDEX(INDIRECT("CSTTable_"&amp;$C$10),MATCH($C$12,INDIRECT("BldgTypes_"&amp;$C$10),0),MATCH(G51,INDIRECT("CSTTableTypes_"&amp;$C$10),0)))))</f>
        <v>0</v>
      </c>
      <c r="R51" s="128">
        <f t="shared" ca="1" si="6"/>
        <v>0</v>
      </c>
      <c r="S51" s="128">
        <f t="shared" ca="1" si="7"/>
        <v>0</v>
      </c>
      <c r="T51" s="130">
        <f t="shared" si="8"/>
        <v>0</v>
      </c>
      <c r="U51" s="130">
        <f t="shared" si="9"/>
        <v>0</v>
      </c>
      <c r="V51" s="135">
        <f t="shared" ca="1" si="10"/>
        <v>0</v>
      </c>
      <c r="W51" s="135">
        <f t="shared" ca="1" si="11"/>
        <v>0</v>
      </c>
      <c r="X51" s="135">
        <f t="shared" ca="1" si="12"/>
        <v>0</v>
      </c>
      <c r="Y51" s="135">
        <f t="shared" ca="1" si="13"/>
        <v>0</v>
      </c>
      <c r="Z51" s="129">
        <f t="shared" si="14"/>
        <v>0</v>
      </c>
      <c r="AA51" s="129">
        <f t="shared" si="15"/>
        <v>0</v>
      </c>
      <c r="AB51" s="130">
        <f t="shared" ca="1" si="16"/>
        <v>0</v>
      </c>
      <c r="AC51" s="130">
        <f t="shared" ca="1" si="17"/>
        <v>0</v>
      </c>
      <c r="AD51" s="130">
        <f t="shared" ref="AD51:AD114" si="27">IF(AND(NOT(ISNA(T51)),$Z51="y"),V51,0)</f>
        <v>0</v>
      </c>
      <c r="AE51" s="130">
        <f t="shared" si="18"/>
        <v>0</v>
      </c>
      <c r="AF51" s="130">
        <f t="shared" ca="1" si="19"/>
        <v>0</v>
      </c>
      <c r="AG51" s="130">
        <f t="shared" ca="1" si="20"/>
        <v>0</v>
      </c>
      <c r="AH51" s="218"/>
      <c r="AI51" s="204"/>
      <c r="AJ51" s="204"/>
      <c r="AK51" s="162">
        <f t="shared" si="24"/>
        <v>31</v>
      </c>
      <c r="AL51" s="70">
        <f t="shared" si="21"/>
        <v>0</v>
      </c>
      <c r="AM51" s="70" t="e">
        <f>VLOOKUP(Worksheet!N51,code!$K$3:$M$13,3,FALSE)</f>
        <v>#N/A</v>
      </c>
      <c r="AN51" s="158" t="str">
        <f t="shared" si="2"/>
        <v/>
      </c>
      <c r="AO51" s="158" t="str">
        <f t="shared" si="25"/>
        <v/>
      </c>
      <c r="AP51" s="70" t="str">
        <f t="shared" si="22"/>
        <v/>
      </c>
      <c r="AQ51" s="158" t="str">
        <f t="shared" si="3"/>
        <v/>
      </c>
      <c r="AR51" s="158" t="str">
        <f t="shared" si="23"/>
        <v/>
      </c>
    </row>
    <row r="52" spans="1:44" ht="11.25" customHeight="1" x14ac:dyDescent="0.2">
      <c r="A52" s="169" t="s">
        <v>738</v>
      </c>
      <c r="B52" s="170"/>
      <c r="C52" s="170"/>
      <c r="D52" s="170"/>
      <c r="E52" s="171">
        <v>1</v>
      </c>
      <c r="F52" s="143">
        <f t="shared" si="0"/>
        <v>0</v>
      </c>
      <c r="G52" s="172"/>
      <c r="H52" s="173"/>
      <c r="I52" s="144"/>
      <c r="J52" s="174"/>
      <c r="K52" s="175"/>
      <c r="L52" s="152">
        <f t="shared" si="4"/>
        <v>0</v>
      </c>
      <c r="M52" s="152">
        <f t="shared" si="5"/>
        <v>0</v>
      </c>
      <c r="N52" s="153"/>
      <c r="O52" s="154"/>
      <c r="P52" s="145"/>
      <c r="Q52" s="128">
        <f ca="1">IF(OR(ISBLANK($C$10),ISBLANK($C$12),ISBLANK($G$12),ISBLANK($G$13),AND(LEFT(G52,6)="Atrium",ISBLANK(I52))=TRUE)=TRUE,0,IF(LEFT(G52,6)="Atrium",IF(G52='ASHRAE 90.1 2013 - CST'!$D$2,0.4+I52*0.02,I52*0.03),IF(ISBLANK(G52),IF(ISBLANK(H52),"0",VLOOKUP(H52,INDIRECT("BSSTTable_"&amp;$C$10),2,FALSE)),INDEX(INDIRECT("CSTTable_"&amp;$C$10),MATCH($C$12,INDIRECT("BldgTypes_"&amp;$C$10),0),MATCH(G52,INDIRECT("CSTTableTypes_"&amp;$C$10),0)))))</f>
        <v>0</v>
      </c>
      <c r="R52" s="128">
        <f t="shared" ca="1" si="6"/>
        <v>0</v>
      </c>
      <c r="S52" s="128">
        <f t="shared" ca="1" si="7"/>
        <v>0</v>
      </c>
      <c r="T52" s="130">
        <f t="shared" si="8"/>
        <v>0</v>
      </c>
      <c r="U52" s="130">
        <f t="shared" si="9"/>
        <v>0</v>
      </c>
      <c r="V52" s="135">
        <f t="shared" ca="1" si="10"/>
        <v>0</v>
      </c>
      <c r="W52" s="135">
        <f t="shared" ca="1" si="11"/>
        <v>0</v>
      </c>
      <c r="X52" s="135">
        <f t="shared" ca="1" si="12"/>
        <v>0</v>
      </c>
      <c r="Y52" s="135">
        <f t="shared" ca="1" si="13"/>
        <v>0</v>
      </c>
      <c r="Z52" s="129">
        <f t="shared" si="14"/>
        <v>0</v>
      </c>
      <c r="AA52" s="129">
        <f t="shared" si="15"/>
        <v>0</v>
      </c>
      <c r="AB52" s="130">
        <f t="shared" ca="1" si="16"/>
        <v>0</v>
      </c>
      <c r="AC52" s="130">
        <f t="shared" ca="1" si="17"/>
        <v>0</v>
      </c>
      <c r="AD52" s="130">
        <f t="shared" si="27"/>
        <v>0</v>
      </c>
      <c r="AE52" s="130">
        <f t="shared" si="18"/>
        <v>0</v>
      </c>
      <c r="AF52" s="130">
        <f t="shared" ca="1" si="19"/>
        <v>0</v>
      </c>
      <c r="AG52" s="130">
        <f t="shared" ca="1" si="20"/>
        <v>0</v>
      </c>
      <c r="AH52" s="218"/>
      <c r="AI52" s="204"/>
      <c r="AJ52" s="204"/>
      <c r="AK52" s="162">
        <f t="shared" si="24"/>
        <v>32</v>
      </c>
      <c r="AL52" s="70">
        <f t="shared" si="21"/>
        <v>0</v>
      </c>
      <c r="AM52" s="70" t="e">
        <f>VLOOKUP(Worksheet!N52,code!$K$3:$M$13,3,FALSE)</f>
        <v>#N/A</v>
      </c>
      <c r="AN52" s="158" t="str">
        <f t="shared" si="2"/>
        <v/>
      </c>
      <c r="AO52" s="158" t="str">
        <f t="shared" si="25"/>
        <v/>
      </c>
      <c r="AP52" s="70" t="str">
        <f t="shared" si="22"/>
        <v/>
      </c>
      <c r="AQ52" s="158" t="str">
        <f t="shared" si="3"/>
        <v/>
      </c>
      <c r="AR52" s="158" t="str">
        <f t="shared" si="23"/>
        <v/>
      </c>
    </row>
    <row r="53" spans="1:44" ht="11.25" customHeight="1" x14ac:dyDescent="0.2">
      <c r="A53" s="169" t="s">
        <v>738</v>
      </c>
      <c r="B53" s="170"/>
      <c r="C53" s="170"/>
      <c r="D53" s="170"/>
      <c r="E53" s="171">
        <v>1</v>
      </c>
      <c r="F53" s="143">
        <f t="shared" si="0"/>
        <v>0</v>
      </c>
      <c r="G53" s="172"/>
      <c r="H53" s="173"/>
      <c r="I53" s="144"/>
      <c r="J53" s="174"/>
      <c r="K53" s="175"/>
      <c r="L53" s="152">
        <f t="shared" si="4"/>
        <v>0</v>
      </c>
      <c r="M53" s="152">
        <f t="shared" si="5"/>
        <v>0</v>
      </c>
      <c r="N53" s="153"/>
      <c r="O53" s="154"/>
      <c r="P53" s="145"/>
      <c r="Q53" s="128">
        <f ca="1">IF(OR(ISBLANK($C$10),ISBLANK($C$12),ISBLANK($G$12),ISBLANK($G$13),AND(LEFT(G53,6)="Atrium",ISBLANK(I53))=TRUE)=TRUE,0,IF(LEFT(G53,6)="Atrium",IF(G53='ASHRAE 90.1 2013 - CST'!$D$2,0.4+I53*0.02,I53*0.03),IF(ISBLANK(G53),IF(ISBLANK(H53),"0",VLOOKUP(H53,INDIRECT("BSSTTable_"&amp;$C$10),2,FALSE)),INDEX(INDIRECT("CSTTable_"&amp;$C$10),MATCH($C$12,INDIRECT("BldgTypes_"&amp;$C$10),0),MATCH(G53,INDIRECT("CSTTableTypes_"&amp;$C$10),0)))))</f>
        <v>0</v>
      </c>
      <c r="R53" s="128">
        <f t="shared" ca="1" si="6"/>
        <v>0</v>
      </c>
      <c r="S53" s="128">
        <f t="shared" ca="1" si="7"/>
        <v>0</v>
      </c>
      <c r="T53" s="130">
        <f t="shared" si="8"/>
        <v>0</v>
      </c>
      <c r="U53" s="130">
        <f t="shared" si="9"/>
        <v>0</v>
      </c>
      <c r="V53" s="135">
        <f t="shared" ca="1" si="10"/>
        <v>0</v>
      </c>
      <c r="W53" s="135">
        <f t="shared" ca="1" si="11"/>
        <v>0</v>
      </c>
      <c r="X53" s="135">
        <f t="shared" ca="1" si="12"/>
        <v>0</v>
      </c>
      <c r="Y53" s="135">
        <f t="shared" ca="1" si="13"/>
        <v>0</v>
      </c>
      <c r="Z53" s="129">
        <f t="shared" si="14"/>
        <v>0</v>
      </c>
      <c r="AA53" s="129">
        <f t="shared" si="15"/>
        <v>0</v>
      </c>
      <c r="AB53" s="130">
        <f t="shared" ca="1" si="16"/>
        <v>0</v>
      </c>
      <c r="AC53" s="130">
        <f t="shared" ca="1" si="17"/>
        <v>0</v>
      </c>
      <c r="AD53" s="130">
        <f t="shared" si="27"/>
        <v>0</v>
      </c>
      <c r="AE53" s="130">
        <f t="shared" si="18"/>
        <v>0</v>
      </c>
      <c r="AF53" s="130">
        <f t="shared" ca="1" si="19"/>
        <v>0</v>
      </c>
      <c r="AG53" s="130">
        <f t="shared" ca="1" si="20"/>
        <v>0</v>
      </c>
      <c r="AH53" s="218"/>
      <c r="AI53" s="204"/>
      <c r="AJ53" s="204"/>
      <c r="AK53" s="162">
        <f t="shared" si="24"/>
        <v>33</v>
      </c>
      <c r="AL53" s="70">
        <f t="shared" si="21"/>
        <v>0</v>
      </c>
      <c r="AM53" s="70" t="e">
        <f>VLOOKUP(Worksheet!N53,code!$K$3:$M$13,3,FALSE)</f>
        <v>#N/A</v>
      </c>
      <c r="AN53" s="158" t="str">
        <f t="shared" si="2"/>
        <v/>
      </c>
      <c r="AO53" s="158" t="str">
        <f t="shared" si="25"/>
        <v/>
      </c>
      <c r="AP53" s="70" t="str">
        <f t="shared" si="22"/>
        <v/>
      </c>
      <c r="AQ53" s="158" t="str">
        <f t="shared" si="3"/>
        <v/>
      </c>
      <c r="AR53" s="158" t="str">
        <f t="shared" si="23"/>
        <v/>
      </c>
    </row>
    <row r="54" spans="1:44" ht="11.25" customHeight="1" x14ac:dyDescent="0.2">
      <c r="A54" s="169" t="s">
        <v>738</v>
      </c>
      <c r="B54" s="170"/>
      <c r="C54" s="170"/>
      <c r="D54" s="170"/>
      <c r="E54" s="171">
        <v>1</v>
      </c>
      <c r="F54" s="143">
        <f t="shared" si="0"/>
        <v>0</v>
      </c>
      <c r="G54" s="172"/>
      <c r="H54" s="173"/>
      <c r="I54" s="144"/>
      <c r="J54" s="174"/>
      <c r="K54" s="175"/>
      <c r="L54" s="152">
        <f t="shared" si="4"/>
        <v>0</v>
      </c>
      <c r="M54" s="152">
        <f t="shared" si="5"/>
        <v>0</v>
      </c>
      <c r="N54" s="153"/>
      <c r="O54" s="154"/>
      <c r="P54" s="145"/>
      <c r="Q54" s="128">
        <f ca="1">IF(OR(ISBLANK($C$10),ISBLANK($C$12),ISBLANK($G$12),ISBLANK($G$13),AND(LEFT(G54,6)="Atrium",ISBLANK(I54))=TRUE)=TRUE,0,IF(LEFT(G54,6)="Atrium",IF(G54='ASHRAE 90.1 2013 - CST'!$D$2,0.4+I54*0.02,I54*0.03),IF(ISBLANK(G54),IF(ISBLANK(H54),"0",VLOOKUP(H54,INDIRECT("BSSTTable_"&amp;$C$10),2,FALSE)),INDEX(INDIRECT("CSTTable_"&amp;$C$10),MATCH($C$12,INDIRECT("BldgTypes_"&amp;$C$10),0),MATCH(G54,INDIRECT("CSTTableTypes_"&amp;$C$10),0)))))</f>
        <v>0</v>
      </c>
      <c r="R54" s="128">
        <f t="shared" ca="1" si="6"/>
        <v>0</v>
      </c>
      <c r="S54" s="128">
        <f t="shared" ca="1" si="7"/>
        <v>0</v>
      </c>
      <c r="T54" s="130">
        <f t="shared" si="8"/>
        <v>0</v>
      </c>
      <c r="U54" s="130">
        <f t="shared" si="9"/>
        <v>0</v>
      </c>
      <c r="V54" s="135">
        <f t="shared" ca="1" si="10"/>
        <v>0</v>
      </c>
      <c r="W54" s="135">
        <f t="shared" ca="1" si="11"/>
        <v>0</v>
      </c>
      <c r="X54" s="135">
        <f t="shared" ca="1" si="12"/>
        <v>0</v>
      </c>
      <c r="Y54" s="135">
        <f t="shared" ca="1" si="13"/>
        <v>0</v>
      </c>
      <c r="Z54" s="129">
        <f t="shared" si="14"/>
        <v>0</v>
      </c>
      <c r="AA54" s="129">
        <f t="shared" si="15"/>
        <v>0</v>
      </c>
      <c r="AB54" s="130">
        <f t="shared" ca="1" si="16"/>
        <v>0</v>
      </c>
      <c r="AC54" s="130">
        <f t="shared" ca="1" si="17"/>
        <v>0</v>
      </c>
      <c r="AD54" s="130">
        <f t="shared" si="27"/>
        <v>0</v>
      </c>
      <c r="AE54" s="130">
        <f t="shared" si="18"/>
        <v>0</v>
      </c>
      <c r="AF54" s="130">
        <f t="shared" ca="1" si="19"/>
        <v>0</v>
      </c>
      <c r="AG54" s="130">
        <f t="shared" ca="1" si="20"/>
        <v>0</v>
      </c>
      <c r="AH54" s="218"/>
      <c r="AI54" s="204"/>
      <c r="AJ54" s="204"/>
      <c r="AK54" s="162">
        <f t="shared" si="24"/>
        <v>34</v>
      </c>
      <c r="AL54" s="70">
        <f t="shared" si="21"/>
        <v>0</v>
      </c>
      <c r="AM54" s="70" t="e">
        <f>VLOOKUP(Worksheet!N54,code!$K$3:$M$13,3,FALSE)</f>
        <v>#N/A</v>
      </c>
      <c r="AN54" s="158" t="str">
        <f t="shared" si="2"/>
        <v/>
      </c>
      <c r="AO54" s="158" t="str">
        <f t="shared" si="25"/>
        <v/>
      </c>
      <c r="AP54" s="70" t="str">
        <f t="shared" si="22"/>
        <v/>
      </c>
      <c r="AQ54" s="158" t="str">
        <f t="shared" si="3"/>
        <v/>
      </c>
      <c r="AR54" s="158" t="str">
        <f t="shared" si="23"/>
        <v/>
      </c>
    </row>
    <row r="55" spans="1:44" ht="11.25" customHeight="1" x14ac:dyDescent="0.2">
      <c r="A55" s="169" t="s">
        <v>738</v>
      </c>
      <c r="B55" s="170"/>
      <c r="C55" s="170"/>
      <c r="D55" s="170"/>
      <c r="E55" s="171">
        <v>1</v>
      </c>
      <c r="F55" s="143">
        <f t="shared" si="0"/>
        <v>0</v>
      </c>
      <c r="G55" s="172"/>
      <c r="H55" s="173"/>
      <c r="I55" s="144"/>
      <c r="J55" s="174"/>
      <c r="K55" s="175"/>
      <c r="L55" s="152">
        <f t="shared" si="4"/>
        <v>0</v>
      </c>
      <c r="M55" s="152">
        <f t="shared" si="5"/>
        <v>0</v>
      </c>
      <c r="N55" s="153"/>
      <c r="O55" s="154"/>
      <c r="P55" s="145"/>
      <c r="Q55" s="128">
        <f ca="1">IF(OR(ISBLANK($C$10),ISBLANK($C$12),ISBLANK($G$12),ISBLANK($G$13),AND(LEFT(G55,6)="Atrium",ISBLANK(I55))=TRUE)=TRUE,0,IF(LEFT(G55,6)="Atrium",IF(G55='ASHRAE 90.1 2013 - CST'!$D$2,0.4+I55*0.02,I55*0.03),IF(ISBLANK(G55),IF(ISBLANK(H55),"0",VLOOKUP(H55,INDIRECT("BSSTTable_"&amp;$C$10),2,FALSE)),INDEX(INDIRECT("CSTTable_"&amp;$C$10),MATCH($C$12,INDIRECT("BldgTypes_"&amp;$C$10),0),MATCH(G55,INDIRECT("CSTTableTypes_"&amp;$C$10),0)))))</f>
        <v>0</v>
      </c>
      <c r="R55" s="128">
        <f t="shared" ca="1" si="6"/>
        <v>0</v>
      </c>
      <c r="S55" s="128">
        <f t="shared" ca="1" si="7"/>
        <v>0</v>
      </c>
      <c r="T55" s="130">
        <f t="shared" si="8"/>
        <v>0</v>
      </c>
      <c r="U55" s="130">
        <f t="shared" si="9"/>
        <v>0</v>
      </c>
      <c r="V55" s="135">
        <f t="shared" ca="1" si="10"/>
        <v>0</v>
      </c>
      <c r="W55" s="135">
        <f t="shared" ca="1" si="11"/>
        <v>0</v>
      </c>
      <c r="X55" s="135">
        <f t="shared" ca="1" si="12"/>
        <v>0</v>
      </c>
      <c r="Y55" s="135">
        <f t="shared" ca="1" si="13"/>
        <v>0</v>
      </c>
      <c r="Z55" s="129">
        <f t="shared" si="14"/>
        <v>0</v>
      </c>
      <c r="AA55" s="129">
        <f t="shared" si="15"/>
        <v>0</v>
      </c>
      <c r="AB55" s="130">
        <f t="shared" ca="1" si="16"/>
        <v>0</v>
      </c>
      <c r="AC55" s="130">
        <f t="shared" ca="1" si="17"/>
        <v>0</v>
      </c>
      <c r="AD55" s="130">
        <f t="shared" si="27"/>
        <v>0</v>
      </c>
      <c r="AE55" s="130">
        <f t="shared" si="18"/>
        <v>0</v>
      </c>
      <c r="AF55" s="130">
        <f t="shared" ca="1" si="19"/>
        <v>0</v>
      </c>
      <c r="AG55" s="130">
        <f t="shared" ca="1" si="20"/>
        <v>0</v>
      </c>
      <c r="AH55" s="218"/>
      <c r="AI55" s="204"/>
      <c r="AJ55" s="204"/>
      <c r="AK55" s="162">
        <f t="shared" si="24"/>
        <v>35</v>
      </c>
      <c r="AL55" s="70">
        <f t="shared" si="21"/>
        <v>0</v>
      </c>
      <c r="AM55" s="70" t="e">
        <f>VLOOKUP(Worksheet!N55,code!$K$3:$M$13,3,FALSE)</f>
        <v>#N/A</v>
      </c>
      <c r="AN55" s="158" t="str">
        <f t="shared" si="2"/>
        <v/>
      </c>
      <c r="AO55" s="158" t="str">
        <f t="shared" si="25"/>
        <v/>
      </c>
      <c r="AP55" s="70" t="str">
        <f t="shared" si="22"/>
        <v/>
      </c>
      <c r="AQ55" s="158" t="str">
        <f t="shared" si="3"/>
        <v/>
      </c>
      <c r="AR55" s="158" t="str">
        <f t="shared" si="23"/>
        <v/>
      </c>
    </row>
    <row r="56" spans="1:44" ht="11.25" customHeight="1" x14ac:dyDescent="0.2">
      <c r="A56" s="169" t="s">
        <v>738</v>
      </c>
      <c r="B56" s="170"/>
      <c r="C56" s="170"/>
      <c r="D56" s="170"/>
      <c r="E56" s="171">
        <v>1</v>
      </c>
      <c r="F56" s="143">
        <f t="shared" si="0"/>
        <v>0</v>
      </c>
      <c r="G56" s="172"/>
      <c r="H56" s="173"/>
      <c r="I56" s="144"/>
      <c r="J56" s="174"/>
      <c r="K56" s="175"/>
      <c r="L56" s="152">
        <f t="shared" si="4"/>
        <v>0</v>
      </c>
      <c r="M56" s="152">
        <f t="shared" si="5"/>
        <v>0</v>
      </c>
      <c r="N56" s="153"/>
      <c r="O56" s="154"/>
      <c r="P56" s="145"/>
      <c r="Q56" s="128">
        <f ca="1">IF(OR(ISBLANK($C$10),ISBLANK($C$12),ISBLANK($G$12),ISBLANK($G$13),AND(LEFT(G56,6)="Atrium",ISBLANK(I56))=TRUE)=TRUE,0,IF(LEFT(G56,6)="Atrium",IF(G56='ASHRAE 90.1 2013 - CST'!$D$2,0.4+I56*0.02,I56*0.03),IF(ISBLANK(G56),IF(ISBLANK(H56),"0",VLOOKUP(H56,INDIRECT("BSSTTable_"&amp;$C$10),2,FALSE)),INDEX(INDIRECT("CSTTable_"&amp;$C$10),MATCH($C$12,INDIRECT("BldgTypes_"&amp;$C$10),0),MATCH(G56,INDIRECT("CSTTableTypes_"&amp;$C$10),0)))))</f>
        <v>0</v>
      </c>
      <c r="R56" s="128">
        <f t="shared" ca="1" si="6"/>
        <v>0</v>
      </c>
      <c r="S56" s="128">
        <f t="shared" ca="1" si="7"/>
        <v>0</v>
      </c>
      <c r="T56" s="130">
        <f t="shared" si="8"/>
        <v>0</v>
      </c>
      <c r="U56" s="130">
        <f t="shared" si="9"/>
        <v>0</v>
      </c>
      <c r="V56" s="135">
        <f t="shared" ca="1" si="10"/>
        <v>0</v>
      </c>
      <c r="W56" s="135">
        <f t="shared" ca="1" si="11"/>
        <v>0</v>
      </c>
      <c r="X56" s="135">
        <f t="shared" ca="1" si="12"/>
        <v>0</v>
      </c>
      <c r="Y56" s="135">
        <f t="shared" ca="1" si="13"/>
        <v>0</v>
      </c>
      <c r="Z56" s="129">
        <f t="shared" si="14"/>
        <v>0</v>
      </c>
      <c r="AA56" s="129">
        <f t="shared" si="15"/>
        <v>0</v>
      </c>
      <c r="AB56" s="130">
        <f t="shared" ca="1" si="16"/>
        <v>0</v>
      </c>
      <c r="AC56" s="130">
        <f t="shared" ca="1" si="17"/>
        <v>0</v>
      </c>
      <c r="AD56" s="130">
        <f t="shared" si="27"/>
        <v>0</v>
      </c>
      <c r="AE56" s="130">
        <f t="shared" si="18"/>
        <v>0</v>
      </c>
      <c r="AF56" s="130">
        <f t="shared" ca="1" si="19"/>
        <v>0</v>
      </c>
      <c r="AG56" s="130">
        <f t="shared" ca="1" si="20"/>
        <v>0</v>
      </c>
      <c r="AH56" s="218"/>
      <c r="AI56" s="204"/>
      <c r="AJ56" s="204"/>
      <c r="AK56" s="162">
        <f t="shared" si="24"/>
        <v>36</v>
      </c>
      <c r="AL56" s="70">
        <f t="shared" si="21"/>
        <v>0</v>
      </c>
      <c r="AM56" s="70" t="e">
        <f>VLOOKUP(Worksheet!N56,code!$K$3:$M$13,3,FALSE)</f>
        <v>#N/A</v>
      </c>
      <c r="AN56" s="158" t="str">
        <f t="shared" si="2"/>
        <v/>
      </c>
      <c r="AO56" s="158" t="str">
        <f t="shared" si="25"/>
        <v/>
      </c>
      <c r="AP56" s="70" t="str">
        <f t="shared" si="22"/>
        <v/>
      </c>
      <c r="AQ56" s="158" t="str">
        <f t="shared" si="3"/>
        <v/>
      </c>
      <c r="AR56" s="158" t="str">
        <f t="shared" si="23"/>
        <v/>
      </c>
    </row>
    <row r="57" spans="1:44" ht="11.25" customHeight="1" x14ac:dyDescent="0.2">
      <c r="A57" s="169" t="s">
        <v>738</v>
      </c>
      <c r="B57" s="170"/>
      <c r="C57" s="170"/>
      <c r="D57" s="170"/>
      <c r="E57" s="171">
        <v>1</v>
      </c>
      <c r="F57" s="143">
        <f t="shared" si="0"/>
        <v>0</v>
      </c>
      <c r="G57" s="172"/>
      <c r="H57" s="173"/>
      <c r="I57" s="144"/>
      <c r="J57" s="174"/>
      <c r="K57" s="175"/>
      <c r="L57" s="152">
        <f t="shared" si="4"/>
        <v>0</v>
      </c>
      <c r="M57" s="152">
        <f t="shared" si="5"/>
        <v>0</v>
      </c>
      <c r="N57" s="153"/>
      <c r="O57" s="154"/>
      <c r="P57" s="145"/>
      <c r="Q57" s="128">
        <f ca="1">IF(OR(ISBLANK($C$10),ISBLANK($C$12),ISBLANK($G$12),ISBLANK($G$13),AND(LEFT(G57,6)="Atrium",ISBLANK(I57))=TRUE)=TRUE,0,IF(LEFT(G57,6)="Atrium",IF(G57='ASHRAE 90.1 2013 - CST'!$D$2,0.4+I57*0.02,I57*0.03),IF(ISBLANK(G57),IF(ISBLANK(H57),"0",VLOOKUP(H57,INDIRECT("BSSTTable_"&amp;$C$10),2,FALSE)),INDEX(INDIRECT("CSTTable_"&amp;$C$10),MATCH($C$12,INDIRECT("BldgTypes_"&amp;$C$10),0),MATCH(G57,INDIRECT("CSTTableTypes_"&amp;$C$10),0)))))</f>
        <v>0</v>
      </c>
      <c r="R57" s="128">
        <f t="shared" ca="1" si="6"/>
        <v>0</v>
      </c>
      <c r="S57" s="128">
        <f t="shared" ca="1" si="7"/>
        <v>0</v>
      </c>
      <c r="T57" s="130">
        <f t="shared" si="8"/>
        <v>0</v>
      </c>
      <c r="U57" s="130">
        <f t="shared" si="9"/>
        <v>0</v>
      </c>
      <c r="V57" s="135">
        <f t="shared" ca="1" si="10"/>
        <v>0</v>
      </c>
      <c r="W57" s="135">
        <f t="shared" ca="1" si="11"/>
        <v>0</v>
      </c>
      <c r="X57" s="135">
        <f t="shared" ca="1" si="12"/>
        <v>0</v>
      </c>
      <c r="Y57" s="135">
        <f t="shared" ca="1" si="13"/>
        <v>0</v>
      </c>
      <c r="Z57" s="129">
        <f t="shared" si="14"/>
        <v>0</v>
      </c>
      <c r="AA57" s="129">
        <f t="shared" si="15"/>
        <v>0</v>
      </c>
      <c r="AB57" s="130">
        <f t="shared" ca="1" si="16"/>
        <v>0</v>
      </c>
      <c r="AC57" s="130">
        <f t="shared" ca="1" si="17"/>
        <v>0</v>
      </c>
      <c r="AD57" s="130">
        <f t="shared" si="27"/>
        <v>0</v>
      </c>
      <c r="AE57" s="130">
        <f t="shared" si="18"/>
        <v>0</v>
      </c>
      <c r="AF57" s="130">
        <f t="shared" ca="1" si="19"/>
        <v>0</v>
      </c>
      <c r="AG57" s="130">
        <f t="shared" ca="1" si="20"/>
        <v>0</v>
      </c>
      <c r="AH57" s="218"/>
      <c r="AI57" s="204"/>
      <c r="AJ57" s="204"/>
      <c r="AK57" s="162">
        <f t="shared" si="24"/>
        <v>37</v>
      </c>
      <c r="AL57" s="70">
        <f t="shared" si="21"/>
        <v>0</v>
      </c>
      <c r="AM57" s="70" t="e">
        <f>VLOOKUP(Worksheet!N57,code!$K$3:$M$13,3,FALSE)</f>
        <v>#N/A</v>
      </c>
      <c r="AN57" s="158" t="str">
        <f t="shared" si="2"/>
        <v/>
      </c>
      <c r="AO57" s="158" t="str">
        <f t="shared" si="25"/>
        <v/>
      </c>
      <c r="AP57" s="70" t="str">
        <f t="shared" si="22"/>
        <v/>
      </c>
      <c r="AQ57" s="158" t="str">
        <f t="shared" si="3"/>
        <v/>
      </c>
      <c r="AR57" s="158" t="str">
        <f t="shared" si="23"/>
        <v/>
      </c>
    </row>
    <row r="58" spans="1:44" ht="11.25" customHeight="1" x14ac:dyDescent="0.2">
      <c r="A58" s="169" t="s">
        <v>738</v>
      </c>
      <c r="B58" s="170"/>
      <c r="C58" s="170"/>
      <c r="D58" s="170"/>
      <c r="E58" s="171">
        <v>1</v>
      </c>
      <c r="F58" s="143">
        <f t="shared" si="0"/>
        <v>0</v>
      </c>
      <c r="G58" s="172"/>
      <c r="H58" s="173"/>
      <c r="I58" s="144"/>
      <c r="J58" s="174"/>
      <c r="K58" s="175"/>
      <c r="L58" s="152">
        <f t="shared" si="4"/>
        <v>0</v>
      </c>
      <c r="M58" s="152">
        <f t="shared" si="5"/>
        <v>0</v>
      </c>
      <c r="N58" s="153"/>
      <c r="O58" s="154"/>
      <c r="P58" s="145"/>
      <c r="Q58" s="128">
        <f ca="1">IF(OR(ISBLANK($C$10),ISBLANK($C$12),ISBLANK($G$12),ISBLANK($G$13),AND(LEFT(G58,6)="Atrium",ISBLANK(I58))=TRUE)=TRUE,0,IF(LEFT(G58,6)="Atrium",IF(G58='ASHRAE 90.1 2013 - CST'!$D$2,0.4+I58*0.02,I58*0.03),IF(ISBLANK(G58),IF(ISBLANK(H58),"0",VLOOKUP(H58,INDIRECT("BSSTTable_"&amp;$C$10),2,FALSE)),INDEX(INDIRECT("CSTTable_"&amp;$C$10),MATCH($C$12,INDIRECT("BldgTypes_"&amp;$C$10),0),MATCH(G58,INDIRECT("CSTTableTypes_"&amp;$C$10),0)))))</f>
        <v>0</v>
      </c>
      <c r="R58" s="128">
        <f t="shared" ca="1" si="6"/>
        <v>0</v>
      </c>
      <c r="S58" s="128">
        <f t="shared" ca="1" si="7"/>
        <v>0</v>
      </c>
      <c r="T58" s="130">
        <f t="shared" si="8"/>
        <v>0</v>
      </c>
      <c r="U58" s="130">
        <f t="shared" si="9"/>
        <v>0</v>
      </c>
      <c r="V58" s="135">
        <f t="shared" ca="1" si="10"/>
        <v>0</v>
      </c>
      <c r="W58" s="135">
        <f t="shared" ca="1" si="11"/>
        <v>0</v>
      </c>
      <c r="X58" s="135">
        <f t="shared" ca="1" si="12"/>
        <v>0</v>
      </c>
      <c r="Y58" s="135">
        <f t="shared" ca="1" si="13"/>
        <v>0</v>
      </c>
      <c r="Z58" s="129">
        <f t="shared" si="14"/>
        <v>0</v>
      </c>
      <c r="AA58" s="129">
        <f t="shared" si="15"/>
        <v>0</v>
      </c>
      <c r="AB58" s="130">
        <f t="shared" ca="1" si="16"/>
        <v>0</v>
      </c>
      <c r="AC58" s="130">
        <f t="shared" ca="1" si="17"/>
        <v>0</v>
      </c>
      <c r="AD58" s="130">
        <f t="shared" si="27"/>
        <v>0</v>
      </c>
      <c r="AE58" s="130">
        <f t="shared" si="18"/>
        <v>0</v>
      </c>
      <c r="AF58" s="130">
        <f t="shared" ca="1" si="19"/>
        <v>0</v>
      </c>
      <c r="AG58" s="130">
        <f t="shared" ca="1" si="20"/>
        <v>0</v>
      </c>
      <c r="AH58" s="218"/>
      <c r="AI58" s="204"/>
      <c r="AJ58" s="204"/>
      <c r="AK58" s="162">
        <f t="shared" si="24"/>
        <v>38</v>
      </c>
      <c r="AL58" s="70">
        <f t="shared" si="21"/>
        <v>0</v>
      </c>
      <c r="AM58" s="70" t="e">
        <f>VLOOKUP(Worksheet!N58,code!$K$3:$M$13,3,FALSE)</f>
        <v>#N/A</v>
      </c>
      <c r="AN58" s="158" t="str">
        <f t="shared" si="2"/>
        <v/>
      </c>
      <c r="AO58" s="158" t="str">
        <f t="shared" si="25"/>
        <v/>
      </c>
      <c r="AP58" s="70" t="str">
        <f t="shared" si="22"/>
        <v/>
      </c>
      <c r="AQ58" s="158" t="str">
        <f t="shared" si="3"/>
        <v/>
      </c>
      <c r="AR58" s="158" t="str">
        <f t="shared" si="23"/>
        <v/>
      </c>
    </row>
    <row r="59" spans="1:44" ht="11.25" customHeight="1" x14ac:dyDescent="0.2">
      <c r="A59" s="169" t="s">
        <v>738</v>
      </c>
      <c r="B59" s="170"/>
      <c r="C59" s="170"/>
      <c r="D59" s="170"/>
      <c r="E59" s="171">
        <v>1</v>
      </c>
      <c r="F59" s="143">
        <f t="shared" si="0"/>
        <v>0</v>
      </c>
      <c r="G59" s="172"/>
      <c r="H59" s="173"/>
      <c r="I59" s="144"/>
      <c r="J59" s="174"/>
      <c r="K59" s="175"/>
      <c r="L59" s="152">
        <f t="shared" si="4"/>
        <v>0</v>
      </c>
      <c r="M59" s="152">
        <f t="shared" si="5"/>
        <v>0</v>
      </c>
      <c r="N59" s="153"/>
      <c r="O59" s="154"/>
      <c r="P59" s="145"/>
      <c r="Q59" s="128">
        <f ca="1">IF(OR(ISBLANK($C$10),ISBLANK($C$12),ISBLANK($G$12),ISBLANK($G$13),AND(LEFT(G59,6)="Atrium",ISBLANK(I59))=TRUE)=TRUE,0,IF(LEFT(G59,6)="Atrium",IF(G59='ASHRAE 90.1 2013 - CST'!$D$2,0.4+I59*0.02,I59*0.03),IF(ISBLANK(G59),IF(ISBLANK(H59),"0",VLOOKUP(H59,INDIRECT("BSSTTable_"&amp;$C$10),2,FALSE)),INDEX(INDIRECT("CSTTable_"&amp;$C$10),MATCH($C$12,INDIRECT("BldgTypes_"&amp;$C$10),0),MATCH(G59,INDIRECT("CSTTableTypes_"&amp;$C$10),0)))))</f>
        <v>0</v>
      </c>
      <c r="R59" s="128">
        <f t="shared" ca="1" si="6"/>
        <v>0</v>
      </c>
      <c r="S59" s="128">
        <f t="shared" ca="1" si="7"/>
        <v>0</v>
      </c>
      <c r="T59" s="130">
        <f t="shared" si="8"/>
        <v>0</v>
      </c>
      <c r="U59" s="130">
        <f t="shared" si="9"/>
        <v>0</v>
      </c>
      <c r="V59" s="135">
        <f t="shared" ca="1" si="10"/>
        <v>0</v>
      </c>
      <c r="W59" s="135">
        <f t="shared" ca="1" si="11"/>
        <v>0</v>
      </c>
      <c r="X59" s="135">
        <f t="shared" ca="1" si="12"/>
        <v>0</v>
      </c>
      <c r="Y59" s="135">
        <f t="shared" ca="1" si="13"/>
        <v>0</v>
      </c>
      <c r="Z59" s="129">
        <f t="shared" si="14"/>
        <v>0</v>
      </c>
      <c r="AA59" s="129">
        <f t="shared" si="15"/>
        <v>0</v>
      </c>
      <c r="AB59" s="130">
        <f t="shared" ca="1" si="16"/>
        <v>0</v>
      </c>
      <c r="AC59" s="130">
        <f t="shared" ca="1" si="17"/>
        <v>0</v>
      </c>
      <c r="AD59" s="130">
        <f t="shared" si="27"/>
        <v>0</v>
      </c>
      <c r="AE59" s="130">
        <f t="shared" si="18"/>
        <v>0</v>
      </c>
      <c r="AF59" s="130">
        <f t="shared" ca="1" si="19"/>
        <v>0</v>
      </c>
      <c r="AG59" s="130">
        <f t="shared" ca="1" si="20"/>
        <v>0</v>
      </c>
      <c r="AH59" s="218"/>
      <c r="AI59" s="204"/>
      <c r="AJ59" s="204"/>
      <c r="AK59" s="162">
        <f t="shared" si="24"/>
        <v>39</v>
      </c>
      <c r="AL59" s="70">
        <f t="shared" si="21"/>
        <v>0</v>
      </c>
      <c r="AM59" s="70" t="e">
        <f>VLOOKUP(Worksheet!N59,code!$K$3:$M$13,3,FALSE)</f>
        <v>#N/A</v>
      </c>
      <c r="AN59" s="158" t="str">
        <f t="shared" si="2"/>
        <v/>
      </c>
      <c r="AO59" s="158" t="str">
        <f t="shared" si="25"/>
        <v/>
      </c>
      <c r="AP59" s="70" t="str">
        <f t="shared" si="22"/>
        <v/>
      </c>
      <c r="AQ59" s="158" t="str">
        <f t="shared" si="3"/>
        <v/>
      </c>
      <c r="AR59" s="158" t="str">
        <f t="shared" si="23"/>
        <v/>
      </c>
    </row>
    <row r="60" spans="1:44" ht="11.25" customHeight="1" x14ac:dyDescent="0.2">
      <c r="A60" s="169" t="s">
        <v>738</v>
      </c>
      <c r="B60" s="170"/>
      <c r="C60" s="170"/>
      <c r="D60" s="170"/>
      <c r="E60" s="171">
        <v>1</v>
      </c>
      <c r="F60" s="143">
        <f t="shared" si="0"/>
        <v>0</v>
      </c>
      <c r="G60" s="172"/>
      <c r="H60" s="173"/>
      <c r="I60" s="144"/>
      <c r="J60" s="174"/>
      <c r="K60" s="175"/>
      <c r="L60" s="152">
        <f t="shared" si="4"/>
        <v>0</v>
      </c>
      <c r="M60" s="152">
        <f t="shared" si="5"/>
        <v>0</v>
      </c>
      <c r="N60" s="153"/>
      <c r="O60" s="154"/>
      <c r="P60" s="145"/>
      <c r="Q60" s="128">
        <f ca="1">IF(OR(ISBLANK($C$10),ISBLANK($C$12),ISBLANK($G$12),ISBLANK($G$13),AND(LEFT(G60,6)="Atrium",ISBLANK(I60))=TRUE)=TRUE,0,IF(LEFT(G60,6)="Atrium",IF(G60='ASHRAE 90.1 2013 - CST'!$D$2,0.4+I60*0.02,I60*0.03),IF(ISBLANK(G60),IF(ISBLANK(H60),"0",VLOOKUP(H60,INDIRECT("BSSTTable_"&amp;$C$10),2,FALSE)),INDEX(INDIRECT("CSTTable_"&amp;$C$10),MATCH($C$12,INDIRECT("BldgTypes_"&amp;$C$10),0),MATCH(G60,INDIRECT("CSTTableTypes_"&amp;$C$10),0)))))</f>
        <v>0</v>
      </c>
      <c r="R60" s="128">
        <f t="shared" ca="1" si="6"/>
        <v>0</v>
      </c>
      <c r="S60" s="128">
        <f t="shared" ca="1" si="7"/>
        <v>0</v>
      </c>
      <c r="T60" s="130">
        <f t="shared" si="8"/>
        <v>0</v>
      </c>
      <c r="U60" s="130">
        <f t="shared" si="9"/>
        <v>0</v>
      </c>
      <c r="V60" s="135">
        <f t="shared" ca="1" si="10"/>
        <v>0</v>
      </c>
      <c r="W60" s="135">
        <f t="shared" ca="1" si="11"/>
        <v>0</v>
      </c>
      <c r="X60" s="135">
        <f t="shared" ca="1" si="12"/>
        <v>0</v>
      </c>
      <c r="Y60" s="135">
        <f t="shared" ca="1" si="13"/>
        <v>0</v>
      </c>
      <c r="Z60" s="129">
        <f t="shared" si="14"/>
        <v>0</v>
      </c>
      <c r="AA60" s="129">
        <f t="shared" si="15"/>
        <v>0</v>
      </c>
      <c r="AB60" s="130">
        <f t="shared" ca="1" si="16"/>
        <v>0</v>
      </c>
      <c r="AC60" s="130">
        <f t="shared" ca="1" si="17"/>
        <v>0</v>
      </c>
      <c r="AD60" s="130">
        <f t="shared" si="27"/>
        <v>0</v>
      </c>
      <c r="AE60" s="130">
        <f t="shared" si="18"/>
        <v>0</v>
      </c>
      <c r="AF60" s="130">
        <f t="shared" ca="1" si="19"/>
        <v>0</v>
      </c>
      <c r="AG60" s="130">
        <f t="shared" ca="1" si="20"/>
        <v>0</v>
      </c>
      <c r="AH60" s="218"/>
      <c r="AI60" s="204"/>
      <c r="AJ60" s="204"/>
      <c r="AK60" s="162">
        <f t="shared" si="24"/>
        <v>40</v>
      </c>
      <c r="AL60" s="70">
        <f t="shared" si="21"/>
        <v>0</v>
      </c>
      <c r="AM60" s="70" t="e">
        <f>VLOOKUP(Worksheet!N60,code!$K$3:$M$13,3,FALSE)</f>
        <v>#N/A</v>
      </c>
      <c r="AN60" s="158" t="str">
        <f t="shared" si="2"/>
        <v/>
      </c>
      <c r="AO60" s="158" t="str">
        <f t="shared" si="25"/>
        <v/>
      </c>
      <c r="AP60" s="70" t="str">
        <f t="shared" si="22"/>
        <v/>
      </c>
      <c r="AQ60" s="158" t="str">
        <f t="shared" si="3"/>
        <v/>
      </c>
      <c r="AR60" s="158" t="str">
        <f t="shared" si="23"/>
        <v/>
      </c>
    </row>
    <row r="61" spans="1:44" ht="11.25" customHeight="1" x14ac:dyDescent="0.2">
      <c r="A61" s="169" t="s">
        <v>738</v>
      </c>
      <c r="B61" s="170"/>
      <c r="C61" s="170"/>
      <c r="D61" s="170"/>
      <c r="E61" s="171">
        <v>1</v>
      </c>
      <c r="F61" s="143">
        <f t="shared" si="0"/>
        <v>0</v>
      </c>
      <c r="G61" s="172"/>
      <c r="H61" s="173"/>
      <c r="I61" s="144"/>
      <c r="J61" s="174"/>
      <c r="K61" s="175"/>
      <c r="L61" s="152">
        <f t="shared" si="4"/>
        <v>0</v>
      </c>
      <c r="M61" s="152">
        <f t="shared" si="5"/>
        <v>0</v>
      </c>
      <c r="N61" s="153"/>
      <c r="O61" s="154"/>
      <c r="P61" s="145"/>
      <c r="Q61" s="128">
        <f ca="1">IF(OR(ISBLANK($C$10),ISBLANK($C$12),ISBLANK($G$12),ISBLANK($G$13),AND(LEFT(G61,6)="Atrium",ISBLANK(I61))=TRUE)=TRUE,0,IF(LEFT(G61,6)="Atrium",IF(G61='ASHRAE 90.1 2013 - CST'!$D$2,0.4+I61*0.02,I61*0.03),IF(ISBLANK(G61),IF(ISBLANK(H61),"0",VLOOKUP(H61,INDIRECT("BSSTTable_"&amp;$C$10),2,FALSE)),INDEX(INDIRECT("CSTTable_"&amp;$C$10),MATCH($C$12,INDIRECT("BldgTypes_"&amp;$C$10),0),MATCH(G61,INDIRECT("CSTTableTypes_"&amp;$C$10),0)))))</f>
        <v>0</v>
      </c>
      <c r="R61" s="128">
        <f t="shared" ca="1" si="6"/>
        <v>0</v>
      </c>
      <c r="S61" s="128">
        <f t="shared" ca="1" si="7"/>
        <v>0</v>
      </c>
      <c r="T61" s="130">
        <f t="shared" si="8"/>
        <v>0</v>
      </c>
      <c r="U61" s="130">
        <f t="shared" si="9"/>
        <v>0</v>
      </c>
      <c r="V61" s="135">
        <f t="shared" ca="1" si="10"/>
        <v>0</v>
      </c>
      <c r="W61" s="135">
        <f t="shared" ca="1" si="11"/>
        <v>0</v>
      </c>
      <c r="X61" s="135">
        <f t="shared" ca="1" si="12"/>
        <v>0</v>
      </c>
      <c r="Y61" s="135">
        <f t="shared" ca="1" si="13"/>
        <v>0</v>
      </c>
      <c r="Z61" s="129">
        <f t="shared" si="14"/>
        <v>0</v>
      </c>
      <c r="AA61" s="129">
        <f t="shared" si="15"/>
        <v>0</v>
      </c>
      <c r="AB61" s="130">
        <f t="shared" ca="1" si="16"/>
        <v>0</v>
      </c>
      <c r="AC61" s="130">
        <f t="shared" ca="1" si="17"/>
        <v>0</v>
      </c>
      <c r="AD61" s="130">
        <f t="shared" si="27"/>
        <v>0</v>
      </c>
      <c r="AE61" s="130">
        <f t="shared" si="18"/>
        <v>0</v>
      </c>
      <c r="AF61" s="130">
        <f t="shared" ca="1" si="19"/>
        <v>0</v>
      </c>
      <c r="AG61" s="130">
        <f t="shared" ca="1" si="20"/>
        <v>0</v>
      </c>
      <c r="AH61" s="218"/>
      <c r="AI61" s="204"/>
      <c r="AJ61" s="204"/>
      <c r="AK61" s="162">
        <f t="shared" si="24"/>
        <v>41</v>
      </c>
      <c r="AL61" s="70">
        <f t="shared" si="21"/>
        <v>0</v>
      </c>
      <c r="AM61" s="70" t="e">
        <f>VLOOKUP(Worksheet!N61,code!$K$3:$M$13,3,FALSE)</f>
        <v>#N/A</v>
      </c>
      <c r="AN61" s="158" t="str">
        <f t="shared" si="2"/>
        <v/>
      </c>
      <c r="AO61" s="158" t="str">
        <f t="shared" si="25"/>
        <v/>
      </c>
      <c r="AP61" s="70" t="str">
        <f t="shared" si="22"/>
        <v/>
      </c>
      <c r="AQ61" s="158" t="str">
        <f t="shared" si="3"/>
        <v/>
      </c>
      <c r="AR61" s="158" t="str">
        <f t="shared" si="23"/>
        <v/>
      </c>
    </row>
    <row r="62" spans="1:44" ht="11.25" customHeight="1" x14ac:dyDescent="0.2">
      <c r="A62" s="169" t="s">
        <v>738</v>
      </c>
      <c r="B62" s="170"/>
      <c r="C62" s="170"/>
      <c r="D62" s="170"/>
      <c r="E62" s="171">
        <v>1</v>
      </c>
      <c r="F62" s="143">
        <f t="shared" si="0"/>
        <v>0</v>
      </c>
      <c r="G62" s="172"/>
      <c r="H62" s="173"/>
      <c r="I62" s="144"/>
      <c r="J62" s="174"/>
      <c r="K62" s="175"/>
      <c r="L62" s="152">
        <f t="shared" si="4"/>
        <v>0</v>
      </c>
      <c r="M62" s="152">
        <f t="shared" si="5"/>
        <v>0</v>
      </c>
      <c r="N62" s="153"/>
      <c r="O62" s="154"/>
      <c r="P62" s="145"/>
      <c r="Q62" s="128">
        <f ca="1">IF(OR(ISBLANK($C$10),ISBLANK($C$12),ISBLANK($G$12),ISBLANK($G$13),AND(LEFT(G62,6)="Atrium",ISBLANK(I62))=TRUE)=TRUE,0,IF(LEFT(G62,6)="Atrium",IF(G62='ASHRAE 90.1 2013 - CST'!$D$2,0.4+I62*0.02,I62*0.03),IF(ISBLANK(G62),IF(ISBLANK(H62),"0",VLOOKUP(H62,INDIRECT("BSSTTable_"&amp;$C$10),2,FALSE)),INDEX(INDIRECT("CSTTable_"&amp;$C$10),MATCH($C$12,INDIRECT("BldgTypes_"&amp;$C$10),0),MATCH(G62,INDIRECT("CSTTableTypes_"&amp;$C$10),0)))))</f>
        <v>0</v>
      </c>
      <c r="R62" s="128">
        <f t="shared" ca="1" si="6"/>
        <v>0</v>
      </c>
      <c r="S62" s="128">
        <f t="shared" ca="1" si="7"/>
        <v>0</v>
      </c>
      <c r="T62" s="130">
        <f t="shared" si="8"/>
        <v>0</v>
      </c>
      <c r="U62" s="130">
        <f t="shared" si="9"/>
        <v>0</v>
      </c>
      <c r="V62" s="135">
        <f t="shared" ca="1" si="10"/>
        <v>0</v>
      </c>
      <c r="W62" s="135">
        <f t="shared" ca="1" si="11"/>
        <v>0</v>
      </c>
      <c r="X62" s="135">
        <f t="shared" ca="1" si="12"/>
        <v>0</v>
      </c>
      <c r="Y62" s="135">
        <f t="shared" ca="1" si="13"/>
        <v>0</v>
      </c>
      <c r="Z62" s="129">
        <f t="shared" si="14"/>
        <v>0</v>
      </c>
      <c r="AA62" s="129">
        <f t="shared" si="15"/>
        <v>0</v>
      </c>
      <c r="AB62" s="130">
        <f t="shared" ca="1" si="16"/>
        <v>0</v>
      </c>
      <c r="AC62" s="130">
        <f t="shared" ca="1" si="17"/>
        <v>0</v>
      </c>
      <c r="AD62" s="130">
        <f t="shared" si="27"/>
        <v>0</v>
      </c>
      <c r="AE62" s="130">
        <f t="shared" si="18"/>
        <v>0</v>
      </c>
      <c r="AF62" s="130">
        <f t="shared" ca="1" si="19"/>
        <v>0</v>
      </c>
      <c r="AG62" s="130">
        <f t="shared" ca="1" si="20"/>
        <v>0</v>
      </c>
      <c r="AH62" s="218"/>
      <c r="AI62" s="204"/>
      <c r="AJ62" s="204"/>
      <c r="AK62" s="162">
        <f t="shared" si="24"/>
        <v>42</v>
      </c>
      <c r="AL62" s="70">
        <f t="shared" si="21"/>
        <v>0</v>
      </c>
      <c r="AM62" s="70" t="e">
        <f>VLOOKUP(Worksheet!N62,code!$K$3:$M$13,3,FALSE)</f>
        <v>#N/A</v>
      </c>
      <c r="AN62" s="158" t="str">
        <f t="shared" si="2"/>
        <v/>
      </c>
      <c r="AO62" s="158" t="str">
        <f t="shared" si="25"/>
        <v/>
      </c>
      <c r="AP62" s="70" t="str">
        <f t="shared" si="22"/>
        <v/>
      </c>
      <c r="AQ62" s="158" t="str">
        <f t="shared" si="3"/>
        <v/>
      </c>
      <c r="AR62" s="158" t="str">
        <f t="shared" si="23"/>
        <v/>
      </c>
    </row>
    <row r="63" spans="1:44" ht="11.25" customHeight="1" x14ac:dyDescent="0.2">
      <c r="A63" s="169" t="s">
        <v>738</v>
      </c>
      <c r="B63" s="170"/>
      <c r="C63" s="170"/>
      <c r="D63" s="170"/>
      <c r="E63" s="171">
        <v>1</v>
      </c>
      <c r="F63" s="143">
        <f t="shared" si="0"/>
        <v>0</v>
      </c>
      <c r="G63" s="172"/>
      <c r="H63" s="173"/>
      <c r="I63" s="144"/>
      <c r="J63" s="174"/>
      <c r="K63" s="175"/>
      <c r="L63" s="152">
        <f t="shared" si="4"/>
        <v>0</v>
      </c>
      <c r="M63" s="152">
        <f t="shared" si="5"/>
        <v>0</v>
      </c>
      <c r="N63" s="153"/>
      <c r="O63" s="154"/>
      <c r="P63" s="145"/>
      <c r="Q63" s="128">
        <f ca="1">IF(OR(ISBLANK($C$10),ISBLANK($C$12),ISBLANK($G$12),ISBLANK($G$13),AND(LEFT(G63,6)="Atrium",ISBLANK(I63))=TRUE)=TRUE,0,IF(LEFT(G63,6)="Atrium",IF(G63='ASHRAE 90.1 2013 - CST'!$D$2,0.4+I63*0.02,I63*0.03),IF(ISBLANK(G63),IF(ISBLANK(H63),"0",VLOOKUP(H63,INDIRECT("BSSTTable_"&amp;$C$10),2,FALSE)),INDEX(INDIRECT("CSTTable_"&amp;$C$10),MATCH($C$12,INDIRECT("BldgTypes_"&amp;$C$10),0),MATCH(G63,INDIRECT("CSTTableTypes_"&amp;$C$10),0)))))</f>
        <v>0</v>
      </c>
      <c r="R63" s="128">
        <f t="shared" ca="1" si="6"/>
        <v>0</v>
      </c>
      <c r="S63" s="128">
        <f t="shared" ca="1" si="7"/>
        <v>0</v>
      </c>
      <c r="T63" s="130">
        <f t="shared" si="8"/>
        <v>0</v>
      </c>
      <c r="U63" s="130">
        <f t="shared" si="9"/>
        <v>0</v>
      </c>
      <c r="V63" s="135">
        <f t="shared" ca="1" si="10"/>
        <v>0</v>
      </c>
      <c r="W63" s="135">
        <f t="shared" ca="1" si="11"/>
        <v>0</v>
      </c>
      <c r="X63" s="135">
        <f t="shared" ca="1" si="12"/>
        <v>0</v>
      </c>
      <c r="Y63" s="135">
        <f t="shared" ca="1" si="13"/>
        <v>0</v>
      </c>
      <c r="Z63" s="129">
        <f t="shared" si="14"/>
        <v>0</v>
      </c>
      <c r="AA63" s="129">
        <f t="shared" si="15"/>
        <v>0</v>
      </c>
      <c r="AB63" s="130">
        <f t="shared" ca="1" si="16"/>
        <v>0</v>
      </c>
      <c r="AC63" s="130">
        <f t="shared" ca="1" si="17"/>
        <v>0</v>
      </c>
      <c r="AD63" s="130">
        <f t="shared" si="27"/>
        <v>0</v>
      </c>
      <c r="AE63" s="130">
        <f t="shared" si="18"/>
        <v>0</v>
      </c>
      <c r="AF63" s="130">
        <f t="shared" ca="1" si="19"/>
        <v>0</v>
      </c>
      <c r="AG63" s="130">
        <f t="shared" ca="1" si="20"/>
        <v>0</v>
      </c>
      <c r="AH63" s="218"/>
      <c r="AI63" s="204"/>
      <c r="AJ63" s="204"/>
      <c r="AK63" s="162">
        <f t="shared" si="24"/>
        <v>43</v>
      </c>
      <c r="AL63" s="70">
        <f t="shared" si="21"/>
        <v>0</v>
      </c>
      <c r="AM63" s="70" t="e">
        <f>VLOOKUP(Worksheet!N63,code!$K$3:$M$13,3,FALSE)</f>
        <v>#N/A</v>
      </c>
      <c r="AN63" s="158" t="str">
        <f t="shared" si="2"/>
        <v/>
      </c>
      <c r="AO63" s="158" t="str">
        <f t="shared" si="25"/>
        <v/>
      </c>
      <c r="AP63" s="70" t="str">
        <f t="shared" si="22"/>
        <v/>
      </c>
      <c r="AQ63" s="158" t="str">
        <f t="shared" si="3"/>
        <v/>
      </c>
      <c r="AR63" s="158" t="str">
        <f t="shared" si="23"/>
        <v/>
      </c>
    </row>
    <row r="64" spans="1:44" ht="11.25" customHeight="1" x14ac:dyDescent="0.2">
      <c r="A64" s="169" t="s">
        <v>738</v>
      </c>
      <c r="B64" s="170"/>
      <c r="C64" s="170"/>
      <c r="D64" s="170"/>
      <c r="E64" s="171">
        <v>1</v>
      </c>
      <c r="F64" s="143">
        <f t="shared" si="0"/>
        <v>0</v>
      </c>
      <c r="G64" s="172"/>
      <c r="H64" s="173"/>
      <c r="I64" s="144"/>
      <c r="J64" s="174"/>
      <c r="K64" s="175"/>
      <c r="L64" s="152">
        <f t="shared" si="4"/>
        <v>0</v>
      </c>
      <c r="M64" s="152">
        <f t="shared" si="5"/>
        <v>0</v>
      </c>
      <c r="N64" s="153"/>
      <c r="O64" s="154"/>
      <c r="P64" s="145"/>
      <c r="Q64" s="128">
        <f ca="1">IF(OR(ISBLANK($C$10),ISBLANK($C$12),ISBLANK($G$12),ISBLANK($G$13),AND(LEFT(G64,6)="Atrium",ISBLANK(I64))=TRUE)=TRUE,0,IF(LEFT(G64,6)="Atrium",IF(G64='ASHRAE 90.1 2013 - CST'!$D$2,0.4+I64*0.02,I64*0.03),IF(ISBLANK(G64),IF(ISBLANK(H64),"0",VLOOKUP(H64,INDIRECT("BSSTTable_"&amp;$C$10),2,FALSE)),INDEX(INDIRECT("CSTTable_"&amp;$C$10),MATCH($C$12,INDIRECT("BldgTypes_"&amp;$C$10),0),MATCH(G64,INDIRECT("CSTTableTypes_"&amp;$C$10),0)))))</f>
        <v>0</v>
      </c>
      <c r="R64" s="128">
        <f t="shared" ca="1" si="6"/>
        <v>0</v>
      </c>
      <c r="S64" s="128">
        <f t="shared" ca="1" si="7"/>
        <v>0</v>
      </c>
      <c r="T64" s="130">
        <f t="shared" si="8"/>
        <v>0</v>
      </c>
      <c r="U64" s="130">
        <f t="shared" si="9"/>
        <v>0</v>
      </c>
      <c r="V64" s="135">
        <f t="shared" ca="1" si="10"/>
        <v>0</v>
      </c>
      <c r="W64" s="135">
        <f t="shared" ca="1" si="11"/>
        <v>0</v>
      </c>
      <c r="X64" s="135">
        <f t="shared" ca="1" si="12"/>
        <v>0</v>
      </c>
      <c r="Y64" s="135">
        <f t="shared" ca="1" si="13"/>
        <v>0</v>
      </c>
      <c r="Z64" s="129">
        <f t="shared" si="14"/>
        <v>0</v>
      </c>
      <c r="AA64" s="129">
        <f t="shared" si="15"/>
        <v>0</v>
      </c>
      <c r="AB64" s="130">
        <f t="shared" ca="1" si="16"/>
        <v>0</v>
      </c>
      <c r="AC64" s="130">
        <f t="shared" ca="1" si="17"/>
        <v>0</v>
      </c>
      <c r="AD64" s="130">
        <f t="shared" si="27"/>
        <v>0</v>
      </c>
      <c r="AE64" s="130">
        <f t="shared" si="18"/>
        <v>0</v>
      </c>
      <c r="AF64" s="130">
        <f t="shared" ca="1" si="19"/>
        <v>0</v>
      </c>
      <c r="AG64" s="130">
        <f t="shared" ca="1" si="20"/>
        <v>0</v>
      </c>
      <c r="AH64" s="218"/>
      <c r="AI64" s="204"/>
      <c r="AJ64" s="204"/>
      <c r="AK64" s="162">
        <f t="shared" si="24"/>
        <v>44</v>
      </c>
      <c r="AL64" s="70">
        <f t="shared" si="21"/>
        <v>0</v>
      </c>
      <c r="AM64" s="70" t="e">
        <f>VLOOKUP(Worksheet!N64,code!$K$3:$M$13,3,FALSE)</f>
        <v>#N/A</v>
      </c>
      <c r="AN64" s="158" t="str">
        <f t="shared" si="2"/>
        <v/>
      </c>
      <c r="AO64" s="158" t="str">
        <f t="shared" si="25"/>
        <v/>
      </c>
      <c r="AP64" s="70" t="str">
        <f t="shared" si="22"/>
        <v/>
      </c>
      <c r="AQ64" s="158" t="str">
        <f t="shared" si="3"/>
        <v/>
      </c>
      <c r="AR64" s="158" t="str">
        <f t="shared" si="23"/>
        <v/>
      </c>
    </row>
    <row r="65" spans="1:44" ht="11.25" customHeight="1" x14ac:dyDescent="0.2">
      <c r="A65" s="169" t="s">
        <v>738</v>
      </c>
      <c r="B65" s="170"/>
      <c r="C65" s="170"/>
      <c r="D65" s="170"/>
      <c r="E65" s="171">
        <v>1</v>
      </c>
      <c r="F65" s="143">
        <f t="shared" si="0"/>
        <v>0</v>
      </c>
      <c r="G65" s="172"/>
      <c r="H65" s="173"/>
      <c r="I65" s="144"/>
      <c r="J65" s="174"/>
      <c r="K65" s="175"/>
      <c r="L65" s="152">
        <f t="shared" si="4"/>
        <v>0</v>
      </c>
      <c r="M65" s="152">
        <f t="shared" si="5"/>
        <v>0</v>
      </c>
      <c r="N65" s="153"/>
      <c r="O65" s="154"/>
      <c r="P65" s="145"/>
      <c r="Q65" s="128">
        <f ca="1">IF(OR(ISBLANK($C$10),ISBLANK($C$12),ISBLANK($G$12),ISBLANK($G$13),AND(LEFT(G65,6)="Atrium",ISBLANK(I65))=TRUE)=TRUE,0,IF(LEFT(G65,6)="Atrium",IF(G65='ASHRAE 90.1 2013 - CST'!$D$2,0.4+I65*0.02,I65*0.03),IF(ISBLANK(G65),IF(ISBLANK(H65),"0",VLOOKUP(H65,INDIRECT("BSSTTable_"&amp;$C$10),2,FALSE)),INDEX(INDIRECT("CSTTable_"&amp;$C$10),MATCH($C$12,INDIRECT("BldgTypes_"&amp;$C$10),0),MATCH(G65,INDIRECT("CSTTableTypes_"&amp;$C$10),0)))))</f>
        <v>0</v>
      </c>
      <c r="R65" s="128">
        <f t="shared" ca="1" si="6"/>
        <v>0</v>
      </c>
      <c r="S65" s="128">
        <f t="shared" ca="1" si="7"/>
        <v>0</v>
      </c>
      <c r="T65" s="130">
        <f t="shared" si="8"/>
        <v>0</v>
      </c>
      <c r="U65" s="130">
        <f t="shared" si="9"/>
        <v>0</v>
      </c>
      <c r="V65" s="135">
        <f t="shared" ca="1" si="10"/>
        <v>0</v>
      </c>
      <c r="W65" s="135">
        <f t="shared" ca="1" si="11"/>
        <v>0</v>
      </c>
      <c r="X65" s="135">
        <f t="shared" ca="1" si="12"/>
        <v>0</v>
      </c>
      <c r="Y65" s="135">
        <f t="shared" ca="1" si="13"/>
        <v>0</v>
      </c>
      <c r="Z65" s="129">
        <f t="shared" si="14"/>
        <v>0</v>
      </c>
      <c r="AA65" s="129">
        <f t="shared" si="15"/>
        <v>0</v>
      </c>
      <c r="AB65" s="130">
        <f t="shared" ca="1" si="16"/>
        <v>0</v>
      </c>
      <c r="AC65" s="130">
        <f t="shared" ca="1" si="17"/>
        <v>0</v>
      </c>
      <c r="AD65" s="130">
        <f t="shared" si="27"/>
        <v>0</v>
      </c>
      <c r="AE65" s="130">
        <f t="shared" si="18"/>
        <v>0</v>
      </c>
      <c r="AF65" s="130">
        <f t="shared" ca="1" si="19"/>
        <v>0</v>
      </c>
      <c r="AG65" s="130">
        <f t="shared" ca="1" si="20"/>
        <v>0</v>
      </c>
      <c r="AH65" s="218"/>
      <c r="AI65" s="204"/>
      <c r="AJ65" s="204"/>
      <c r="AK65" s="162">
        <f t="shared" si="24"/>
        <v>45</v>
      </c>
      <c r="AL65" s="70">
        <f t="shared" si="21"/>
        <v>0</v>
      </c>
      <c r="AM65" s="70" t="e">
        <f>VLOOKUP(Worksheet!N65,code!$K$3:$M$13,3,FALSE)</f>
        <v>#N/A</v>
      </c>
      <c r="AN65" s="158" t="str">
        <f t="shared" si="2"/>
        <v/>
      </c>
      <c r="AO65" s="158" t="str">
        <f t="shared" si="25"/>
        <v/>
      </c>
      <c r="AP65" s="70" t="str">
        <f t="shared" si="22"/>
        <v/>
      </c>
      <c r="AQ65" s="158" t="str">
        <f t="shared" si="3"/>
        <v/>
      </c>
      <c r="AR65" s="158" t="str">
        <f t="shared" si="23"/>
        <v/>
      </c>
    </row>
    <row r="66" spans="1:44" ht="11.25" customHeight="1" x14ac:dyDescent="0.2">
      <c r="A66" s="169" t="s">
        <v>738</v>
      </c>
      <c r="B66" s="170"/>
      <c r="C66" s="170"/>
      <c r="D66" s="170"/>
      <c r="E66" s="171">
        <v>1</v>
      </c>
      <c r="F66" s="143">
        <f t="shared" si="0"/>
        <v>0</v>
      </c>
      <c r="G66" s="172"/>
      <c r="H66" s="173"/>
      <c r="I66" s="144"/>
      <c r="J66" s="174"/>
      <c r="K66" s="175"/>
      <c r="L66" s="152">
        <f t="shared" si="4"/>
        <v>0</v>
      </c>
      <c r="M66" s="152">
        <f t="shared" si="5"/>
        <v>0</v>
      </c>
      <c r="N66" s="153"/>
      <c r="O66" s="154"/>
      <c r="P66" s="145"/>
      <c r="Q66" s="128">
        <f ca="1">IF(OR(ISBLANK($C$10),ISBLANK($C$12),ISBLANK($G$12),ISBLANK($G$13),AND(LEFT(G66,6)="Atrium",ISBLANK(I66))=TRUE)=TRUE,0,IF(LEFT(G66,6)="Atrium",IF(G66='ASHRAE 90.1 2013 - CST'!$D$2,0.4+I66*0.02,I66*0.03),IF(ISBLANK(G66),IF(ISBLANK(H66),"0",VLOOKUP(H66,INDIRECT("BSSTTable_"&amp;$C$10),2,FALSE)),INDEX(INDIRECT("CSTTable_"&amp;$C$10),MATCH($C$12,INDIRECT("BldgTypes_"&amp;$C$10),0),MATCH(G66,INDIRECT("CSTTableTypes_"&amp;$C$10),0)))))</f>
        <v>0</v>
      </c>
      <c r="R66" s="128">
        <f t="shared" ca="1" si="6"/>
        <v>0</v>
      </c>
      <c r="S66" s="128">
        <f t="shared" ca="1" si="7"/>
        <v>0</v>
      </c>
      <c r="T66" s="130">
        <f t="shared" si="8"/>
        <v>0</v>
      </c>
      <c r="U66" s="130">
        <f t="shared" si="9"/>
        <v>0</v>
      </c>
      <c r="V66" s="135">
        <f t="shared" ca="1" si="10"/>
        <v>0</v>
      </c>
      <c r="W66" s="135">
        <f t="shared" ca="1" si="11"/>
        <v>0</v>
      </c>
      <c r="X66" s="135">
        <f t="shared" ca="1" si="12"/>
        <v>0</v>
      </c>
      <c r="Y66" s="135">
        <f t="shared" ca="1" si="13"/>
        <v>0</v>
      </c>
      <c r="Z66" s="129">
        <f t="shared" si="14"/>
        <v>0</v>
      </c>
      <c r="AA66" s="129">
        <f t="shared" si="15"/>
        <v>0</v>
      </c>
      <c r="AB66" s="130">
        <f t="shared" ca="1" si="16"/>
        <v>0</v>
      </c>
      <c r="AC66" s="130">
        <f t="shared" ca="1" si="17"/>
        <v>0</v>
      </c>
      <c r="AD66" s="130">
        <f t="shared" si="27"/>
        <v>0</v>
      </c>
      <c r="AE66" s="130">
        <f t="shared" si="18"/>
        <v>0</v>
      </c>
      <c r="AF66" s="130">
        <f t="shared" ca="1" si="19"/>
        <v>0</v>
      </c>
      <c r="AG66" s="130">
        <f t="shared" ca="1" si="20"/>
        <v>0</v>
      </c>
      <c r="AH66" s="218"/>
      <c r="AI66" s="204"/>
      <c r="AJ66" s="204"/>
      <c r="AK66" s="162">
        <f t="shared" si="24"/>
        <v>46</v>
      </c>
      <c r="AL66" s="70">
        <f t="shared" si="21"/>
        <v>0</v>
      </c>
      <c r="AM66" s="70" t="e">
        <f>VLOOKUP(Worksheet!N66,code!$K$3:$M$13,3,FALSE)</f>
        <v>#N/A</v>
      </c>
      <c r="AN66" s="158" t="str">
        <f t="shared" si="2"/>
        <v/>
      </c>
      <c r="AO66" s="158" t="str">
        <f t="shared" si="25"/>
        <v/>
      </c>
      <c r="AP66" s="70" t="str">
        <f t="shared" si="22"/>
        <v/>
      </c>
      <c r="AQ66" s="158" t="str">
        <f t="shared" si="3"/>
        <v/>
      </c>
      <c r="AR66" s="158" t="str">
        <f t="shared" si="23"/>
        <v/>
      </c>
    </row>
    <row r="67" spans="1:44" ht="11.25" customHeight="1" x14ac:dyDescent="0.2">
      <c r="A67" s="169" t="s">
        <v>738</v>
      </c>
      <c r="B67" s="170"/>
      <c r="C67" s="170"/>
      <c r="D67" s="170"/>
      <c r="E67" s="171">
        <v>1</v>
      </c>
      <c r="F67" s="143">
        <f t="shared" si="0"/>
        <v>0</v>
      </c>
      <c r="G67" s="172"/>
      <c r="H67" s="173"/>
      <c r="I67" s="144"/>
      <c r="J67" s="174"/>
      <c r="K67" s="175"/>
      <c r="L67" s="152">
        <f t="shared" si="4"/>
        <v>0</v>
      </c>
      <c r="M67" s="152">
        <f t="shared" si="5"/>
        <v>0</v>
      </c>
      <c r="N67" s="153"/>
      <c r="O67" s="154"/>
      <c r="P67" s="145"/>
      <c r="Q67" s="128">
        <f ca="1">IF(OR(ISBLANK($C$10),ISBLANK($C$12),ISBLANK($G$12),ISBLANK($G$13),AND(LEFT(G67,6)="Atrium",ISBLANK(I67))=TRUE)=TRUE,0,IF(LEFT(G67,6)="Atrium",IF(G67='ASHRAE 90.1 2013 - CST'!$D$2,0.4+I67*0.02,I67*0.03),IF(ISBLANK(G67),IF(ISBLANK(H67),"0",VLOOKUP(H67,INDIRECT("BSSTTable_"&amp;$C$10),2,FALSE)),INDEX(INDIRECT("CSTTable_"&amp;$C$10),MATCH($C$12,INDIRECT("BldgTypes_"&amp;$C$10),0),MATCH(G67,INDIRECT("CSTTableTypes_"&amp;$C$10),0)))))</f>
        <v>0</v>
      </c>
      <c r="R67" s="128">
        <f t="shared" ca="1" si="6"/>
        <v>0</v>
      </c>
      <c r="S67" s="128">
        <f t="shared" ca="1" si="7"/>
        <v>0</v>
      </c>
      <c r="T67" s="130">
        <f t="shared" si="8"/>
        <v>0</v>
      </c>
      <c r="U67" s="130">
        <f t="shared" si="9"/>
        <v>0</v>
      </c>
      <c r="V67" s="135">
        <f t="shared" ca="1" si="10"/>
        <v>0</v>
      </c>
      <c r="W67" s="135">
        <f t="shared" ca="1" si="11"/>
        <v>0</v>
      </c>
      <c r="X67" s="135">
        <f t="shared" ca="1" si="12"/>
        <v>0</v>
      </c>
      <c r="Y67" s="135">
        <f t="shared" ca="1" si="13"/>
        <v>0</v>
      </c>
      <c r="Z67" s="129">
        <f t="shared" si="14"/>
        <v>0</v>
      </c>
      <c r="AA67" s="129">
        <f t="shared" si="15"/>
        <v>0</v>
      </c>
      <c r="AB67" s="130">
        <f t="shared" ca="1" si="16"/>
        <v>0</v>
      </c>
      <c r="AC67" s="130">
        <f t="shared" ca="1" si="17"/>
        <v>0</v>
      </c>
      <c r="AD67" s="130">
        <f t="shared" si="27"/>
        <v>0</v>
      </c>
      <c r="AE67" s="130">
        <f t="shared" si="18"/>
        <v>0</v>
      </c>
      <c r="AF67" s="130">
        <f t="shared" ca="1" si="19"/>
        <v>0</v>
      </c>
      <c r="AG67" s="130">
        <f t="shared" ca="1" si="20"/>
        <v>0</v>
      </c>
      <c r="AH67" s="218"/>
      <c r="AI67" s="204"/>
      <c r="AJ67" s="204"/>
      <c r="AK67" s="162">
        <f t="shared" si="24"/>
        <v>47</v>
      </c>
      <c r="AL67" s="70">
        <f t="shared" si="21"/>
        <v>0</v>
      </c>
      <c r="AM67" s="70" t="e">
        <f>VLOOKUP(Worksheet!N67,code!$K$3:$M$13,3,FALSE)</f>
        <v>#N/A</v>
      </c>
      <c r="AN67" s="158" t="str">
        <f t="shared" si="2"/>
        <v/>
      </c>
      <c r="AO67" s="158" t="str">
        <f t="shared" si="25"/>
        <v/>
      </c>
      <c r="AP67" s="70" t="str">
        <f t="shared" si="22"/>
        <v/>
      </c>
      <c r="AQ67" s="158" t="str">
        <f t="shared" si="3"/>
        <v/>
      </c>
      <c r="AR67" s="158" t="str">
        <f t="shared" si="23"/>
        <v/>
      </c>
    </row>
    <row r="68" spans="1:44" ht="11.25" customHeight="1" x14ac:dyDescent="0.2">
      <c r="A68" s="169" t="s">
        <v>738</v>
      </c>
      <c r="B68" s="170"/>
      <c r="C68" s="170"/>
      <c r="D68" s="170"/>
      <c r="E68" s="171">
        <v>1</v>
      </c>
      <c r="F68" s="143">
        <f t="shared" si="0"/>
        <v>0</v>
      </c>
      <c r="G68" s="172"/>
      <c r="H68" s="173"/>
      <c r="I68" s="144"/>
      <c r="J68" s="174"/>
      <c r="K68" s="175"/>
      <c r="L68" s="152">
        <f t="shared" si="4"/>
        <v>0</v>
      </c>
      <c r="M68" s="152">
        <f t="shared" si="5"/>
        <v>0</v>
      </c>
      <c r="N68" s="153"/>
      <c r="O68" s="154"/>
      <c r="P68" s="145"/>
      <c r="Q68" s="128">
        <f ca="1">IF(OR(ISBLANK($C$10),ISBLANK($C$12),ISBLANK($G$12),ISBLANK($G$13),AND(LEFT(G68,6)="Atrium",ISBLANK(I68))=TRUE)=TRUE,0,IF(LEFT(G68,6)="Atrium",IF(G68='ASHRAE 90.1 2013 - CST'!$D$2,0.4+I68*0.02,I68*0.03),IF(ISBLANK(G68),IF(ISBLANK(H68),"0",VLOOKUP(H68,INDIRECT("BSSTTable_"&amp;$C$10),2,FALSE)),INDEX(INDIRECT("CSTTable_"&amp;$C$10),MATCH($C$12,INDIRECT("BldgTypes_"&amp;$C$10),0),MATCH(G68,INDIRECT("CSTTableTypes_"&amp;$C$10),0)))))</f>
        <v>0</v>
      </c>
      <c r="R68" s="128">
        <f t="shared" ca="1" si="6"/>
        <v>0</v>
      </c>
      <c r="S68" s="128">
        <f t="shared" ca="1" si="7"/>
        <v>0</v>
      </c>
      <c r="T68" s="130">
        <f t="shared" si="8"/>
        <v>0</v>
      </c>
      <c r="U68" s="130">
        <f t="shared" si="9"/>
        <v>0</v>
      </c>
      <c r="V68" s="135">
        <f t="shared" ca="1" si="10"/>
        <v>0</v>
      </c>
      <c r="W68" s="135">
        <f t="shared" ca="1" si="11"/>
        <v>0</v>
      </c>
      <c r="X68" s="135">
        <f t="shared" ca="1" si="12"/>
        <v>0</v>
      </c>
      <c r="Y68" s="135">
        <f t="shared" ca="1" si="13"/>
        <v>0</v>
      </c>
      <c r="Z68" s="129">
        <f t="shared" si="14"/>
        <v>0</v>
      </c>
      <c r="AA68" s="129">
        <f t="shared" si="15"/>
        <v>0</v>
      </c>
      <c r="AB68" s="130">
        <f t="shared" ca="1" si="16"/>
        <v>0</v>
      </c>
      <c r="AC68" s="130">
        <f t="shared" ca="1" si="17"/>
        <v>0</v>
      </c>
      <c r="AD68" s="130">
        <f t="shared" si="27"/>
        <v>0</v>
      </c>
      <c r="AE68" s="130">
        <f t="shared" si="18"/>
        <v>0</v>
      </c>
      <c r="AF68" s="130">
        <f t="shared" ca="1" si="19"/>
        <v>0</v>
      </c>
      <c r="AG68" s="130">
        <f t="shared" ca="1" si="20"/>
        <v>0</v>
      </c>
      <c r="AH68" s="218"/>
      <c r="AI68" s="204"/>
      <c r="AJ68" s="204"/>
      <c r="AK68" s="162">
        <f t="shared" si="24"/>
        <v>48</v>
      </c>
      <c r="AL68" s="70">
        <f t="shared" si="21"/>
        <v>0</v>
      </c>
      <c r="AM68" s="70" t="e">
        <f>VLOOKUP(Worksheet!N68,code!$K$3:$M$13,3,FALSE)</f>
        <v>#N/A</v>
      </c>
      <c r="AN68" s="158" t="str">
        <f t="shared" si="2"/>
        <v/>
      </c>
      <c r="AO68" s="158" t="str">
        <f t="shared" si="25"/>
        <v/>
      </c>
      <c r="AP68" s="70" t="str">
        <f t="shared" si="22"/>
        <v/>
      </c>
      <c r="AQ68" s="158" t="str">
        <f t="shared" si="3"/>
        <v/>
      </c>
      <c r="AR68" s="158" t="str">
        <f t="shared" si="23"/>
        <v/>
      </c>
    </row>
    <row r="69" spans="1:44" ht="11.25" customHeight="1" x14ac:dyDescent="0.2">
      <c r="A69" s="169" t="s">
        <v>738</v>
      </c>
      <c r="B69" s="170"/>
      <c r="C69" s="170"/>
      <c r="D69" s="170"/>
      <c r="E69" s="171">
        <v>1</v>
      </c>
      <c r="F69" s="143">
        <f t="shared" si="0"/>
        <v>0</v>
      </c>
      <c r="G69" s="172"/>
      <c r="H69" s="173"/>
      <c r="I69" s="144"/>
      <c r="J69" s="174"/>
      <c r="K69" s="175"/>
      <c r="L69" s="152">
        <f t="shared" si="4"/>
        <v>0</v>
      </c>
      <c r="M69" s="152">
        <f t="shared" si="5"/>
        <v>0</v>
      </c>
      <c r="N69" s="153"/>
      <c r="O69" s="154"/>
      <c r="P69" s="145"/>
      <c r="Q69" s="128">
        <f ca="1">IF(OR(ISBLANK($C$10),ISBLANK($C$12),ISBLANK($G$12),ISBLANK($G$13),AND(LEFT(G69,6)="Atrium",ISBLANK(I69))=TRUE)=TRUE,0,IF(LEFT(G69,6)="Atrium",IF(G69='ASHRAE 90.1 2013 - CST'!$D$2,0.4+I69*0.02,I69*0.03),IF(ISBLANK(G69),IF(ISBLANK(H69),"0",VLOOKUP(H69,INDIRECT("BSSTTable_"&amp;$C$10),2,FALSE)),INDEX(INDIRECT("CSTTable_"&amp;$C$10),MATCH($C$12,INDIRECT("BldgTypes_"&amp;$C$10),0),MATCH(G69,INDIRECT("CSTTableTypes_"&amp;$C$10),0)))))</f>
        <v>0</v>
      </c>
      <c r="R69" s="128">
        <f t="shared" ca="1" si="6"/>
        <v>0</v>
      </c>
      <c r="S69" s="128">
        <f t="shared" ca="1" si="7"/>
        <v>0</v>
      </c>
      <c r="T69" s="130">
        <f t="shared" si="8"/>
        <v>0</v>
      </c>
      <c r="U69" s="130">
        <f t="shared" si="9"/>
        <v>0</v>
      </c>
      <c r="V69" s="135">
        <f t="shared" ca="1" si="10"/>
        <v>0</v>
      </c>
      <c r="W69" s="135">
        <f t="shared" ca="1" si="11"/>
        <v>0</v>
      </c>
      <c r="X69" s="135">
        <f t="shared" ca="1" si="12"/>
        <v>0</v>
      </c>
      <c r="Y69" s="135">
        <f t="shared" ca="1" si="13"/>
        <v>0</v>
      </c>
      <c r="Z69" s="129">
        <f t="shared" si="14"/>
        <v>0</v>
      </c>
      <c r="AA69" s="129">
        <f t="shared" si="15"/>
        <v>0</v>
      </c>
      <c r="AB69" s="130">
        <f t="shared" ca="1" si="16"/>
        <v>0</v>
      </c>
      <c r="AC69" s="130">
        <f t="shared" ca="1" si="17"/>
        <v>0</v>
      </c>
      <c r="AD69" s="130">
        <f t="shared" si="27"/>
        <v>0</v>
      </c>
      <c r="AE69" s="130">
        <f t="shared" si="18"/>
        <v>0</v>
      </c>
      <c r="AF69" s="130">
        <f t="shared" ca="1" si="19"/>
        <v>0</v>
      </c>
      <c r="AG69" s="130">
        <f t="shared" ca="1" si="20"/>
        <v>0</v>
      </c>
      <c r="AH69" s="218"/>
      <c r="AI69" s="204"/>
      <c r="AJ69" s="204"/>
      <c r="AK69" s="162">
        <f t="shared" si="24"/>
        <v>49</v>
      </c>
      <c r="AL69" s="70">
        <f t="shared" si="21"/>
        <v>0</v>
      </c>
      <c r="AM69" s="70" t="e">
        <f>VLOOKUP(Worksheet!N69,code!$K$3:$M$13,3,FALSE)</f>
        <v>#N/A</v>
      </c>
      <c r="AN69" s="158" t="str">
        <f t="shared" si="2"/>
        <v/>
      </c>
      <c r="AO69" s="158" t="str">
        <f t="shared" si="25"/>
        <v/>
      </c>
      <c r="AP69" s="70" t="str">
        <f t="shared" si="22"/>
        <v/>
      </c>
      <c r="AQ69" s="158" t="str">
        <f t="shared" si="3"/>
        <v/>
      </c>
      <c r="AR69" s="158" t="str">
        <f t="shared" si="23"/>
        <v/>
      </c>
    </row>
    <row r="70" spans="1:44" ht="11.25" customHeight="1" x14ac:dyDescent="0.2">
      <c r="A70" s="169" t="s">
        <v>738</v>
      </c>
      <c r="B70" s="170"/>
      <c r="C70" s="170"/>
      <c r="D70" s="170"/>
      <c r="E70" s="171">
        <v>1</v>
      </c>
      <c r="F70" s="143">
        <f t="shared" si="0"/>
        <v>0</v>
      </c>
      <c r="G70" s="172"/>
      <c r="H70" s="173"/>
      <c r="I70" s="144"/>
      <c r="J70" s="174"/>
      <c r="K70" s="175"/>
      <c r="L70" s="152">
        <f t="shared" si="4"/>
        <v>0</v>
      </c>
      <c r="M70" s="152">
        <f t="shared" si="5"/>
        <v>0</v>
      </c>
      <c r="N70" s="153"/>
      <c r="O70" s="154"/>
      <c r="P70" s="145"/>
      <c r="Q70" s="128">
        <f ca="1">IF(OR(ISBLANK($C$10),ISBLANK($C$12),ISBLANK($G$12),ISBLANK($G$13),AND(LEFT(G70,6)="Atrium",ISBLANK(I70))=TRUE)=TRUE,0,IF(LEFT(G70,6)="Atrium",IF(G70='ASHRAE 90.1 2013 - CST'!$D$2,0.4+I70*0.02,I70*0.03),IF(ISBLANK(G70),IF(ISBLANK(H70),"0",VLOOKUP(H70,INDIRECT("BSSTTable_"&amp;$C$10),2,FALSE)),INDEX(INDIRECT("CSTTable_"&amp;$C$10),MATCH($C$12,INDIRECT("BldgTypes_"&amp;$C$10),0),MATCH(G70,INDIRECT("CSTTableTypes_"&amp;$C$10),0)))))</f>
        <v>0</v>
      </c>
      <c r="R70" s="128">
        <f t="shared" ca="1" si="6"/>
        <v>0</v>
      </c>
      <c r="S70" s="128">
        <f t="shared" ca="1" si="7"/>
        <v>0</v>
      </c>
      <c r="T70" s="130">
        <f t="shared" si="8"/>
        <v>0</v>
      </c>
      <c r="U70" s="130">
        <f t="shared" si="9"/>
        <v>0</v>
      </c>
      <c r="V70" s="135">
        <f t="shared" ca="1" si="10"/>
        <v>0</v>
      </c>
      <c r="W70" s="135">
        <f t="shared" ca="1" si="11"/>
        <v>0</v>
      </c>
      <c r="X70" s="135">
        <f t="shared" ca="1" si="12"/>
        <v>0</v>
      </c>
      <c r="Y70" s="135">
        <f t="shared" ca="1" si="13"/>
        <v>0</v>
      </c>
      <c r="Z70" s="129">
        <f t="shared" si="14"/>
        <v>0</v>
      </c>
      <c r="AA70" s="129">
        <f t="shared" si="15"/>
        <v>0</v>
      </c>
      <c r="AB70" s="130">
        <f t="shared" ca="1" si="16"/>
        <v>0</v>
      </c>
      <c r="AC70" s="130">
        <f t="shared" ca="1" si="17"/>
        <v>0</v>
      </c>
      <c r="AD70" s="130">
        <f t="shared" si="27"/>
        <v>0</v>
      </c>
      <c r="AE70" s="130">
        <f t="shared" si="18"/>
        <v>0</v>
      </c>
      <c r="AF70" s="130">
        <f t="shared" ca="1" si="19"/>
        <v>0</v>
      </c>
      <c r="AG70" s="130">
        <f t="shared" ca="1" si="20"/>
        <v>0</v>
      </c>
      <c r="AH70" s="218"/>
      <c r="AI70" s="204"/>
      <c r="AJ70" s="204"/>
      <c r="AK70" s="162">
        <f t="shared" si="24"/>
        <v>50</v>
      </c>
      <c r="AL70" s="70">
        <f t="shared" si="21"/>
        <v>0</v>
      </c>
      <c r="AM70" s="70" t="e">
        <f>VLOOKUP(Worksheet!N70,code!$K$3:$M$13,3,FALSE)</f>
        <v>#N/A</v>
      </c>
      <c r="AN70" s="158" t="str">
        <f t="shared" si="2"/>
        <v/>
      </c>
      <c r="AO70" s="158" t="str">
        <f t="shared" si="25"/>
        <v/>
      </c>
      <c r="AP70" s="70" t="str">
        <f t="shared" si="22"/>
        <v/>
      </c>
      <c r="AQ70" s="158" t="str">
        <f t="shared" si="3"/>
        <v/>
      </c>
      <c r="AR70" s="158" t="str">
        <f t="shared" si="23"/>
        <v/>
      </c>
    </row>
    <row r="71" spans="1:44" ht="11.25" customHeight="1" x14ac:dyDescent="0.2">
      <c r="A71" s="169" t="s">
        <v>738</v>
      </c>
      <c r="B71" s="170"/>
      <c r="C71" s="170"/>
      <c r="D71" s="170"/>
      <c r="E71" s="171">
        <v>1</v>
      </c>
      <c r="F71" s="143">
        <f t="shared" si="0"/>
        <v>0</v>
      </c>
      <c r="G71" s="172"/>
      <c r="H71" s="173"/>
      <c r="I71" s="144"/>
      <c r="J71" s="174"/>
      <c r="K71" s="175"/>
      <c r="L71" s="152">
        <f t="shared" si="4"/>
        <v>0</v>
      </c>
      <c r="M71" s="152">
        <f t="shared" si="5"/>
        <v>0</v>
      </c>
      <c r="N71" s="153"/>
      <c r="O71" s="154"/>
      <c r="P71" s="145"/>
      <c r="Q71" s="128">
        <f ca="1">IF(OR(ISBLANK($C$10),ISBLANK($C$12),ISBLANK($G$12),ISBLANK($G$13),AND(LEFT(G71,6)="Atrium",ISBLANK(I71))=TRUE)=TRUE,0,IF(LEFT(G71,6)="Atrium",IF(G71='ASHRAE 90.1 2013 - CST'!$D$2,0.4+I71*0.02,I71*0.03),IF(ISBLANK(G71),IF(ISBLANK(H71),"0",VLOOKUP(H71,INDIRECT("BSSTTable_"&amp;$C$10),2,FALSE)),INDEX(INDIRECT("CSTTable_"&amp;$C$10),MATCH($C$12,INDIRECT("BldgTypes_"&amp;$C$10),0),MATCH(G71,INDIRECT("CSTTableTypes_"&amp;$C$10),0)))))</f>
        <v>0</v>
      </c>
      <c r="R71" s="128">
        <f t="shared" ca="1" si="6"/>
        <v>0</v>
      </c>
      <c r="S71" s="128">
        <f t="shared" ca="1" si="7"/>
        <v>0</v>
      </c>
      <c r="T71" s="130">
        <f t="shared" si="8"/>
        <v>0</v>
      </c>
      <c r="U71" s="130">
        <f t="shared" si="9"/>
        <v>0</v>
      </c>
      <c r="V71" s="135">
        <f t="shared" ca="1" si="10"/>
        <v>0</v>
      </c>
      <c r="W71" s="135">
        <f t="shared" ca="1" si="11"/>
        <v>0</v>
      </c>
      <c r="X71" s="135">
        <f t="shared" ca="1" si="12"/>
        <v>0</v>
      </c>
      <c r="Y71" s="135">
        <f t="shared" ca="1" si="13"/>
        <v>0</v>
      </c>
      <c r="Z71" s="129">
        <f t="shared" si="14"/>
        <v>0</v>
      </c>
      <c r="AA71" s="129">
        <f t="shared" si="15"/>
        <v>0</v>
      </c>
      <c r="AB71" s="130">
        <f t="shared" ca="1" si="16"/>
        <v>0</v>
      </c>
      <c r="AC71" s="130">
        <f t="shared" ca="1" si="17"/>
        <v>0</v>
      </c>
      <c r="AD71" s="130">
        <f t="shared" si="27"/>
        <v>0</v>
      </c>
      <c r="AE71" s="130">
        <f t="shared" si="18"/>
        <v>0</v>
      </c>
      <c r="AF71" s="130">
        <f t="shared" ca="1" si="19"/>
        <v>0</v>
      </c>
      <c r="AG71" s="130">
        <f t="shared" ca="1" si="20"/>
        <v>0</v>
      </c>
      <c r="AH71" s="218"/>
      <c r="AI71" s="204"/>
      <c r="AJ71" s="204"/>
      <c r="AK71" s="162">
        <f t="shared" si="24"/>
        <v>51</v>
      </c>
      <c r="AL71" s="70">
        <f t="shared" si="21"/>
        <v>0</v>
      </c>
      <c r="AM71" s="70" t="e">
        <f>VLOOKUP(Worksheet!N71,code!$K$3:$M$13,3,FALSE)</f>
        <v>#N/A</v>
      </c>
      <c r="AN71" s="158" t="str">
        <f t="shared" si="2"/>
        <v/>
      </c>
      <c r="AO71" s="158" t="str">
        <f t="shared" si="25"/>
        <v/>
      </c>
      <c r="AP71" s="70" t="str">
        <f t="shared" si="22"/>
        <v/>
      </c>
      <c r="AQ71" s="158" t="str">
        <f t="shared" si="3"/>
        <v/>
      </c>
      <c r="AR71" s="158" t="str">
        <f t="shared" si="23"/>
        <v/>
      </c>
    </row>
    <row r="72" spans="1:44" ht="11.25" customHeight="1" x14ac:dyDescent="0.2">
      <c r="A72" s="169" t="s">
        <v>738</v>
      </c>
      <c r="B72" s="170"/>
      <c r="C72" s="170"/>
      <c r="D72" s="170"/>
      <c r="E72" s="171">
        <v>1</v>
      </c>
      <c r="F72" s="143">
        <f t="shared" si="0"/>
        <v>0</v>
      </c>
      <c r="G72" s="172"/>
      <c r="H72" s="173"/>
      <c r="I72" s="144"/>
      <c r="J72" s="174"/>
      <c r="K72" s="175"/>
      <c r="L72" s="152">
        <f t="shared" si="4"/>
        <v>0</v>
      </c>
      <c r="M72" s="152">
        <f t="shared" si="5"/>
        <v>0</v>
      </c>
      <c r="N72" s="153"/>
      <c r="O72" s="154"/>
      <c r="P72" s="145"/>
      <c r="Q72" s="128">
        <f ca="1">IF(OR(ISBLANK($C$10),ISBLANK($C$12),ISBLANK($G$12),ISBLANK($G$13),AND(LEFT(G72,6)="Atrium",ISBLANK(I72))=TRUE)=TRUE,0,IF(LEFT(G72,6)="Atrium",IF(G72='ASHRAE 90.1 2013 - CST'!$D$2,0.4+I72*0.02,I72*0.03),IF(ISBLANK(G72),IF(ISBLANK(H72),"0",VLOOKUP(H72,INDIRECT("BSSTTable_"&amp;$C$10),2,FALSE)),INDEX(INDIRECT("CSTTable_"&amp;$C$10),MATCH($C$12,INDIRECT("BldgTypes_"&amp;$C$10),0),MATCH(G72,INDIRECT("CSTTableTypes_"&amp;$C$10),0)))))</f>
        <v>0</v>
      </c>
      <c r="R72" s="128">
        <f t="shared" ca="1" si="6"/>
        <v>0</v>
      </c>
      <c r="S72" s="128">
        <f t="shared" ca="1" si="7"/>
        <v>0</v>
      </c>
      <c r="T72" s="130">
        <f t="shared" si="8"/>
        <v>0</v>
      </c>
      <c r="U72" s="130">
        <f t="shared" si="9"/>
        <v>0</v>
      </c>
      <c r="V72" s="135">
        <f t="shared" ca="1" si="10"/>
        <v>0</v>
      </c>
      <c r="W72" s="135">
        <f t="shared" ca="1" si="11"/>
        <v>0</v>
      </c>
      <c r="X72" s="135">
        <f t="shared" ca="1" si="12"/>
        <v>0</v>
      </c>
      <c r="Y72" s="135">
        <f t="shared" ca="1" si="13"/>
        <v>0</v>
      </c>
      <c r="Z72" s="129">
        <f t="shared" si="14"/>
        <v>0</v>
      </c>
      <c r="AA72" s="129">
        <f t="shared" si="15"/>
        <v>0</v>
      </c>
      <c r="AB72" s="130">
        <f t="shared" ca="1" si="16"/>
        <v>0</v>
      </c>
      <c r="AC72" s="130">
        <f t="shared" ca="1" si="17"/>
        <v>0</v>
      </c>
      <c r="AD72" s="130">
        <f t="shared" si="27"/>
        <v>0</v>
      </c>
      <c r="AE72" s="130">
        <f t="shared" si="18"/>
        <v>0</v>
      </c>
      <c r="AF72" s="130">
        <f t="shared" ca="1" si="19"/>
        <v>0</v>
      </c>
      <c r="AG72" s="130">
        <f t="shared" ca="1" si="20"/>
        <v>0</v>
      </c>
      <c r="AH72" s="218"/>
      <c r="AI72" s="204"/>
      <c r="AJ72" s="204"/>
      <c r="AK72" s="162">
        <f t="shared" si="24"/>
        <v>52</v>
      </c>
      <c r="AL72" s="70">
        <f t="shared" si="21"/>
        <v>0</v>
      </c>
      <c r="AM72" s="70" t="e">
        <f>VLOOKUP(Worksheet!N72,code!$K$3:$M$13,3,FALSE)</f>
        <v>#N/A</v>
      </c>
      <c r="AN72" s="158" t="str">
        <f t="shared" si="2"/>
        <v/>
      </c>
      <c r="AO72" s="158" t="str">
        <f t="shared" si="25"/>
        <v/>
      </c>
      <c r="AP72" s="70" t="str">
        <f t="shared" si="22"/>
        <v/>
      </c>
      <c r="AQ72" s="158" t="str">
        <f t="shared" si="3"/>
        <v/>
      </c>
      <c r="AR72" s="158" t="str">
        <f t="shared" si="23"/>
        <v/>
      </c>
    </row>
    <row r="73" spans="1:44" ht="11.25" customHeight="1" x14ac:dyDescent="0.2">
      <c r="A73" s="169" t="s">
        <v>738</v>
      </c>
      <c r="B73" s="170"/>
      <c r="C73" s="170"/>
      <c r="D73" s="170"/>
      <c r="E73" s="171">
        <v>1</v>
      </c>
      <c r="F73" s="143">
        <f t="shared" si="0"/>
        <v>0</v>
      </c>
      <c r="G73" s="172"/>
      <c r="H73" s="173"/>
      <c r="I73" s="144"/>
      <c r="J73" s="174"/>
      <c r="K73" s="175"/>
      <c r="L73" s="152">
        <f t="shared" si="4"/>
        <v>0</v>
      </c>
      <c r="M73" s="152">
        <f t="shared" si="5"/>
        <v>0</v>
      </c>
      <c r="N73" s="153"/>
      <c r="O73" s="154"/>
      <c r="P73" s="145"/>
      <c r="Q73" s="128">
        <f ca="1">IF(OR(ISBLANK($C$10),ISBLANK($C$12),ISBLANK($G$12),ISBLANK($G$13),AND(LEFT(G73,6)="Atrium",ISBLANK(I73))=TRUE)=TRUE,0,IF(LEFT(G73,6)="Atrium",IF(G73='ASHRAE 90.1 2013 - CST'!$D$2,0.4+I73*0.02,I73*0.03),IF(ISBLANK(G73),IF(ISBLANK(H73),"0",VLOOKUP(H73,INDIRECT("BSSTTable_"&amp;$C$10),2,FALSE)),INDEX(INDIRECT("CSTTable_"&amp;$C$10),MATCH($C$12,INDIRECT("BldgTypes_"&amp;$C$10),0),MATCH(G73,INDIRECT("CSTTableTypes_"&amp;$C$10),0)))))</f>
        <v>0</v>
      </c>
      <c r="R73" s="128">
        <f t="shared" ca="1" si="6"/>
        <v>0</v>
      </c>
      <c r="S73" s="128">
        <f t="shared" ca="1" si="7"/>
        <v>0</v>
      </c>
      <c r="T73" s="130">
        <f t="shared" si="8"/>
        <v>0</v>
      </c>
      <c r="U73" s="130">
        <f t="shared" si="9"/>
        <v>0</v>
      </c>
      <c r="V73" s="135">
        <f t="shared" ca="1" si="10"/>
        <v>0</v>
      </c>
      <c r="W73" s="135">
        <f t="shared" ca="1" si="11"/>
        <v>0</v>
      </c>
      <c r="X73" s="135">
        <f t="shared" ca="1" si="12"/>
        <v>0</v>
      </c>
      <c r="Y73" s="135">
        <f t="shared" ca="1" si="13"/>
        <v>0</v>
      </c>
      <c r="Z73" s="129">
        <f t="shared" si="14"/>
        <v>0</v>
      </c>
      <c r="AA73" s="129">
        <f t="shared" si="15"/>
        <v>0</v>
      </c>
      <c r="AB73" s="130">
        <f t="shared" ca="1" si="16"/>
        <v>0</v>
      </c>
      <c r="AC73" s="130">
        <f t="shared" ca="1" si="17"/>
        <v>0</v>
      </c>
      <c r="AD73" s="130">
        <f t="shared" si="27"/>
        <v>0</v>
      </c>
      <c r="AE73" s="130">
        <f t="shared" si="18"/>
        <v>0</v>
      </c>
      <c r="AF73" s="130">
        <f t="shared" ca="1" si="19"/>
        <v>0</v>
      </c>
      <c r="AG73" s="130">
        <f t="shared" ca="1" si="20"/>
        <v>0</v>
      </c>
      <c r="AH73" s="218"/>
      <c r="AI73" s="204"/>
      <c r="AJ73" s="204"/>
      <c r="AK73" s="162">
        <f t="shared" si="24"/>
        <v>53</v>
      </c>
      <c r="AL73" s="70">
        <f t="shared" si="21"/>
        <v>0</v>
      </c>
      <c r="AM73" s="70" t="e">
        <f>VLOOKUP(Worksheet!N73,code!$K$3:$M$13,3,FALSE)</f>
        <v>#N/A</v>
      </c>
      <c r="AN73" s="158" t="str">
        <f t="shared" si="2"/>
        <v/>
      </c>
      <c r="AO73" s="158" t="str">
        <f t="shared" si="25"/>
        <v/>
      </c>
      <c r="AP73" s="70" t="str">
        <f t="shared" si="22"/>
        <v/>
      </c>
      <c r="AQ73" s="158" t="str">
        <f t="shared" si="3"/>
        <v/>
      </c>
      <c r="AR73" s="158" t="str">
        <f t="shared" si="23"/>
        <v/>
      </c>
    </row>
    <row r="74" spans="1:44" ht="11.25" customHeight="1" x14ac:dyDescent="0.2">
      <c r="A74" s="169" t="s">
        <v>738</v>
      </c>
      <c r="B74" s="170"/>
      <c r="C74" s="170"/>
      <c r="D74" s="170"/>
      <c r="E74" s="171">
        <v>1</v>
      </c>
      <c r="F74" s="143">
        <f t="shared" si="0"/>
        <v>0</v>
      </c>
      <c r="G74" s="172"/>
      <c r="H74" s="173"/>
      <c r="I74" s="144"/>
      <c r="J74" s="174"/>
      <c r="K74" s="175"/>
      <c r="L74" s="152">
        <f t="shared" si="4"/>
        <v>0</v>
      </c>
      <c r="M74" s="152">
        <f t="shared" si="5"/>
        <v>0</v>
      </c>
      <c r="N74" s="153"/>
      <c r="O74" s="154"/>
      <c r="P74" s="145"/>
      <c r="Q74" s="128">
        <f ca="1">IF(OR(ISBLANK($C$10),ISBLANK($C$12),ISBLANK($G$12),ISBLANK($G$13),AND(LEFT(G74,6)="Atrium",ISBLANK(I74))=TRUE)=TRUE,0,IF(LEFT(G74,6)="Atrium",IF(G74='ASHRAE 90.1 2013 - CST'!$D$2,0.4+I74*0.02,I74*0.03),IF(ISBLANK(G74),IF(ISBLANK(H74),"0",VLOOKUP(H74,INDIRECT("BSSTTable_"&amp;$C$10),2,FALSE)),INDEX(INDIRECT("CSTTable_"&amp;$C$10),MATCH($C$12,INDIRECT("BldgTypes_"&amp;$C$10),0),MATCH(G74,INDIRECT("CSTTableTypes_"&amp;$C$10),0)))))</f>
        <v>0</v>
      </c>
      <c r="R74" s="128">
        <f t="shared" ca="1" si="6"/>
        <v>0</v>
      </c>
      <c r="S74" s="128">
        <f t="shared" ca="1" si="7"/>
        <v>0</v>
      </c>
      <c r="T74" s="130">
        <f t="shared" si="8"/>
        <v>0</v>
      </c>
      <c r="U74" s="130">
        <f t="shared" si="9"/>
        <v>0</v>
      </c>
      <c r="V74" s="135">
        <f t="shared" ca="1" si="10"/>
        <v>0</v>
      </c>
      <c r="W74" s="135">
        <f t="shared" ca="1" si="11"/>
        <v>0</v>
      </c>
      <c r="X74" s="135">
        <f t="shared" ca="1" si="12"/>
        <v>0</v>
      </c>
      <c r="Y74" s="135">
        <f t="shared" ca="1" si="13"/>
        <v>0</v>
      </c>
      <c r="Z74" s="129">
        <f t="shared" si="14"/>
        <v>0</v>
      </c>
      <c r="AA74" s="129">
        <f t="shared" si="15"/>
        <v>0</v>
      </c>
      <c r="AB74" s="130">
        <f t="shared" ca="1" si="16"/>
        <v>0</v>
      </c>
      <c r="AC74" s="130">
        <f t="shared" ca="1" si="17"/>
        <v>0</v>
      </c>
      <c r="AD74" s="130">
        <f t="shared" si="27"/>
        <v>0</v>
      </c>
      <c r="AE74" s="130">
        <f t="shared" si="18"/>
        <v>0</v>
      </c>
      <c r="AF74" s="130">
        <f t="shared" ca="1" si="19"/>
        <v>0</v>
      </c>
      <c r="AG74" s="130">
        <f t="shared" ca="1" si="20"/>
        <v>0</v>
      </c>
      <c r="AH74" s="218"/>
      <c r="AI74" s="204"/>
      <c r="AJ74" s="204"/>
      <c r="AK74" s="162">
        <f t="shared" si="24"/>
        <v>54</v>
      </c>
      <c r="AL74" s="70">
        <f t="shared" si="21"/>
        <v>0</v>
      </c>
      <c r="AM74" s="70" t="e">
        <f>VLOOKUP(Worksheet!N74,code!$K$3:$M$13,3,FALSE)</f>
        <v>#N/A</v>
      </c>
      <c r="AN74" s="158" t="str">
        <f t="shared" si="2"/>
        <v/>
      </c>
      <c r="AO74" s="158" t="str">
        <f t="shared" si="25"/>
        <v/>
      </c>
      <c r="AP74" s="70" t="str">
        <f t="shared" si="22"/>
        <v/>
      </c>
      <c r="AQ74" s="158" t="str">
        <f t="shared" si="3"/>
        <v/>
      </c>
      <c r="AR74" s="158" t="str">
        <f t="shared" si="23"/>
        <v/>
      </c>
    </row>
    <row r="75" spans="1:44" ht="11.25" customHeight="1" x14ac:dyDescent="0.2">
      <c r="A75" s="169" t="s">
        <v>738</v>
      </c>
      <c r="B75" s="170"/>
      <c r="C75" s="170"/>
      <c r="D75" s="170"/>
      <c r="E75" s="171">
        <v>1</v>
      </c>
      <c r="F75" s="143">
        <f t="shared" si="0"/>
        <v>0</v>
      </c>
      <c r="G75" s="172"/>
      <c r="H75" s="173"/>
      <c r="I75" s="144"/>
      <c r="J75" s="174"/>
      <c r="K75" s="175"/>
      <c r="L75" s="152">
        <f t="shared" si="4"/>
        <v>0</v>
      </c>
      <c r="M75" s="152">
        <f t="shared" si="5"/>
        <v>0</v>
      </c>
      <c r="N75" s="153"/>
      <c r="O75" s="154"/>
      <c r="P75" s="145"/>
      <c r="Q75" s="128">
        <f ca="1">IF(OR(ISBLANK($C$10),ISBLANK($C$12),ISBLANK($G$12),ISBLANK($G$13),AND(LEFT(G75,6)="Atrium",ISBLANK(I75))=TRUE)=TRUE,0,IF(LEFT(G75,6)="Atrium",IF(G75='ASHRAE 90.1 2013 - CST'!$D$2,0.4+I75*0.02,I75*0.03),IF(ISBLANK(G75),IF(ISBLANK(H75),"0",VLOOKUP(H75,INDIRECT("BSSTTable_"&amp;$C$10),2,FALSE)),INDEX(INDIRECT("CSTTable_"&amp;$C$10),MATCH($C$12,INDIRECT("BldgTypes_"&amp;$C$10),0),MATCH(G75,INDIRECT("CSTTableTypes_"&amp;$C$10),0)))))</f>
        <v>0</v>
      </c>
      <c r="R75" s="128">
        <f t="shared" ca="1" si="6"/>
        <v>0</v>
      </c>
      <c r="S75" s="128">
        <f t="shared" ca="1" si="7"/>
        <v>0</v>
      </c>
      <c r="T75" s="130">
        <f t="shared" si="8"/>
        <v>0</v>
      </c>
      <c r="U75" s="130">
        <f t="shared" si="9"/>
        <v>0</v>
      </c>
      <c r="V75" s="135">
        <f t="shared" ca="1" si="10"/>
        <v>0</v>
      </c>
      <c r="W75" s="135">
        <f t="shared" ca="1" si="11"/>
        <v>0</v>
      </c>
      <c r="X75" s="135">
        <f t="shared" ca="1" si="12"/>
        <v>0</v>
      </c>
      <c r="Y75" s="135">
        <f t="shared" ca="1" si="13"/>
        <v>0</v>
      </c>
      <c r="Z75" s="129">
        <f t="shared" si="14"/>
        <v>0</v>
      </c>
      <c r="AA75" s="129">
        <f t="shared" si="15"/>
        <v>0</v>
      </c>
      <c r="AB75" s="130">
        <f t="shared" ca="1" si="16"/>
        <v>0</v>
      </c>
      <c r="AC75" s="130">
        <f t="shared" ca="1" si="17"/>
        <v>0</v>
      </c>
      <c r="AD75" s="130">
        <f t="shared" si="27"/>
        <v>0</v>
      </c>
      <c r="AE75" s="130">
        <f t="shared" si="18"/>
        <v>0</v>
      </c>
      <c r="AF75" s="130">
        <f t="shared" ca="1" si="19"/>
        <v>0</v>
      </c>
      <c r="AG75" s="130">
        <f t="shared" ca="1" si="20"/>
        <v>0</v>
      </c>
      <c r="AH75" s="218"/>
      <c r="AI75" s="204"/>
      <c r="AJ75" s="204"/>
      <c r="AK75" s="162">
        <f t="shared" si="24"/>
        <v>55</v>
      </c>
      <c r="AL75" s="70">
        <f t="shared" si="21"/>
        <v>0</v>
      </c>
      <c r="AM75" s="70" t="e">
        <f>VLOOKUP(Worksheet!N75,code!$K$3:$M$13,3,FALSE)</f>
        <v>#N/A</v>
      </c>
      <c r="AN75" s="158" t="str">
        <f t="shared" si="2"/>
        <v/>
      </c>
      <c r="AO75" s="158" t="str">
        <f t="shared" si="25"/>
        <v/>
      </c>
      <c r="AP75" s="70" t="str">
        <f t="shared" si="22"/>
        <v/>
      </c>
      <c r="AQ75" s="158" t="str">
        <f t="shared" si="3"/>
        <v/>
      </c>
      <c r="AR75" s="158" t="str">
        <f t="shared" si="23"/>
        <v/>
      </c>
    </row>
    <row r="76" spans="1:44" ht="11.25" customHeight="1" x14ac:dyDescent="0.2">
      <c r="A76" s="169" t="s">
        <v>738</v>
      </c>
      <c r="B76" s="170"/>
      <c r="C76" s="170"/>
      <c r="D76" s="170"/>
      <c r="E76" s="171">
        <v>1</v>
      </c>
      <c r="F76" s="143">
        <f t="shared" si="0"/>
        <v>0</v>
      </c>
      <c r="G76" s="172"/>
      <c r="H76" s="173"/>
      <c r="I76" s="144"/>
      <c r="J76" s="174"/>
      <c r="K76" s="175"/>
      <c r="L76" s="152">
        <f t="shared" si="4"/>
        <v>0</v>
      </c>
      <c r="M76" s="152">
        <f t="shared" si="5"/>
        <v>0</v>
      </c>
      <c r="N76" s="153"/>
      <c r="O76" s="154"/>
      <c r="P76" s="145"/>
      <c r="Q76" s="128">
        <f ca="1">IF(OR(ISBLANK($C$10),ISBLANK($C$12),ISBLANK($G$12),ISBLANK($G$13),AND(LEFT(G76,6)="Atrium",ISBLANK(I76))=TRUE)=TRUE,0,IF(LEFT(G76,6)="Atrium",IF(G76='ASHRAE 90.1 2013 - CST'!$D$2,0.4+I76*0.02,I76*0.03),IF(ISBLANK(G76),IF(ISBLANK(H76),"0",VLOOKUP(H76,INDIRECT("BSSTTable_"&amp;$C$10),2,FALSE)),INDEX(INDIRECT("CSTTable_"&amp;$C$10),MATCH($C$12,INDIRECT("BldgTypes_"&amp;$C$10),0),MATCH(G76,INDIRECT("CSTTableTypes_"&amp;$C$10),0)))))</f>
        <v>0</v>
      </c>
      <c r="R76" s="128">
        <f t="shared" ca="1" si="6"/>
        <v>0</v>
      </c>
      <c r="S76" s="128">
        <f t="shared" ca="1" si="7"/>
        <v>0</v>
      </c>
      <c r="T76" s="130">
        <f t="shared" si="8"/>
        <v>0</v>
      </c>
      <c r="U76" s="130">
        <f t="shared" si="9"/>
        <v>0</v>
      </c>
      <c r="V76" s="135">
        <f t="shared" ca="1" si="10"/>
        <v>0</v>
      </c>
      <c r="W76" s="135">
        <f t="shared" ca="1" si="11"/>
        <v>0</v>
      </c>
      <c r="X76" s="135">
        <f t="shared" ca="1" si="12"/>
        <v>0</v>
      </c>
      <c r="Y76" s="135">
        <f t="shared" ca="1" si="13"/>
        <v>0</v>
      </c>
      <c r="Z76" s="129">
        <f t="shared" si="14"/>
        <v>0</v>
      </c>
      <c r="AA76" s="129">
        <f t="shared" si="15"/>
        <v>0</v>
      </c>
      <c r="AB76" s="130">
        <f t="shared" ca="1" si="16"/>
        <v>0</v>
      </c>
      <c r="AC76" s="130">
        <f t="shared" ca="1" si="17"/>
        <v>0</v>
      </c>
      <c r="AD76" s="130">
        <f t="shared" si="27"/>
        <v>0</v>
      </c>
      <c r="AE76" s="130">
        <f t="shared" si="18"/>
        <v>0</v>
      </c>
      <c r="AF76" s="130">
        <f t="shared" ca="1" si="19"/>
        <v>0</v>
      </c>
      <c r="AG76" s="130">
        <f t="shared" ca="1" si="20"/>
        <v>0</v>
      </c>
      <c r="AH76" s="218"/>
      <c r="AI76" s="204"/>
      <c r="AJ76" s="204"/>
      <c r="AK76" s="162">
        <f t="shared" si="24"/>
        <v>56</v>
      </c>
      <c r="AL76" s="70">
        <f t="shared" si="21"/>
        <v>0</v>
      </c>
      <c r="AM76" s="70" t="e">
        <f>VLOOKUP(Worksheet!N76,code!$K$3:$M$13,3,FALSE)</f>
        <v>#N/A</v>
      </c>
      <c r="AN76" s="158" t="str">
        <f t="shared" si="2"/>
        <v/>
      </c>
      <c r="AO76" s="158" t="str">
        <f t="shared" si="25"/>
        <v/>
      </c>
      <c r="AP76" s="70" t="str">
        <f t="shared" si="22"/>
        <v/>
      </c>
      <c r="AQ76" s="158" t="str">
        <f t="shared" si="3"/>
        <v/>
      </c>
      <c r="AR76" s="158" t="str">
        <f t="shared" si="23"/>
        <v/>
      </c>
    </row>
    <row r="77" spans="1:44" ht="11.25" customHeight="1" x14ac:dyDescent="0.2">
      <c r="A77" s="169" t="s">
        <v>738</v>
      </c>
      <c r="B77" s="170"/>
      <c r="C77" s="170"/>
      <c r="D77" s="170"/>
      <c r="E77" s="171">
        <v>1</v>
      </c>
      <c r="F77" s="143">
        <f t="shared" si="0"/>
        <v>0</v>
      </c>
      <c r="G77" s="172"/>
      <c r="H77" s="173"/>
      <c r="I77" s="144"/>
      <c r="J77" s="174"/>
      <c r="K77" s="175"/>
      <c r="L77" s="152">
        <f t="shared" si="4"/>
        <v>0</v>
      </c>
      <c r="M77" s="152">
        <f t="shared" si="5"/>
        <v>0</v>
      </c>
      <c r="N77" s="153"/>
      <c r="O77" s="154"/>
      <c r="P77" s="145"/>
      <c r="Q77" s="128">
        <f ca="1">IF(OR(ISBLANK($C$10),ISBLANK($C$12),ISBLANK($G$12),ISBLANK($G$13),AND(LEFT(G77,6)="Atrium",ISBLANK(I77))=TRUE)=TRUE,0,IF(LEFT(G77,6)="Atrium",IF(G77='ASHRAE 90.1 2013 - CST'!$D$2,0.4+I77*0.02,I77*0.03),IF(ISBLANK(G77),IF(ISBLANK(H77),"0",VLOOKUP(H77,INDIRECT("BSSTTable_"&amp;$C$10),2,FALSE)),INDEX(INDIRECT("CSTTable_"&amp;$C$10),MATCH($C$12,INDIRECT("BldgTypes_"&amp;$C$10),0),MATCH(G77,INDIRECT("CSTTableTypes_"&amp;$C$10),0)))))</f>
        <v>0</v>
      </c>
      <c r="R77" s="128">
        <f t="shared" ca="1" si="6"/>
        <v>0</v>
      </c>
      <c r="S77" s="128">
        <f t="shared" ca="1" si="7"/>
        <v>0</v>
      </c>
      <c r="T77" s="130">
        <f t="shared" si="8"/>
        <v>0</v>
      </c>
      <c r="U77" s="130">
        <f t="shared" si="9"/>
        <v>0</v>
      </c>
      <c r="V77" s="135">
        <f t="shared" ca="1" si="10"/>
        <v>0</v>
      </c>
      <c r="W77" s="135">
        <f t="shared" ca="1" si="11"/>
        <v>0</v>
      </c>
      <c r="X77" s="135">
        <f t="shared" ca="1" si="12"/>
        <v>0</v>
      </c>
      <c r="Y77" s="135">
        <f t="shared" ca="1" si="13"/>
        <v>0</v>
      </c>
      <c r="Z77" s="129">
        <f t="shared" si="14"/>
        <v>0</v>
      </c>
      <c r="AA77" s="129">
        <f t="shared" si="15"/>
        <v>0</v>
      </c>
      <c r="AB77" s="130">
        <f t="shared" ca="1" si="16"/>
        <v>0</v>
      </c>
      <c r="AC77" s="130">
        <f t="shared" ca="1" si="17"/>
        <v>0</v>
      </c>
      <c r="AD77" s="130">
        <f t="shared" si="27"/>
        <v>0</v>
      </c>
      <c r="AE77" s="130">
        <f t="shared" si="18"/>
        <v>0</v>
      </c>
      <c r="AF77" s="130">
        <f t="shared" ca="1" si="19"/>
        <v>0</v>
      </c>
      <c r="AG77" s="130">
        <f t="shared" ca="1" si="20"/>
        <v>0</v>
      </c>
      <c r="AH77" s="218"/>
      <c r="AI77" s="204"/>
      <c r="AJ77" s="204"/>
      <c r="AK77" s="162">
        <f t="shared" si="24"/>
        <v>57</v>
      </c>
      <c r="AL77" s="70">
        <f t="shared" si="21"/>
        <v>0</v>
      </c>
      <c r="AM77" s="70" t="e">
        <f>VLOOKUP(Worksheet!N77,code!$K$3:$M$13,3,FALSE)</f>
        <v>#N/A</v>
      </c>
      <c r="AN77" s="158" t="str">
        <f t="shared" si="2"/>
        <v/>
      </c>
      <c r="AO77" s="158" t="str">
        <f t="shared" si="25"/>
        <v/>
      </c>
      <c r="AP77" s="70" t="str">
        <f t="shared" si="22"/>
        <v/>
      </c>
      <c r="AQ77" s="158" t="str">
        <f t="shared" si="3"/>
        <v/>
      </c>
      <c r="AR77" s="158" t="str">
        <f t="shared" si="23"/>
        <v/>
      </c>
    </row>
    <row r="78" spans="1:44" ht="11.25" customHeight="1" x14ac:dyDescent="0.2">
      <c r="A78" s="169" t="s">
        <v>738</v>
      </c>
      <c r="B78" s="170"/>
      <c r="C78" s="170"/>
      <c r="D78" s="170"/>
      <c r="E78" s="171">
        <v>1</v>
      </c>
      <c r="F78" s="143">
        <f t="shared" si="0"/>
        <v>0</v>
      </c>
      <c r="G78" s="172"/>
      <c r="H78" s="173"/>
      <c r="I78" s="144"/>
      <c r="J78" s="174"/>
      <c r="K78" s="175"/>
      <c r="L78" s="152">
        <f t="shared" si="4"/>
        <v>0</v>
      </c>
      <c r="M78" s="152">
        <f t="shared" si="5"/>
        <v>0</v>
      </c>
      <c r="N78" s="153"/>
      <c r="O78" s="154"/>
      <c r="P78" s="145"/>
      <c r="Q78" s="128">
        <f ca="1">IF(OR(ISBLANK($C$10),ISBLANK($C$12),ISBLANK($G$12),ISBLANK($G$13),AND(LEFT(G78,6)="Atrium",ISBLANK(I78))=TRUE)=TRUE,0,IF(LEFT(G78,6)="Atrium",IF(G78='ASHRAE 90.1 2013 - CST'!$D$2,0.4+I78*0.02,I78*0.03),IF(ISBLANK(G78),IF(ISBLANK(H78),"0",VLOOKUP(H78,INDIRECT("BSSTTable_"&amp;$C$10),2,FALSE)),INDEX(INDIRECT("CSTTable_"&amp;$C$10),MATCH($C$12,INDIRECT("BldgTypes_"&amp;$C$10),0),MATCH(G78,INDIRECT("CSTTableTypes_"&amp;$C$10),0)))))</f>
        <v>0</v>
      </c>
      <c r="R78" s="128">
        <f t="shared" ca="1" si="6"/>
        <v>0</v>
      </c>
      <c r="S78" s="128">
        <f t="shared" ca="1" si="7"/>
        <v>0</v>
      </c>
      <c r="T78" s="130">
        <f t="shared" si="8"/>
        <v>0</v>
      </c>
      <c r="U78" s="130">
        <f t="shared" si="9"/>
        <v>0</v>
      </c>
      <c r="V78" s="135">
        <f t="shared" ca="1" si="10"/>
        <v>0</v>
      </c>
      <c r="W78" s="135">
        <f t="shared" ca="1" si="11"/>
        <v>0</v>
      </c>
      <c r="X78" s="135">
        <f t="shared" ca="1" si="12"/>
        <v>0</v>
      </c>
      <c r="Y78" s="135">
        <f t="shared" ca="1" si="13"/>
        <v>0</v>
      </c>
      <c r="Z78" s="129">
        <f t="shared" si="14"/>
        <v>0</v>
      </c>
      <c r="AA78" s="129">
        <f t="shared" si="15"/>
        <v>0</v>
      </c>
      <c r="AB78" s="130">
        <f t="shared" ca="1" si="16"/>
        <v>0</v>
      </c>
      <c r="AC78" s="130">
        <f t="shared" ca="1" si="17"/>
        <v>0</v>
      </c>
      <c r="AD78" s="130">
        <f t="shared" si="27"/>
        <v>0</v>
      </c>
      <c r="AE78" s="130">
        <f t="shared" si="18"/>
        <v>0</v>
      </c>
      <c r="AF78" s="130">
        <f t="shared" ca="1" si="19"/>
        <v>0</v>
      </c>
      <c r="AG78" s="130">
        <f t="shared" ca="1" si="20"/>
        <v>0</v>
      </c>
      <c r="AH78" s="218"/>
      <c r="AI78" s="204"/>
      <c r="AJ78" s="204"/>
      <c r="AK78" s="162">
        <f t="shared" si="24"/>
        <v>58</v>
      </c>
      <c r="AL78" s="70">
        <f t="shared" si="21"/>
        <v>0</v>
      </c>
      <c r="AM78" s="70" t="e">
        <f>VLOOKUP(Worksheet!N78,code!$K$3:$M$13,3,FALSE)</f>
        <v>#N/A</v>
      </c>
      <c r="AN78" s="158" t="str">
        <f t="shared" si="2"/>
        <v/>
      </c>
      <c r="AO78" s="158" t="str">
        <f t="shared" si="25"/>
        <v/>
      </c>
      <c r="AP78" s="70" t="str">
        <f t="shared" si="22"/>
        <v/>
      </c>
      <c r="AQ78" s="158" t="str">
        <f t="shared" si="3"/>
        <v/>
      </c>
      <c r="AR78" s="158" t="str">
        <f t="shared" si="23"/>
        <v/>
      </c>
    </row>
    <row r="79" spans="1:44" ht="11.25" customHeight="1" x14ac:dyDescent="0.2">
      <c r="A79" s="169" t="s">
        <v>738</v>
      </c>
      <c r="B79" s="170"/>
      <c r="C79" s="170"/>
      <c r="D79" s="170"/>
      <c r="E79" s="171">
        <v>1</v>
      </c>
      <c r="F79" s="143">
        <f t="shared" si="0"/>
        <v>0</v>
      </c>
      <c r="G79" s="172"/>
      <c r="H79" s="173"/>
      <c r="I79" s="144"/>
      <c r="J79" s="174"/>
      <c r="K79" s="175"/>
      <c r="L79" s="152">
        <f t="shared" si="4"/>
        <v>0</v>
      </c>
      <c r="M79" s="152">
        <f t="shared" si="5"/>
        <v>0</v>
      </c>
      <c r="N79" s="153"/>
      <c r="O79" s="154"/>
      <c r="P79" s="145"/>
      <c r="Q79" s="128">
        <f ca="1">IF(OR(ISBLANK($C$10),ISBLANK($C$12),ISBLANK($G$12),ISBLANK($G$13),AND(LEFT(G79,6)="Atrium",ISBLANK(I79))=TRUE)=TRUE,0,IF(LEFT(G79,6)="Atrium",IF(G79='ASHRAE 90.1 2013 - CST'!$D$2,0.4+I79*0.02,I79*0.03),IF(ISBLANK(G79),IF(ISBLANK(H79),"0",VLOOKUP(H79,INDIRECT("BSSTTable_"&amp;$C$10),2,FALSE)),INDEX(INDIRECT("CSTTable_"&amp;$C$10),MATCH($C$12,INDIRECT("BldgTypes_"&amp;$C$10),0),MATCH(G79,INDIRECT("CSTTableTypes_"&amp;$C$10),0)))))</f>
        <v>0</v>
      </c>
      <c r="R79" s="128">
        <f t="shared" ca="1" si="6"/>
        <v>0</v>
      </c>
      <c r="S79" s="128">
        <f t="shared" ca="1" si="7"/>
        <v>0</v>
      </c>
      <c r="T79" s="130">
        <f t="shared" si="8"/>
        <v>0</v>
      </c>
      <c r="U79" s="130">
        <f t="shared" si="9"/>
        <v>0</v>
      </c>
      <c r="V79" s="135">
        <f t="shared" ca="1" si="10"/>
        <v>0</v>
      </c>
      <c r="W79" s="135">
        <f t="shared" ca="1" si="11"/>
        <v>0</v>
      </c>
      <c r="X79" s="135">
        <f t="shared" ca="1" si="12"/>
        <v>0</v>
      </c>
      <c r="Y79" s="135">
        <f t="shared" ca="1" si="13"/>
        <v>0</v>
      </c>
      <c r="Z79" s="129">
        <f t="shared" si="14"/>
        <v>0</v>
      </c>
      <c r="AA79" s="129">
        <f t="shared" si="15"/>
        <v>0</v>
      </c>
      <c r="AB79" s="130">
        <f t="shared" ca="1" si="16"/>
        <v>0</v>
      </c>
      <c r="AC79" s="130">
        <f t="shared" ca="1" si="17"/>
        <v>0</v>
      </c>
      <c r="AD79" s="130">
        <f t="shared" si="27"/>
        <v>0</v>
      </c>
      <c r="AE79" s="130">
        <f t="shared" si="18"/>
        <v>0</v>
      </c>
      <c r="AF79" s="130">
        <f t="shared" ca="1" si="19"/>
        <v>0</v>
      </c>
      <c r="AG79" s="130">
        <f t="shared" ca="1" si="20"/>
        <v>0</v>
      </c>
      <c r="AH79" s="218"/>
      <c r="AI79" s="204"/>
      <c r="AJ79" s="204"/>
      <c r="AK79" s="162">
        <f t="shared" si="24"/>
        <v>59</v>
      </c>
      <c r="AL79" s="70">
        <f t="shared" si="21"/>
        <v>0</v>
      </c>
      <c r="AM79" s="70" t="e">
        <f>VLOOKUP(Worksheet!N79,code!$K$3:$M$13,3,FALSE)</f>
        <v>#N/A</v>
      </c>
      <c r="AN79" s="158" t="str">
        <f t="shared" si="2"/>
        <v/>
      </c>
      <c r="AO79" s="158" t="str">
        <f t="shared" si="25"/>
        <v/>
      </c>
      <c r="AP79" s="70" t="str">
        <f t="shared" si="22"/>
        <v/>
      </c>
      <c r="AQ79" s="158" t="str">
        <f t="shared" si="3"/>
        <v/>
      </c>
      <c r="AR79" s="158" t="str">
        <f t="shared" si="23"/>
        <v/>
      </c>
    </row>
    <row r="80" spans="1:44" ht="11.25" customHeight="1" x14ac:dyDescent="0.2">
      <c r="A80" s="169" t="s">
        <v>738</v>
      </c>
      <c r="B80" s="170"/>
      <c r="C80" s="170"/>
      <c r="D80" s="170"/>
      <c r="E80" s="171">
        <v>1</v>
      </c>
      <c r="F80" s="143">
        <f t="shared" si="0"/>
        <v>0</v>
      </c>
      <c r="G80" s="172"/>
      <c r="H80" s="173"/>
      <c r="I80" s="144"/>
      <c r="J80" s="174"/>
      <c r="K80" s="175"/>
      <c r="L80" s="152">
        <f t="shared" si="4"/>
        <v>0</v>
      </c>
      <c r="M80" s="152">
        <f t="shared" si="5"/>
        <v>0</v>
      </c>
      <c r="N80" s="153"/>
      <c r="O80" s="154"/>
      <c r="P80" s="145"/>
      <c r="Q80" s="128">
        <f ca="1">IF(OR(ISBLANK($C$10),ISBLANK($C$12),ISBLANK($G$12),ISBLANK($G$13),AND(LEFT(G80,6)="Atrium",ISBLANK(I80))=TRUE)=TRUE,0,IF(LEFT(G80,6)="Atrium",IF(G80='ASHRAE 90.1 2013 - CST'!$D$2,0.4+I80*0.02,I80*0.03),IF(ISBLANK(G80),IF(ISBLANK(H80),"0",VLOOKUP(H80,INDIRECT("BSSTTable_"&amp;$C$10),2,FALSE)),INDEX(INDIRECT("CSTTable_"&amp;$C$10),MATCH($C$12,INDIRECT("BldgTypes_"&amp;$C$10),0),MATCH(G80,INDIRECT("CSTTableTypes_"&amp;$C$10),0)))))</f>
        <v>0</v>
      </c>
      <c r="R80" s="128">
        <f t="shared" ca="1" si="6"/>
        <v>0</v>
      </c>
      <c r="S80" s="128">
        <f t="shared" ca="1" si="7"/>
        <v>0</v>
      </c>
      <c r="T80" s="130">
        <f t="shared" si="8"/>
        <v>0</v>
      </c>
      <c r="U80" s="130">
        <f t="shared" si="9"/>
        <v>0</v>
      </c>
      <c r="V80" s="135">
        <f t="shared" ca="1" si="10"/>
        <v>0</v>
      </c>
      <c r="W80" s="135">
        <f t="shared" ca="1" si="11"/>
        <v>0</v>
      </c>
      <c r="X80" s="135">
        <f t="shared" ca="1" si="12"/>
        <v>0</v>
      </c>
      <c r="Y80" s="135">
        <f t="shared" ca="1" si="13"/>
        <v>0</v>
      </c>
      <c r="Z80" s="129">
        <f t="shared" si="14"/>
        <v>0</v>
      </c>
      <c r="AA80" s="129">
        <f t="shared" si="15"/>
        <v>0</v>
      </c>
      <c r="AB80" s="130">
        <f t="shared" ca="1" si="16"/>
        <v>0</v>
      </c>
      <c r="AC80" s="130">
        <f t="shared" ca="1" si="17"/>
        <v>0</v>
      </c>
      <c r="AD80" s="130">
        <f t="shared" si="27"/>
        <v>0</v>
      </c>
      <c r="AE80" s="130">
        <f t="shared" si="18"/>
        <v>0</v>
      </c>
      <c r="AF80" s="130">
        <f t="shared" ca="1" si="19"/>
        <v>0</v>
      </c>
      <c r="AG80" s="130">
        <f t="shared" ca="1" si="20"/>
        <v>0</v>
      </c>
      <c r="AH80" s="218"/>
      <c r="AI80" s="204"/>
      <c r="AJ80" s="204"/>
      <c r="AK80" s="162">
        <f t="shared" si="24"/>
        <v>60</v>
      </c>
      <c r="AL80" s="70">
        <f t="shared" si="21"/>
        <v>0</v>
      </c>
      <c r="AM80" s="70" t="e">
        <f>VLOOKUP(Worksheet!N80,code!$K$3:$M$13,3,FALSE)</f>
        <v>#N/A</v>
      </c>
      <c r="AN80" s="158" t="str">
        <f t="shared" si="2"/>
        <v/>
      </c>
      <c r="AO80" s="158" t="str">
        <f t="shared" si="25"/>
        <v/>
      </c>
      <c r="AP80" s="70" t="str">
        <f t="shared" si="22"/>
        <v/>
      </c>
      <c r="AQ80" s="158" t="str">
        <f t="shared" si="3"/>
        <v/>
      </c>
      <c r="AR80" s="158" t="str">
        <f t="shared" si="23"/>
        <v/>
      </c>
    </row>
    <row r="81" spans="1:44" ht="11.25" customHeight="1" x14ac:dyDescent="0.2">
      <c r="A81" s="169" t="s">
        <v>738</v>
      </c>
      <c r="B81" s="170"/>
      <c r="C81" s="170"/>
      <c r="D81" s="170"/>
      <c r="E81" s="171">
        <v>1</v>
      </c>
      <c r="F81" s="143">
        <f t="shared" si="0"/>
        <v>0</v>
      </c>
      <c r="G81" s="172"/>
      <c r="H81" s="173"/>
      <c r="I81" s="144"/>
      <c r="J81" s="174"/>
      <c r="K81" s="175"/>
      <c r="L81" s="152">
        <f t="shared" si="4"/>
        <v>0</v>
      </c>
      <c r="M81" s="152">
        <f t="shared" si="5"/>
        <v>0</v>
      </c>
      <c r="N81" s="153"/>
      <c r="O81" s="154"/>
      <c r="P81" s="145"/>
      <c r="Q81" s="128">
        <f ca="1">IF(OR(ISBLANK($C$10),ISBLANK($C$12),ISBLANK($G$12),ISBLANK($G$13),AND(LEFT(G81,6)="Atrium",ISBLANK(I81))=TRUE)=TRUE,0,IF(LEFT(G81,6)="Atrium",IF(G81='ASHRAE 90.1 2013 - CST'!$D$2,0.4+I81*0.02,I81*0.03),IF(ISBLANK(G81),IF(ISBLANK(H81),"0",VLOOKUP(H81,INDIRECT("BSSTTable_"&amp;$C$10),2,FALSE)),INDEX(INDIRECT("CSTTable_"&amp;$C$10),MATCH($C$12,INDIRECT("BldgTypes_"&amp;$C$10),0),MATCH(G81,INDIRECT("CSTTableTypes_"&amp;$C$10),0)))))</f>
        <v>0</v>
      </c>
      <c r="R81" s="128">
        <f t="shared" ca="1" si="6"/>
        <v>0</v>
      </c>
      <c r="S81" s="128">
        <f t="shared" ca="1" si="7"/>
        <v>0</v>
      </c>
      <c r="T81" s="130">
        <f t="shared" si="8"/>
        <v>0</v>
      </c>
      <c r="U81" s="130">
        <f t="shared" si="9"/>
        <v>0</v>
      </c>
      <c r="V81" s="135">
        <f t="shared" ca="1" si="10"/>
        <v>0</v>
      </c>
      <c r="W81" s="135">
        <f t="shared" ca="1" si="11"/>
        <v>0</v>
      </c>
      <c r="X81" s="135">
        <f t="shared" ca="1" si="12"/>
        <v>0</v>
      </c>
      <c r="Y81" s="135">
        <f t="shared" ca="1" si="13"/>
        <v>0</v>
      </c>
      <c r="Z81" s="129">
        <f t="shared" si="14"/>
        <v>0</v>
      </c>
      <c r="AA81" s="129">
        <f t="shared" si="15"/>
        <v>0</v>
      </c>
      <c r="AB81" s="130">
        <f t="shared" ca="1" si="16"/>
        <v>0</v>
      </c>
      <c r="AC81" s="130">
        <f t="shared" ca="1" si="17"/>
        <v>0</v>
      </c>
      <c r="AD81" s="130">
        <f t="shared" si="27"/>
        <v>0</v>
      </c>
      <c r="AE81" s="130">
        <f t="shared" si="18"/>
        <v>0</v>
      </c>
      <c r="AF81" s="130">
        <f t="shared" ca="1" si="19"/>
        <v>0</v>
      </c>
      <c r="AG81" s="130">
        <f t="shared" ca="1" si="20"/>
        <v>0</v>
      </c>
      <c r="AH81" s="218"/>
      <c r="AI81" s="204"/>
      <c r="AJ81" s="204"/>
      <c r="AK81" s="162">
        <f t="shared" si="24"/>
        <v>61</v>
      </c>
      <c r="AL81" s="70">
        <f t="shared" si="21"/>
        <v>0</v>
      </c>
      <c r="AM81" s="70" t="e">
        <f>VLOOKUP(Worksheet!N81,code!$K$3:$M$13,3,FALSE)</f>
        <v>#N/A</v>
      </c>
      <c r="AN81" s="158" t="str">
        <f t="shared" si="2"/>
        <v/>
      </c>
      <c r="AO81" s="158" t="str">
        <f t="shared" si="25"/>
        <v/>
      </c>
      <c r="AP81" s="70" t="str">
        <f t="shared" si="22"/>
        <v/>
      </c>
      <c r="AQ81" s="158" t="str">
        <f t="shared" si="3"/>
        <v/>
      </c>
      <c r="AR81" s="158" t="str">
        <f t="shared" si="23"/>
        <v/>
      </c>
    </row>
    <row r="82" spans="1:44" ht="11.25" customHeight="1" x14ac:dyDescent="0.2">
      <c r="A82" s="169" t="s">
        <v>738</v>
      </c>
      <c r="B82" s="170"/>
      <c r="C82" s="170"/>
      <c r="D82" s="170"/>
      <c r="E82" s="171">
        <v>1</v>
      </c>
      <c r="F82" s="143">
        <f t="shared" si="0"/>
        <v>0</v>
      </c>
      <c r="G82" s="172"/>
      <c r="H82" s="173"/>
      <c r="I82" s="144"/>
      <c r="J82" s="174"/>
      <c r="K82" s="175"/>
      <c r="L82" s="152">
        <f t="shared" si="4"/>
        <v>0</v>
      </c>
      <c r="M82" s="152">
        <f t="shared" si="5"/>
        <v>0</v>
      </c>
      <c r="N82" s="153"/>
      <c r="O82" s="154"/>
      <c r="P82" s="145"/>
      <c r="Q82" s="128">
        <f ca="1">IF(OR(ISBLANK($C$10),ISBLANK($C$12),ISBLANK($G$12),ISBLANK($G$13),AND(LEFT(G82,6)="Atrium",ISBLANK(I82))=TRUE)=TRUE,0,IF(LEFT(G82,6)="Atrium",IF(G82='ASHRAE 90.1 2013 - CST'!$D$2,0.4+I82*0.02,I82*0.03),IF(ISBLANK(G82),IF(ISBLANK(H82),"0",VLOOKUP(H82,INDIRECT("BSSTTable_"&amp;$C$10),2,FALSE)),INDEX(INDIRECT("CSTTable_"&amp;$C$10),MATCH($C$12,INDIRECT("BldgTypes_"&amp;$C$10),0),MATCH(G82,INDIRECT("CSTTableTypes_"&amp;$C$10),0)))))</f>
        <v>0</v>
      </c>
      <c r="R82" s="128">
        <f t="shared" ca="1" si="6"/>
        <v>0</v>
      </c>
      <c r="S82" s="128">
        <f t="shared" ca="1" si="7"/>
        <v>0</v>
      </c>
      <c r="T82" s="130">
        <f t="shared" si="8"/>
        <v>0</v>
      </c>
      <c r="U82" s="130">
        <f t="shared" si="9"/>
        <v>0</v>
      </c>
      <c r="V82" s="135">
        <f t="shared" ca="1" si="10"/>
        <v>0</v>
      </c>
      <c r="W82" s="135">
        <f t="shared" ca="1" si="11"/>
        <v>0</v>
      </c>
      <c r="X82" s="135">
        <f t="shared" ca="1" si="12"/>
        <v>0</v>
      </c>
      <c r="Y82" s="135">
        <f t="shared" ca="1" si="13"/>
        <v>0</v>
      </c>
      <c r="Z82" s="129">
        <f t="shared" si="14"/>
        <v>0</v>
      </c>
      <c r="AA82" s="129">
        <f t="shared" si="15"/>
        <v>0</v>
      </c>
      <c r="AB82" s="130">
        <f t="shared" ca="1" si="16"/>
        <v>0</v>
      </c>
      <c r="AC82" s="130">
        <f t="shared" ca="1" si="17"/>
        <v>0</v>
      </c>
      <c r="AD82" s="130">
        <f t="shared" si="27"/>
        <v>0</v>
      </c>
      <c r="AE82" s="130">
        <f t="shared" si="18"/>
        <v>0</v>
      </c>
      <c r="AF82" s="130">
        <f t="shared" ca="1" si="19"/>
        <v>0</v>
      </c>
      <c r="AG82" s="130">
        <f t="shared" ca="1" si="20"/>
        <v>0</v>
      </c>
      <c r="AH82" s="218"/>
      <c r="AI82" s="204"/>
      <c r="AJ82" s="204"/>
      <c r="AK82" s="162">
        <f t="shared" si="24"/>
        <v>62</v>
      </c>
      <c r="AL82" s="70">
        <f t="shared" si="21"/>
        <v>0</v>
      </c>
      <c r="AM82" s="70" t="e">
        <f>VLOOKUP(Worksheet!N82,code!$K$3:$M$13,3,FALSE)</f>
        <v>#N/A</v>
      </c>
      <c r="AN82" s="158" t="str">
        <f t="shared" si="2"/>
        <v/>
      </c>
      <c r="AO82" s="158" t="str">
        <f t="shared" si="25"/>
        <v/>
      </c>
      <c r="AP82" s="70" t="str">
        <f t="shared" si="22"/>
        <v/>
      </c>
      <c r="AQ82" s="158" t="str">
        <f t="shared" si="3"/>
        <v/>
      </c>
      <c r="AR82" s="158" t="str">
        <f t="shared" si="23"/>
        <v/>
      </c>
    </row>
    <row r="83" spans="1:44" ht="11.25" customHeight="1" x14ac:dyDescent="0.2">
      <c r="A83" s="169" t="s">
        <v>738</v>
      </c>
      <c r="B83" s="170"/>
      <c r="C83" s="170"/>
      <c r="D83" s="170"/>
      <c r="E83" s="171">
        <v>1</v>
      </c>
      <c r="F83" s="143">
        <f t="shared" si="0"/>
        <v>0</v>
      </c>
      <c r="G83" s="172"/>
      <c r="H83" s="173"/>
      <c r="I83" s="144"/>
      <c r="J83" s="174"/>
      <c r="K83" s="175"/>
      <c r="L83" s="152">
        <f t="shared" si="4"/>
        <v>0</v>
      </c>
      <c r="M83" s="152">
        <f t="shared" si="5"/>
        <v>0</v>
      </c>
      <c r="N83" s="153"/>
      <c r="O83" s="154"/>
      <c r="P83" s="145"/>
      <c r="Q83" s="128">
        <f ca="1">IF(OR(ISBLANK($C$10),ISBLANK($C$12),ISBLANK($G$12),ISBLANK($G$13),AND(LEFT(G83,6)="Atrium",ISBLANK(I83))=TRUE)=TRUE,0,IF(LEFT(G83,6)="Atrium",IF(G83='ASHRAE 90.1 2013 - CST'!$D$2,0.4+I83*0.02,I83*0.03),IF(ISBLANK(G83),IF(ISBLANK(H83),"0",VLOOKUP(H83,INDIRECT("BSSTTable_"&amp;$C$10),2,FALSE)),INDEX(INDIRECT("CSTTable_"&amp;$C$10),MATCH($C$12,INDIRECT("BldgTypes_"&amp;$C$10),0),MATCH(G83,INDIRECT("CSTTableTypes_"&amp;$C$10),0)))))</f>
        <v>0</v>
      </c>
      <c r="R83" s="128">
        <f t="shared" ca="1" si="6"/>
        <v>0</v>
      </c>
      <c r="S83" s="128">
        <f t="shared" ca="1" si="7"/>
        <v>0</v>
      </c>
      <c r="T83" s="130">
        <f t="shared" si="8"/>
        <v>0</v>
      </c>
      <c r="U83" s="130">
        <f t="shared" si="9"/>
        <v>0</v>
      </c>
      <c r="V83" s="135">
        <f t="shared" ca="1" si="10"/>
        <v>0</v>
      </c>
      <c r="W83" s="135">
        <f t="shared" ca="1" si="11"/>
        <v>0</v>
      </c>
      <c r="X83" s="135">
        <f t="shared" ca="1" si="12"/>
        <v>0</v>
      </c>
      <c r="Y83" s="135">
        <f t="shared" ca="1" si="13"/>
        <v>0</v>
      </c>
      <c r="Z83" s="129">
        <f t="shared" si="14"/>
        <v>0</v>
      </c>
      <c r="AA83" s="129">
        <f t="shared" si="15"/>
        <v>0</v>
      </c>
      <c r="AB83" s="130">
        <f t="shared" ca="1" si="16"/>
        <v>0</v>
      </c>
      <c r="AC83" s="130">
        <f t="shared" ca="1" si="17"/>
        <v>0</v>
      </c>
      <c r="AD83" s="130">
        <f t="shared" si="27"/>
        <v>0</v>
      </c>
      <c r="AE83" s="130">
        <f t="shared" si="18"/>
        <v>0</v>
      </c>
      <c r="AF83" s="130">
        <f t="shared" ca="1" si="19"/>
        <v>0</v>
      </c>
      <c r="AG83" s="130">
        <f t="shared" ca="1" si="20"/>
        <v>0</v>
      </c>
      <c r="AH83" s="218"/>
      <c r="AI83" s="204"/>
      <c r="AJ83" s="204"/>
      <c r="AK83" s="162">
        <f t="shared" si="24"/>
        <v>63</v>
      </c>
      <c r="AL83" s="70">
        <f t="shared" si="21"/>
        <v>0</v>
      </c>
      <c r="AM83" s="70" t="e">
        <f>VLOOKUP(Worksheet!N83,code!$K$3:$M$13,3,FALSE)</f>
        <v>#N/A</v>
      </c>
      <c r="AN83" s="158" t="str">
        <f t="shared" si="2"/>
        <v/>
      </c>
      <c r="AO83" s="158" t="str">
        <f t="shared" si="25"/>
        <v/>
      </c>
      <c r="AP83" s="70" t="str">
        <f t="shared" si="22"/>
        <v/>
      </c>
      <c r="AQ83" s="158" t="str">
        <f t="shared" si="3"/>
        <v/>
      </c>
      <c r="AR83" s="158" t="str">
        <f t="shared" si="23"/>
        <v/>
      </c>
    </row>
    <row r="84" spans="1:44" ht="11.25" customHeight="1" x14ac:dyDescent="0.2">
      <c r="A84" s="169" t="s">
        <v>738</v>
      </c>
      <c r="B84" s="170"/>
      <c r="C84" s="170"/>
      <c r="D84" s="170"/>
      <c r="E84" s="171">
        <v>1</v>
      </c>
      <c r="F84" s="143">
        <f t="shared" si="0"/>
        <v>0</v>
      </c>
      <c r="G84" s="172"/>
      <c r="H84" s="173"/>
      <c r="I84" s="144"/>
      <c r="J84" s="174"/>
      <c r="K84" s="175"/>
      <c r="L84" s="152">
        <f t="shared" si="4"/>
        <v>0</v>
      </c>
      <c r="M84" s="152">
        <f t="shared" si="5"/>
        <v>0</v>
      </c>
      <c r="N84" s="153"/>
      <c r="O84" s="154"/>
      <c r="P84" s="145"/>
      <c r="Q84" s="128">
        <f ca="1">IF(OR(ISBLANK($C$10),ISBLANK($C$12),ISBLANK($G$12),ISBLANK($G$13),AND(LEFT(G84,6)="Atrium",ISBLANK(I84))=TRUE)=TRUE,0,IF(LEFT(G84,6)="Atrium",IF(G84='ASHRAE 90.1 2013 - CST'!$D$2,0.4+I84*0.02,I84*0.03),IF(ISBLANK(G84),IF(ISBLANK(H84),"0",VLOOKUP(H84,INDIRECT("BSSTTable_"&amp;$C$10),2,FALSE)),INDEX(INDIRECT("CSTTable_"&amp;$C$10),MATCH($C$12,INDIRECT("BldgTypes_"&amp;$C$10),0),MATCH(G84,INDIRECT("CSTTableTypes_"&amp;$C$10),0)))))</f>
        <v>0</v>
      </c>
      <c r="R84" s="128">
        <f t="shared" ca="1" si="6"/>
        <v>0</v>
      </c>
      <c r="S84" s="128">
        <f t="shared" ca="1" si="7"/>
        <v>0</v>
      </c>
      <c r="T84" s="130">
        <f t="shared" si="8"/>
        <v>0</v>
      </c>
      <c r="U84" s="130">
        <f t="shared" si="9"/>
        <v>0</v>
      </c>
      <c r="V84" s="135">
        <f t="shared" ca="1" si="10"/>
        <v>0</v>
      </c>
      <c r="W84" s="135">
        <f t="shared" ca="1" si="11"/>
        <v>0</v>
      </c>
      <c r="X84" s="135">
        <f t="shared" ca="1" si="12"/>
        <v>0</v>
      </c>
      <c r="Y84" s="135">
        <f t="shared" ca="1" si="13"/>
        <v>0</v>
      </c>
      <c r="Z84" s="129">
        <f t="shared" si="14"/>
        <v>0</v>
      </c>
      <c r="AA84" s="129">
        <f t="shared" si="15"/>
        <v>0</v>
      </c>
      <c r="AB84" s="130">
        <f t="shared" ca="1" si="16"/>
        <v>0</v>
      </c>
      <c r="AC84" s="130">
        <f t="shared" ca="1" si="17"/>
        <v>0</v>
      </c>
      <c r="AD84" s="130">
        <f t="shared" si="27"/>
        <v>0</v>
      </c>
      <c r="AE84" s="130">
        <f t="shared" si="18"/>
        <v>0</v>
      </c>
      <c r="AF84" s="130">
        <f t="shared" ca="1" si="19"/>
        <v>0</v>
      </c>
      <c r="AG84" s="130">
        <f t="shared" ca="1" si="20"/>
        <v>0</v>
      </c>
      <c r="AH84" s="218"/>
      <c r="AI84" s="204"/>
      <c r="AJ84" s="204"/>
      <c r="AK84" s="162">
        <f t="shared" si="24"/>
        <v>64</v>
      </c>
      <c r="AL84" s="70">
        <f t="shared" si="21"/>
        <v>0</v>
      </c>
      <c r="AM84" s="70" t="e">
        <f>VLOOKUP(Worksheet!N84,code!$K$3:$M$13,3,FALSE)</f>
        <v>#N/A</v>
      </c>
      <c r="AN84" s="158" t="str">
        <f t="shared" si="2"/>
        <v/>
      </c>
      <c r="AO84" s="158" t="str">
        <f t="shared" si="25"/>
        <v/>
      </c>
      <c r="AP84" s="70" t="str">
        <f t="shared" si="22"/>
        <v/>
      </c>
      <c r="AQ84" s="158" t="str">
        <f t="shared" si="3"/>
        <v/>
      </c>
      <c r="AR84" s="158" t="str">
        <f t="shared" si="23"/>
        <v/>
      </c>
    </row>
    <row r="85" spans="1:44" ht="11.25" customHeight="1" x14ac:dyDescent="0.2">
      <c r="A85" s="169" t="s">
        <v>738</v>
      </c>
      <c r="B85" s="170"/>
      <c r="C85" s="170"/>
      <c r="D85" s="170"/>
      <c r="E85" s="171">
        <v>1</v>
      </c>
      <c r="F85" s="143">
        <f t="shared" ref="F85:F103" si="28">B85*E85</f>
        <v>0</v>
      </c>
      <c r="G85" s="172"/>
      <c r="H85" s="173"/>
      <c r="I85" s="144"/>
      <c r="J85" s="174"/>
      <c r="K85" s="175"/>
      <c r="L85" s="152">
        <f t="shared" si="4"/>
        <v>0</v>
      </c>
      <c r="M85" s="152">
        <f t="shared" si="5"/>
        <v>0</v>
      </c>
      <c r="N85" s="153"/>
      <c r="O85" s="154"/>
      <c r="P85" s="145"/>
      <c r="Q85" s="128">
        <f ca="1">IF(OR(ISBLANK($C$10),ISBLANK($C$12),ISBLANK($G$12),ISBLANK($G$13),AND(LEFT(G85,6)="Atrium",ISBLANK(I85))=TRUE)=TRUE,0,IF(LEFT(G85,6)="Atrium",IF(G85='ASHRAE 90.1 2013 - CST'!$D$2,0.4+I85*0.02,I85*0.03),IF(ISBLANK(G85),IF(ISBLANK(H85),"0",VLOOKUP(H85,INDIRECT("BSSTTable_"&amp;$C$10),2,FALSE)),INDEX(INDIRECT("CSTTable_"&amp;$C$10),MATCH($C$12,INDIRECT("BldgTypes_"&amp;$C$10),0),MATCH(G85,INDIRECT("CSTTableTypes_"&amp;$C$10),0)))))</f>
        <v>0</v>
      </c>
      <c r="R85" s="128">
        <f t="shared" ca="1" si="6"/>
        <v>0</v>
      </c>
      <c r="S85" s="128">
        <f t="shared" ca="1" si="7"/>
        <v>0</v>
      </c>
      <c r="T85" s="130">
        <f t="shared" si="8"/>
        <v>0</v>
      </c>
      <c r="U85" s="130">
        <f t="shared" si="9"/>
        <v>0</v>
      </c>
      <c r="V85" s="135">
        <f t="shared" ca="1" si="10"/>
        <v>0</v>
      </c>
      <c r="W85" s="135">
        <f t="shared" ca="1" si="11"/>
        <v>0</v>
      </c>
      <c r="X85" s="135">
        <f t="shared" ca="1" si="12"/>
        <v>0</v>
      </c>
      <c r="Y85" s="135">
        <f t="shared" ca="1" si="13"/>
        <v>0</v>
      </c>
      <c r="Z85" s="129">
        <f t="shared" si="14"/>
        <v>0</v>
      </c>
      <c r="AA85" s="129">
        <f t="shared" si="15"/>
        <v>0</v>
      </c>
      <c r="AB85" s="130">
        <f t="shared" ca="1" si="16"/>
        <v>0</v>
      </c>
      <c r="AC85" s="130">
        <f t="shared" ca="1" si="17"/>
        <v>0</v>
      </c>
      <c r="AD85" s="130">
        <f t="shared" si="27"/>
        <v>0</v>
      </c>
      <c r="AE85" s="130">
        <f t="shared" si="18"/>
        <v>0</v>
      </c>
      <c r="AF85" s="130">
        <f t="shared" ca="1" si="19"/>
        <v>0</v>
      </c>
      <c r="AG85" s="130">
        <f t="shared" ca="1" si="20"/>
        <v>0</v>
      </c>
      <c r="AH85" s="218"/>
      <c r="AI85" s="204"/>
      <c r="AJ85" s="204"/>
      <c r="AK85" s="162">
        <f t="shared" si="24"/>
        <v>65</v>
      </c>
      <c r="AL85" s="70">
        <f t="shared" si="21"/>
        <v>0</v>
      </c>
      <c r="AM85" s="70" t="e">
        <f>VLOOKUP(Worksheet!N85,code!$K$3:$M$13,3,FALSE)</f>
        <v>#N/A</v>
      </c>
      <c r="AN85" s="158" t="str">
        <f t="shared" ref="AN85:AN148" si="29">IF($AP$17&lt;&gt;0, $AD$7/$AP$17*AP85, "")</f>
        <v/>
      </c>
      <c r="AO85" s="158" t="str">
        <f t="shared" si="25"/>
        <v/>
      </c>
      <c r="AP85" s="70" t="str">
        <f t="shared" si="22"/>
        <v/>
      </c>
      <c r="AQ85" s="158" t="str">
        <f t="shared" ref="AQ85:AQ148" si="30">IF($AP$17&lt;&gt;0, $AE$7/$AP$17*$AP85, "")</f>
        <v/>
      </c>
      <c r="AR85" s="158" t="str">
        <f t="shared" si="23"/>
        <v/>
      </c>
    </row>
    <row r="86" spans="1:44" ht="11.25" customHeight="1" x14ac:dyDescent="0.2">
      <c r="A86" s="169" t="s">
        <v>738</v>
      </c>
      <c r="B86" s="170"/>
      <c r="C86" s="170"/>
      <c r="D86" s="170"/>
      <c r="E86" s="171">
        <v>1</v>
      </c>
      <c r="F86" s="143">
        <f t="shared" si="28"/>
        <v>0</v>
      </c>
      <c r="G86" s="172"/>
      <c r="H86" s="173"/>
      <c r="I86" s="144"/>
      <c r="J86" s="174"/>
      <c r="K86" s="175"/>
      <c r="L86" s="152">
        <f t="shared" ref="L86:L149" si="31">C86*$E86</f>
        <v>0</v>
      </c>
      <c r="M86" s="152">
        <f t="shared" ref="M86:M149" si="32">D86*$E86</f>
        <v>0</v>
      </c>
      <c r="N86" s="153"/>
      <c r="O86" s="154"/>
      <c r="P86" s="145"/>
      <c r="Q86" s="128">
        <f ca="1">IF(OR(ISBLANK($C$10),ISBLANK($C$12),ISBLANK($G$12),ISBLANK($G$13),AND(LEFT(G86,6)="Atrium",ISBLANK(I86))=TRUE)=TRUE,0,IF(LEFT(G86,6)="Atrium",IF(G86='ASHRAE 90.1 2013 - CST'!$D$2,0.4+I86*0.02,I86*0.03),IF(ISBLANK(G86),IF(ISBLANK(H86),"0",VLOOKUP(H86,INDIRECT("BSSTTable_"&amp;$C$10),2,FALSE)),INDEX(INDIRECT("CSTTable_"&amp;$C$10),MATCH($C$12,INDIRECT("BldgTypes_"&amp;$C$10),0),MATCH(G86,INDIRECT("CSTTableTypes_"&amp;$C$10),0)))))</f>
        <v>0</v>
      </c>
      <c r="R86" s="128">
        <f t="shared" ref="R86:R149" ca="1" si="33">Q86</f>
        <v>0</v>
      </c>
      <c r="S86" s="128">
        <f t="shared" ref="S86:S149" ca="1" si="34">R86*F86</f>
        <v>0</v>
      </c>
      <c r="T86" s="130">
        <f t="shared" ref="T86:T149" si="35">L86*P86</f>
        <v>0</v>
      </c>
      <c r="U86" s="130">
        <f t="shared" ref="U86:U149" si="36">M86*P86</f>
        <v>0</v>
      </c>
      <c r="V86" s="135">
        <f t="shared" ref="V86:V149" ca="1" si="37">spaceSum(ROW(T86), COLUMN(T86))</f>
        <v>0</v>
      </c>
      <c r="W86" s="135">
        <f t="shared" ref="W86:W149" ca="1" si="38">spaceSum(ROW(U86), COLUMN(U86))</f>
        <v>0</v>
      </c>
      <c r="X86" s="135">
        <f t="shared" ref="X86:X149" ca="1" si="39">spaceSumIfYes(ROW(L86), COLUMN(L86), COLUMN(K86))</f>
        <v>0</v>
      </c>
      <c r="Y86" s="135">
        <f t="shared" ref="Y86:Y149" ca="1" si="40">spaceSumIfYes(ROW(M86), COLUMN(M86), COLUMN(K86))</f>
        <v>0</v>
      </c>
      <c r="Z86" s="129">
        <f t="shared" ref="Z86:Z149" si="41">IF(B86=0,0,IF(AND(X86&gt;0,(S86-V86&gt;0)),"Y","N"))</f>
        <v>0</v>
      </c>
      <c r="AA86" s="129">
        <f t="shared" ref="AA86:AA149" si="42">IF(B86=0,0,IF(AND(Y86&gt;0,(S86-W86&gt;0)),"Y","N"))</f>
        <v>0</v>
      </c>
      <c r="AB86" s="130">
        <f t="shared" ref="AB86:AB149" ca="1" si="43">IF(AND(NOT(ISNA(R86))),F86,0)</f>
        <v>0</v>
      </c>
      <c r="AC86" s="130">
        <f t="shared" ref="AC86:AC149" ca="1" si="44">IF(NOT(ISNA(S86)),S86,0)</f>
        <v>0</v>
      </c>
      <c r="AD86" s="130">
        <f t="shared" si="27"/>
        <v>0</v>
      </c>
      <c r="AE86" s="130">
        <f t="shared" ref="AE86:AE149" si="45">IF(AND(NOT(ISNA(U86)),$AA86="y"),W86,0)</f>
        <v>0</v>
      </c>
      <c r="AF86" s="130">
        <f t="shared" ref="AF86:AF149" ca="1" si="46">IF(AND(NOT(ISNA(V86)),$Z86="y"),X86,0)</f>
        <v>0</v>
      </c>
      <c r="AG86" s="130">
        <f t="shared" ref="AG86:AG149" ca="1" si="47">IF(AND(NOT(ISNA(W86)),$AA86="y"),Y86,0)</f>
        <v>0</v>
      </c>
      <c r="AH86" s="218"/>
      <c r="AI86" s="204"/>
      <c r="AJ86" s="204"/>
      <c r="AK86" s="162">
        <f t="shared" si="24"/>
        <v>66</v>
      </c>
      <c r="AL86" s="70">
        <f t="shared" ref="AL86:AL149" si="48">IF(T86&gt;0, IF(ISERROR(T86)=FALSE,T86),IF(ISERROR(U86)=FALSE,U86))</f>
        <v>0</v>
      </c>
      <c r="AM86" s="70" t="e">
        <f>VLOOKUP(Worksheet!N86,code!$K$3:$M$13,3,FALSE)</f>
        <v>#N/A</v>
      </c>
      <c r="AN86" s="158" t="str">
        <f t="shared" si="29"/>
        <v/>
      </c>
      <c r="AO86" s="158" t="str">
        <f t="shared" ref="AO86:AO149" si="49">IF($AP$17&lt;&gt;0, $T$12/$AP$17*AP86, "")</f>
        <v/>
      </c>
      <c r="AP86" s="70" t="str">
        <f t="shared" ref="AP86:AP149" si="50">IF(ISERROR(AL86)=FALSE,IF(ISERROR(AM86)=FALSE,AM86*AL86,""),"")</f>
        <v/>
      </c>
      <c r="AQ86" s="158" t="str">
        <f t="shared" si="30"/>
        <v/>
      </c>
      <c r="AR86" s="158" t="str">
        <f t="shared" ref="AR86:AR149" si="51">IF($AP$17&lt;&gt;0, $T$13/$AP$17*$AP86, "")</f>
        <v/>
      </c>
    </row>
    <row r="87" spans="1:44" ht="11.25" customHeight="1" x14ac:dyDescent="0.2">
      <c r="A87" s="169" t="s">
        <v>738</v>
      </c>
      <c r="B87" s="170"/>
      <c r="C87" s="170"/>
      <c r="D87" s="170"/>
      <c r="E87" s="171">
        <v>1</v>
      </c>
      <c r="F87" s="143">
        <f t="shared" si="28"/>
        <v>0</v>
      </c>
      <c r="G87" s="172"/>
      <c r="H87" s="173"/>
      <c r="I87" s="144"/>
      <c r="J87" s="174"/>
      <c r="K87" s="175"/>
      <c r="L87" s="152">
        <f t="shared" si="31"/>
        <v>0</v>
      </c>
      <c r="M87" s="152">
        <f t="shared" si="32"/>
        <v>0</v>
      </c>
      <c r="N87" s="153"/>
      <c r="O87" s="154"/>
      <c r="P87" s="145"/>
      <c r="Q87" s="128">
        <f ca="1">IF(OR(ISBLANK($C$10),ISBLANK($C$12),ISBLANK($G$12),ISBLANK($G$13),AND(LEFT(G87,6)="Atrium",ISBLANK(I87))=TRUE)=TRUE,0,IF(LEFT(G87,6)="Atrium",IF(G87='ASHRAE 90.1 2013 - CST'!$D$2,0.4+I87*0.02,I87*0.03),IF(ISBLANK(G87),IF(ISBLANK(H87),"0",VLOOKUP(H87,INDIRECT("BSSTTable_"&amp;$C$10),2,FALSE)),INDEX(INDIRECT("CSTTable_"&amp;$C$10),MATCH($C$12,INDIRECT("BldgTypes_"&amp;$C$10),0),MATCH(G87,INDIRECT("CSTTableTypes_"&amp;$C$10),0)))))</f>
        <v>0</v>
      </c>
      <c r="R87" s="128">
        <f t="shared" ca="1" si="33"/>
        <v>0</v>
      </c>
      <c r="S87" s="128">
        <f t="shared" ca="1" si="34"/>
        <v>0</v>
      </c>
      <c r="T87" s="130">
        <f t="shared" si="35"/>
        <v>0</v>
      </c>
      <c r="U87" s="130">
        <f t="shared" si="36"/>
        <v>0</v>
      </c>
      <c r="V87" s="135">
        <f t="shared" ca="1" si="37"/>
        <v>0</v>
      </c>
      <c r="W87" s="135">
        <f t="shared" ca="1" si="38"/>
        <v>0</v>
      </c>
      <c r="X87" s="135">
        <f t="shared" ca="1" si="39"/>
        <v>0</v>
      </c>
      <c r="Y87" s="135">
        <f t="shared" ca="1" si="40"/>
        <v>0</v>
      </c>
      <c r="Z87" s="129">
        <f t="shared" si="41"/>
        <v>0</v>
      </c>
      <c r="AA87" s="129">
        <f t="shared" si="42"/>
        <v>0</v>
      </c>
      <c r="AB87" s="130">
        <f t="shared" ca="1" si="43"/>
        <v>0</v>
      </c>
      <c r="AC87" s="130">
        <f t="shared" ca="1" si="44"/>
        <v>0</v>
      </c>
      <c r="AD87" s="130">
        <f t="shared" si="27"/>
        <v>0</v>
      </c>
      <c r="AE87" s="130">
        <f t="shared" si="45"/>
        <v>0</v>
      </c>
      <c r="AF87" s="130">
        <f t="shared" ca="1" si="46"/>
        <v>0</v>
      </c>
      <c r="AG87" s="130">
        <f t="shared" ca="1" si="47"/>
        <v>0</v>
      </c>
      <c r="AH87" s="218"/>
      <c r="AI87" s="204"/>
      <c r="AJ87" s="204"/>
      <c r="AK87" s="162">
        <f t="shared" ref="AK87:AK150" si="52">AK86+1</f>
        <v>67</v>
      </c>
      <c r="AL87" s="70">
        <f t="shared" si="48"/>
        <v>0</v>
      </c>
      <c r="AM87" s="70" t="e">
        <f>VLOOKUP(Worksheet!N87,code!$K$3:$M$13,3,FALSE)</f>
        <v>#N/A</v>
      </c>
      <c r="AN87" s="158" t="str">
        <f t="shared" si="29"/>
        <v/>
      </c>
      <c r="AO87" s="158" t="str">
        <f t="shared" si="49"/>
        <v/>
      </c>
      <c r="AP87" s="70" t="str">
        <f t="shared" si="50"/>
        <v/>
      </c>
      <c r="AQ87" s="158" t="str">
        <f t="shared" si="30"/>
        <v/>
      </c>
      <c r="AR87" s="158" t="str">
        <f t="shared" si="51"/>
        <v/>
      </c>
    </row>
    <row r="88" spans="1:44" ht="11.25" customHeight="1" x14ac:dyDescent="0.2">
      <c r="A88" s="169" t="s">
        <v>738</v>
      </c>
      <c r="B88" s="170"/>
      <c r="C88" s="170"/>
      <c r="D88" s="170"/>
      <c r="E88" s="171">
        <v>1</v>
      </c>
      <c r="F88" s="143">
        <f t="shared" si="28"/>
        <v>0</v>
      </c>
      <c r="G88" s="172"/>
      <c r="H88" s="173"/>
      <c r="I88" s="144"/>
      <c r="J88" s="174"/>
      <c r="K88" s="175"/>
      <c r="L88" s="152">
        <f t="shared" si="31"/>
        <v>0</v>
      </c>
      <c r="M88" s="152">
        <f t="shared" si="32"/>
        <v>0</v>
      </c>
      <c r="N88" s="153"/>
      <c r="O88" s="154"/>
      <c r="P88" s="145"/>
      <c r="Q88" s="128">
        <f ca="1">IF(OR(ISBLANK($C$10),ISBLANK($C$12),ISBLANK($G$12),ISBLANK($G$13),AND(LEFT(G88,6)="Atrium",ISBLANK(I88))=TRUE)=TRUE,0,IF(LEFT(G88,6)="Atrium",IF(G88='ASHRAE 90.1 2013 - CST'!$D$2,0.4+I88*0.02,I88*0.03),IF(ISBLANK(G88),IF(ISBLANK(H88),"0",VLOOKUP(H88,INDIRECT("BSSTTable_"&amp;$C$10),2,FALSE)),INDEX(INDIRECT("CSTTable_"&amp;$C$10),MATCH($C$12,INDIRECT("BldgTypes_"&amp;$C$10),0),MATCH(G88,INDIRECT("CSTTableTypes_"&amp;$C$10),0)))))</f>
        <v>0</v>
      </c>
      <c r="R88" s="128">
        <f t="shared" ca="1" si="33"/>
        <v>0</v>
      </c>
      <c r="S88" s="128">
        <f t="shared" ca="1" si="34"/>
        <v>0</v>
      </c>
      <c r="T88" s="130">
        <f t="shared" si="35"/>
        <v>0</v>
      </c>
      <c r="U88" s="130">
        <f t="shared" si="36"/>
        <v>0</v>
      </c>
      <c r="V88" s="135">
        <f t="shared" ca="1" si="37"/>
        <v>0</v>
      </c>
      <c r="W88" s="135">
        <f t="shared" ca="1" si="38"/>
        <v>0</v>
      </c>
      <c r="X88" s="135">
        <f t="shared" ca="1" si="39"/>
        <v>0</v>
      </c>
      <c r="Y88" s="135">
        <f t="shared" ca="1" si="40"/>
        <v>0</v>
      </c>
      <c r="Z88" s="129">
        <f t="shared" si="41"/>
        <v>0</v>
      </c>
      <c r="AA88" s="129">
        <f t="shared" si="42"/>
        <v>0</v>
      </c>
      <c r="AB88" s="130">
        <f t="shared" ca="1" si="43"/>
        <v>0</v>
      </c>
      <c r="AC88" s="130">
        <f t="shared" ca="1" si="44"/>
        <v>0</v>
      </c>
      <c r="AD88" s="130">
        <f t="shared" si="27"/>
        <v>0</v>
      </c>
      <c r="AE88" s="130">
        <f t="shared" si="45"/>
        <v>0</v>
      </c>
      <c r="AF88" s="130">
        <f t="shared" ca="1" si="46"/>
        <v>0</v>
      </c>
      <c r="AG88" s="130">
        <f t="shared" ca="1" si="47"/>
        <v>0</v>
      </c>
      <c r="AH88" s="218"/>
      <c r="AI88" s="204"/>
      <c r="AJ88" s="204"/>
      <c r="AK88" s="162">
        <f t="shared" si="52"/>
        <v>68</v>
      </c>
      <c r="AL88" s="70">
        <f t="shared" si="48"/>
        <v>0</v>
      </c>
      <c r="AM88" s="70" t="e">
        <f>VLOOKUP(Worksheet!N88,code!$K$3:$M$13,3,FALSE)</f>
        <v>#N/A</v>
      </c>
      <c r="AN88" s="158" t="str">
        <f t="shared" si="29"/>
        <v/>
      </c>
      <c r="AO88" s="158" t="str">
        <f t="shared" si="49"/>
        <v/>
      </c>
      <c r="AP88" s="70" t="str">
        <f t="shared" si="50"/>
        <v/>
      </c>
      <c r="AQ88" s="158" t="str">
        <f t="shared" si="30"/>
        <v/>
      </c>
      <c r="AR88" s="158" t="str">
        <f t="shared" si="51"/>
        <v/>
      </c>
    </row>
    <row r="89" spans="1:44" ht="11.25" customHeight="1" x14ac:dyDescent="0.2">
      <c r="A89" s="169" t="s">
        <v>738</v>
      </c>
      <c r="B89" s="170"/>
      <c r="C89" s="170"/>
      <c r="D89" s="170"/>
      <c r="E89" s="171">
        <v>1</v>
      </c>
      <c r="F89" s="143">
        <f t="shared" si="28"/>
        <v>0</v>
      </c>
      <c r="G89" s="172"/>
      <c r="H89" s="173"/>
      <c r="I89" s="144"/>
      <c r="J89" s="174"/>
      <c r="K89" s="175"/>
      <c r="L89" s="152">
        <f t="shared" si="31"/>
        <v>0</v>
      </c>
      <c r="M89" s="152">
        <f t="shared" si="32"/>
        <v>0</v>
      </c>
      <c r="N89" s="153"/>
      <c r="O89" s="154"/>
      <c r="P89" s="145"/>
      <c r="Q89" s="128">
        <f ca="1">IF(OR(ISBLANK($C$10),ISBLANK($C$12),ISBLANK($G$12),ISBLANK($G$13),AND(LEFT(G89,6)="Atrium",ISBLANK(I89))=TRUE)=TRUE,0,IF(LEFT(G89,6)="Atrium",IF(G89='ASHRAE 90.1 2013 - CST'!$D$2,0.4+I89*0.02,I89*0.03),IF(ISBLANK(G89),IF(ISBLANK(H89),"0",VLOOKUP(H89,INDIRECT("BSSTTable_"&amp;$C$10),2,FALSE)),INDEX(INDIRECT("CSTTable_"&amp;$C$10),MATCH($C$12,INDIRECT("BldgTypes_"&amp;$C$10),0),MATCH(G89,INDIRECT("CSTTableTypes_"&amp;$C$10),0)))))</f>
        <v>0</v>
      </c>
      <c r="R89" s="128">
        <f t="shared" ca="1" si="33"/>
        <v>0</v>
      </c>
      <c r="S89" s="128">
        <f t="shared" ca="1" si="34"/>
        <v>0</v>
      </c>
      <c r="T89" s="130">
        <f t="shared" si="35"/>
        <v>0</v>
      </c>
      <c r="U89" s="130">
        <f t="shared" si="36"/>
        <v>0</v>
      </c>
      <c r="V89" s="135">
        <f t="shared" ca="1" si="37"/>
        <v>0</v>
      </c>
      <c r="W89" s="135">
        <f t="shared" ca="1" si="38"/>
        <v>0</v>
      </c>
      <c r="X89" s="135">
        <f t="shared" ca="1" si="39"/>
        <v>0</v>
      </c>
      <c r="Y89" s="135">
        <f t="shared" ca="1" si="40"/>
        <v>0</v>
      </c>
      <c r="Z89" s="129">
        <f t="shared" si="41"/>
        <v>0</v>
      </c>
      <c r="AA89" s="129">
        <f t="shared" si="42"/>
        <v>0</v>
      </c>
      <c r="AB89" s="130">
        <f t="shared" ca="1" si="43"/>
        <v>0</v>
      </c>
      <c r="AC89" s="130">
        <f t="shared" ca="1" si="44"/>
        <v>0</v>
      </c>
      <c r="AD89" s="130">
        <f t="shared" si="27"/>
        <v>0</v>
      </c>
      <c r="AE89" s="130">
        <f t="shared" si="45"/>
        <v>0</v>
      </c>
      <c r="AF89" s="130">
        <f t="shared" ca="1" si="46"/>
        <v>0</v>
      </c>
      <c r="AG89" s="130">
        <f t="shared" ca="1" si="47"/>
        <v>0</v>
      </c>
      <c r="AH89" s="218"/>
      <c r="AI89" s="204"/>
      <c r="AJ89" s="204"/>
      <c r="AK89" s="162">
        <f t="shared" si="52"/>
        <v>69</v>
      </c>
      <c r="AL89" s="70">
        <f t="shared" si="48"/>
        <v>0</v>
      </c>
      <c r="AM89" s="70" t="e">
        <f>VLOOKUP(Worksheet!N89,code!$K$3:$M$13,3,FALSE)</f>
        <v>#N/A</v>
      </c>
      <c r="AN89" s="158" t="str">
        <f t="shared" si="29"/>
        <v/>
      </c>
      <c r="AO89" s="158" t="str">
        <f t="shared" si="49"/>
        <v/>
      </c>
      <c r="AP89" s="70" t="str">
        <f t="shared" si="50"/>
        <v/>
      </c>
      <c r="AQ89" s="158" t="str">
        <f t="shared" si="30"/>
        <v/>
      </c>
      <c r="AR89" s="158" t="str">
        <f t="shared" si="51"/>
        <v/>
      </c>
    </row>
    <row r="90" spans="1:44" ht="11.25" customHeight="1" x14ac:dyDescent="0.2">
      <c r="A90" s="169" t="s">
        <v>738</v>
      </c>
      <c r="B90" s="170"/>
      <c r="C90" s="170"/>
      <c r="D90" s="170"/>
      <c r="E90" s="171">
        <v>1</v>
      </c>
      <c r="F90" s="143">
        <f t="shared" si="28"/>
        <v>0</v>
      </c>
      <c r="G90" s="172"/>
      <c r="H90" s="173"/>
      <c r="I90" s="144"/>
      <c r="J90" s="174"/>
      <c r="K90" s="175"/>
      <c r="L90" s="152">
        <f t="shared" si="31"/>
        <v>0</v>
      </c>
      <c r="M90" s="152">
        <f t="shared" si="32"/>
        <v>0</v>
      </c>
      <c r="N90" s="153"/>
      <c r="O90" s="154"/>
      <c r="P90" s="145"/>
      <c r="Q90" s="128">
        <f ca="1">IF(OR(ISBLANK($C$10),ISBLANK($C$12),ISBLANK($G$12),ISBLANK($G$13),AND(LEFT(G90,6)="Atrium",ISBLANK(I90))=TRUE)=TRUE,0,IF(LEFT(G90,6)="Atrium",IF(G90='ASHRAE 90.1 2013 - CST'!$D$2,0.4+I90*0.02,I90*0.03),IF(ISBLANK(G90),IF(ISBLANK(H90),"0",VLOOKUP(H90,INDIRECT("BSSTTable_"&amp;$C$10),2,FALSE)),INDEX(INDIRECT("CSTTable_"&amp;$C$10),MATCH($C$12,INDIRECT("BldgTypes_"&amp;$C$10),0),MATCH(G90,INDIRECT("CSTTableTypes_"&amp;$C$10),0)))))</f>
        <v>0</v>
      </c>
      <c r="R90" s="128">
        <f t="shared" ca="1" si="33"/>
        <v>0</v>
      </c>
      <c r="S90" s="128">
        <f t="shared" ca="1" si="34"/>
        <v>0</v>
      </c>
      <c r="T90" s="130">
        <f t="shared" si="35"/>
        <v>0</v>
      </c>
      <c r="U90" s="130">
        <f t="shared" si="36"/>
        <v>0</v>
      </c>
      <c r="V90" s="135">
        <f t="shared" ca="1" si="37"/>
        <v>0</v>
      </c>
      <c r="W90" s="135">
        <f t="shared" ca="1" si="38"/>
        <v>0</v>
      </c>
      <c r="X90" s="135">
        <f t="shared" ca="1" si="39"/>
        <v>0</v>
      </c>
      <c r="Y90" s="135">
        <f t="shared" ca="1" si="40"/>
        <v>0</v>
      </c>
      <c r="Z90" s="129">
        <f t="shared" si="41"/>
        <v>0</v>
      </c>
      <c r="AA90" s="129">
        <f t="shared" si="42"/>
        <v>0</v>
      </c>
      <c r="AB90" s="130">
        <f t="shared" ca="1" si="43"/>
        <v>0</v>
      </c>
      <c r="AC90" s="130">
        <f t="shared" ca="1" si="44"/>
        <v>0</v>
      </c>
      <c r="AD90" s="130">
        <f t="shared" si="27"/>
        <v>0</v>
      </c>
      <c r="AE90" s="130">
        <f t="shared" si="45"/>
        <v>0</v>
      </c>
      <c r="AF90" s="130">
        <f t="shared" ca="1" si="46"/>
        <v>0</v>
      </c>
      <c r="AG90" s="130">
        <f t="shared" ca="1" si="47"/>
        <v>0</v>
      </c>
      <c r="AH90" s="218"/>
      <c r="AI90" s="204"/>
      <c r="AJ90" s="204"/>
      <c r="AK90" s="162">
        <f t="shared" si="52"/>
        <v>70</v>
      </c>
      <c r="AL90" s="70">
        <f t="shared" si="48"/>
        <v>0</v>
      </c>
      <c r="AM90" s="70" t="e">
        <f>VLOOKUP(Worksheet!N90,code!$K$3:$M$13,3,FALSE)</f>
        <v>#N/A</v>
      </c>
      <c r="AN90" s="158" t="str">
        <f t="shared" si="29"/>
        <v/>
      </c>
      <c r="AO90" s="158" t="str">
        <f t="shared" si="49"/>
        <v/>
      </c>
      <c r="AP90" s="70" t="str">
        <f t="shared" si="50"/>
        <v/>
      </c>
      <c r="AQ90" s="158" t="str">
        <f t="shared" si="30"/>
        <v/>
      </c>
      <c r="AR90" s="158" t="str">
        <f t="shared" si="51"/>
        <v/>
      </c>
    </row>
    <row r="91" spans="1:44" ht="11.25" customHeight="1" x14ac:dyDescent="0.2">
      <c r="A91" s="169" t="s">
        <v>738</v>
      </c>
      <c r="B91" s="170"/>
      <c r="C91" s="170"/>
      <c r="D91" s="170"/>
      <c r="E91" s="171">
        <v>1</v>
      </c>
      <c r="F91" s="143">
        <f t="shared" si="28"/>
        <v>0</v>
      </c>
      <c r="G91" s="172"/>
      <c r="H91" s="173"/>
      <c r="I91" s="144"/>
      <c r="J91" s="174"/>
      <c r="K91" s="175"/>
      <c r="L91" s="152">
        <f t="shared" si="31"/>
        <v>0</v>
      </c>
      <c r="M91" s="152">
        <f t="shared" si="32"/>
        <v>0</v>
      </c>
      <c r="N91" s="153"/>
      <c r="O91" s="154"/>
      <c r="P91" s="145"/>
      <c r="Q91" s="128">
        <f ca="1">IF(OR(ISBLANK($C$10),ISBLANK($C$12),ISBLANK($G$12),ISBLANK($G$13),AND(LEFT(G91,6)="Atrium",ISBLANK(I91))=TRUE)=TRUE,0,IF(LEFT(G91,6)="Atrium",IF(G91='ASHRAE 90.1 2013 - CST'!$D$2,0.4+I91*0.02,I91*0.03),IF(ISBLANK(G91),IF(ISBLANK(H91),"0",VLOOKUP(H91,INDIRECT("BSSTTable_"&amp;$C$10),2,FALSE)),INDEX(INDIRECT("CSTTable_"&amp;$C$10),MATCH($C$12,INDIRECT("BldgTypes_"&amp;$C$10),0),MATCH(G91,INDIRECT("CSTTableTypes_"&amp;$C$10),0)))))</f>
        <v>0</v>
      </c>
      <c r="R91" s="128">
        <f t="shared" ca="1" si="33"/>
        <v>0</v>
      </c>
      <c r="S91" s="128">
        <f t="shared" ca="1" si="34"/>
        <v>0</v>
      </c>
      <c r="T91" s="130">
        <f t="shared" si="35"/>
        <v>0</v>
      </c>
      <c r="U91" s="130">
        <f t="shared" si="36"/>
        <v>0</v>
      </c>
      <c r="V91" s="135">
        <f t="shared" ca="1" si="37"/>
        <v>0</v>
      </c>
      <c r="W91" s="135">
        <f t="shared" ca="1" si="38"/>
        <v>0</v>
      </c>
      <c r="X91" s="135">
        <f t="shared" ca="1" si="39"/>
        <v>0</v>
      </c>
      <c r="Y91" s="135">
        <f t="shared" ca="1" si="40"/>
        <v>0</v>
      </c>
      <c r="Z91" s="129">
        <f t="shared" si="41"/>
        <v>0</v>
      </c>
      <c r="AA91" s="129">
        <f t="shared" si="42"/>
        <v>0</v>
      </c>
      <c r="AB91" s="130">
        <f t="shared" ca="1" si="43"/>
        <v>0</v>
      </c>
      <c r="AC91" s="130">
        <f t="shared" ca="1" si="44"/>
        <v>0</v>
      </c>
      <c r="AD91" s="130">
        <f t="shared" si="27"/>
        <v>0</v>
      </c>
      <c r="AE91" s="130">
        <f t="shared" si="45"/>
        <v>0</v>
      </c>
      <c r="AF91" s="130">
        <f t="shared" ca="1" si="46"/>
        <v>0</v>
      </c>
      <c r="AG91" s="130">
        <f t="shared" ca="1" si="47"/>
        <v>0</v>
      </c>
      <c r="AH91" s="218"/>
      <c r="AI91" s="204"/>
      <c r="AJ91" s="204"/>
      <c r="AK91" s="162">
        <f t="shared" si="52"/>
        <v>71</v>
      </c>
      <c r="AL91" s="70">
        <f t="shared" si="48"/>
        <v>0</v>
      </c>
      <c r="AM91" s="70" t="e">
        <f>VLOOKUP(Worksheet!N91,code!$K$3:$M$13,3,FALSE)</f>
        <v>#N/A</v>
      </c>
      <c r="AN91" s="158" t="str">
        <f t="shared" si="29"/>
        <v/>
      </c>
      <c r="AO91" s="158" t="str">
        <f t="shared" si="49"/>
        <v/>
      </c>
      <c r="AP91" s="70" t="str">
        <f t="shared" si="50"/>
        <v/>
      </c>
      <c r="AQ91" s="158" t="str">
        <f t="shared" si="30"/>
        <v/>
      </c>
      <c r="AR91" s="158" t="str">
        <f t="shared" si="51"/>
        <v/>
      </c>
    </row>
    <row r="92" spans="1:44" ht="11.25" customHeight="1" x14ac:dyDescent="0.2">
      <c r="A92" s="169" t="s">
        <v>738</v>
      </c>
      <c r="B92" s="170"/>
      <c r="C92" s="170"/>
      <c r="D92" s="170"/>
      <c r="E92" s="171">
        <v>1</v>
      </c>
      <c r="F92" s="143">
        <f t="shared" si="28"/>
        <v>0</v>
      </c>
      <c r="G92" s="172"/>
      <c r="H92" s="173"/>
      <c r="I92" s="144"/>
      <c r="J92" s="174"/>
      <c r="K92" s="175"/>
      <c r="L92" s="152">
        <f t="shared" si="31"/>
        <v>0</v>
      </c>
      <c r="M92" s="152">
        <f t="shared" si="32"/>
        <v>0</v>
      </c>
      <c r="N92" s="153"/>
      <c r="O92" s="154"/>
      <c r="P92" s="145"/>
      <c r="Q92" s="128">
        <f ca="1">IF(OR(ISBLANK($C$10),ISBLANK($C$12),ISBLANK($G$12),ISBLANK($G$13),AND(LEFT(G92,6)="Atrium",ISBLANK(I92))=TRUE)=TRUE,0,IF(LEFT(G92,6)="Atrium",IF(G92='ASHRAE 90.1 2013 - CST'!$D$2,0.4+I92*0.02,I92*0.03),IF(ISBLANK(G92),IF(ISBLANK(H92),"0",VLOOKUP(H92,INDIRECT("BSSTTable_"&amp;$C$10),2,FALSE)),INDEX(INDIRECT("CSTTable_"&amp;$C$10),MATCH($C$12,INDIRECT("BldgTypes_"&amp;$C$10),0),MATCH(G92,INDIRECT("CSTTableTypes_"&amp;$C$10),0)))))</f>
        <v>0</v>
      </c>
      <c r="R92" s="128">
        <f t="shared" ca="1" si="33"/>
        <v>0</v>
      </c>
      <c r="S92" s="128">
        <f t="shared" ca="1" si="34"/>
        <v>0</v>
      </c>
      <c r="T92" s="130">
        <f t="shared" si="35"/>
        <v>0</v>
      </c>
      <c r="U92" s="130">
        <f t="shared" si="36"/>
        <v>0</v>
      </c>
      <c r="V92" s="135">
        <f t="shared" ca="1" si="37"/>
        <v>0</v>
      </c>
      <c r="W92" s="135">
        <f t="shared" ca="1" si="38"/>
        <v>0</v>
      </c>
      <c r="X92" s="135">
        <f t="shared" ca="1" si="39"/>
        <v>0</v>
      </c>
      <c r="Y92" s="135">
        <f t="shared" ca="1" si="40"/>
        <v>0</v>
      </c>
      <c r="Z92" s="129">
        <f t="shared" si="41"/>
        <v>0</v>
      </c>
      <c r="AA92" s="129">
        <f t="shared" si="42"/>
        <v>0</v>
      </c>
      <c r="AB92" s="130">
        <f t="shared" ca="1" si="43"/>
        <v>0</v>
      </c>
      <c r="AC92" s="130">
        <f t="shared" ca="1" si="44"/>
        <v>0</v>
      </c>
      <c r="AD92" s="130">
        <f t="shared" si="27"/>
        <v>0</v>
      </c>
      <c r="AE92" s="130">
        <f t="shared" si="45"/>
        <v>0</v>
      </c>
      <c r="AF92" s="130">
        <f t="shared" ca="1" si="46"/>
        <v>0</v>
      </c>
      <c r="AG92" s="130">
        <f t="shared" ca="1" si="47"/>
        <v>0</v>
      </c>
      <c r="AH92" s="218"/>
      <c r="AI92" s="204"/>
      <c r="AJ92" s="204"/>
      <c r="AK92" s="162">
        <f t="shared" si="52"/>
        <v>72</v>
      </c>
      <c r="AL92" s="70">
        <f t="shared" si="48"/>
        <v>0</v>
      </c>
      <c r="AM92" s="70" t="e">
        <f>VLOOKUP(Worksheet!N92,code!$K$3:$M$13,3,FALSE)</f>
        <v>#N/A</v>
      </c>
      <c r="AN92" s="158" t="str">
        <f t="shared" si="29"/>
        <v/>
      </c>
      <c r="AO92" s="158" t="str">
        <f t="shared" si="49"/>
        <v/>
      </c>
      <c r="AP92" s="70" t="str">
        <f t="shared" si="50"/>
        <v/>
      </c>
      <c r="AQ92" s="158" t="str">
        <f t="shared" si="30"/>
        <v/>
      </c>
      <c r="AR92" s="158" t="str">
        <f t="shared" si="51"/>
        <v/>
      </c>
    </row>
    <row r="93" spans="1:44" ht="11.25" customHeight="1" x14ac:dyDescent="0.2">
      <c r="A93" s="169" t="s">
        <v>738</v>
      </c>
      <c r="B93" s="170"/>
      <c r="C93" s="170"/>
      <c r="D93" s="170"/>
      <c r="E93" s="171">
        <v>1</v>
      </c>
      <c r="F93" s="143">
        <f t="shared" si="28"/>
        <v>0</v>
      </c>
      <c r="G93" s="172"/>
      <c r="H93" s="173"/>
      <c r="I93" s="144"/>
      <c r="J93" s="174"/>
      <c r="K93" s="175"/>
      <c r="L93" s="152">
        <f t="shared" si="31"/>
        <v>0</v>
      </c>
      <c r="M93" s="152">
        <f t="shared" si="32"/>
        <v>0</v>
      </c>
      <c r="N93" s="153"/>
      <c r="O93" s="154"/>
      <c r="P93" s="145"/>
      <c r="Q93" s="128">
        <f ca="1">IF(OR(ISBLANK($C$10),ISBLANK($C$12),ISBLANK($G$12),ISBLANK($G$13),AND(LEFT(G93,6)="Atrium",ISBLANK(I93))=TRUE)=TRUE,0,IF(LEFT(G93,6)="Atrium",IF(G93='ASHRAE 90.1 2013 - CST'!$D$2,0.4+I93*0.02,I93*0.03),IF(ISBLANK(G93),IF(ISBLANK(H93),"0",VLOOKUP(H93,INDIRECT("BSSTTable_"&amp;$C$10),2,FALSE)),INDEX(INDIRECT("CSTTable_"&amp;$C$10),MATCH($C$12,INDIRECT("BldgTypes_"&amp;$C$10),0),MATCH(G93,INDIRECT("CSTTableTypes_"&amp;$C$10),0)))))</f>
        <v>0</v>
      </c>
      <c r="R93" s="128">
        <f t="shared" ca="1" si="33"/>
        <v>0</v>
      </c>
      <c r="S93" s="128">
        <f t="shared" ca="1" si="34"/>
        <v>0</v>
      </c>
      <c r="T93" s="130">
        <f t="shared" si="35"/>
        <v>0</v>
      </c>
      <c r="U93" s="130">
        <f t="shared" si="36"/>
        <v>0</v>
      </c>
      <c r="V93" s="135">
        <f t="shared" ca="1" si="37"/>
        <v>0</v>
      </c>
      <c r="W93" s="135">
        <f t="shared" ca="1" si="38"/>
        <v>0</v>
      </c>
      <c r="X93" s="135">
        <f t="shared" ca="1" si="39"/>
        <v>0</v>
      </c>
      <c r="Y93" s="135">
        <f t="shared" ca="1" si="40"/>
        <v>0</v>
      </c>
      <c r="Z93" s="129">
        <f t="shared" si="41"/>
        <v>0</v>
      </c>
      <c r="AA93" s="129">
        <f t="shared" si="42"/>
        <v>0</v>
      </c>
      <c r="AB93" s="130">
        <f t="shared" ca="1" si="43"/>
        <v>0</v>
      </c>
      <c r="AC93" s="130">
        <f t="shared" ca="1" si="44"/>
        <v>0</v>
      </c>
      <c r="AD93" s="130">
        <f t="shared" si="27"/>
        <v>0</v>
      </c>
      <c r="AE93" s="130">
        <f t="shared" si="45"/>
        <v>0</v>
      </c>
      <c r="AF93" s="130">
        <f t="shared" ca="1" si="46"/>
        <v>0</v>
      </c>
      <c r="AG93" s="130">
        <f t="shared" ca="1" si="47"/>
        <v>0</v>
      </c>
      <c r="AH93" s="218"/>
      <c r="AI93" s="204"/>
      <c r="AJ93" s="204"/>
      <c r="AK93" s="162">
        <f t="shared" si="52"/>
        <v>73</v>
      </c>
      <c r="AL93" s="70">
        <f t="shared" si="48"/>
        <v>0</v>
      </c>
      <c r="AM93" s="70" t="e">
        <f>VLOOKUP(Worksheet!N93,code!$K$3:$M$13,3,FALSE)</f>
        <v>#N/A</v>
      </c>
      <c r="AN93" s="158" t="str">
        <f t="shared" si="29"/>
        <v/>
      </c>
      <c r="AO93" s="158" t="str">
        <f t="shared" si="49"/>
        <v/>
      </c>
      <c r="AP93" s="70" t="str">
        <f t="shared" si="50"/>
        <v/>
      </c>
      <c r="AQ93" s="158" t="str">
        <f t="shared" si="30"/>
        <v/>
      </c>
      <c r="AR93" s="158" t="str">
        <f t="shared" si="51"/>
        <v/>
      </c>
    </row>
    <row r="94" spans="1:44" ht="11.25" customHeight="1" x14ac:dyDescent="0.2">
      <c r="A94" s="169" t="s">
        <v>738</v>
      </c>
      <c r="B94" s="170"/>
      <c r="C94" s="170"/>
      <c r="D94" s="170"/>
      <c r="E94" s="171">
        <v>1</v>
      </c>
      <c r="F94" s="143">
        <f t="shared" si="28"/>
        <v>0</v>
      </c>
      <c r="G94" s="172"/>
      <c r="H94" s="173"/>
      <c r="I94" s="144"/>
      <c r="J94" s="174"/>
      <c r="K94" s="175"/>
      <c r="L94" s="152">
        <f t="shared" si="31"/>
        <v>0</v>
      </c>
      <c r="M94" s="152">
        <f t="shared" si="32"/>
        <v>0</v>
      </c>
      <c r="N94" s="153"/>
      <c r="O94" s="154"/>
      <c r="P94" s="145"/>
      <c r="Q94" s="128">
        <f ca="1">IF(OR(ISBLANK($C$10),ISBLANK($C$12),ISBLANK($G$12),ISBLANK($G$13),AND(LEFT(G94,6)="Atrium",ISBLANK(I94))=TRUE)=TRUE,0,IF(LEFT(G94,6)="Atrium",IF(G94='ASHRAE 90.1 2013 - CST'!$D$2,0.4+I94*0.02,I94*0.03),IF(ISBLANK(G94),IF(ISBLANK(H94),"0",VLOOKUP(H94,INDIRECT("BSSTTable_"&amp;$C$10),2,FALSE)),INDEX(INDIRECT("CSTTable_"&amp;$C$10),MATCH($C$12,INDIRECT("BldgTypes_"&amp;$C$10),0),MATCH(G94,INDIRECT("CSTTableTypes_"&amp;$C$10),0)))))</f>
        <v>0</v>
      </c>
      <c r="R94" s="128">
        <f t="shared" ca="1" si="33"/>
        <v>0</v>
      </c>
      <c r="S94" s="128">
        <f t="shared" ca="1" si="34"/>
        <v>0</v>
      </c>
      <c r="T94" s="130">
        <f t="shared" si="35"/>
        <v>0</v>
      </c>
      <c r="U94" s="130">
        <f t="shared" si="36"/>
        <v>0</v>
      </c>
      <c r="V94" s="135">
        <f t="shared" ca="1" si="37"/>
        <v>0</v>
      </c>
      <c r="W94" s="135">
        <f t="shared" ca="1" si="38"/>
        <v>0</v>
      </c>
      <c r="X94" s="135">
        <f t="shared" ca="1" si="39"/>
        <v>0</v>
      </c>
      <c r="Y94" s="135">
        <f t="shared" ca="1" si="40"/>
        <v>0</v>
      </c>
      <c r="Z94" s="129">
        <f t="shared" si="41"/>
        <v>0</v>
      </c>
      <c r="AA94" s="129">
        <f t="shared" si="42"/>
        <v>0</v>
      </c>
      <c r="AB94" s="130">
        <f t="shared" ca="1" si="43"/>
        <v>0</v>
      </c>
      <c r="AC94" s="130">
        <f t="shared" ca="1" si="44"/>
        <v>0</v>
      </c>
      <c r="AD94" s="130">
        <f t="shared" si="27"/>
        <v>0</v>
      </c>
      <c r="AE94" s="130">
        <f t="shared" si="45"/>
        <v>0</v>
      </c>
      <c r="AF94" s="130">
        <f t="shared" ca="1" si="46"/>
        <v>0</v>
      </c>
      <c r="AG94" s="130">
        <f t="shared" ca="1" si="47"/>
        <v>0</v>
      </c>
      <c r="AH94" s="218"/>
      <c r="AI94" s="204"/>
      <c r="AJ94" s="204"/>
      <c r="AK94" s="162">
        <f t="shared" si="52"/>
        <v>74</v>
      </c>
      <c r="AL94" s="70">
        <f t="shared" si="48"/>
        <v>0</v>
      </c>
      <c r="AM94" s="70" t="e">
        <f>VLOOKUP(Worksheet!N94,code!$K$3:$M$13,3,FALSE)</f>
        <v>#N/A</v>
      </c>
      <c r="AN94" s="158" t="str">
        <f t="shared" si="29"/>
        <v/>
      </c>
      <c r="AO94" s="158" t="str">
        <f t="shared" si="49"/>
        <v/>
      </c>
      <c r="AP94" s="70" t="str">
        <f t="shared" si="50"/>
        <v/>
      </c>
      <c r="AQ94" s="158" t="str">
        <f t="shared" si="30"/>
        <v/>
      </c>
      <c r="AR94" s="158" t="str">
        <f t="shared" si="51"/>
        <v/>
      </c>
    </row>
    <row r="95" spans="1:44" ht="11.25" customHeight="1" x14ac:dyDescent="0.2">
      <c r="A95" s="169" t="s">
        <v>738</v>
      </c>
      <c r="B95" s="170"/>
      <c r="C95" s="170"/>
      <c r="D95" s="170"/>
      <c r="E95" s="171">
        <v>1</v>
      </c>
      <c r="F95" s="143">
        <f t="shared" si="28"/>
        <v>0</v>
      </c>
      <c r="G95" s="172"/>
      <c r="H95" s="173"/>
      <c r="I95" s="144"/>
      <c r="J95" s="174"/>
      <c r="K95" s="175"/>
      <c r="L95" s="152">
        <f t="shared" si="31"/>
        <v>0</v>
      </c>
      <c r="M95" s="152">
        <f t="shared" si="32"/>
        <v>0</v>
      </c>
      <c r="N95" s="153"/>
      <c r="O95" s="154"/>
      <c r="P95" s="145"/>
      <c r="Q95" s="128">
        <f ca="1">IF(OR(ISBLANK($C$10),ISBLANK($C$12),ISBLANK($G$12),ISBLANK($G$13),AND(LEFT(G95,6)="Atrium",ISBLANK(I95))=TRUE)=TRUE,0,IF(LEFT(G95,6)="Atrium",IF(G95='ASHRAE 90.1 2013 - CST'!$D$2,0.4+I95*0.02,I95*0.03),IF(ISBLANK(G95),IF(ISBLANK(H95),"0",VLOOKUP(H95,INDIRECT("BSSTTable_"&amp;$C$10),2,FALSE)),INDEX(INDIRECT("CSTTable_"&amp;$C$10),MATCH($C$12,INDIRECT("BldgTypes_"&amp;$C$10),0),MATCH(G95,INDIRECT("CSTTableTypes_"&amp;$C$10),0)))))</f>
        <v>0</v>
      </c>
      <c r="R95" s="128">
        <f t="shared" ca="1" si="33"/>
        <v>0</v>
      </c>
      <c r="S95" s="128">
        <f t="shared" ca="1" si="34"/>
        <v>0</v>
      </c>
      <c r="T95" s="130">
        <f t="shared" si="35"/>
        <v>0</v>
      </c>
      <c r="U95" s="130">
        <f t="shared" si="36"/>
        <v>0</v>
      </c>
      <c r="V95" s="135">
        <f t="shared" ca="1" si="37"/>
        <v>0</v>
      </c>
      <c r="W95" s="135">
        <f t="shared" ca="1" si="38"/>
        <v>0</v>
      </c>
      <c r="X95" s="135">
        <f t="shared" ca="1" si="39"/>
        <v>0</v>
      </c>
      <c r="Y95" s="135">
        <f t="shared" ca="1" si="40"/>
        <v>0</v>
      </c>
      <c r="Z95" s="129">
        <f t="shared" si="41"/>
        <v>0</v>
      </c>
      <c r="AA95" s="129">
        <f t="shared" si="42"/>
        <v>0</v>
      </c>
      <c r="AB95" s="130">
        <f t="shared" ca="1" si="43"/>
        <v>0</v>
      </c>
      <c r="AC95" s="130">
        <f t="shared" ca="1" si="44"/>
        <v>0</v>
      </c>
      <c r="AD95" s="130">
        <f t="shared" si="27"/>
        <v>0</v>
      </c>
      <c r="AE95" s="130">
        <f t="shared" si="45"/>
        <v>0</v>
      </c>
      <c r="AF95" s="130">
        <f t="shared" ca="1" si="46"/>
        <v>0</v>
      </c>
      <c r="AG95" s="130">
        <f t="shared" ca="1" si="47"/>
        <v>0</v>
      </c>
      <c r="AH95" s="218"/>
      <c r="AI95" s="204"/>
      <c r="AJ95" s="204"/>
      <c r="AK95" s="162">
        <f t="shared" si="52"/>
        <v>75</v>
      </c>
      <c r="AL95" s="70">
        <f t="shared" si="48"/>
        <v>0</v>
      </c>
      <c r="AM95" s="70" t="e">
        <f>VLOOKUP(Worksheet!N95,code!$K$3:$M$13,3,FALSE)</f>
        <v>#N/A</v>
      </c>
      <c r="AN95" s="158" t="str">
        <f t="shared" si="29"/>
        <v/>
      </c>
      <c r="AO95" s="158" t="str">
        <f t="shared" si="49"/>
        <v/>
      </c>
      <c r="AP95" s="70" t="str">
        <f t="shared" si="50"/>
        <v/>
      </c>
      <c r="AQ95" s="158" t="str">
        <f t="shared" si="30"/>
        <v/>
      </c>
      <c r="AR95" s="158" t="str">
        <f t="shared" si="51"/>
        <v/>
      </c>
    </row>
    <row r="96" spans="1:44" ht="11.25" customHeight="1" x14ac:dyDescent="0.2">
      <c r="A96" s="169" t="s">
        <v>738</v>
      </c>
      <c r="B96" s="132"/>
      <c r="C96" s="132"/>
      <c r="D96" s="132"/>
      <c r="E96" s="133">
        <v>1</v>
      </c>
      <c r="F96" s="143">
        <f t="shared" si="28"/>
        <v>0</v>
      </c>
      <c r="G96" s="147"/>
      <c r="H96" s="148"/>
      <c r="I96" s="144"/>
      <c r="J96" s="174"/>
      <c r="K96" s="175"/>
      <c r="L96" s="152">
        <f t="shared" si="31"/>
        <v>0</v>
      </c>
      <c r="M96" s="152">
        <f t="shared" si="32"/>
        <v>0</v>
      </c>
      <c r="N96" s="153"/>
      <c r="O96" s="154"/>
      <c r="P96" s="145"/>
      <c r="Q96" s="128">
        <f ca="1">IF(OR(ISBLANK($C$10),ISBLANK($C$12),ISBLANK($G$12),ISBLANK($G$13),AND(LEFT(G96,6)="Atrium",ISBLANK(I96))=TRUE)=TRUE,0,IF(LEFT(G96,6)="Atrium",IF(G96='ASHRAE 90.1 2013 - CST'!$D$2,0.4+I96*0.02,I96*0.03),IF(ISBLANK(G96),IF(ISBLANK(H96),"0",VLOOKUP(H96,INDIRECT("BSSTTable_"&amp;$C$10),2,FALSE)),INDEX(INDIRECT("CSTTable_"&amp;$C$10),MATCH($C$12,INDIRECT("BldgTypes_"&amp;$C$10),0),MATCH(G96,INDIRECT("CSTTableTypes_"&amp;$C$10),0)))))</f>
        <v>0</v>
      </c>
      <c r="R96" s="128">
        <f t="shared" ca="1" si="33"/>
        <v>0</v>
      </c>
      <c r="S96" s="128">
        <f t="shared" ca="1" si="34"/>
        <v>0</v>
      </c>
      <c r="T96" s="130">
        <f t="shared" si="35"/>
        <v>0</v>
      </c>
      <c r="U96" s="130">
        <f t="shared" si="36"/>
        <v>0</v>
      </c>
      <c r="V96" s="135">
        <f t="shared" ca="1" si="37"/>
        <v>0</v>
      </c>
      <c r="W96" s="135">
        <f t="shared" ca="1" si="38"/>
        <v>0</v>
      </c>
      <c r="X96" s="135">
        <f t="shared" ca="1" si="39"/>
        <v>0</v>
      </c>
      <c r="Y96" s="135">
        <f t="shared" ca="1" si="40"/>
        <v>0</v>
      </c>
      <c r="Z96" s="129">
        <f t="shared" si="41"/>
        <v>0</v>
      </c>
      <c r="AA96" s="129">
        <f t="shared" si="42"/>
        <v>0</v>
      </c>
      <c r="AB96" s="130">
        <f t="shared" ca="1" si="43"/>
        <v>0</v>
      </c>
      <c r="AC96" s="130">
        <f t="shared" ca="1" si="44"/>
        <v>0</v>
      </c>
      <c r="AD96" s="130">
        <f t="shared" si="27"/>
        <v>0</v>
      </c>
      <c r="AE96" s="130">
        <f t="shared" si="45"/>
        <v>0</v>
      </c>
      <c r="AF96" s="130">
        <f t="shared" ca="1" si="46"/>
        <v>0</v>
      </c>
      <c r="AG96" s="130">
        <f t="shared" ca="1" si="47"/>
        <v>0</v>
      </c>
      <c r="AH96" s="218"/>
      <c r="AI96" s="204"/>
      <c r="AJ96" s="204"/>
      <c r="AK96" s="162">
        <f t="shared" si="52"/>
        <v>76</v>
      </c>
      <c r="AL96" s="70">
        <f t="shared" si="48"/>
        <v>0</v>
      </c>
      <c r="AM96" s="70" t="e">
        <f>VLOOKUP(Worksheet!N96,code!$K$3:$M$13,3,FALSE)</f>
        <v>#N/A</v>
      </c>
      <c r="AN96" s="158" t="str">
        <f t="shared" si="29"/>
        <v/>
      </c>
      <c r="AO96" s="158" t="str">
        <f t="shared" si="49"/>
        <v/>
      </c>
      <c r="AP96" s="70" t="str">
        <f t="shared" si="50"/>
        <v/>
      </c>
      <c r="AQ96" s="158" t="str">
        <f t="shared" si="30"/>
        <v/>
      </c>
      <c r="AR96" s="158" t="str">
        <f t="shared" si="51"/>
        <v/>
      </c>
    </row>
    <row r="97" spans="1:44" ht="11.25" customHeight="1" x14ac:dyDescent="0.2">
      <c r="A97" s="169" t="s">
        <v>738</v>
      </c>
      <c r="B97" s="132"/>
      <c r="C97" s="132"/>
      <c r="D97" s="132"/>
      <c r="E97" s="133">
        <v>1</v>
      </c>
      <c r="F97" s="143">
        <f t="shared" si="28"/>
        <v>0</v>
      </c>
      <c r="G97" s="147"/>
      <c r="H97" s="148"/>
      <c r="I97" s="144"/>
      <c r="J97" s="174"/>
      <c r="K97" s="175"/>
      <c r="L97" s="152">
        <f t="shared" si="31"/>
        <v>0</v>
      </c>
      <c r="M97" s="152">
        <f t="shared" si="32"/>
        <v>0</v>
      </c>
      <c r="N97" s="153"/>
      <c r="O97" s="154"/>
      <c r="P97" s="145"/>
      <c r="Q97" s="128">
        <f ca="1">IF(OR(ISBLANK($C$10),ISBLANK($C$12),ISBLANK($G$12),ISBLANK($G$13),AND(LEFT(G97,6)="Atrium",ISBLANK(I97))=TRUE)=TRUE,0,IF(LEFT(G97,6)="Atrium",IF(G97='ASHRAE 90.1 2013 - CST'!$D$2,0.4+I97*0.02,I97*0.03),IF(ISBLANK(G97),IF(ISBLANK(H97),"0",VLOOKUP(H97,INDIRECT("BSSTTable_"&amp;$C$10),2,FALSE)),INDEX(INDIRECT("CSTTable_"&amp;$C$10),MATCH($C$12,INDIRECT("BldgTypes_"&amp;$C$10),0),MATCH(G97,INDIRECT("CSTTableTypes_"&amp;$C$10),0)))))</f>
        <v>0</v>
      </c>
      <c r="R97" s="128">
        <f t="shared" ca="1" si="33"/>
        <v>0</v>
      </c>
      <c r="S97" s="128">
        <f t="shared" ca="1" si="34"/>
        <v>0</v>
      </c>
      <c r="T97" s="130">
        <f t="shared" si="35"/>
        <v>0</v>
      </c>
      <c r="U97" s="130">
        <f t="shared" si="36"/>
        <v>0</v>
      </c>
      <c r="V97" s="135">
        <f t="shared" ca="1" si="37"/>
        <v>0</v>
      </c>
      <c r="W97" s="135">
        <f t="shared" ca="1" si="38"/>
        <v>0</v>
      </c>
      <c r="X97" s="135">
        <f t="shared" ca="1" si="39"/>
        <v>0</v>
      </c>
      <c r="Y97" s="135">
        <f t="shared" ca="1" si="40"/>
        <v>0</v>
      </c>
      <c r="Z97" s="129">
        <f t="shared" si="41"/>
        <v>0</v>
      </c>
      <c r="AA97" s="129">
        <f t="shared" si="42"/>
        <v>0</v>
      </c>
      <c r="AB97" s="130">
        <f t="shared" ca="1" si="43"/>
        <v>0</v>
      </c>
      <c r="AC97" s="130">
        <f t="shared" ca="1" si="44"/>
        <v>0</v>
      </c>
      <c r="AD97" s="130">
        <f t="shared" si="27"/>
        <v>0</v>
      </c>
      <c r="AE97" s="130">
        <f t="shared" si="45"/>
        <v>0</v>
      </c>
      <c r="AF97" s="130">
        <f t="shared" ca="1" si="46"/>
        <v>0</v>
      </c>
      <c r="AG97" s="130">
        <f t="shared" ca="1" si="47"/>
        <v>0</v>
      </c>
      <c r="AH97" s="218"/>
      <c r="AI97" s="204"/>
      <c r="AJ97" s="204"/>
      <c r="AK97" s="162">
        <f t="shared" si="52"/>
        <v>77</v>
      </c>
      <c r="AL97" s="70">
        <f t="shared" si="48"/>
        <v>0</v>
      </c>
      <c r="AM97" s="70" t="e">
        <f>VLOOKUP(Worksheet!N97,code!$K$3:$M$13,3,FALSE)</f>
        <v>#N/A</v>
      </c>
      <c r="AN97" s="158" t="str">
        <f t="shared" si="29"/>
        <v/>
      </c>
      <c r="AO97" s="158" t="str">
        <f t="shared" si="49"/>
        <v/>
      </c>
      <c r="AP97" s="70" t="str">
        <f t="shared" si="50"/>
        <v/>
      </c>
      <c r="AQ97" s="158" t="str">
        <f t="shared" si="30"/>
        <v/>
      </c>
      <c r="AR97" s="158" t="str">
        <f t="shared" si="51"/>
        <v/>
      </c>
    </row>
    <row r="98" spans="1:44" ht="11.25" customHeight="1" x14ac:dyDescent="0.2">
      <c r="A98" s="169" t="s">
        <v>738</v>
      </c>
      <c r="B98" s="132"/>
      <c r="C98" s="132"/>
      <c r="D98" s="132"/>
      <c r="E98" s="133">
        <v>1</v>
      </c>
      <c r="F98" s="143">
        <f t="shared" si="28"/>
        <v>0</v>
      </c>
      <c r="G98" s="147"/>
      <c r="H98" s="148"/>
      <c r="I98" s="144"/>
      <c r="J98" s="174"/>
      <c r="K98" s="175"/>
      <c r="L98" s="152">
        <f t="shared" si="31"/>
        <v>0</v>
      </c>
      <c r="M98" s="152">
        <f t="shared" si="32"/>
        <v>0</v>
      </c>
      <c r="N98" s="153"/>
      <c r="O98" s="154"/>
      <c r="P98" s="145"/>
      <c r="Q98" s="128">
        <f ca="1">IF(OR(ISBLANK($C$10),ISBLANK($C$12),ISBLANK($G$12),ISBLANK($G$13),AND(LEFT(G98,6)="Atrium",ISBLANK(I98))=TRUE)=TRUE,0,IF(LEFT(G98,6)="Atrium",IF(G98='ASHRAE 90.1 2013 - CST'!$D$2,0.4+I98*0.02,I98*0.03),IF(ISBLANK(G98),IF(ISBLANK(H98),"0",VLOOKUP(H98,INDIRECT("BSSTTable_"&amp;$C$10),2,FALSE)),INDEX(INDIRECT("CSTTable_"&amp;$C$10),MATCH($C$12,INDIRECT("BldgTypes_"&amp;$C$10),0),MATCH(G98,INDIRECT("CSTTableTypes_"&amp;$C$10),0)))))</f>
        <v>0</v>
      </c>
      <c r="R98" s="128">
        <f t="shared" ca="1" si="33"/>
        <v>0</v>
      </c>
      <c r="S98" s="128">
        <f t="shared" ca="1" si="34"/>
        <v>0</v>
      </c>
      <c r="T98" s="130">
        <f t="shared" si="35"/>
        <v>0</v>
      </c>
      <c r="U98" s="130">
        <f t="shared" si="36"/>
        <v>0</v>
      </c>
      <c r="V98" s="135">
        <f t="shared" ca="1" si="37"/>
        <v>0</v>
      </c>
      <c r="W98" s="135">
        <f t="shared" ca="1" si="38"/>
        <v>0</v>
      </c>
      <c r="X98" s="135">
        <f t="shared" ca="1" si="39"/>
        <v>0</v>
      </c>
      <c r="Y98" s="135">
        <f t="shared" ca="1" si="40"/>
        <v>0</v>
      </c>
      <c r="Z98" s="129">
        <f t="shared" si="41"/>
        <v>0</v>
      </c>
      <c r="AA98" s="129">
        <f t="shared" si="42"/>
        <v>0</v>
      </c>
      <c r="AB98" s="130">
        <f t="shared" ca="1" si="43"/>
        <v>0</v>
      </c>
      <c r="AC98" s="130">
        <f t="shared" ca="1" si="44"/>
        <v>0</v>
      </c>
      <c r="AD98" s="130">
        <f t="shared" si="27"/>
        <v>0</v>
      </c>
      <c r="AE98" s="130">
        <f t="shared" si="45"/>
        <v>0</v>
      </c>
      <c r="AF98" s="130">
        <f t="shared" ca="1" si="46"/>
        <v>0</v>
      </c>
      <c r="AG98" s="130">
        <f t="shared" ca="1" si="47"/>
        <v>0</v>
      </c>
      <c r="AH98" s="218"/>
      <c r="AI98" s="204"/>
      <c r="AJ98" s="204"/>
      <c r="AK98" s="162">
        <f t="shared" si="52"/>
        <v>78</v>
      </c>
      <c r="AL98" s="70">
        <f t="shared" si="48"/>
        <v>0</v>
      </c>
      <c r="AM98" s="70" t="e">
        <f>VLOOKUP(Worksheet!N98,code!$K$3:$M$13,3,FALSE)</f>
        <v>#N/A</v>
      </c>
      <c r="AN98" s="158" t="str">
        <f t="shared" si="29"/>
        <v/>
      </c>
      <c r="AO98" s="158" t="str">
        <f t="shared" si="49"/>
        <v/>
      </c>
      <c r="AP98" s="70" t="str">
        <f t="shared" si="50"/>
        <v/>
      </c>
      <c r="AQ98" s="158" t="str">
        <f t="shared" si="30"/>
        <v/>
      </c>
      <c r="AR98" s="158" t="str">
        <f t="shared" si="51"/>
        <v/>
      </c>
    </row>
    <row r="99" spans="1:44" ht="11.25" customHeight="1" x14ac:dyDescent="0.2">
      <c r="A99" s="169" t="s">
        <v>738</v>
      </c>
      <c r="B99" s="132"/>
      <c r="C99" s="132"/>
      <c r="D99" s="132"/>
      <c r="E99" s="133">
        <v>1</v>
      </c>
      <c r="F99" s="143">
        <f t="shared" si="28"/>
        <v>0</v>
      </c>
      <c r="G99" s="147"/>
      <c r="H99" s="148"/>
      <c r="I99" s="144"/>
      <c r="J99" s="174"/>
      <c r="K99" s="175"/>
      <c r="L99" s="152">
        <f t="shared" si="31"/>
        <v>0</v>
      </c>
      <c r="M99" s="152">
        <f t="shared" si="32"/>
        <v>0</v>
      </c>
      <c r="N99" s="153"/>
      <c r="O99" s="154"/>
      <c r="P99" s="145"/>
      <c r="Q99" s="128">
        <f ca="1">IF(OR(ISBLANK($C$10),ISBLANK($C$12),ISBLANK($G$12),ISBLANK($G$13),AND(LEFT(G99,6)="Atrium",ISBLANK(I99))=TRUE)=TRUE,0,IF(LEFT(G99,6)="Atrium",IF(G99='ASHRAE 90.1 2013 - CST'!$D$2,0.4+I99*0.02,I99*0.03),IF(ISBLANK(G99),IF(ISBLANK(H99),"0",VLOOKUP(H99,INDIRECT("BSSTTable_"&amp;$C$10),2,FALSE)),INDEX(INDIRECT("CSTTable_"&amp;$C$10),MATCH($C$12,INDIRECT("BldgTypes_"&amp;$C$10),0),MATCH(G99,INDIRECT("CSTTableTypes_"&amp;$C$10),0)))))</f>
        <v>0</v>
      </c>
      <c r="R99" s="128">
        <f t="shared" ca="1" si="33"/>
        <v>0</v>
      </c>
      <c r="S99" s="128">
        <f t="shared" ca="1" si="34"/>
        <v>0</v>
      </c>
      <c r="T99" s="130">
        <f t="shared" si="35"/>
        <v>0</v>
      </c>
      <c r="U99" s="130">
        <f t="shared" si="36"/>
        <v>0</v>
      </c>
      <c r="V99" s="135">
        <f t="shared" ca="1" si="37"/>
        <v>0</v>
      </c>
      <c r="W99" s="135">
        <f t="shared" ca="1" si="38"/>
        <v>0</v>
      </c>
      <c r="X99" s="135">
        <f t="shared" ca="1" si="39"/>
        <v>0</v>
      </c>
      <c r="Y99" s="135">
        <f t="shared" ca="1" si="40"/>
        <v>0</v>
      </c>
      <c r="Z99" s="129">
        <f t="shared" si="41"/>
        <v>0</v>
      </c>
      <c r="AA99" s="129">
        <f t="shared" si="42"/>
        <v>0</v>
      </c>
      <c r="AB99" s="130">
        <f t="shared" ca="1" si="43"/>
        <v>0</v>
      </c>
      <c r="AC99" s="130">
        <f t="shared" ca="1" si="44"/>
        <v>0</v>
      </c>
      <c r="AD99" s="130">
        <f t="shared" si="27"/>
        <v>0</v>
      </c>
      <c r="AE99" s="130">
        <f t="shared" si="45"/>
        <v>0</v>
      </c>
      <c r="AF99" s="130">
        <f t="shared" ca="1" si="46"/>
        <v>0</v>
      </c>
      <c r="AG99" s="130">
        <f t="shared" ca="1" si="47"/>
        <v>0</v>
      </c>
      <c r="AH99" s="218"/>
      <c r="AI99" s="204"/>
      <c r="AJ99" s="204"/>
      <c r="AK99" s="162">
        <f t="shared" si="52"/>
        <v>79</v>
      </c>
      <c r="AL99" s="70">
        <f t="shared" si="48"/>
        <v>0</v>
      </c>
      <c r="AM99" s="70" t="e">
        <f>VLOOKUP(Worksheet!N99,code!$K$3:$M$13,3,FALSE)</f>
        <v>#N/A</v>
      </c>
      <c r="AN99" s="158" t="str">
        <f t="shared" si="29"/>
        <v/>
      </c>
      <c r="AO99" s="158" t="str">
        <f t="shared" si="49"/>
        <v/>
      </c>
      <c r="AP99" s="70" t="str">
        <f t="shared" si="50"/>
        <v/>
      </c>
      <c r="AQ99" s="158" t="str">
        <f t="shared" si="30"/>
        <v/>
      </c>
      <c r="AR99" s="158" t="str">
        <f t="shared" si="51"/>
        <v/>
      </c>
    </row>
    <row r="100" spans="1:44" ht="11.25" customHeight="1" x14ac:dyDescent="0.2">
      <c r="A100" s="169" t="s">
        <v>738</v>
      </c>
      <c r="B100" s="132"/>
      <c r="C100" s="132"/>
      <c r="D100" s="132"/>
      <c r="E100" s="133">
        <v>1</v>
      </c>
      <c r="F100" s="143">
        <f t="shared" si="28"/>
        <v>0</v>
      </c>
      <c r="G100" s="147"/>
      <c r="H100" s="148"/>
      <c r="I100" s="144"/>
      <c r="J100" s="174"/>
      <c r="K100" s="175"/>
      <c r="L100" s="152">
        <f t="shared" si="31"/>
        <v>0</v>
      </c>
      <c r="M100" s="152">
        <f t="shared" si="32"/>
        <v>0</v>
      </c>
      <c r="N100" s="153"/>
      <c r="O100" s="154"/>
      <c r="P100" s="145"/>
      <c r="Q100" s="128">
        <f ca="1">IF(OR(ISBLANK($C$10),ISBLANK($C$12),ISBLANK($G$12),ISBLANK($G$13),AND(LEFT(G100,6)="Atrium",ISBLANK(I100))=TRUE)=TRUE,0,IF(LEFT(G100,6)="Atrium",IF(G100='ASHRAE 90.1 2013 - CST'!$D$2,0.4+I100*0.02,I100*0.03),IF(ISBLANK(G100),IF(ISBLANK(H100),"0",VLOOKUP(H100,INDIRECT("BSSTTable_"&amp;$C$10),2,FALSE)),INDEX(INDIRECT("CSTTable_"&amp;$C$10),MATCH($C$12,INDIRECT("BldgTypes_"&amp;$C$10),0),MATCH(G100,INDIRECT("CSTTableTypes_"&amp;$C$10),0)))))</f>
        <v>0</v>
      </c>
      <c r="R100" s="128">
        <f t="shared" ca="1" si="33"/>
        <v>0</v>
      </c>
      <c r="S100" s="128">
        <f t="shared" ca="1" si="34"/>
        <v>0</v>
      </c>
      <c r="T100" s="130">
        <f t="shared" si="35"/>
        <v>0</v>
      </c>
      <c r="U100" s="130">
        <f t="shared" si="36"/>
        <v>0</v>
      </c>
      <c r="V100" s="135">
        <f t="shared" ca="1" si="37"/>
        <v>0</v>
      </c>
      <c r="W100" s="135">
        <f t="shared" ca="1" si="38"/>
        <v>0</v>
      </c>
      <c r="X100" s="135">
        <f t="shared" ca="1" si="39"/>
        <v>0</v>
      </c>
      <c r="Y100" s="135">
        <f t="shared" ca="1" si="40"/>
        <v>0</v>
      </c>
      <c r="Z100" s="129">
        <f t="shared" si="41"/>
        <v>0</v>
      </c>
      <c r="AA100" s="129">
        <f t="shared" si="42"/>
        <v>0</v>
      </c>
      <c r="AB100" s="130">
        <f t="shared" ca="1" si="43"/>
        <v>0</v>
      </c>
      <c r="AC100" s="130">
        <f t="shared" ca="1" si="44"/>
        <v>0</v>
      </c>
      <c r="AD100" s="130">
        <f t="shared" si="27"/>
        <v>0</v>
      </c>
      <c r="AE100" s="130">
        <f t="shared" si="45"/>
        <v>0</v>
      </c>
      <c r="AF100" s="130">
        <f t="shared" ca="1" si="46"/>
        <v>0</v>
      </c>
      <c r="AG100" s="130">
        <f t="shared" ca="1" si="47"/>
        <v>0</v>
      </c>
      <c r="AH100" s="218"/>
      <c r="AI100" s="204"/>
      <c r="AJ100" s="204"/>
      <c r="AK100" s="162">
        <f t="shared" si="52"/>
        <v>80</v>
      </c>
      <c r="AL100" s="70">
        <f t="shared" si="48"/>
        <v>0</v>
      </c>
      <c r="AM100" s="70" t="e">
        <f>VLOOKUP(Worksheet!N100,code!$K$3:$M$13,3,FALSE)</f>
        <v>#N/A</v>
      </c>
      <c r="AN100" s="158" t="str">
        <f t="shared" si="29"/>
        <v/>
      </c>
      <c r="AO100" s="158" t="str">
        <f t="shared" si="49"/>
        <v/>
      </c>
      <c r="AP100" s="70" t="str">
        <f t="shared" si="50"/>
        <v/>
      </c>
      <c r="AQ100" s="158" t="str">
        <f t="shared" si="30"/>
        <v/>
      </c>
      <c r="AR100" s="158" t="str">
        <f t="shared" si="51"/>
        <v/>
      </c>
    </row>
    <row r="101" spans="1:44" ht="11.25" customHeight="1" x14ac:dyDescent="0.2">
      <c r="A101" s="169" t="s">
        <v>738</v>
      </c>
      <c r="B101" s="132"/>
      <c r="C101" s="132"/>
      <c r="D101" s="132"/>
      <c r="E101" s="133">
        <v>1</v>
      </c>
      <c r="F101" s="143">
        <f t="shared" si="28"/>
        <v>0</v>
      </c>
      <c r="G101" s="147"/>
      <c r="H101" s="148"/>
      <c r="I101" s="144"/>
      <c r="J101" s="174"/>
      <c r="K101" s="175"/>
      <c r="L101" s="152">
        <f t="shared" si="31"/>
        <v>0</v>
      </c>
      <c r="M101" s="152">
        <f t="shared" si="32"/>
        <v>0</v>
      </c>
      <c r="N101" s="153"/>
      <c r="O101" s="154"/>
      <c r="P101" s="145"/>
      <c r="Q101" s="128">
        <f ca="1">IF(OR(ISBLANK($C$10),ISBLANK($C$12),ISBLANK($G$12),ISBLANK($G$13),AND(LEFT(G101,6)="Atrium",ISBLANK(I101))=TRUE)=TRUE,0,IF(LEFT(G101,6)="Atrium",IF(G101='ASHRAE 90.1 2013 - CST'!$D$2,0.4+I101*0.02,I101*0.03),IF(ISBLANK(G101),IF(ISBLANK(H101),"0",VLOOKUP(H101,INDIRECT("BSSTTable_"&amp;$C$10),2,FALSE)),INDEX(INDIRECT("CSTTable_"&amp;$C$10),MATCH($C$12,INDIRECT("BldgTypes_"&amp;$C$10),0),MATCH(G101,INDIRECT("CSTTableTypes_"&amp;$C$10),0)))))</f>
        <v>0</v>
      </c>
      <c r="R101" s="128">
        <f t="shared" ca="1" si="33"/>
        <v>0</v>
      </c>
      <c r="S101" s="128">
        <f t="shared" ca="1" si="34"/>
        <v>0</v>
      </c>
      <c r="T101" s="130">
        <f t="shared" si="35"/>
        <v>0</v>
      </c>
      <c r="U101" s="130">
        <f t="shared" si="36"/>
        <v>0</v>
      </c>
      <c r="V101" s="135">
        <f t="shared" ca="1" si="37"/>
        <v>0</v>
      </c>
      <c r="W101" s="135">
        <f t="shared" ca="1" si="38"/>
        <v>0</v>
      </c>
      <c r="X101" s="135">
        <f t="shared" ca="1" si="39"/>
        <v>0</v>
      </c>
      <c r="Y101" s="135">
        <f t="shared" ca="1" si="40"/>
        <v>0</v>
      </c>
      <c r="Z101" s="129">
        <f t="shared" si="41"/>
        <v>0</v>
      </c>
      <c r="AA101" s="129">
        <f t="shared" si="42"/>
        <v>0</v>
      </c>
      <c r="AB101" s="130">
        <f t="shared" ca="1" si="43"/>
        <v>0</v>
      </c>
      <c r="AC101" s="130">
        <f t="shared" ca="1" si="44"/>
        <v>0</v>
      </c>
      <c r="AD101" s="130">
        <f t="shared" si="27"/>
        <v>0</v>
      </c>
      <c r="AE101" s="130">
        <f t="shared" si="45"/>
        <v>0</v>
      </c>
      <c r="AF101" s="130">
        <f t="shared" ca="1" si="46"/>
        <v>0</v>
      </c>
      <c r="AG101" s="130">
        <f t="shared" ca="1" si="47"/>
        <v>0</v>
      </c>
      <c r="AH101" s="218"/>
      <c r="AI101" s="204"/>
      <c r="AJ101" s="204"/>
      <c r="AK101" s="162">
        <f t="shared" si="52"/>
        <v>81</v>
      </c>
      <c r="AL101" s="70">
        <f t="shared" si="48"/>
        <v>0</v>
      </c>
      <c r="AM101" s="70" t="e">
        <f>VLOOKUP(Worksheet!N101,code!$K$3:$M$13,3,FALSE)</f>
        <v>#N/A</v>
      </c>
      <c r="AN101" s="158" t="str">
        <f t="shared" si="29"/>
        <v/>
      </c>
      <c r="AO101" s="158" t="str">
        <f t="shared" si="49"/>
        <v/>
      </c>
      <c r="AP101" s="70" t="str">
        <f t="shared" si="50"/>
        <v/>
      </c>
      <c r="AQ101" s="158" t="str">
        <f t="shared" si="30"/>
        <v/>
      </c>
      <c r="AR101" s="158" t="str">
        <f t="shared" si="51"/>
        <v/>
      </c>
    </row>
    <row r="102" spans="1:44" ht="11.25" customHeight="1" x14ac:dyDescent="0.2">
      <c r="A102" s="169" t="s">
        <v>738</v>
      </c>
      <c r="B102" s="132"/>
      <c r="C102" s="132"/>
      <c r="D102" s="132"/>
      <c r="E102" s="133">
        <v>1</v>
      </c>
      <c r="F102" s="143">
        <f t="shared" si="28"/>
        <v>0</v>
      </c>
      <c r="G102" s="147"/>
      <c r="H102" s="148"/>
      <c r="I102" s="144"/>
      <c r="J102" s="174"/>
      <c r="K102" s="175"/>
      <c r="L102" s="152">
        <f t="shared" si="31"/>
        <v>0</v>
      </c>
      <c r="M102" s="152">
        <f t="shared" si="32"/>
        <v>0</v>
      </c>
      <c r="N102" s="153"/>
      <c r="O102" s="154"/>
      <c r="P102" s="145"/>
      <c r="Q102" s="128">
        <f ca="1">IF(OR(ISBLANK($C$10),ISBLANK($C$12),ISBLANK($G$12),ISBLANK($G$13),AND(LEFT(G102,6)="Atrium",ISBLANK(I102))=TRUE)=TRUE,0,IF(LEFT(G102,6)="Atrium",IF(G102='ASHRAE 90.1 2013 - CST'!$D$2,0.4+I102*0.02,I102*0.03),IF(ISBLANK(G102),IF(ISBLANK(H102),"0",VLOOKUP(H102,INDIRECT("BSSTTable_"&amp;$C$10),2,FALSE)),INDEX(INDIRECT("CSTTable_"&amp;$C$10),MATCH($C$12,INDIRECT("BldgTypes_"&amp;$C$10),0),MATCH(G102,INDIRECT("CSTTableTypes_"&amp;$C$10),0)))))</f>
        <v>0</v>
      </c>
      <c r="R102" s="128">
        <f t="shared" ca="1" si="33"/>
        <v>0</v>
      </c>
      <c r="S102" s="128">
        <f t="shared" ca="1" si="34"/>
        <v>0</v>
      </c>
      <c r="T102" s="130">
        <f t="shared" si="35"/>
        <v>0</v>
      </c>
      <c r="U102" s="130">
        <f t="shared" si="36"/>
        <v>0</v>
      </c>
      <c r="V102" s="135">
        <f t="shared" ca="1" si="37"/>
        <v>0</v>
      </c>
      <c r="W102" s="135">
        <f t="shared" ca="1" si="38"/>
        <v>0</v>
      </c>
      <c r="X102" s="135">
        <f t="shared" ca="1" si="39"/>
        <v>0</v>
      </c>
      <c r="Y102" s="135">
        <f t="shared" ca="1" si="40"/>
        <v>0</v>
      </c>
      <c r="Z102" s="129">
        <f t="shared" si="41"/>
        <v>0</v>
      </c>
      <c r="AA102" s="129">
        <f t="shared" si="42"/>
        <v>0</v>
      </c>
      <c r="AB102" s="130">
        <f t="shared" ca="1" si="43"/>
        <v>0</v>
      </c>
      <c r="AC102" s="130">
        <f t="shared" ca="1" si="44"/>
        <v>0</v>
      </c>
      <c r="AD102" s="130">
        <f t="shared" si="27"/>
        <v>0</v>
      </c>
      <c r="AE102" s="130">
        <f t="shared" si="45"/>
        <v>0</v>
      </c>
      <c r="AF102" s="130">
        <f t="shared" ca="1" si="46"/>
        <v>0</v>
      </c>
      <c r="AG102" s="130">
        <f t="shared" ca="1" si="47"/>
        <v>0</v>
      </c>
      <c r="AH102" s="218"/>
      <c r="AI102" s="204"/>
      <c r="AJ102" s="204"/>
      <c r="AK102" s="162">
        <f t="shared" si="52"/>
        <v>82</v>
      </c>
      <c r="AL102" s="70">
        <f t="shared" si="48"/>
        <v>0</v>
      </c>
      <c r="AM102" s="70" t="e">
        <f>VLOOKUP(Worksheet!N102,code!$K$3:$M$13,3,FALSE)</f>
        <v>#N/A</v>
      </c>
      <c r="AN102" s="158" t="str">
        <f t="shared" si="29"/>
        <v/>
      </c>
      <c r="AO102" s="158" t="str">
        <f t="shared" si="49"/>
        <v/>
      </c>
      <c r="AP102" s="70" t="str">
        <f t="shared" si="50"/>
        <v/>
      </c>
      <c r="AQ102" s="158" t="str">
        <f t="shared" si="30"/>
        <v/>
      </c>
      <c r="AR102" s="158" t="str">
        <f t="shared" si="51"/>
        <v/>
      </c>
    </row>
    <row r="103" spans="1:44" ht="11.25" customHeight="1" x14ac:dyDescent="0.2">
      <c r="A103" s="169" t="s">
        <v>738</v>
      </c>
      <c r="B103" s="132"/>
      <c r="C103" s="132"/>
      <c r="D103" s="132"/>
      <c r="E103" s="133">
        <v>1</v>
      </c>
      <c r="F103" s="143">
        <f t="shared" si="28"/>
        <v>0</v>
      </c>
      <c r="G103" s="147"/>
      <c r="H103" s="148"/>
      <c r="I103" s="144"/>
      <c r="J103" s="174"/>
      <c r="K103" s="175"/>
      <c r="L103" s="152">
        <f t="shared" si="31"/>
        <v>0</v>
      </c>
      <c r="M103" s="152">
        <f t="shared" si="32"/>
        <v>0</v>
      </c>
      <c r="N103" s="153"/>
      <c r="O103" s="154"/>
      <c r="P103" s="145"/>
      <c r="Q103" s="128">
        <f ca="1">IF(OR(ISBLANK($C$10),ISBLANK($C$12),ISBLANK($G$12),ISBLANK($G$13),AND(LEFT(G103,6)="Atrium",ISBLANK(I103))=TRUE)=TRUE,0,IF(LEFT(G103,6)="Atrium",IF(G103='ASHRAE 90.1 2013 - CST'!$D$2,0.4+I103*0.02,I103*0.03),IF(ISBLANK(G103),IF(ISBLANK(H103),"0",VLOOKUP(H103,INDIRECT("BSSTTable_"&amp;$C$10),2,FALSE)),INDEX(INDIRECT("CSTTable_"&amp;$C$10),MATCH($C$12,INDIRECT("BldgTypes_"&amp;$C$10),0),MATCH(G103,INDIRECT("CSTTableTypes_"&amp;$C$10),0)))))</f>
        <v>0</v>
      </c>
      <c r="R103" s="128">
        <f t="shared" ca="1" si="33"/>
        <v>0</v>
      </c>
      <c r="S103" s="128">
        <f t="shared" ca="1" si="34"/>
        <v>0</v>
      </c>
      <c r="T103" s="130">
        <f t="shared" si="35"/>
        <v>0</v>
      </c>
      <c r="U103" s="130">
        <f t="shared" si="36"/>
        <v>0</v>
      </c>
      <c r="V103" s="135">
        <f t="shared" ca="1" si="37"/>
        <v>0</v>
      </c>
      <c r="W103" s="135">
        <f t="shared" ca="1" si="38"/>
        <v>0</v>
      </c>
      <c r="X103" s="135">
        <f t="shared" ca="1" si="39"/>
        <v>0</v>
      </c>
      <c r="Y103" s="135">
        <f t="shared" ca="1" si="40"/>
        <v>0</v>
      </c>
      <c r="Z103" s="129">
        <f t="shared" si="41"/>
        <v>0</v>
      </c>
      <c r="AA103" s="129">
        <f t="shared" si="42"/>
        <v>0</v>
      </c>
      <c r="AB103" s="130">
        <f t="shared" ca="1" si="43"/>
        <v>0</v>
      </c>
      <c r="AC103" s="130">
        <f t="shared" ca="1" si="44"/>
        <v>0</v>
      </c>
      <c r="AD103" s="130">
        <f t="shared" si="27"/>
        <v>0</v>
      </c>
      <c r="AE103" s="130">
        <f t="shared" si="45"/>
        <v>0</v>
      </c>
      <c r="AF103" s="130">
        <f t="shared" ca="1" si="46"/>
        <v>0</v>
      </c>
      <c r="AG103" s="130">
        <f t="shared" ca="1" si="47"/>
        <v>0</v>
      </c>
      <c r="AH103" s="218"/>
      <c r="AI103" s="204"/>
      <c r="AJ103" s="204"/>
      <c r="AK103" s="162">
        <f t="shared" si="52"/>
        <v>83</v>
      </c>
      <c r="AL103" s="70">
        <f t="shared" si="48"/>
        <v>0</v>
      </c>
      <c r="AM103" s="70" t="e">
        <f>VLOOKUP(Worksheet!N103,code!$K$3:$M$13,3,FALSE)</f>
        <v>#N/A</v>
      </c>
      <c r="AN103" s="158" t="str">
        <f t="shared" si="29"/>
        <v/>
      </c>
      <c r="AO103" s="158" t="str">
        <f t="shared" si="49"/>
        <v/>
      </c>
      <c r="AP103" s="70" t="str">
        <f t="shared" si="50"/>
        <v/>
      </c>
      <c r="AQ103" s="158" t="str">
        <f t="shared" si="30"/>
        <v/>
      </c>
      <c r="AR103" s="158" t="str">
        <f t="shared" si="51"/>
        <v/>
      </c>
    </row>
    <row r="104" spans="1:44" ht="11.25" customHeight="1" x14ac:dyDescent="0.2">
      <c r="A104" s="169" t="s">
        <v>738</v>
      </c>
      <c r="B104" s="132"/>
      <c r="C104" s="132"/>
      <c r="D104" s="132"/>
      <c r="E104" s="133">
        <v>1</v>
      </c>
      <c r="F104" s="143">
        <f t="shared" ref="F104:F114" si="53">B104*E104</f>
        <v>0</v>
      </c>
      <c r="G104" s="147"/>
      <c r="H104" s="148"/>
      <c r="I104" s="144"/>
      <c r="J104" s="174"/>
      <c r="K104" s="175"/>
      <c r="L104" s="152">
        <f t="shared" si="31"/>
        <v>0</v>
      </c>
      <c r="M104" s="152">
        <f t="shared" si="32"/>
        <v>0</v>
      </c>
      <c r="N104" s="153"/>
      <c r="O104" s="154"/>
      <c r="P104" s="145"/>
      <c r="Q104" s="128">
        <f ca="1">IF(OR(ISBLANK($C$10),ISBLANK($C$12),ISBLANK($G$12),ISBLANK($G$13),AND(LEFT(G104,6)="Atrium",ISBLANK(I104))=TRUE)=TRUE,0,IF(LEFT(G104,6)="Atrium",IF(G104='ASHRAE 90.1 2013 - CST'!$D$2,0.4+I104*0.02,I104*0.03),IF(ISBLANK(G104),IF(ISBLANK(H104),"0",VLOOKUP(H104,INDIRECT("BSSTTable_"&amp;$C$10),2,FALSE)),INDEX(INDIRECT("CSTTable_"&amp;$C$10),MATCH($C$12,INDIRECT("BldgTypes_"&amp;$C$10),0),MATCH(G104,INDIRECT("CSTTableTypes_"&amp;$C$10),0)))))</f>
        <v>0</v>
      </c>
      <c r="R104" s="128">
        <f t="shared" ca="1" si="33"/>
        <v>0</v>
      </c>
      <c r="S104" s="128">
        <f t="shared" ca="1" si="34"/>
        <v>0</v>
      </c>
      <c r="T104" s="130">
        <f t="shared" si="35"/>
        <v>0</v>
      </c>
      <c r="U104" s="130">
        <f t="shared" si="36"/>
        <v>0</v>
      </c>
      <c r="V104" s="135">
        <f t="shared" ca="1" si="37"/>
        <v>0</v>
      </c>
      <c r="W104" s="135">
        <f t="shared" ca="1" si="38"/>
        <v>0</v>
      </c>
      <c r="X104" s="135">
        <f t="shared" ca="1" si="39"/>
        <v>0</v>
      </c>
      <c r="Y104" s="135">
        <f t="shared" ca="1" si="40"/>
        <v>0</v>
      </c>
      <c r="Z104" s="129">
        <f t="shared" si="41"/>
        <v>0</v>
      </c>
      <c r="AA104" s="129">
        <f t="shared" si="42"/>
        <v>0</v>
      </c>
      <c r="AB104" s="130">
        <f t="shared" ca="1" si="43"/>
        <v>0</v>
      </c>
      <c r="AC104" s="130">
        <f t="shared" ca="1" si="44"/>
        <v>0</v>
      </c>
      <c r="AD104" s="130">
        <f t="shared" si="27"/>
        <v>0</v>
      </c>
      <c r="AE104" s="130">
        <f t="shared" si="45"/>
        <v>0</v>
      </c>
      <c r="AF104" s="130">
        <f t="shared" ca="1" si="46"/>
        <v>0</v>
      </c>
      <c r="AG104" s="130">
        <f t="shared" ca="1" si="47"/>
        <v>0</v>
      </c>
      <c r="AH104" s="218"/>
      <c r="AI104" s="204"/>
      <c r="AJ104" s="204"/>
      <c r="AK104" s="162">
        <f t="shared" si="52"/>
        <v>84</v>
      </c>
      <c r="AL104" s="70">
        <f t="shared" si="48"/>
        <v>0</v>
      </c>
      <c r="AM104" s="70" t="e">
        <f>VLOOKUP(Worksheet!N104,code!$K$3:$M$13,3,FALSE)</f>
        <v>#N/A</v>
      </c>
      <c r="AN104" s="158" t="str">
        <f t="shared" si="29"/>
        <v/>
      </c>
      <c r="AO104" s="158" t="str">
        <f t="shared" si="49"/>
        <v/>
      </c>
      <c r="AP104" s="70" t="str">
        <f t="shared" si="50"/>
        <v/>
      </c>
      <c r="AQ104" s="158" t="str">
        <f t="shared" si="30"/>
        <v/>
      </c>
      <c r="AR104" s="158" t="str">
        <f t="shared" si="51"/>
        <v/>
      </c>
    </row>
    <row r="105" spans="1:44" ht="11.25" customHeight="1" x14ac:dyDescent="0.2">
      <c r="A105" s="169" t="s">
        <v>738</v>
      </c>
      <c r="B105" s="132"/>
      <c r="C105" s="132"/>
      <c r="D105" s="132"/>
      <c r="E105" s="133">
        <v>1</v>
      </c>
      <c r="F105" s="143">
        <f t="shared" si="53"/>
        <v>0</v>
      </c>
      <c r="G105" s="147"/>
      <c r="H105" s="148"/>
      <c r="I105" s="144"/>
      <c r="J105" s="174"/>
      <c r="K105" s="175"/>
      <c r="L105" s="152">
        <f t="shared" si="31"/>
        <v>0</v>
      </c>
      <c r="M105" s="152">
        <f t="shared" si="32"/>
        <v>0</v>
      </c>
      <c r="N105" s="153"/>
      <c r="O105" s="154"/>
      <c r="P105" s="145"/>
      <c r="Q105" s="128">
        <f ca="1">IF(OR(ISBLANK($C$10),ISBLANK($C$12),ISBLANK($G$12),ISBLANK($G$13),AND(LEFT(G105,6)="Atrium",ISBLANK(I105))=TRUE)=TRUE,0,IF(LEFT(G105,6)="Atrium",IF(G105='ASHRAE 90.1 2013 - CST'!$D$2,0.4+I105*0.02,I105*0.03),IF(ISBLANK(G105),IF(ISBLANK(H105),"0",VLOOKUP(H105,INDIRECT("BSSTTable_"&amp;$C$10),2,FALSE)),INDEX(INDIRECT("CSTTable_"&amp;$C$10),MATCH($C$12,INDIRECT("BldgTypes_"&amp;$C$10),0),MATCH(G105,INDIRECT("CSTTableTypes_"&amp;$C$10),0)))))</f>
        <v>0</v>
      </c>
      <c r="R105" s="128">
        <f t="shared" ca="1" si="33"/>
        <v>0</v>
      </c>
      <c r="S105" s="128">
        <f t="shared" ca="1" si="34"/>
        <v>0</v>
      </c>
      <c r="T105" s="130">
        <f t="shared" si="35"/>
        <v>0</v>
      </c>
      <c r="U105" s="130">
        <f t="shared" si="36"/>
        <v>0</v>
      </c>
      <c r="V105" s="135">
        <f t="shared" ca="1" si="37"/>
        <v>0</v>
      </c>
      <c r="W105" s="135">
        <f t="shared" ca="1" si="38"/>
        <v>0</v>
      </c>
      <c r="X105" s="135">
        <f t="shared" ca="1" si="39"/>
        <v>0</v>
      </c>
      <c r="Y105" s="135">
        <f t="shared" ca="1" si="40"/>
        <v>0</v>
      </c>
      <c r="Z105" s="129">
        <f t="shared" si="41"/>
        <v>0</v>
      </c>
      <c r="AA105" s="129">
        <f t="shared" si="42"/>
        <v>0</v>
      </c>
      <c r="AB105" s="130">
        <f t="shared" ca="1" si="43"/>
        <v>0</v>
      </c>
      <c r="AC105" s="130">
        <f t="shared" ca="1" si="44"/>
        <v>0</v>
      </c>
      <c r="AD105" s="130">
        <f t="shared" si="27"/>
        <v>0</v>
      </c>
      <c r="AE105" s="130">
        <f t="shared" si="45"/>
        <v>0</v>
      </c>
      <c r="AF105" s="130">
        <f t="shared" ca="1" si="46"/>
        <v>0</v>
      </c>
      <c r="AG105" s="130">
        <f t="shared" ca="1" si="47"/>
        <v>0</v>
      </c>
      <c r="AH105" s="218"/>
      <c r="AI105" s="204"/>
      <c r="AJ105" s="204"/>
      <c r="AK105" s="162">
        <f t="shared" si="52"/>
        <v>85</v>
      </c>
      <c r="AL105" s="70">
        <f t="shared" si="48"/>
        <v>0</v>
      </c>
      <c r="AM105" s="70" t="e">
        <f>VLOOKUP(Worksheet!N105,code!$K$3:$M$13,3,FALSE)</f>
        <v>#N/A</v>
      </c>
      <c r="AN105" s="158" t="str">
        <f t="shared" si="29"/>
        <v/>
      </c>
      <c r="AO105" s="158" t="str">
        <f t="shared" si="49"/>
        <v/>
      </c>
      <c r="AP105" s="70" t="str">
        <f t="shared" si="50"/>
        <v/>
      </c>
      <c r="AQ105" s="158" t="str">
        <f t="shared" si="30"/>
        <v/>
      </c>
      <c r="AR105" s="158" t="str">
        <f t="shared" si="51"/>
        <v/>
      </c>
    </row>
    <row r="106" spans="1:44" ht="11.25" customHeight="1" x14ac:dyDescent="0.2">
      <c r="A106" s="169" t="s">
        <v>738</v>
      </c>
      <c r="B106" s="132"/>
      <c r="C106" s="132"/>
      <c r="D106" s="132"/>
      <c r="E106" s="133">
        <v>1</v>
      </c>
      <c r="F106" s="143">
        <f t="shared" si="53"/>
        <v>0</v>
      </c>
      <c r="G106" s="147"/>
      <c r="H106" s="148"/>
      <c r="I106" s="144"/>
      <c r="J106" s="174"/>
      <c r="K106" s="175"/>
      <c r="L106" s="152">
        <f t="shared" si="31"/>
        <v>0</v>
      </c>
      <c r="M106" s="152">
        <f t="shared" si="32"/>
        <v>0</v>
      </c>
      <c r="N106" s="153"/>
      <c r="O106" s="154"/>
      <c r="P106" s="145"/>
      <c r="Q106" s="128">
        <f ca="1">IF(OR(ISBLANK($C$10),ISBLANK($C$12),ISBLANK($G$12),ISBLANK($G$13),AND(LEFT(G106,6)="Atrium",ISBLANK(I106))=TRUE)=TRUE,0,IF(LEFT(G106,6)="Atrium",IF(G106='ASHRAE 90.1 2013 - CST'!$D$2,0.4+I106*0.02,I106*0.03),IF(ISBLANK(G106),IF(ISBLANK(H106),"0",VLOOKUP(H106,INDIRECT("BSSTTable_"&amp;$C$10),2,FALSE)),INDEX(INDIRECT("CSTTable_"&amp;$C$10),MATCH($C$12,INDIRECT("BldgTypes_"&amp;$C$10),0),MATCH(G106,INDIRECT("CSTTableTypes_"&amp;$C$10),0)))))</f>
        <v>0</v>
      </c>
      <c r="R106" s="128">
        <f t="shared" ca="1" si="33"/>
        <v>0</v>
      </c>
      <c r="S106" s="128">
        <f t="shared" ca="1" si="34"/>
        <v>0</v>
      </c>
      <c r="T106" s="130">
        <f t="shared" si="35"/>
        <v>0</v>
      </c>
      <c r="U106" s="130">
        <f t="shared" si="36"/>
        <v>0</v>
      </c>
      <c r="V106" s="135">
        <f t="shared" ca="1" si="37"/>
        <v>0</v>
      </c>
      <c r="W106" s="135">
        <f t="shared" ca="1" si="38"/>
        <v>0</v>
      </c>
      <c r="X106" s="135">
        <f t="shared" ca="1" si="39"/>
        <v>0</v>
      </c>
      <c r="Y106" s="135">
        <f t="shared" ca="1" si="40"/>
        <v>0</v>
      </c>
      <c r="Z106" s="129">
        <f t="shared" si="41"/>
        <v>0</v>
      </c>
      <c r="AA106" s="129">
        <f t="shared" si="42"/>
        <v>0</v>
      </c>
      <c r="AB106" s="130">
        <f t="shared" ca="1" si="43"/>
        <v>0</v>
      </c>
      <c r="AC106" s="130">
        <f t="shared" ca="1" si="44"/>
        <v>0</v>
      </c>
      <c r="AD106" s="130">
        <f t="shared" si="27"/>
        <v>0</v>
      </c>
      <c r="AE106" s="130">
        <f t="shared" si="45"/>
        <v>0</v>
      </c>
      <c r="AF106" s="130">
        <f t="shared" ca="1" si="46"/>
        <v>0</v>
      </c>
      <c r="AG106" s="130">
        <f t="shared" ca="1" si="47"/>
        <v>0</v>
      </c>
      <c r="AH106" s="218"/>
      <c r="AI106" s="204"/>
      <c r="AJ106" s="204"/>
      <c r="AK106" s="162">
        <f t="shared" si="52"/>
        <v>86</v>
      </c>
      <c r="AL106" s="70">
        <f t="shared" si="48"/>
        <v>0</v>
      </c>
      <c r="AM106" s="70" t="e">
        <f>VLOOKUP(Worksheet!N106,code!$K$3:$M$13,3,FALSE)</f>
        <v>#N/A</v>
      </c>
      <c r="AN106" s="158" t="str">
        <f t="shared" si="29"/>
        <v/>
      </c>
      <c r="AO106" s="158" t="str">
        <f t="shared" si="49"/>
        <v/>
      </c>
      <c r="AP106" s="70" t="str">
        <f t="shared" si="50"/>
        <v/>
      </c>
      <c r="AQ106" s="158" t="str">
        <f t="shared" si="30"/>
        <v/>
      </c>
      <c r="AR106" s="158" t="str">
        <f t="shared" si="51"/>
        <v/>
      </c>
    </row>
    <row r="107" spans="1:44" ht="11.25" customHeight="1" x14ac:dyDescent="0.2">
      <c r="A107" s="131" t="s">
        <v>738</v>
      </c>
      <c r="B107" s="133"/>
      <c r="C107" s="133"/>
      <c r="D107" s="133"/>
      <c r="E107" s="133">
        <v>1</v>
      </c>
      <c r="F107" s="143">
        <f t="shared" si="53"/>
        <v>0</v>
      </c>
      <c r="G107" s="147"/>
      <c r="H107" s="148"/>
      <c r="I107" s="144"/>
      <c r="J107" s="150"/>
      <c r="K107" s="151"/>
      <c r="L107" s="152">
        <f t="shared" si="31"/>
        <v>0</v>
      </c>
      <c r="M107" s="152">
        <f t="shared" si="32"/>
        <v>0</v>
      </c>
      <c r="N107" s="155"/>
      <c r="O107" s="154"/>
      <c r="P107" s="146"/>
      <c r="Q107" s="128">
        <f ca="1">IF(OR(ISBLANK($C$10),ISBLANK($C$12),ISBLANK($G$12),ISBLANK($G$13),AND(LEFT(G107,6)="Atrium",ISBLANK(I107))=TRUE)=TRUE,0,IF(LEFT(G107,6)="Atrium",IF(G107='ASHRAE 90.1 2013 - CST'!$D$2,0.4+I107*0.02,I107*0.03),IF(ISBLANK(G107),IF(ISBLANK(H107),"0",VLOOKUP(H107,INDIRECT("BSSTTable_"&amp;$C$10),2,FALSE)),INDEX(INDIRECT("CSTTable_"&amp;$C$10),MATCH($C$12,INDIRECT("BldgTypes_"&amp;$C$10),0),MATCH(G107,INDIRECT("CSTTableTypes_"&amp;$C$10),0)))))</f>
        <v>0</v>
      </c>
      <c r="R107" s="128">
        <f t="shared" ca="1" si="33"/>
        <v>0</v>
      </c>
      <c r="S107" s="128">
        <f t="shared" ca="1" si="34"/>
        <v>0</v>
      </c>
      <c r="T107" s="130">
        <f t="shared" si="35"/>
        <v>0</v>
      </c>
      <c r="U107" s="130">
        <f t="shared" si="36"/>
        <v>0</v>
      </c>
      <c r="V107" s="135">
        <f t="shared" ca="1" si="37"/>
        <v>0</v>
      </c>
      <c r="W107" s="135">
        <f t="shared" ca="1" si="38"/>
        <v>0</v>
      </c>
      <c r="X107" s="135">
        <f t="shared" ca="1" si="39"/>
        <v>0</v>
      </c>
      <c r="Y107" s="135">
        <f t="shared" ca="1" si="40"/>
        <v>0</v>
      </c>
      <c r="Z107" s="129">
        <f t="shared" si="41"/>
        <v>0</v>
      </c>
      <c r="AA107" s="129">
        <f t="shared" si="42"/>
        <v>0</v>
      </c>
      <c r="AB107" s="130">
        <f t="shared" ca="1" si="43"/>
        <v>0</v>
      </c>
      <c r="AC107" s="130">
        <f t="shared" ca="1" si="44"/>
        <v>0</v>
      </c>
      <c r="AD107" s="130">
        <f t="shared" si="27"/>
        <v>0</v>
      </c>
      <c r="AE107" s="130">
        <f t="shared" si="45"/>
        <v>0</v>
      </c>
      <c r="AF107" s="130">
        <f t="shared" ca="1" si="46"/>
        <v>0</v>
      </c>
      <c r="AG107" s="130">
        <f t="shared" ca="1" si="47"/>
        <v>0</v>
      </c>
      <c r="AH107" s="218"/>
      <c r="AI107" s="204"/>
      <c r="AJ107" s="204"/>
      <c r="AK107" s="162">
        <f t="shared" si="52"/>
        <v>87</v>
      </c>
      <c r="AL107" s="70">
        <f t="shared" si="48"/>
        <v>0</v>
      </c>
      <c r="AM107" s="70" t="e">
        <f>VLOOKUP(Worksheet!N107,code!$K$3:$M$13,3,FALSE)</f>
        <v>#N/A</v>
      </c>
      <c r="AN107" s="158" t="str">
        <f t="shared" si="29"/>
        <v/>
      </c>
      <c r="AO107" s="158" t="str">
        <f t="shared" si="49"/>
        <v/>
      </c>
      <c r="AP107" s="70" t="str">
        <f t="shared" si="50"/>
        <v/>
      </c>
      <c r="AQ107" s="158" t="str">
        <f t="shared" si="30"/>
        <v/>
      </c>
      <c r="AR107" s="158" t="str">
        <f t="shared" si="51"/>
        <v/>
      </c>
    </row>
    <row r="108" spans="1:44" ht="11.25" customHeight="1" x14ac:dyDescent="0.2">
      <c r="A108" s="131" t="s">
        <v>738</v>
      </c>
      <c r="B108" s="133"/>
      <c r="C108" s="133"/>
      <c r="D108" s="133"/>
      <c r="E108" s="133">
        <v>1</v>
      </c>
      <c r="F108" s="143">
        <f t="shared" si="53"/>
        <v>0</v>
      </c>
      <c r="G108" s="147"/>
      <c r="H108" s="148"/>
      <c r="I108" s="144"/>
      <c r="J108" s="150"/>
      <c r="K108" s="151"/>
      <c r="L108" s="152">
        <f t="shared" si="31"/>
        <v>0</v>
      </c>
      <c r="M108" s="152">
        <f t="shared" si="32"/>
        <v>0</v>
      </c>
      <c r="N108" s="155"/>
      <c r="O108" s="154"/>
      <c r="P108" s="146"/>
      <c r="Q108" s="128">
        <f ca="1">IF(OR(ISBLANK($C$10),ISBLANK($C$12),ISBLANK($G$12),ISBLANK($G$13),AND(LEFT(G108,6)="Atrium",ISBLANK(I108))=TRUE)=TRUE,0,IF(LEFT(G108,6)="Atrium",IF(G108='ASHRAE 90.1 2013 - CST'!$D$2,0.4+I108*0.02,I108*0.03),IF(ISBLANK(G108),IF(ISBLANK(H108),"0",VLOOKUP(H108,INDIRECT("BSSTTable_"&amp;$C$10),2,FALSE)),INDEX(INDIRECT("CSTTable_"&amp;$C$10),MATCH($C$12,INDIRECT("BldgTypes_"&amp;$C$10),0),MATCH(G108,INDIRECT("CSTTableTypes_"&amp;$C$10),0)))))</f>
        <v>0</v>
      </c>
      <c r="R108" s="128">
        <f t="shared" ca="1" si="33"/>
        <v>0</v>
      </c>
      <c r="S108" s="128">
        <f t="shared" ca="1" si="34"/>
        <v>0</v>
      </c>
      <c r="T108" s="130">
        <f t="shared" si="35"/>
        <v>0</v>
      </c>
      <c r="U108" s="130">
        <f t="shared" si="36"/>
        <v>0</v>
      </c>
      <c r="V108" s="135">
        <f t="shared" ca="1" si="37"/>
        <v>0</v>
      </c>
      <c r="W108" s="135">
        <f t="shared" ca="1" si="38"/>
        <v>0</v>
      </c>
      <c r="X108" s="135">
        <f t="shared" ca="1" si="39"/>
        <v>0</v>
      </c>
      <c r="Y108" s="135">
        <f t="shared" ca="1" si="40"/>
        <v>0</v>
      </c>
      <c r="Z108" s="129">
        <f t="shared" si="41"/>
        <v>0</v>
      </c>
      <c r="AA108" s="129">
        <f t="shared" si="42"/>
        <v>0</v>
      </c>
      <c r="AB108" s="130">
        <f t="shared" ca="1" si="43"/>
        <v>0</v>
      </c>
      <c r="AC108" s="130">
        <f t="shared" ca="1" si="44"/>
        <v>0</v>
      </c>
      <c r="AD108" s="130">
        <f t="shared" si="27"/>
        <v>0</v>
      </c>
      <c r="AE108" s="130">
        <f t="shared" si="45"/>
        <v>0</v>
      </c>
      <c r="AF108" s="130">
        <f t="shared" ca="1" si="46"/>
        <v>0</v>
      </c>
      <c r="AG108" s="130">
        <f t="shared" ca="1" si="47"/>
        <v>0</v>
      </c>
      <c r="AH108" s="218"/>
      <c r="AI108" s="204"/>
      <c r="AJ108" s="204"/>
      <c r="AK108" s="162">
        <f t="shared" si="52"/>
        <v>88</v>
      </c>
      <c r="AL108" s="70">
        <f t="shared" si="48"/>
        <v>0</v>
      </c>
      <c r="AM108" s="70" t="e">
        <f>VLOOKUP(Worksheet!N108,code!$K$3:$M$13,3,FALSE)</f>
        <v>#N/A</v>
      </c>
      <c r="AN108" s="158" t="str">
        <f t="shared" si="29"/>
        <v/>
      </c>
      <c r="AO108" s="158" t="str">
        <f t="shared" si="49"/>
        <v/>
      </c>
      <c r="AP108" s="70" t="str">
        <f t="shared" si="50"/>
        <v/>
      </c>
      <c r="AQ108" s="158" t="str">
        <f t="shared" si="30"/>
        <v/>
      </c>
      <c r="AR108" s="158" t="str">
        <f t="shared" si="51"/>
        <v/>
      </c>
    </row>
    <row r="109" spans="1:44" ht="11.25" customHeight="1" x14ac:dyDescent="0.2">
      <c r="A109" s="131" t="s">
        <v>738</v>
      </c>
      <c r="B109" s="133"/>
      <c r="C109" s="133"/>
      <c r="D109" s="133"/>
      <c r="E109" s="133">
        <v>1</v>
      </c>
      <c r="F109" s="143">
        <f t="shared" si="53"/>
        <v>0</v>
      </c>
      <c r="G109" s="147"/>
      <c r="H109" s="148"/>
      <c r="I109" s="144"/>
      <c r="J109" s="150"/>
      <c r="K109" s="151"/>
      <c r="L109" s="152">
        <f t="shared" si="31"/>
        <v>0</v>
      </c>
      <c r="M109" s="152">
        <f t="shared" si="32"/>
        <v>0</v>
      </c>
      <c r="N109" s="155"/>
      <c r="O109" s="154"/>
      <c r="P109" s="146"/>
      <c r="Q109" s="128">
        <f ca="1">IF(OR(ISBLANK($C$10),ISBLANK($C$12),ISBLANK($G$12),ISBLANK($G$13),AND(LEFT(G109,6)="Atrium",ISBLANK(I109))=TRUE)=TRUE,0,IF(LEFT(G109,6)="Atrium",IF(G109='ASHRAE 90.1 2013 - CST'!$D$2,0.4+I109*0.02,I109*0.03),IF(ISBLANK(G109),IF(ISBLANK(H109),"0",VLOOKUP(H109,INDIRECT("BSSTTable_"&amp;$C$10),2,FALSE)),INDEX(INDIRECT("CSTTable_"&amp;$C$10),MATCH($C$12,INDIRECT("BldgTypes_"&amp;$C$10),0),MATCH(G109,INDIRECT("CSTTableTypes_"&amp;$C$10),0)))))</f>
        <v>0</v>
      </c>
      <c r="R109" s="128">
        <f t="shared" ca="1" si="33"/>
        <v>0</v>
      </c>
      <c r="S109" s="128">
        <f t="shared" ca="1" si="34"/>
        <v>0</v>
      </c>
      <c r="T109" s="130">
        <f t="shared" si="35"/>
        <v>0</v>
      </c>
      <c r="U109" s="130">
        <f t="shared" si="36"/>
        <v>0</v>
      </c>
      <c r="V109" s="135">
        <f t="shared" ca="1" si="37"/>
        <v>0</v>
      </c>
      <c r="W109" s="135">
        <f t="shared" ca="1" si="38"/>
        <v>0</v>
      </c>
      <c r="X109" s="135">
        <f t="shared" ca="1" si="39"/>
        <v>0</v>
      </c>
      <c r="Y109" s="135">
        <f t="shared" ca="1" si="40"/>
        <v>0</v>
      </c>
      <c r="Z109" s="129">
        <f t="shared" si="41"/>
        <v>0</v>
      </c>
      <c r="AA109" s="129">
        <f t="shared" si="42"/>
        <v>0</v>
      </c>
      <c r="AB109" s="130">
        <f t="shared" ca="1" si="43"/>
        <v>0</v>
      </c>
      <c r="AC109" s="130">
        <f t="shared" ca="1" si="44"/>
        <v>0</v>
      </c>
      <c r="AD109" s="130">
        <f t="shared" si="27"/>
        <v>0</v>
      </c>
      <c r="AE109" s="130">
        <f t="shared" si="45"/>
        <v>0</v>
      </c>
      <c r="AF109" s="130">
        <f t="shared" ca="1" si="46"/>
        <v>0</v>
      </c>
      <c r="AG109" s="130">
        <f t="shared" ca="1" si="47"/>
        <v>0</v>
      </c>
      <c r="AH109" s="218"/>
      <c r="AI109" s="204"/>
      <c r="AJ109" s="204"/>
      <c r="AK109" s="162">
        <f t="shared" si="52"/>
        <v>89</v>
      </c>
      <c r="AL109" s="70">
        <f t="shared" si="48"/>
        <v>0</v>
      </c>
      <c r="AM109" s="70" t="e">
        <f>VLOOKUP(Worksheet!N109,code!$K$3:$M$13,3,FALSE)</f>
        <v>#N/A</v>
      </c>
      <c r="AN109" s="158" t="str">
        <f t="shared" si="29"/>
        <v/>
      </c>
      <c r="AO109" s="158" t="str">
        <f t="shared" si="49"/>
        <v/>
      </c>
      <c r="AP109" s="70" t="str">
        <f t="shared" si="50"/>
        <v/>
      </c>
      <c r="AQ109" s="158" t="str">
        <f t="shared" si="30"/>
        <v/>
      </c>
      <c r="AR109" s="158" t="str">
        <f t="shared" si="51"/>
        <v/>
      </c>
    </row>
    <row r="110" spans="1:44" ht="11.25" customHeight="1" x14ac:dyDescent="0.2">
      <c r="A110" s="131" t="s">
        <v>738</v>
      </c>
      <c r="B110" s="133"/>
      <c r="C110" s="133"/>
      <c r="D110" s="133"/>
      <c r="E110" s="133">
        <v>1</v>
      </c>
      <c r="F110" s="143">
        <f t="shared" si="53"/>
        <v>0</v>
      </c>
      <c r="G110" s="147"/>
      <c r="H110" s="148"/>
      <c r="I110" s="144"/>
      <c r="J110" s="150"/>
      <c r="K110" s="151"/>
      <c r="L110" s="152">
        <f t="shared" si="31"/>
        <v>0</v>
      </c>
      <c r="M110" s="152">
        <f t="shared" si="32"/>
        <v>0</v>
      </c>
      <c r="N110" s="155"/>
      <c r="O110" s="154"/>
      <c r="P110" s="146"/>
      <c r="Q110" s="128">
        <f ca="1">IF(OR(ISBLANK($C$10),ISBLANK($C$12),ISBLANK($G$12),ISBLANK($G$13),AND(LEFT(G110,6)="Atrium",ISBLANK(I110))=TRUE)=TRUE,0,IF(LEFT(G110,6)="Atrium",IF(G110='ASHRAE 90.1 2013 - CST'!$D$2,0.4+I110*0.02,I110*0.03),IF(ISBLANK(G110),IF(ISBLANK(H110),"0",VLOOKUP(H110,INDIRECT("BSSTTable_"&amp;$C$10),2,FALSE)),INDEX(INDIRECT("CSTTable_"&amp;$C$10),MATCH($C$12,INDIRECT("BldgTypes_"&amp;$C$10),0),MATCH(G110,INDIRECT("CSTTableTypes_"&amp;$C$10),0)))))</f>
        <v>0</v>
      </c>
      <c r="R110" s="128">
        <f t="shared" ca="1" si="33"/>
        <v>0</v>
      </c>
      <c r="S110" s="128">
        <f t="shared" ca="1" si="34"/>
        <v>0</v>
      </c>
      <c r="T110" s="130">
        <f t="shared" si="35"/>
        <v>0</v>
      </c>
      <c r="U110" s="130">
        <f t="shared" si="36"/>
        <v>0</v>
      </c>
      <c r="V110" s="135">
        <f t="shared" ca="1" si="37"/>
        <v>0</v>
      </c>
      <c r="W110" s="135">
        <f t="shared" ca="1" si="38"/>
        <v>0</v>
      </c>
      <c r="X110" s="135">
        <f t="shared" ca="1" si="39"/>
        <v>0</v>
      </c>
      <c r="Y110" s="135">
        <f t="shared" ca="1" si="40"/>
        <v>0</v>
      </c>
      <c r="Z110" s="129">
        <f t="shared" si="41"/>
        <v>0</v>
      </c>
      <c r="AA110" s="129">
        <f t="shared" si="42"/>
        <v>0</v>
      </c>
      <c r="AB110" s="130">
        <f t="shared" ca="1" si="43"/>
        <v>0</v>
      </c>
      <c r="AC110" s="130">
        <f t="shared" ca="1" si="44"/>
        <v>0</v>
      </c>
      <c r="AD110" s="130">
        <f t="shared" si="27"/>
        <v>0</v>
      </c>
      <c r="AE110" s="130">
        <f t="shared" si="45"/>
        <v>0</v>
      </c>
      <c r="AF110" s="130">
        <f t="shared" ca="1" si="46"/>
        <v>0</v>
      </c>
      <c r="AG110" s="130">
        <f t="shared" ca="1" si="47"/>
        <v>0</v>
      </c>
      <c r="AH110" s="218"/>
      <c r="AI110" s="204"/>
      <c r="AJ110" s="204"/>
      <c r="AK110" s="162">
        <f t="shared" si="52"/>
        <v>90</v>
      </c>
      <c r="AL110" s="70">
        <f t="shared" si="48"/>
        <v>0</v>
      </c>
      <c r="AM110" s="70" t="e">
        <f>VLOOKUP(Worksheet!N110,code!$K$3:$M$13,3,FALSE)</f>
        <v>#N/A</v>
      </c>
      <c r="AN110" s="158" t="str">
        <f t="shared" si="29"/>
        <v/>
      </c>
      <c r="AO110" s="158" t="str">
        <f t="shared" si="49"/>
        <v/>
      </c>
      <c r="AP110" s="70" t="str">
        <f t="shared" si="50"/>
        <v/>
      </c>
      <c r="AQ110" s="158" t="str">
        <f t="shared" si="30"/>
        <v/>
      </c>
      <c r="AR110" s="158" t="str">
        <f t="shared" si="51"/>
        <v/>
      </c>
    </row>
    <row r="111" spans="1:44" ht="11.25" customHeight="1" x14ac:dyDescent="0.2">
      <c r="A111" s="131" t="s">
        <v>738</v>
      </c>
      <c r="B111" s="133"/>
      <c r="C111" s="133"/>
      <c r="D111" s="133"/>
      <c r="E111" s="133">
        <v>1</v>
      </c>
      <c r="F111" s="143">
        <f t="shared" si="53"/>
        <v>0</v>
      </c>
      <c r="G111" s="147"/>
      <c r="H111" s="148"/>
      <c r="I111" s="144"/>
      <c r="J111" s="150"/>
      <c r="K111" s="151"/>
      <c r="L111" s="152">
        <f t="shared" si="31"/>
        <v>0</v>
      </c>
      <c r="M111" s="152">
        <f t="shared" si="32"/>
        <v>0</v>
      </c>
      <c r="N111" s="155"/>
      <c r="O111" s="154"/>
      <c r="P111" s="146"/>
      <c r="Q111" s="128">
        <f ca="1">IF(OR(ISBLANK($C$10),ISBLANK($C$12),ISBLANK($G$12),ISBLANK($G$13),AND(LEFT(G111,6)="Atrium",ISBLANK(I111))=TRUE)=TRUE,0,IF(LEFT(G111,6)="Atrium",IF(G111='ASHRAE 90.1 2013 - CST'!$D$2,0.4+I111*0.02,I111*0.03),IF(ISBLANK(G111),IF(ISBLANK(H111),"0",VLOOKUP(H111,INDIRECT("BSSTTable_"&amp;$C$10),2,FALSE)),INDEX(INDIRECT("CSTTable_"&amp;$C$10),MATCH($C$12,INDIRECT("BldgTypes_"&amp;$C$10),0),MATCH(G111,INDIRECT("CSTTableTypes_"&amp;$C$10),0)))))</f>
        <v>0</v>
      </c>
      <c r="R111" s="128">
        <f t="shared" ca="1" si="33"/>
        <v>0</v>
      </c>
      <c r="S111" s="128">
        <f t="shared" ca="1" si="34"/>
        <v>0</v>
      </c>
      <c r="T111" s="130">
        <f t="shared" si="35"/>
        <v>0</v>
      </c>
      <c r="U111" s="130">
        <f t="shared" si="36"/>
        <v>0</v>
      </c>
      <c r="V111" s="135">
        <f t="shared" ca="1" si="37"/>
        <v>0</v>
      </c>
      <c r="W111" s="135">
        <f t="shared" ca="1" si="38"/>
        <v>0</v>
      </c>
      <c r="X111" s="135">
        <f t="shared" ca="1" si="39"/>
        <v>0</v>
      </c>
      <c r="Y111" s="135">
        <f t="shared" ca="1" si="40"/>
        <v>0</v>
      </c>
      <c r="Z111" s="129">
        <f t="shared" si="41"/>
        <v>0</v>
      </c>
      <c r="AA111" s="129">
        <f t="shared" si="42"/>
        <v>0</v>
      </c>
      <c r="AB111" s="130">
        <f t="shared" ca="1" si="43"/>
        <v>0</v>
      </c>
      <c r="AC111" s="130">
        <f t="shared" ca="1" si="44"/>
        <v>0</v>
      </c>
      <c r="AD111" s="130">
        <f t="shared" si="27"/>
        <v>0</v>
      </c>
      <c r="AE111" s="130">
        <f t="shared" si="45"/>
        <v>0</v>
      </c>
      <c r="AF111" s="130">
        <f t="shared" ca="1" si="46"/>
        <v>0</v>
      </c>
      <c r="AG111" s="130">
        <f t="shared" ca="1" si="47"/>
        <v>0</v>
      </c>
      <c r="AH111" s="218"/>
      <c r="AI111" s="204"/>
      <c r="AJ111" s="204"/>
      <c r="AK111" s="162">
        <f t="shared" si="52"/>
        <v>91</v>
      </c>
      <c r="AL111" s="70">
        <f t="shared" si="48"/>
        <v>0</v>
      </c>
      <c r="AM111" s="70" t="e">
        <f>VLOOKUP(Worksheet!N111,code!$K$3:$M$13,3,FALSE)</f>
        <v>#N/A</v>
      </c>
      <c r="AN111" s="158" t="str">
        <f t="shared" si="29"/>
        <v/>
      </c>
      <c r="AO111" s="158" t="str">
        <f t="shared" si="49"/>
        <v/>
      </c>
      <c r="AP111" s="70" t="str">
        <f t="shared" si="50"/>
        <v/>
      </c>
      <c r="AQ111" s="158" t="str">
        <f t="shared" si="30"/>
        <v/>
      </c>
      <c r="AR111" s="158" t="str">
        <f t="shared" si="51"/>
        <v/>
      </c>
    </row>
    <row r="112" spans="1:44" ht="11.25" customHeight="1" x14ac:dyDescent="0.2">
      <c r="A112" s="131" t="s">
        <v>738</v>
      </c>
      <c r="B112" s="133"/>
      <c r="C112" s="133"/>
      <c r="D112" s="133"/>
      <c r="E112" s="133">
        <v>1</v>
      </c>
      <c r="F112" s="143">
        <f t="shared" si="53"/>
        <v>0</v>
      </c>
      <c r="G112" s="147"/>
      <c r="H112" s="148"/>
      <c r="I112" s="144"/>
      <c r="J112" s="150"/>
      <c r="K112" s="151"/>
      <c r="L112" s="152">
        <f t="shared" si="31"/>
        <v>0</v>
      </c>
      <c r="M112" s="152">
        <f t="shared" si="32"/>
        <v>0</v>
      </c>
      <c r="N112" s="155"/>
      <c r="O112" s="154"/>
      <c r="P112" s="146"/>
      <c r="Q112" s="128">
        <f ca="1">IF(OR(ISBLANK($C$10),ISBLANK($C$12),ISBLANK($G$12),ISBLANK($G$13),AND(LEFT(G112,6)="Atrium",ISBLANK(I112))=TRUE)=TRUE,0,IF(LEFT(G112,6)="Atrium",IF(G112='ASHRAE 90.1 2013 - CST'!$D$2,0.4+I112*0.02,I112*0.03),IF(ISBLANK(G112),IF(ISBLANK(H112),"0",VLOOKUP(H112,INDIRECT("BSSTTable_"&amp;$C$10),2,FALSE)),INDEX(INDIRECT("CSTTable_"&amp;$C$10),MATCH($C$12,INDIRECT("BldgTypes_"&amp;$C$10),0),MATCH(G112,INDIRECT("CSTTableTypes_"&amp;$C$10),0)))))</f>
        <v>0</v>
      </c>
      <c r="R112" s="128">
        <f t="shared" ca="1" si="33"/>
        <v>0</v>
      </c>
      <c r="S112" s="128">
        <f t="shared" ca="1" si="34"/>
        <v>0</v>
      </c>
      <c r="T112" s="130">
        <f t="shared" si="35"/>
        <v>0</v>
      </c>
      <c r="U112" s="130">
        <f t="shared" si="36"/>
        <v>0</v>
      </c>
      <c r="V112" s="135">
        <f t="shared" ca="1" si="37"/>
        <v>0</v>
      </c>
      <c r="W112" s="135">
        <f t="shared" ca="1" si="38"/>
        <v>0</v>
      </c>
      <c r="X112" s="135">
        <f t="shared" ca="1" si="39"/>
        <v>0</v>
      </c>
      <c r="Y112" s="135">
        <f t="shared" ca="1" si="40"/>
        <v>0</v>
      </c>
      <c r="Z112" s="129">
        <f t="shared" si="41"/>
        <v>0</v>
      </c>
      <c r="AA112" s="129">
        <f t="shared" si="42"/>
        <v>0</v>
      </c>
      <c r="AB112" s="130">
        <f t="shared" ca="1" si="43"/>
        <v>0</v>
      </c>
      <c r="AC112" s="130">
        <f t="shared" ca="1" si="44"/>
        <v>0</v>
      </c>
      <c r="AD112" s="130">
        <f t="shared" si="27"/>
        <v>0</v>
      </c>
      <c r="AE112" s="130">
        <f t="shared" si="45"/>
        <v>0</v>
      </c>
      <c r="AF112" s="130">
        <f t="shared" ca="1" si="46"/>
        <v>0</v>
      </c>
      <c r="AG112" s="130">
        <f t="shared" ca="1" si="47"/>
        <v>0</v>
      </c>
      <c r="AH112" s="218"/>
      <c r="AI112" s="204"/>
      <c r="AJ112" s="204"/>
      <c r="AK112" s="162">
        <f t="shared" si="52"/>
        <v>92</v>
      </c>
      <c r="AL112" s="70">
        <f t="shared" si="48"/>
        <v>0</v>
      </c>
      <c r="AM112" s="70" t="e">
        <f>VLOOKUP(Worksheet!N112,code!$K$3:$M$13,3,FALSE)</f>
        <v>#N/A</v>
      </c>
      <c r="AN112" s="158" t="str">
        <f t="shared" si="29"/>
        <v/>
      </c>
      <c r="AO112" s="158" t="str">
        <f t="shared" si="49"/>
        <v/>
      </c>
      <c r="AP112" s="70" t="str">
        <f t="shared" si="50"/>
        <v/>
      </c>
      <c r="AQ112" s="158" t="str">
        <f t="shared" si="30"/>
        <v/>
      </c>
      <c r="AR112" s="158" t="str">
        <f t="shared" si="51"/>
        <v/>
      </c>
    </row>
    <row r="113" spans="1:44" ht="11.25" customHeight="1" x14ac:dyDescent="0.2">
      <c r="A113" s="131" t="s">
        <v>738</v>
      </c>
      <c r="B113" s="133"/>
      <c r="C113" s="133"/>
      <c r="D113" s="133"/>
      <c r="E113" s="133">
        <v>1</v>
      </c>
      <c r="F113" s="143">
        <f t="shared" si="53"/>
        <v>0</v>
      </c>
      <c r="G113" s="147"/>
      <c r="H113" s="148"/>
      <c r="I113" s="144"/>
      <c r="J113" s="150"/>
      <c r="K113" s="151"/>
      <c r="L113" s="152">
        <f t="shared" si="31"/>
        <v>0</v>
      </c>
      <c r="M113" s="152">
        <f t="shared" si="32"/>
        <v>0</v>
      </c>
      <c r="N113" s="155"/>
      <c r="O113" s="154"/>
      <c r="P113" s="146"/>
      <c r="Q113" s="128">
        <f ca="1">IF(OR(ISBLANK($C$10),ISBLANK($C$12),ISBLANK($G$12),ISBLANK($G$13),AND(LEFT(G113,6)="Atrium",ISBLANK(I113))=TRUE)=TRUE,0,IF(LEFT(G113,6)="Atrium",IF(G113='ASHRAE 90.1 2013 - CST'!$D$2,0.4+I113*0.02,I113*0.03),IF(ISBLANK(G113),IF(ISBLANK(H113),"0",VLOOKUP(H113,INDIRECT("BSSTTable_"&amp;$C$10),2,FALSE)),INDEX(INDIRECT("CSTTable_"&amp;$C$10),MATCH($C$12,INDIRECT("BldgTypes_"&amp;$C$10),0),MATCH(G113,INDIRECT("CSTTableTypes_"&amp;$C$10),0)))))</f>
        <v>0</v>
      </c>
      <c r="R113" s="128">
        <f t="shared" ca="1" si="33"/>
        <v>0</v>
      </c>
      <c r="S113" s="128">
        <f t="shared" ca="1" si="34"/>
        <v>0</v>
      </c>
      <c r="T113" s="130">
        <f t="shared" si="35"/>
        <v>0</v>
      </c>
      <c r="U113" s="130">
        <f t="shared" si="36"/>
        <v>0</v>
      </c>
      <c r="V113" s="135">
        <f t="shared" ca="1" si="37"/>
        <v>0</v>
      </c>
      <c r="W113" s="135">
        <f t="shared" ca="1" si="38"/>
        <v>0</v>
      </c>
      <c r="X113" s="135">
        <f t="shared" ca="1" si="39"/>
        <v>0</v>
      </c>
      <c r="Y113" s="135">
        <f t="shared" ca="1" si="40"/>
        <v>0</v>
      </c>
      <c r="Z113" s="129">
        <f t="shared" si="41"/>
        <v>0</v>
      </c>
      <c r="AA113" s="129">
        <f t="shared" si="42"/>
        <v>0</v>
      </c>
      <c r="AB113" s="130">
        <f t="shared" ca="1" si="43"/>
        <v>0</v>
      </c>
      <c r="AC113" s="130">
        <f t="shared" ca="1" si="44"/>
        <v>0</v>
      </c>
      <c r="AD113" s="130">
        <f t="shared" si="27"/>
        <v>0</v>
      </c>
      <c r="AE113" s="130">
        <f t="shared" si="45"/>
        <v>0</v>
      </c>
      <c r="AF113" s="130">
        <f t="shared" ca="1" si="46"/>
        <v>0</v>
      </c>
      <c r="AG113" s="130">
        <f t="shared" ca="1" si="47"/>
        <v>0</v>
      </c>
      <c r="AH113" s="218"/>
      <c r="AI113" s="204"/>
      <c r="AJ113" s="204"/>
      <c r="AK113" s="162">
        <f t="shared" si="52"/>
        <v>93</v>
      </c>
      <c r="AL113" s="70">
        <f t="shared" si="48"/>
        <v>0</v>
      </c>
      <c r="AM113" s="70" t="e">
        <f>VLOOKUP(Worksheet!N113,code!$K$3:$M$13,3,FALSE)</f>
        <v>#N/A</v>
      </c>
      <c r="AN113" s="158" t="str">
        <f t="shared" si="29"/>
        <v/>
      </c>
      <c r="AO113" s="158" t="str">
        <f t="shared" si="49"/>
        <v/>
      </c>
      <c r="AP113" s="70" t="str">
        <f t="shared" si="50"/>
        <v/>
      </c>
      <c r="AQ113" s="158" t="str">
        <f t="shared" si="30"/>
        <v/>
      </c>
      <c r="AR113" s="158" t="str">
        <f t="shared" si="51"/>
        <v/>
      </c>
    </row>
    <row r="114" spans="1:44" ht="11.25" customHeight="1" x14ac:dyDescent="0.2">
      <c r="A114" s="131" t="s">
        <v>738</v>
      </c>
      <c r="B114" s="133"/>
      <c r="C114" s="133"/>
      <c r="D114" s="133"/>
      <c r="E114" s="133">
        <v>1</v>
      </c>
      <c r="F114" s="143">
        <f t="shared" si="53"/>
        <v>0</v>
      </c>
      <c r="G114" s="147"/>
      <c r="H114" s="148"/>
      <c r="I114" s="144"/>
      <c r="J114" s="150"/>
      <c r="K114" s="151"/>
      <c r="L114" s="152">
        <f t="shared" si="31"/>
        <v>0</v>
      </c>
      <c r="M114" s="152">
        <f t="shared" si="32"/>
        <v>0</v>
      </c>
      <c r="N114" s="155"/>
      <c r="O114" s="154"/>
      <c r="P114" s="146"/>
      <c r="Q114" s="128">
        <f ca="1">IF(OR(ISBLANK($C$10),ISBLANK($C$12),ISBLANK($G$12),ISBLANK($G$13),AND(LEFT(G114,6)="Atrium",ISBLANK(I114))=TRUE)=TRUE,0,IF(LEFT(G114,6)="Atrium",IF(G114='ASHRAE 90.1 2013 - CST'!$D$2,0.4+I114*0.02,I114*0.03),IF(ISBLANK(G114),IF(ISBLANK(H114),"0",VLOOKUP(H114,INDIRECT("BSSTTable_"&amp;$C$10),2,FALSE)),INDEX(INDIRECT("CSTTable_"&amp;$C$10),MATCH($C$12,INDIRECT("BldgTypes_"&amp;$C$10),0),MATCH(G114,INDIRECT("CSTTableTypes_"&amp;$C$10),0)))))</f>
        <v>0</v>
      </c>
      <c r="R114" s="128">
        <f t="shared" ca="1" si="33"/>
        <v>0</v>
      </c>
      <c r="S114" s="128">
        <f t="shared" ca="1" si="34"/>
        <v>0</v>
      </c>
      <c r="T114" s="130">
        <f t="shared" si="35"/>
        <v>0</v>
      </c>
      <c r="U114" s="130">
        <f t="shared" si="36"/>
        <v>0</v>
      </c>
      <c r="V114" s="135">
        <f t="shared" ca="1" si="37"/>
        <v>0</v>
      </c>
      <c r="W114" s="135">
        <f t="shared" ca="1" si="38"/>
        <v>0</v>
      </c>
      <c r="X114" s="135">
        <f t="shared" ca="1" si="39"/>
        <v>0</v>
      </c>
      <c r="Y114" s="135">
        <f t="shared" ca="1" si="40"/>
        <v>0</v>
      </c>
      <c r="Z114" s="129">
        <f t="shared" si="41"/>
        <v>0</v>
      </c>
      <c r="AA114" s="129">
        <f t="shared" si="42"/>
        <v>0</v>
      </c>
      <c r="AB114" s="130">
        <f t="shared" ca="1" si="43"/>
        <v>0</v>
      </c>
      <c r="AC114" s="130">
        <f t="shared" ca="1" si="44"/>
        <v>0</v>
      </c>
      <c r="AD114" s="130">
        <f t="shared" si="27"/>
        <v>0</v>
      </c>
      <c r="AE114" s="130">
        <f t="shared" si="45"/>
        <v>0</v>
      </c>
      <c r="AF114" s="130">
        <f t="shared" ca="1" si="46"/>
        <v>0</v>
      </c>
      <c r="AG114" s="130">
        <f t="shared" ca="1" si="47"/>
        <v>0</v>
      </c>
      <c r="AH114" s="218"/>
      <c r="AI114" s="204"/>
      <c r="AJ114" s="204"/>
      <c r="AK114" s="162">
        <f t="shared" si="52"/>
        <v>94</v>
      </c>
      <c r="AL114" s="70">
        <f t="shared" si="48"/>
        <v>0</v>
      </c>
      <c r="AM114" s="70" t="e">
        <f>VLOOKUP(Worksheet!N114,code!$K$3:$M$13,3,FALSE)</f>
        <v>#N/A</v>
      </c>
      <c r="AN114" s="158" t="str">
        <f t="shared" si="29"/>
        <v/>
      </c>
      <c r="AO114" s="158" t="str">
        <f t="shared" si="49"/>
        <v/>
      </c>
      <c r="AP114" s="70" t="str">
        <f t="shared" si="50"/>
        <v/>
      </c>
      <c r="AQ114" s="158" t="str">
        <f t="shared" si="30"/>
        <v/>
      </c>
      <c r="AR114" s="158" t="str">
        <f t="shared" si="51"/>
        <v/>
      </c>
    </row>
    <row r="115" spans="1:44" ht="11.25" customHeight="1" x14ac:dyDescent="0.2">
      <c r="A115" s="131" t="s">
        <v>738</v>
      </c>
      <c r="B115" s="133"/>
      <c r="C115" s="133"/>
      <c r="D115" s="133"/>
      <c r="E115" s="133">
        <v>1</v>
      </c>
      <c r="F115" s="143">
        <f t="shared" ref="F115:F120" si="54">B115*E115</f>
        <v>0</v>
      </c>
      <c r="G115" s="147"/>
      <c r="H115" s="148"/>
      <c r="I115" s="144"/>
      <c r="J115" s="150"/>
      <c r="K115" s="151"/>
      <c r="L115" s="152">
        <f t="shared" si="31"/>
        <v>0</v>
      </c>
      <c r="M115" s="152">
        <f t="shared" si="32"/>
        <v>0</v>
      </c>
      <c r="N115" s="155"/>
      <c r="O115" s="154"/>
      <c r="P115" s="146"/>
      <c r="Q115" s="128">
        <f ca="1">IF(OR(ISBLANK($C$10),ISBLANK($C$12),ISBLANK($G$12),ISBLANK($G$13),AND(LEFT(G115,6)="Atrium",ISBLANK(I115))=TRUE)=TRUE,0,IF(LEFT(G115,6)="Atrium",IF(G115='ASHRAE 90.1 2013 - CST'!$D$2,0.4+I115*0.02,I115*0.03),IF(ISBLANK(G115),IF(ISBLANK(H115),"0",VLOOKUP(H115,INDIRECT("BSSTTable_"&amp;$C$10),2,FALSE)),INDEX(INDIRECT("CSTTable_"&amp;$C$10),MATCH($C$12,INDIRECT("BldgTypes_"&amp;$C$10),0),MATCH(G115,INDIRECT("CSTTableTypes_"&amp;$C$10),0)))))</f>
        <v>0</v>
      </c>
      <c r="R115" s="128">
        <f t="shared" ca="1" si="33"/>
        <v>0</v>
      </c>
      <c r="S115" s="128">
        <f t="shared" ca="1" si="34"/>
        <v>0</v>
      </c>
      <c r="T115" s="130">
        <f t="shared" si="35"/>
        <v>0</v>
      </c>
      <c r="U115" s="130">
        <f t="shared" si="36"/>
        <v>0</v>
      </c>
      <c r="V115" s="135">
        <f t="shared" ca="1" si="37"/>
        <v>0</v>
      </c>
      <c r="W115" s="135">
        <f t="shared" ca="1" si="38"/>
        <v>0</v>
      </c>
      <c r="X115" s="135">
        <f t="shared" ca="1" si="39"/>
        <v>0</v>
      </c>
      <c r="Y115" s="135">
        <f t="shared" ca="1" si="40"/>
        <v>0</v>
      </c>
      <c r="Z115" s="129">
        <f t="shared" si="41"/>
        <v>0</v>
      </c>
      <c r="AA115" s="129">
        <f t="shared" si="42"/>
        <v>0</v>
      </c>
      <c r="AB115" s="130">
        <f t="shared" ca="1" si="43"/>
        <v>0</v>
      </c>
      <c r="AC115" s="130">
        <f t="shared" ca="1" si="44"/>
        <v>0</v>
      </c>
      <c r="AD115" s="130">
        <f t="shared" ref="AD115:AD120" si="55">IF(AND(NOT(ISNA(T115)),$Z115="y"),V115,0)</f>
        <v>0</v>
      </c>
      <c r="AE115" s="130">
        <f t="shared" si="45"/>
        <v>0</v>
      </c>
      <c r="AF115" s="130">
        <f t="shared" ca="1" si="46"/>
        <v>0</v>
      </c>
      <c r="AG115" s="130">
        <f t="shared" ca="1" si="47"/>
        <v>0</v>
      </c>
      <c r="AH115" s="218"/>
      <c r="AI115" s="204"/>
      <c r="AJ115" s="204"/>
      <c r="AK115" s="162">
        <f t="shared" si="52"/>
        <v>95</v>
      </c>
      <c r="AL115" s="70">
        <f t="shared" si="48"/>
        <v>0</v>
      </c>
      <c r="AM115" s="70" t="e">
        <f>VLOOKUP(Worksheet!N115,code!$K$3:$M$13,3,FALSE)</f>
        <v>#N/A</v>
      </c>
      <c r="AN115" s="158" t="str">
        <f t="shared" si="29"/>
        <v/>
      </c>
      <c r="AO115" s="158" t="str">
        <f t="shared" si="49"/>
        <v/>
      </c>
      <c r="AP115" s="70" t="str">
        <f t="shared" si="50"/>
        <v/>
      </c>
      <c r="AQ115" s="158" t="str">
        <f t="shared" si="30"/>
        <v/>
      </c>
      <c r="AR115" s="158" t="str">
        <f t="shared" si="51"/>
        <v/>
      </c>
    </row>
    <row r="116" spans="1:44" ht="11.25" customHeight="1" x14ac:dyDescent="0.2">
      <c r="A116" s="131" t="s">
        <v>738</v>
      </c>
      <c r="B116" s="133"/>
      <c r="C116" s="133"/>
      <c r="D116" s="133"/>
      <c r="E116" s="133">
        <v>1</v>
      </c>
      <c r="F116" s="143">
        <f t="shared" si="54"/>
        <v>0</v>
      </c>
      <c r="G116" s="147"/>
      <c r="H116" s="148"/>
      <c r="I116" s="144"/>
      <c r="J116" s="150"/>
      <c r="K116" s="151"/>
      <c r="L116" s="152">
        <f t="shared" si="31"/>
        <v>0</v>
      </c>
      <c r="M116" s="152">
        <f t="shared" si="32"/>
        <v>0</v>
      </c>
      <c r="N116" s="155"/>
      <c r="O116" s="154"/>
      <c r="P116" s="146"/>
      <c r="Q116" s="128">
        <f ca="1">IF(OR(ISBLANK($C$10),ISBLANK($C$12),ISBLANK($G$12),ISBLANK($G$13),AND(LEFT(G116,6)="Atrium",ISBLANK(I116))=TRUE)=TRUE,0,IF(LEFT(G116,6)="Atrium",IF(G116='ASHRAE 90.1 2013 - CST'!$D$2,0.4+I116*0.02,I116*0.03),IF(ISBLANK(G116),IF(ISBLANK(H116),"0",VLOOKUP(H116,INDIRECT("BSSTTable_"&amp;$C$10),2,FALSE)),INDEX(INDIRECT("CSTTable_"&amp;$C$10),MATCH($C$12,INDIRECT("BldgTypes_"&amp;$C$10),0),MATCH(G116,INDIRECT("CSTTableTypes_"&amp;$C$10),0)))))</f>
        <v>0</v>
      </c>
      <c r="R116" s="128">
        <f t="shared" ca="1" si="33"/>
        <v>0</v>
      </c>
      <c r="S116" s="128">
        <f t="shared" ca="1" si="34"/>
        <v>0</v>
      </c>
      <c r="T116" s="130">
        <f t="shared" si="35"/>
        <v>0</v>
      </c>
      <c r="U116" s="130">
        <f t="shared" si="36"/>
        <v>0</v>
      </c>
      <c r="V116" s="135">
        <f t="shared" ca="1" si="37"/>
        <v>0</v>
      </c>
      <c r="W116" s="135">
        <f t="shared" ca="1" si="38"/>
        <v>0</v>
      </c>
      <c r="X116" s="135">
        <f t="shared" ca="1" si="39"/>
        <v>0</v>
      </c>
      <c r="Y116" s="135">
        <f t="shared" ca="1" si="40"/>
        <v>0</v>
      </c>
      <c r="Z116" s="129">
        <f t="shared" si="41"/>
        <v>0</v>
      </c>
      <c r="AA116" s="129">
        <f t="shared" si="42"/>
        <v>0</v>
      </c>
      <c r="AB116" s="130">
        <f t="shared" ca="1" si="43"/>
        <v>0</v>
      </c>
      <c r="AC116" s="130">
        <f t="shared" ca="1" si="44"/>
        <v>0</v>
      </c>
      <c r="AD116" s="130">
        <f t="shared" si="55"/>
        <v>0</v>
      </c>
      <c r="AE116" s="130">
        <f t="shared" si="45"/>
        <v>0</v>
      </c>
      <c r="AF116" s="130">
        <f t="shared" ca="1" si="46"/>
        <v>0</v>
      </c>
      <c r="AG116" s="130">
        <f t="shared" ca="1" si="47"/>
        <v>0</v>
      </c>
      <c r="AH116" s="218"/>
      <c r="AI116" s="204"/>
      <c r="AJ116" s="204"/>
      <c r="AK116" s="162">
        <f t="shared" si="52"/>
        <v>96</v>
      </c>
      <c r="AL116" s="70">
        <f t="shared" si="48"/>
        <v>0</v>
      </c>
      <c r="AM116" s="70" t="e">
        <f>VLOOKUP(Worksheet!N116,code!$K$3:$M$13,3,FALSE)</f>
        <v>#N/A</v>
      </c>
      <c r="AN116" s="158" t="str">
        <f t="shared" si="29"/>
        <v/>
      </c>
      <c r="AO116" s="158" t="str">
        <f t="shared" si="49"/>
        <v/>
      </c>
      <c r="AP116" s="70" t="str">
        <f t="shared" si="50"/>
        <v/>
      </c>
      <c r="AQ116" s="158" t="str">
        <f t="shared" si="30"/>
        <v/>
      </c>
      <c r="AR116" s="158" t="str">
        <f t="shared" si="51"/>
        <v/>
      </c>
    </row>
    <row r="117" spans="1:44" ht="11.25" customHeight="1" x14ac:dyDescent="0.2">
      <c r="A117" s="131" t="s">
        <v>738</v>
      </c>
      <c r="B117" s="133"/>
      <c r="C117" s="133"/>
      <c r="D117" s="133"/>
      <c r="E117" s="133">
        <v>1</v>
      </c>
      <c r="F117" s="143">
        <f t="shared" si="54"/>
        <v>0</v>
      </c>
      <c r="G117" s="147"/>
      <c r="H117" s="148"/>
      <c r="I117" s="144"/>
      <c r="J117" s="150"/>
      <c r="K117" s="151"/>
      <c r="L117" s="152">
        <f t="shared" si="31"/>
        <v>0</v>
      </c>
      <c r="M117" s="152">
        <f t="shared" si="32"/>
        <v>0</v>
      </c>
      <c r="N117" s="155"/>
      <c r="O117" s="154"/>
      <c r="P117" s="146"/>
      <c r="Q117" s="128">
        <f ca="1">IF(OR(ISBLANK($C$10),ISBLANK($C$12),ISBLANK($G$12),ISBLANK($G$13),AND(LEFT(G117,6)="Atrium",ISBLANK(I117))=TRUE)=TRUE,0,IF(LEFT(G117,6)="Atrium",IF(G117='ASHRAE 90.1 2013 - CST'!$D$2,0.4+I117*0.02,I117*0.03),IF(ISBLANK(G117),IF(ISBLANK(H117),"0",VLOOKUP(H117,INDIRECT("BSSTTable_"&amp;$C$10),2,FALSE)),INDEX(INDIRECT("CSTTable_"&amp;$C$10),MATCH($C$12,INDIRECT("BldgTypes_"&amp;$C$10),0),MATCH(G117,INDIRECT("CSTTableTypes_"&amp;$C$10),0)))))</f>
        <v>0</v>
      </c>
      <c r="R117" s="128">
        <f t="shared" ca="1" si="33"/>
        <v>0</v>
      </c>
      <c r="S117" s="128">
        <f t="shared" ca="1" si="34"/>
        <v>0</v>
      </c>
      <c r="T117" s="130">
        <f t="shared" si="35"/>
        <v>0</v>
      </c>
      <c r="U117" s="130">
        <f t="shared" si="36"/>
        <v>0</v>
      </c>
      <c r="V117" s="135">
        <f t="shared" ca="1" si="37"/>
        <v>0</v>
      </c>
      <c r="W117" s="135">
        <f t="shared" ca="1" si="38"/>
        <v>0</v>
      </c>
      <c r="X117" s="135">
        <f t="shared" ca="1" si="39"/>
        <v>0</v>
      </c>
      <c r="Y117" s="135">
        <f t="shared" ca="1" si="40"/>
        <v>0</v>
      </c>
      <c r="Z117" s="129">
        <f t="shared" si="41"/>
        <v>0</v>
      </c>
      <c r="AA117" s="129">
        <f t="shared" si="42"/>
        <v>0</v>
      </c>
      <c r="AB117" s="130">
        <f t="shared" ca="1" si="43"/>
        <v>0</v>
      </c>
      <c r="AC117" s="130">
        <f t="shared" ca="1" si="44"/>
        <v>0</v>
      </c>
      <c r="AD117" s="130">
        <f t="shared" si="55"/>
        <v>0</v>
      </c>
      <c r="AE117" s="130">
        <f t="shared" si="45"/>
        <v>0</v>
      </c>
      <c r="AF117" s="130">
        <f t="shared" ca="1" si="46"/>
        <v>0</v>
      </c>
      <c r="AG117" s="130">
        <f t="shared" ca="1" si="47"/>
        <v>0</v>
      </c>
      <c r="AH117" s="218"/>
      <c r="AI117" s="204"/>
      <c r="AJ117" s="204"/>
      <c r="AK117" s="162">
        <f t="shared" si="52"/>
        <v>97</v>
      </c>
      <c r="AL117" s="70">
        <f t="shared" si="48"/>
        <v>0</v>
      </c>
      <c r="AM117" s="70" t="e">
        <f>VLOOKUP(Worksheet!N117,code!$K$3:$M$13,3,FALSE)</f>
        <v>#N/A</v>
      </c>
      <c r="AN117" s="158" t="str">
        <f t="shared" si="29"/>
        <v/>
      </c>
      <c r="AO117" s="158" t="str">
        <f t="shared" si="49"/>
        <v/>
      </c>
      <c r="AP117" s="70" t="str">
        <f t="shared" si="50"/>
        <v/>
      </c>
      <c r="AQ117" s="158" t="str">
        <f t="shared" si="30"/>
        <v/>
      </c>
      <c r="AR117" s="158" t="str">
        <f t="shared" si="51"/>
        <v/>
      </c>
    </row>
    <row r="118" spans="1:44" ht="11.25" customHeight="1" x14ac:dyDescent="0.2">
      <c r="A118" s="131" t="s">
        <v>738</v>
      </c>
      <c r="B118" s="133"/>
      <c r="C118" s="133"/>
      <c r="D118" s="133"/>
      <c r="E118" s="133">
        <v>1</v>
      </c>
      <c r="F118" s="143">
        <f t="shared" si="54"/>
        <v>0</v>
      </c>
      <c r="G118" s="147"/>
      <c r="H118" s="148"/>
      <c r="I118" s="144"/>
      <c r="J118" s="150"/>
      <c r="K118" s="151"/>
      <c r="L118" s="152">
        <f t="shared" si="31"/>
        <v>0</v>
      </c>
      <c r="M118" s="152">
        <f t="shared" si="32"/>
        <v>0</v>
      </c>
      <c r="N118" s="155"/>
      <c r="O118" s="154"/>
      <c r="P118" s="146"/>
      <c r="Q118" s="128">
        <f ca="1">IF(OR(ISBLANK($C$10),ISBLANK($C$12),ISBLANK($G$12),ISBLANK($G$13),AND(LEFT(G118,6)="Atrium",ISBLANK(I118))=TRUE)=TRUE,0,IF(LEFT(G118,6)="Atrium",IF(G118='ASHRAE 90.1 2013 - CST'!$D$2,0.4+I118*0.02,I118*0.03),IF(ISBLANK(G118),IF(ISBLANK(H118),"0",VLOOKUP(H118,INDIRECT("BSSTTable_"&amp;$C$10),2,FALSE)),INDEX(INDIRECT("CSTTable_"&amp;$C$10),MATCH($C$12,INDIRECT("BldgTypes_"&amp;$C$10),0),MATCH(G118,INDIRECT("CSTTableTypes_"&amp;$C$10),0)))))</f>
        <v>0</v>
      </c>
      <c r="R118" s="128">
        <f t="shared" ca="1" si="33"/>
        <v>0</v>
      </c>
      <c r="S118" s="128">
        <f t="shared" ca="1" si="34"/>
        <v>0</v>
      </c>
      <c r="T118" s="130">
        <f t="shared" si="35"/>
        <v>0</v>
      </c>
      <c r="U118" s="130">
        <f t="shared" si="36"/>
        <v>0</v>
      </c>
      <c r="V118" s="135">
        <f t="shared" ca="1" si="37"/>
        <v>0</v>
      </c>
      <c r="W118" s="135">
        <f t="shared" ca="1" si="38"/>
        <v>0</v>
      </c>
      <c r="X118" s="135">
        <f t="shared" ca="1" si="39"/>
        <v>0</v>
      </c>
      <c r="Y118" s="135">
        <f t="shared" ca="1" si="40"/>
        <v>0</v>
      </c>
      <c r="Z118" s="129">
        <f t="shared" si="41"/>
        <v>0</v>
      </c>
      <c r="AA118" s="129">
        <f t="shared" si="42"/>
        <v>0</v>
      </c>
      <c r="AB118" s="130">
        <f t="shared" ca="1" si="43"/>
        <v>0</v>
      </c>
      <c r="AC118" s="130">
        <f t="shared" ca="1" si="44"/>
        <v>0</v>
      </c>
      <c r="AD118" s="130">
        <f t="shared" si="55"/>
        <v>0</v>
      </c>
      <c r="AE118" s="130">
        <f t="shared" si="45"/>
        <v>0</v>
      </c>
      <c r="AF118" s="130">
        <f t="shared" ca="1" si="46"/>
        <v>0</v>
      </c>
      <c r="AG118" s="130">
        <f t="shared" ca="1" si="47"/>
        <v>0</v>
      </c>
      <c r="AH118" s="218"/>
      <c r="AI118" s="204"/>
      <c r="AJ118" s="204"/>
      <c r="AK118" s="162">
        <f t="shared" si="52"/>
        <v>98</v>
      </c>
      <c r="AL118" s="70">
        <f t="shared" si="48"/>
        <v>0</v>
      </c>
      <c r="AM118" s="70" t="e">
        <f>VLOOKUP(Worksheet!N118,code!$K$3:$M$13,3,FALSE)</f>
        <v>#N/A</v>
      </c>
      <c r="AN118" s="158" t="str">
        <f t="shared" si="29"/>
        <v/>
      </c>
      <c r="AO118" s="158" t="str">
        <f t="shared" si="49"/>
        <v/>
      </c>
      <c r="AP118" s="70" t="str">
        <f t="shared" si="50"/>
        <v/>
      </c>
      <c r="AQ118" s="158" t="str">
        <f t="shared" si="30"/>
        <v/>
      </c>
      <c r="AR118" s="158" t="str">
        <f t="shared" si="51"/>
        <v/>
      </c>
    </row>
    <row r="119" spans="1:44" ht="11.25" customHeight="1" x14ac:dyDescent="0.2">
      <c r="A119" s="131" t="s">
        <v>738</v>
      </c>
      <c r="B119" s="133"/>
      <c r="C119" s="133"/>
      <c r="D119" s="133"/>
      <c r="E119" s="133">
        <v>1</v>
      </c>
      <c r="F119" s="143">
        <f t="shared" si="54"/>
        <v>0</v>
      </c>
      <c r="G119" s="147"/>
      <c r="H119" s="148"/>
      <c r="I119" s="144"/>
      <c r="J119" s="150"/>
      <c r="K119" s="151"/>
      <c r="L119" s="152">
        <f t="shared" si="31"/>
        <v>0</v>
      </c>
      <c r="M119" s="152">
        <f t="shared" si="32"/>
        <v>0</v>
      </c>
      <c r="N119" s="155"/>
      <c r="O119" s="154"/>
      <c r="P119" s="146"/>
      <c r="Q119" s="128">
        <f ca="1">IF(OR(ISBLANK($C$10),ISBLANK($C$12),ISBLANK($G$12),ISBLANK($G$13),AND(LEFT(G119,6)="Atrium",ISBLANK(I119))=TRUE)=TRUE,0,IF(LEFT(G119,6)="Atrium",IF(G119='ASHRAE 90.1 2013 - CST'!$D$2,0.4+I119*0.02,I119*0.03),IF(ISBLANK(G119),IF(ISBLANK(H119),"0",VLOOKUP(H119,INDIRECT("BSSTTable_"&amp;$C$10),2,FALSE)),INDEX(INDIRECT("CSTTable_"&amp;$C$10),MATCH($C$12,INDIRECT("BldgTypes_"&amp;$C$10),0),MATCH(G119,INDIRECT("CSTTableTypes_"&amp;$C$10),0)))))</f>
        <v>0</v>
      </c>
      <c r="R119" s="128">
        <f t="shared" ca="1" si="33"/>
        <v>0</v>
      </c>
      <c r="S119" s="128">
        <f t="shared" ca="1" si="34"/>
        <v>0</v>
      </c>
      <c r="T119" s="130">
        <f t="shared" si="35"/>
        <v>0</v>
      </c>
      <c r="U119" s="130">
        <f t="shared" si="36"/>
        <v>0</v>
      </c>
      <c r="V119" s="135">
        <f t="shared" ca="1" si="37"/>
        <v>0</v>
      </c>
      <c r="W119" s="135">
        <f t="shared" ca="1" si="38"/>
        <v>0</v>
      </c>
      <c r="X119" s="135">
        <f t="shared" ca="1" si="39"/>
        <v>0</v>
      </c>
      <c r="Y119" s="135">
        <f t="shared" ca="1" si="40"/>
        <v>0</v>
      </c>
      <c r="Z119" s="129">
        <f t="shared" si="41"/>
        <v>0</v>
      </c>
      <c r="AA119" s="129">
        <f t="shared" si="42"/>
        <v>0</v>
      </c>
      <c r="AB119" s="130">
        <f t="shared" ca="1" si="43"/>
        <v>0</v>
      </c>
      <c r="AC119" s="130">
        <f t="shared" ca="1" si="44"/>
        <v>0</v>
      </c>
      <c r="AD119" s="130">
        <f t="shared" si="55"/>
        <v>0</v>
      </c>
      <c r="AE119" s="130">
        <f t="shared" si="45"/>
        <v>0</v>
      </c>
      <c r="AF119" s="130">
        <f t="shared" ca="1" si="46"/>
        <v>0</v>
      </c>
      <c r="AG119" s="130">
        <f t="shared" ca="1" si="47"/>
        <v>0</v>
      </c>
      <c r="AH119" s="218"/>
      <c r="AI119" s="204"/>
      <c r="AJ119" s="204"/>
      <c r="AK119" s="162">
        <f t="shared" si="52"/>
        <v>99</v>
      </c>
      <c r="AL119" s="70">
        <f t="shared" si="48"/>
        <v>0</v>
      </c>
      <c r="AM119" s="70" t="e">
        <f>VLOOKUP(Worksheet!N119,code!$K$3:$M$13,3,FALSE)</f>
        <v>#N/A</v>
      </c>
      <c r="AN119" s="158" t="str">
        <f t="shared" si="29"/>
        <v/>
      </c>
      <c r="AO119" s="158" t="str">
        <f t="shared" si="49"/>
        <v/>
      </c>
      <c r="AP119" s="70" t="str">
        <f t="shared" si="50"/>
        <v/>
      </c>
      <c r="AQ119" s="158" t="str">
        <f t="shared" si="30"/>
        <v/>
      </c>
      <c r="AR119" s="158" t="str">
        <f t="shared" si="51"/>
        <v/>
      </c>
    </row>
    <row r="120" spans="1:44" ht="11.25" customHeight="1" x14ac:dyDescent="0.2">
      <c r="A120" s="131" t="s">
        <v>738</v>
      </c>
      <c r="B120" s="133"/>
      <c r="C120" s="133"/>
      <c r="D120" s="133"/>
      <c r="E120" s="133">
        <v>1</v>
      </c>
      <c r="F120" s="143">
        <f t="shared" si="54"/>
        <v>0</v>
      </c>
      <c r="G120" s="147"/>
      <c r="H120" s="148"/>
      <c r="I120" s="144"/>
      <c r="J120" s="150"/>
      <c r="K120" s="151"/>
      <c r="L120" s="152">
        <f t="shared" si="31"/>
        <v>0</v>
      </c>
      <c r="M120" s="152">
        <f t="shared" si="32"/>
        <v>0</v>
      </c>
      <c r="N120" s="155"/>
      <c r="O120" s="154"/>
      <c r="P120" s="146"/>
      <c r="Q120" s="128">
        <f ca="1">IF(OR(ISBLANK($C$10),ISBLANK($C$12),ISBLANK($G$12),ISBLANK($G$13),AND(LEFT(G120,6)="Atrium",ISBLANK(I120))=TRUE)=TRUE,0,IF(LEFT(G120,6)="Atrium",IF(G120='ASHRAE 90.1 2013 - CST'!$D$2,0.4+I120*0.02,I120*0.03),IF(ISBLANK(G120),IF(ISBLANK(H120),"0",VLOOKUP(H120,INDIRECT("BSSTTable_"&amp;$C$10),2,FALSE)),INDEX(INDIRECT("CSTTable_"&amp;$C$10),MATCH($C$12,INDIRECT("BldgTypes_"&amp;$C$10),0),MATCH(G120,INDIRECT("CSTTableTypes_"&amp;$C$10),0)))))</f>
        <v>0</v>
      </c>
      <c r="R120" s="128">
        <f t="shared" ca="1" si="33"/>
        <v>0</v>
      </c>
      <c r="S120" s="128">
        <f t="shared" ca="1" si="34"/>
        <v>0</v>
      </c>
      <c r="T120" s="130">
        <f t="shared" si="35"/>
        <v>0</v>
      </c>
      <c r="U120" s="130">
        <f t="shared" si="36"/>
        <v>0</v>
      </c>
      <c r="V120" s="135">
        <f t="shared" ca="1" si="37"/>
        <v>0</v>
      </c>
      <c r="W120" s="135">
        <f t="shared" ca="1" si="38"/>
        <v>0</v>
      </c>
      <c r="X120" s="135">
        <f t="shared" ca="1" si="39"/>
        <v>0</v>
      </c>
      <c r="Y120" s="135">
        <f t="shared" ca="1" si="40"/>
        <v>0</v>
      </c>
      <c r="Z120" s="129">
        <f t="shared" si="41"/>
        <v>0</v>
      </c>
      <c r="AA120" s="129">
        <f t="shared" si="42"/>
        <v>0</v>
      </c>
      <c r="AB120" s="130">
        <f t="shared" ca="1" si="43"/>
        <v>0</v>
      </c>
      <c r="AC120" s="130">
        <f t="shared" ca="1" si="44"/>
        <v>0</v>
      </c>
      <c r="AD120" s="130">
        <f t="shared" si="55"/>
        <v>0</v>
      </c>
      <c r="AE120" s="130">
        <f t="shared" si="45"/>
        <v>0</v>
      </c>
      <c r="AF120" s="130">
        <f t="shared" ca="1" si="46"/>
        <v>0</v>
      </c>
      <c r="AG120" s="130">
        <f t="shared" ca="1" si="47"/>
        <v>0</v>
      </c>
      <c r="AH120" s="218"/>
      <c r="AI120" s="204"/>
      <c r="AJ120" s="204"/>
      <c r="AK120" s="162">
        <f t="shared" si="52"/>
        <v>100</v>
      </c>
      <c r="AL120" s="70">
        <f t="shared" si="48"/>
        <v>0</v>
      </c>
      <c r="AM120" s="70" t="e">
        <f>VLOOKUP(Worksheet!N120,code!$K$3:$M$13,3,FALSE)</f>
        <v>#N/A</v>
      </c>
      <c r="AN120" s="158" t="str">
        <f t="shared" si="29"/>
        <v/>
      </c>
      <c r="AO120" s="158" t="str">
        <f t="shared" si="49"/>
        <v/>
      </c>
      <c r="AP120" s="70" t="str">
        <f t="shared" si="50"/>
        <v/>
      </c>
      <c r="AQ120" s="158" t="str">
        <f t="shared" si="30"/>
        <v/>
      </c>
      <c r="AR120" s="158" t="str">
        <f t="shared" si="51"/>
        <v/>
      </c>
    </row>
    <row r="121" spans="1:44" ht="11.25" customHeight="1" x14ac:dyDescent="0.2">
      <c r="A121" s="131" t="s">
        <v>738</v>
      </c>
      <c r="B121" s="133"/>
      <c r="C121" s="133"/>
      <c r="D121" s="133"/>
      <c r="E121" s="133">
        <v>1</v>
      </c>
      <c r="F121" s="143">
        <f t="shared" ref="F121:F184" si="56">B121*E121</f>
        <v>0</v>
      </c>
      <c r="G121" s="147"/>
      <c r="H121" s="148"/>
      <c r="I121" s="144"/>
      <c r="J121" s="150"/>
      <c r="K121" s="151"/>
      <c r="L121" s="152">
        <f t="shared" si="31"/>
        <v>0</v>
      </c>
      <c r="M121" s="152">
        <f t="shared" si="32"/>
        <v>0</v>
      </c>
      <c r="N121" s="155"/>
      <c r="O121" s="154"/>
      <c r="P121" s="146"/>
      <c r="Q121" s="128">
        <f ca="1">IF(OR(ISBLANK($C$10),ISBLANK($C$12),ISBLANK($G$12),ISBLANK($G$13),AND(LEFT(G121,6)="Atrium",ISBLANK(I121))=TRUE)=TRUE,0,IF(LEFT(G121,6)="Atrium",IF(G121='ASHRAE 90.1 2013 - CST'!$D$2,0.4+I121*0.02,I121*0.03),IF(ISBLANK(G121),IF(ISBLANK(H121),"0",VLOOKUP(H121,INDIRECT("BSSTTable_"&amp;$C$10),2,FALSE)),INDEX(INDIRECT("CSTTable_"&amp;$C$10),MATCH($C$12,INDIRECT("BldgTypes_"&amp;$C$10),0),MATCH(G121,INDIRECT("CSTTableTypes_"&amp;$C$10),0)))))</f>
        <v>0</v>
      </c>
      <c r="R121" s="128">
        <f t="shared" ca="1" si="33"/>
        <v>0</v>
      </c>
      <c r="S121" s="128">
        <f t="shared" ca="1" si="34"/>
        <v>0</v>
      </c>
      <c r="T121" s="130">
        <f t="shared" si="35"/>
        <v>0</v>
      </c>
      <c r="U121" s="130">
        <f t="shared" si="36"/>
        <v>0</v>
      </c>
      <c r="V121" s="135">
        <f t="shared" ca="1" si="37"/>
        <v>0</v>
      </c>
      <c r="W121" s="135">
        <f t="shared" ca="1" si="38"/>
        <v>0</v>
      </c>
      <c r="X121" s="135">
        <f t="shared" ca="1" si="39"/>
        <v>0</v>
      </c>
      <c r="Y121" s="135">
        <f t="shared" ca="1" si="40"/>
        <v>0</v>
      </c>
      <c r="Z121" s="129">
        <f t="shared" si="41"/>
        <v>0</v>
      </c>
      <c r="AA121" s="129">
        <f t="shared" si="42"/>
        <v>0</v>
      </c>
      <c r="AB121" s="130">
        <f t="shared" ca="1" si="43"/>
        <v>0</v>
      </c>
      <c r="AC121" s="130">
        <f t="shared" ca="1" si="44"/>
        <v>0</v>
      </c>
      <c r="AD121" s="130">
        <f t="shared" ref="AD121:AD184" si="57">IF(AND(NOT(ISNA(T121)),$Z121="y"),V121,0)</f>
        <v>0</v>
      </c>
      <c r="AE121" s="130">
        <f t="shared" si="45"/>
        <v>0</v>
      </c>
      <c r="AF121" s="130">
        <f t="shared" ca="1" si="46"/>
        <v>0</v>
      </c>
      <c r="AG121" s="130">
        <f t="shared" ca="1" si="47"/>
        <v>0</v>
      </c>
      <c r="AH121" s="218"/>
      <c r="AI121" s="204"/>
      <c r="AJ121" s="204"/>
      <c r="AK121" s="162">
        <f t="shared" si="52"/>
        <v>101</v>
      </c>
      <c r="AL121" s="70">
        <f t="shared" si="48"/>
        <v>0</v>
      </c>
      <c r="AM121" s="70" t="e">
        <f>VLOOKUP(Worksheet!N121,code!$K$3:$M$13,3,FALSE)</f>
        <v>#N/A</v>
      </c>
      <c r="AN121" s="158" t="str">
        <f t="shared" si="29"/>
        <v/>
      </c>
      <c r="AO121" s="158" t="str">
        <f t="shared" si="49"/>
        <v/>
      </c>
      <c r="AP121" s="70" t="str">
        <f t="shared" si="50"/>
        <v/>
      </c>
      <c r="AQ121" s="158" t="str">
        <f t="shared" si="30"/>
        <v/>
      </c>
      <c r="AR121" s="158" t="str">
        <f t="shared" si="51"/>
        <v/>
      </c>
    </row>
    <row r="122" spans="1:44" ht="11.25" customHeight="1" x14ac:dyDescent="0.2">
      <c r="A122" s="131" t="s">
        <v>738</v>
      </c>
      <c r="B122" s="133"/>
      <c r="C122" s="133"/>
      <c r="D122" s="133"/>
      <c r="E122" s="133">
        <v>1</v>
      </c>
      <c r="F122" s="143">
        <f t="shared" si="56"/>
        <v>0</v>
      </c>
      <c r="G122" s="147"/>
      <c r="H122" s="148"/>
      <c r="I122" s="144"/>
      <c r="J122" s="150"/>
      <c r="K122" s="151"/>
      <c r="L122" s="152">
        <f t="shared" si="31"/>
        <v>0</v>
      </c>
      <c r="M122" s="152">
        <f t="shared" si="32"/>
        <v>0</v>
      </c>
      <c r="N122" s="155"/>
      <c r="O122" s="154"/>
      <c r="P122" s="146"/>
      <c r="Q122" s="128">
        <f ca="1">IF(OR(ISBLANK($C$10),ISBLANK($C$12),ISBLANK($G$12),ISBLANK($G$13),AND(LEFT(G122,6)="Atrium",ISBLANK(I122))=TRUE)=TRUE,0,IF(LEFT(G122,6)="Atrium",IF(G122='ASHRAE 90.1 2013 - CST'!$D$2,0.4+I122*0.02,I122*0.03),IF(ISBLANK(G122),IF(ISBLANK(H122),"0",VLOOKUP(H122,INDIRECT("BSSTTable_"&amp;$C$10),2,FALSE)),INDEX(INDIRECT("CSTTable_"&amp;$C$10),MATCH($C$12,INDIRECT("BldgTypes_"&amp;$C$10),0),MATCH(G122,INDIRECT("CSTTableTypes_"&amp;$C$10),0)))))</f>
        <v>0</v>
      </c>
      <c r="R122" s="128">
        <f t="shared" ca="1" si="33"/>
        <v>0</v>
      </c>
      <c r="S122" s="128">
        <f t="shared" ca="1" si="34"/>
        <v>0</v>
      </c>
      <c r="T122" s="130">
        <f t="shared" si="35"/>
        <v>0</v>
      </c>
      <c r="U122" s="130">
        <f t="shared" si="36"/>
        <v>0</v>
      </c>
      <c r="V122" s="135">
        <f t="shared" ca="1" si="37"/>
        <v>0</v>
      </c>
      <c r="W122" s="135">
        <f t="shared" ca="1" si="38"/>
        <v>0</v>
      </c>
      <c r="X122" s="135">
        <f t="shared" ca="1" si="39"/>
        <v>0</v>
      </c>
      <c r="Y122" s="135">
        <f t="shared" ca="1" si="40"/>
        <v>0</v>
      </c>
      <c r="Z122" s="129">
        <f t="shared" si="41"/>
        <v>0</v>
      </c>
      <c r="AA122" s="129">
        <f t="shared" si="42"/>
        <v>0</v>
      </c>
      <c r="AB122" s="130">
        <f t="shared" ca="1" si="43"/>
        <v>0</v>
      </c>
      <c r="AC122" s="130">
        <f t="shared" ca="1" si="44"/>
        <v>0</v>
      </c>
      <c r="AD122" s="130">
        <f t="shared" si="57"/>
        <v>0</v>
      </c>
      <c r="AE122" s="130">
        <f t="shared" si="45"/>
        <v>0</v>
      </c>
      <c r="AF122" s="130">
        <f t="shared" ca="1" si="46"/>
        <v>0</v>
      </c>
      <c r="AG122" s="130">
        <f t="shared" ca="1" si="47"/>
        <v>0</v>
      </c>
      <c r="AH122" s="218"/>
      <c r="AI122" s="204"/>
      <c r="AJ122" s="204"/>
      <c r="AK122" s="162">
        <f t="shared" si="52"/>
        <v>102</v>
      </c>
      <c r="AL122" s="70">
        <f t="shared" si="48"/>
        <v>0</v>
      </c>
      <c r="AM122" s="70" t="e">
        <f>VLOOKUP(Worksheet!N122,code!$K$3:$M$13,3,FALSE)</f>
        <v>#N/A</v>
      </c>
      <c r="AN122" s="158" t="str">
        <f t="shared" si="29"/>
        <v/>
      </c>
      <c r="AO122" s="158" t="str">
        <f t="shared" si="49"/>
        <v/>
      </c>
      <c r="AP122" s="70" t="str">
        <f t="shared" si="50"/>
        <v/>
      </c>
      <c r="AQ122" s="158" t="str">
        <f t="shared" si="30"/>
        <v/>
      </c>
      <c r="AR122" s="158" t="str">
        <f t="shared" si="51"/>
        <v/>
      </c>
    </row>
    <row r="123" spans="1:44" ht="11.25" customHeight="1" x14ac:dyDescent="0.2">
      <c r="A123" s="131" t="s">
        <v>738</v>
      </c>
      <c r="B123" s="133"/>
      <c r="C123" s="133"/>
      <c r="D123" s="133"/>
      <c r="E123" s="133">
        <v>1</v>
      </c>
      <c r="F123" s="143">
        <f t="shared" si="56"/>
        <v>0</v>
      </c>
      <c r="G123" s="147"/>
      <c r="H123" s="148"/>
      <c r="I123" s="144"/>
      <c r="J123" s="150"/>
      <c r="K123" s="151"/>
      <c r="L123" s="152">
        <f t="shared" si="31"/>
        <v>0</v>
      </c>
      <c r="M123" s="152">
        <f t="shared" si="32"/>
        <v>0</v>
      </c>
      <c r="N123" s="155"/>
      <c r="O123" s="154"/>
      <c r="P123" s="146"/>
      <c r="Q123" s="128">
        <f ca="1">IF(OR(ISBLANK($C$10),ISBLANK($C$12),ISBLANK($G$12),ISBLANK($G$13),AND(LEFT(G123,6)="Atrium",ISBLANK(I123))=TRUE)=TRUE,0,IF(LEFT(G123,6)="Atrium",IF(G123='ASHRAE 90.1 2013 - CST'!$D$2,0.4+I123*0.02,I123*0.03),IF(ISBLANK(G123),IF(ISBLANK(H123),"0",VLOOKUP(H123,INDIRECT("BSSTTable_"&amp;$C$10),2,FALSE)),INDEX(INDIRECT("CSTTable_"&amp;$C$10),MATCH($C$12,INDIRECT("BldgTypes_"&amp;$C$10),0),MATCH(G123,INDIRECT("CSTTableTypes_"&amp;$C$10),0)))))</f>
        <v>0</v>
      </c>
      <c r="R123" s="128">
        <f t="shared" ca="1" si="33"/>
        <v>0</v>
      </c>
      <c r="S123" s="128">
        <f t="shared" ca="1" si="34"/>
        <v>0</v>
      </c>
      <c r="T123" s="130">
        <f t="shared" si="35"/>
        <v>0</v>
      </c>
      <c r="U123" s="130">
        <f t="shared" si="36"/>
        <v>0</v>
      </c>
      <c r="V123" s="135">
        <f t="shared" ca="1" si="37"/>
        <v>0</v>
      </c>
      <c r="W123" s="135">
        <f t="shared" ca="1" si="38"/>
        <v>0</v>
      </c>
      <c r="X123" s="135">
        <f t="shared" ca="1" si="39"/>
        <v>0</v>
      </c>
      <c r="Y123" s="135">
        <f t="shared" ca="1" si="40"/>
        <v>0</v>
      </c>
      <c r="Z123" s="129">
        <f t="shared" si="41"/>
        <v>0</v>
      </c>
      <c r="AA123" s="129">
        <f t="shared" si="42"/>
        <v>0</v>
      </c>
      <c r="AB123" s="130">
        <f t="shared" ca="1" si="43"/>
        <v>0</v>
      </c>
      <c r="AC123" s="130">
        <f t="shared" ca="1" si="44"/>
        <v>0</v>
      </c>
      <c r="AD123" s="130">
        <f t="shared" si="57"/>
        <v>0</v>
      </c>
      <c r="AE123" s="130">
        <f t="shared" si="45"/>
        <v>0</v>
      </c>
      <c r="AF123" s="130">
        <f t="shared" ca="1" si="46"/>
        <v>0</v>
      </c>
      <c r="AG123" s="130">
        <f t="shared" ca="1" si="47"/>
        <v>0</v>
      </c>
      <c r="AH123" s="218"/>
      <c r="AI123" s="204"/>
      <c r="AJ123" s="204"/>
      <c r="AK123" s="162">
        <f t="shared" si="52"/>
        <v>103</v>
      </c>
      <c r="AL123" s="70">
        <f t="shared" si="48"/>
        <v>0</v>
      </c>
      <c r="AM123" s="70" t="e">
        <f>VLOOKUP(Worksheet!N123,code!$K$3:$M$13,3,FALSE)</f>
        <v>#N/A</v>
      </c>
      <c r="AN123" s="158" t="str">
        <f t="shared" si="29"/>
        <v/>
      </c>
      <c r="AO123" s="158" t="str">
        <f t="shared" si="49"/>
        <v/>
      </c>
      <c r="AP123" s="70" t="str">
        <f t="shared" si="50"/>
        <v/>
      </c>
      <c r="AQ123" s="158" t="str">
        <f t="shared" si="30"/>
        <v/>
      </c>
      <c r="AR123" s="158" t="str">
        <f t="shared" si="51"/>
        <v/>
      </c>
    </row>
    <row r="124" spans="1:44" ht="11.25" customHeight="1" x14ac:dyDescent="0.2">
      <c r="A124" s="131" t="s">
        <v>738</v>
      </c>
      <c r="B124" s="133"/>
      <c r="C124" s="133"/>
      <c r="D124" s="133"/>
      <c r="E124" s="133">
        <v>1</v>
      </c>
      <c r="F124" s="143">
        <f t="shared" si="56"/>
        <v>0</v>
      </c>
      <c r="G124" s="147"/>
      <c r="H124" s="148"/>
      <c r="I124" s="144"/>
      <c r="J124" s="150"/>
      <c r="K124" s="151"/>
      <c r="L124" s="152">
        <f t="shared" si="31"/>
        <v>0</v>
      </c>
      <c r="M124" s="152">
        <f t="shared" si="32"/>
        <v>0</v>
      </c>
      <c r="N124" s="155"/>
      <c r="O124" s="154"/>
      <c r="P124" s="146"/>
      <c r="Q124" s="128">
        <f ca="1">IF(OR(ISBLANK($C$10),ISBLANK($C$12),ISBLANK($G$12),ISBLANK($G$13),AND(LEFT(G124,6)="Atrium",ISBLANK(I124))=TRUE)=TRUE,0,IF(LEFT(G124,6)="Atrium",IF(G124='ASHRAE 90.1 2013 - CST'!$D$2,0.4+I124*0.02,I124*0.03),IF(ISBLANK(G124),IF(ISBLANK(H124),"0",VLOOKUP(H124,INDIRECT("BSSTTable_"&amp;$C$10),2,FALSE)),INDEX(INDIRECT("CSTTable_"&amp;$C$10),MATCH($C$12,INDIRECT("BldgTypes_"&amp;$C$10),0),MATCH(G124,INDIRECT("CSTTableTypes_"&amp;$C$10),0)))))</f>
        <v>0</v>
      </c>
      <c r="R124" s="128">
        <f t="shared" ca="1" si="33"/>
        <v>0</v>
      </c>
      <c r="S124" s="128">
        <f t="shared" ca="1" si="34"/>
        <v>0</v>
      </c>
      <c r="T124" s="130">
        <f t="shared" si="35"/>
        <v>0</v>
      </c>
      <c r="U124" s="130">
        <f t="shared" si="36"/>
        <v>0</v>
      </c>
      <c r="V124" s="135">
        <f t="shared" ca="1" si="37"/>
        <v>0</v>
      </c>
      <c r="W124" s="135">
        <f t="shared" ca="1" si="38"/>
        <v>0</v>
      </c>
      <c r="X124" s="135">
        <f t="shared" ca="1" si="39"/>
        <v>0</v>
      </c>
      <c r="Y124" s="135">
        <f t="shared" ca="1" si="40"/>
        <v>0</v>
      </c>
      <c r="Z124" s="129">
        <f t="shared" si="41"/>
        <v>0</v>
      </c>
      <c r="AA124" s="129">
        <f t="shared" si="42"/>
        <v>0</v>
      </c>
      <c r="AB124" s="130">
        <f t="shared" ca="1" si="43"/>
        <v>0</v>
      </c>
      <c r="AC124" s="130">
        <f t="shared" ca="1" si="44"/>
        <v>0</v>
      </c>
      <c r="AD124" s="130">
        <f t="shared" si="57"/>
        <v>0</v>
      </c>
      <c r="AE124" s="130">
        <f t="shared" si="45"/>
        <v>0</v>
      </c>
      <c r="AF124" s="130">
        <f t="shared" ca="1" si="46"/>
        <v>0</v>
      </c>
      <c r="AG124" s="130">
        <f t="shared" ca="1" si="47"/>
        <v>0</v>
      </c>
      <c r="AH124" s="218"/>
      <c r="AI124" s="204"/>
      <c r="AJ124" s="204"/>
      <c r="AK124" s="162">
        <f t="shared" si="52"/>
        <v>104</v>
      </c>
      <c r="AL124" s="70">
        <f t="shared" si="48"/>
        <v>0</v>
      </c>
      <c r="AM124" s="70" t="e">
        <f>VLOOKUP(Worksheet!N124,code!$K$3:$M$13,3,FALSE)</f>
        <v>#N/A</v>
      </c>
      <c r="AN124" s="158" t="str">
        <f t="shared" si="29"/>
        <v/>
      </c>
      <c r="AO124" s="158" t="str">
        <f t="shared" si="49"/>
        <v/>
      </c>
      <c r="AP124" s="70" t="str">
        <f t="shared" si="50"/>
        <v/>
      </c>
      <c r="AQ124" s="158" t="str">
        <f t="shared" si="30"/>
        <v/>
      </c>
      <c r="AR124" s="158" t="str">
        <f t="shared" si="51"/>
        <v/>
      </c>
    </row>
    <row r="125" spans="1:44" ht="11.25" customHeight="1" x14ac:dyDescent="0.2">
      <c r="A125" s="131" t="s">
        <v>738</v>
      </c>
      <c r="B125" s="133"/>
      <c r="C125" s="133"/>
      <c r="D125" s="133"/>
      <c r="E125" s="133">
        <v>1</v>
      </c>
      <c r="F125" s="143">
        <f t="shared" si="56"/>
        <v>0</v>
      </c>
      <c r="G125" s="147"/>
      <c r="H125" s="148"/>
      <c r="I125" s="144"/>
      <c r="J125" s="150"/>
      <c r="K125" s="151"/>
      <c r="L125" s="152">
        <f t="shared" si="31"/>
        <v>0</v>
      </c>
      <c r="M125" s="152">
        <f t="shared" si="32"/>
        <v>0</v>
      </c>
      <c r="N125" s="155"/>
      <c r="O125" s="154"/>
      <c r="P125" s="146"/>
      <c r="Q125" s="128">
        <f ca="1">IF(OR(ISBLANK($C$10),ISBLANK($C$12),ISBLANK($G$12),ISBLANK($G$13),AND(LEFT(G125,6)="Atrium",ISBLANK(I125))=TRUE)=TRUE,0,IF(LEFT(G125,6)="Atrium",IF(G125='ASHRAE 90.1 2013 - CST'!$D$2,0.4+I125*0.02,I125*0.03),IF(ISBLANK(G125),IF(ISBLANK(H125),"0",VLOOKUP(H125,INDIRECT("BSSTTable_"&amp;$C$10),2,FALSE)),INDEX(INDIRECT("CSTTable_"&amp;$C$10),MATCH($C$12,INDIRECT("BldgTypes_"&amp;$C$10),0),MATCH(G125,INDIRECT("CSTTableTypes_"&amp;$C$10),0)))))</f>
        <v>0</v>
      </c>
      <c r="R125" s="128">
        <f t="shared" ca="1" si="33"/>
        <v>0</v>
      </c>
      <c r="S125" s="128">
        <f t="shared" ca="1" si="34"/>
        <v>0</v>
      </c>
      <c r="T125" s="130">
        <f t="shared" si="35"/>
        <v>0</v>
      </c>
      <c r="U125" s="130">
        <f t="shared" si="36"/>
        <v>0</v>
      </c>
      <c r="V125" s="135">
        <f t="shared" ca="1" si="37"/>
        <v>0</v>
      </c>
      <c r="W125" s="135">
        <f t="shared" ca="1" si="38"/>
        <v>0</v>
      </c>
      <c r="X125" s="135">
        <f t="shared" ca="1" si="39"/>
        <v>0</v>
      </c>
      <c r="Y125" s="135">
        <f t="shared" ca="1" si="40"/>
        <v>0</v>
      </c>
      <c r="Z125" s="129">
        <f t="shared" si="41"/>
        <v>0</v>
      </c>
      <c r="AA125" s="129">
        <f t="shared" si="42"/>
        <v>0</v>
      </c>
      <c r="AB125" s="130">
        <f t="shared" ca="1" si="43"/>
        <v>0</v>
      </c>
      <c r="AC125" s="130">
        <f t="shared" ca="1" si="44"/>
        <v>0</v>
      </c>
      <c r="AD125" s="130">
        <f t="shared" si="57"/>
        <v>0</v>
      </c>
      <c r="AE125" s="130">
        <f t="shared" si="45"/>
        <v>0</v>
      </c>
      <c r="AF125" s="130">
        <f t="shared" ca="1" si="46"/>
        <v>0</v>
      </c>
      <c r="AG125" s="130">
        <f t="shared" ca="1" si="47"/>
        <v>0</v>
      </c>
      <c r="AH125" s="218"/>
      <c r="AI125" s="204"/>
      <c r="AJ125" s="204"/>
      <c r="AK125" s="162">
        <f t="shared" si="52"/>
        <v>105</v>
      </c>
      <c r="AL125" s="70">
        <f t="shared" si="48"/>
        <v>0</v>
      </c>
      <c r="AM125" s="70" t="e">
        <f>VLOOKUP(Worksheet!N125,code!$K$3:$M$13,3,FALSE)</f>
        <v>#N/A</v>
      </c>
      <c r="AN125" s="158" t="str">
        <f t="shared" si="29"/>
        <v/>
      </c>
      <c r="AO125" s="158" t="str">
        <f t="shared" si="49"/>
        <v/>
      </c>
      <c r="AP125" s="70" t="str">
        <f t="shared" si="50"/>
        <v/>
      </c>
      <c r="AQ125" s="158" t="str">
        <f t="shared" si="30"/>
        <v/>
      </c>
      <c r="AR125" s="158" t="str">
        <f t="shared" si="51"/>
        <v/>
      </c>
    </row>
    <row r="126" spans="1:44" ht="11.25" customHeight="1" x14ac:dyDescent="0.2">
      <c r="A126" s="131" t="s">
        <v>738</v>
      </c>
      <c r="B126" s="133"/>
      <c r="C126" s="133"/>
      <c r="D126" s="133"/>
      <c r="E126" s="133">
        <v>1</v>
      </c>
      <c r="F126" s="143">
        <f t="shared" si="56"/>
        <v>0</v>
      </c>
      <c r="G126" s="147"/>
      <c r="H126" s="148"/>
      <c r="I126" s="144"/>
      <c r="J126" s="150"/>
      <c r="K126" s="151"/>
      <c r="L126" s="152">
        <f t="shared" si="31"/>
        <v>0</v>
      </c>
      <c r="M126" s="152">
        <f t="shared" si="32"/>
        <v>0</v>
      </c>
      <c r="N126" s="155"/>
      <c r="O126" s="154"/>
      <c r="P126" s="146"/>
      <c r="Q126" s="128">
        <f ca="1">IF(OR(ISBLANK($C$10),ISBLANK($C$12),ISBLANK($G$12),ISBLANK($G$13),AND(LEFT(G126,6)="Atrium",ISBLANK(I126))=TRUE)=TRUE,0,IF(LEFT(G126,6)="Atrium",IF(G126='ASHRAE 90.1 2013 - CST'!$D$2,0.4+I126*0.02,I126*0.03),IF(ISBLANK(G126),IF(ISBLANK(H126),"0",VLOOKUP(H126,INDIRECT("BSSTTable_"&amp;$C$10),2,FALSE)),INDEX(INDIRECT("CSTTable_"&amp;$C$10),MATCH($C$12,INDIRECT("BldgTypes_"&amp;$C$10),0),MATCH(G126,INDIRECT("CSTTableTypes_"&amp;$C$10),0)))))</f>
        <v>0</v>
      </c>
      <c r="R126" s="128">
        <f t="shared" ca="1" si="33"/>
        <v>0</v>
      </c>
      <c r="S126" s="128">
        <f t="shared" ca="1" si="34"/>
        <v>0</v>
      </c>
      <c r="T126" s="130">
        <f t="shared" si="35"/>
        <v>0</v>
      </c>
      <c r="U126" s="130">
        <f t="shared" si="36"/>
        <v>0</v>
      </c>
      <c r="V126" s="135">
        <f t="shared" ca="1" si="37"/>
        <v>0</v>
      </c>
      <c r="W126" s="135">
        <f t="shared" ca="1" si="38"/>
        <v>0</v>
      </c>
      <c r="X126" s="135">
        <f t="shared" ca="1" si="39"/>
        <v>0</v>
      </c>
      <c r="Y126" s="135">
        <f t="shared" ca="1" si="40"/>
        <v>0</v>
      </c>
      <c r="Z126" s="129">
        <f t="shared" si="41"/>
        <v>0</v>
      </c>
      <c r="AA126" s="129">
        <f t="shared" si="42"/>
        <v>0</v>
      </c>
      <c r="AB126" s="130">
        <f t="shared" ca="1" si="43"/>
        <v>0</v>
      </c>
      <c r="AC126" s="130">
        <f t="shared" ca="1" si="44"/>
        <v>0</v>
      </c>
      <c r="AD126" s="130">
        <f t="shared" si="57"/>
        <v>0</v>
      </c>
      <c r="AE126" s="130">
        <f t="shared" si="45"/>
        <v>0</v>
      </c>
      <c r="AF126" s="130">
        <f t="shared" ca="1" si="46"/>
        <v>0</v>
      </c>
      <c r="AG126" s="130">
        <f t="shared" ca="1" si="47"/>
        <v>0</v>
      </c>
      <c r="AH126" s="218"/>
      <c r="AI126" s="204"/>
      <c r="AJ126" s="204"/>
      <c r="AK126" s="162">
        <f t="shared" si="52"/>
        <v>106</v>
      </c>
      <c r="AL126" s="70">
        <f t="shared" si="48"/>
        <v>0</v>
      </c>
      <c r="AM126" s="70" t="e">
        <f>VLOOKUP(Worksheet!N126,code!$K$3:$M$13,3,FALSE)</f>
        <v>#N/A</v>
      </c>
      <c r="AN126" s="158" t="str">
        <f t="shared" si="29"/>
        <v/>
      </c>
      <c r="AO126" s="158" t="str">
        <f t="shared" si="49"/>
        <v/>
      </c>
      <c r="AP126" s="70" t="str">
        <f t="shared" si="50"/>
        <v/>
      </c>
      <c r="AQ126" s="158" t="str">
        <f t="shared" si="30"/>
        <v/>
      </c>
      <c r="AR126" s="158" t="str">
        <f t="shared" si="51"/>
        <v/>
      </c>
    </row>
    <row r="127" spans="1:44" ht="11.25" customHeight="1" x14ac:dyDescent="0.2">
      <c r="A127" s="131" t="s">
        <v>738</v>
      </c>
      <c r="B127" s="133"/>
      <c r="C127" s="133"/>
      <c r="D127" s="133"/>
      <c r="E127" s="133">
        <v>1</v>
      </c>
      <c r="F127" s="143">
        <f t="shared" si="56"/>
        <v>0</v>
      </c>
      <c r="G127" s="147"/>
      <c r="H127" s="148"/>
      <c r="I127" s="144"/>
      <c r="J127" s="150"/>
      <c r="K127" s="151"/>
      <c r="L127" s="152">
        <f t="shared" si="31"/>
        <v>0</v>
      </c>
      <c r="M127" s="152">
        <f t="shared" si="32"/>
        <v>0</v>
      </c>
      <c r="N127" s="155"/>
      <c r="O127" s="154"/>
      <c r="P127" s="146"/>
      <c r="Q127" s="128">
        <f ca="1">IF(OR(ISBLANK($C$10),ISBLANK($C$12),ISBLANK($G$12),ISBLANK($G$13),AND(LEFT(G127,6)="Atrium",ISBLANK(I127))=TRUE)=TRUE,0,IF(LEFT(G127,6)="Atrium",IF(G127='ASHRAE 90.1 2013 - CST'!$D$2,0.4+I127*0.02,I127*0.03),IF(ISBLANK(G127),IF(ISBLANK(H127),"0",VLOOKUP(H127,INDIRECT("BSSTTable_"&amp;$C$10),2,FALSE)),INDEX(INDIRECT("CSTTable_"&amp;$C$10),MATCH($C$12,INDIRECT("BldgTypes_"&amp;$C$10),0),MATCH(G127,INDIRECT("CSTTableTypes_"&amp;$C$10),0)))))</f>
        <v>0</v>
      </c>
      <c r="R127" s="128">
        <f t="shared" ca="1" si="33"/>
        <v>0</v>
      </c>
      <c r="S127" s="128">
        <f t="shared" ca="1" si="34"/>
        <v>0</v>
      </c>
      <c r="T127" s="130">
        <f t="shared" si="35"/>
        <v>0</v>
      </c>
      <c r="U127" s="130">
        <f t="shared" si="36"/>
        <v>0</v>
      </c>
      <c r="V127" s="135">
        <f t="shared" ca="1" si="37"/>
        <v>0</v>
      </c>
      <c r="W127" s="135">
        <f t="shared" ca="1" si="38"/>
        <v>0</v>
      </c>
      <c r="X127" s="135">
        <f t="shared" ca="1" si="39"/>
        <v>0</v>
      </c>
      <c r="Y127" s="135">
        <f t="shared" ca="1" si="40"/>
        <v>0</v>
      </c>
      <c r="Z127" s="129">
        <f t="shared" si="41"/>
        <v>0</v>
      </c>
      <c r="AA127" s="129">
        <f t="shared" si="42"/>
        <v>0</v>
      </c>
      <c r="AB127" s="130">
        <f t="shared" ca="1" si="43"/>
        <v>0</v>
      </c>
      <c r="AC127" s="130">
        <f t="shared" ca="1" si="44"/>
        <v>0</v>
      </c>
      <c r="AD127" s="130">
        <f t="shared" si="57"/>
        <v>0</v>
      </c>
      <c r="AE127" s="130">
        <f t="shared" si="45"/>
        <v>0</v>
      </c>
      <c r="AF127" s="130">
        <f t="shared" ca="1" si="46"/>
        <v>0</v>
      </c>
      <c r="AG127" s="130">
        <f t="shared" ca="1" si="47"/>
        <v>0</v>
      </c>
      <c r="AH127" s="218"/>
      <c r="AI127" s="204"/>
      <c r="AJ127" s="204"/>
      <c r="AK127" s="162">
        <f t="shared" si="52"/>
        <v>107</v>
      </c>
      <c r="AL127" s="70">
        <f t="shared" si="48"/>
        <v>0</v>
      </c>
      <c r="AM127" s="70" t="e">
        <f>VLOOKUP(Worksheet!N127,code!$K$3:$M$13,3,FALSE)</f>
        <v>#N/A</v>
      </c>
      <c r="AN127" s="158" t="str">
        <f t="shared" si="29"/>
        <v/>
      </c>
      <c r="AO127" s="158" t="str">
        <f t="shared" si="49"/>
        <v/>
      </c>
      <c r="AP127" s="70" t="str">
        <f t="shared" si="50"/>
        <v/>
      </c>
      <c r="AQ127" s="158" t="str">
        <f t="shared" si="30"/>
        <v/>
      </c>
      <c r="AR127" s="158" t="str">
        <f t="shared" si="51"/>
        <v/>
      </c>
    </row>
    <row r="128" spans="1:44" ht="11.25" customHeight="1" x14ac:dyDescent="0.2">
      <c r="A128" s="131" t="s">
        <v>738</v>
      </c>
      <c r="B128" s="133"/>
      <c r="C128" s="133"/>
      <c r="D128" s="133"/>
      <c r="E128" s="133">
        <v>1</v>
      </c>
      <c r="F128" s="143">
        <f t="shared" si="56"/>
        <v>0</v>
      </c>
      <c r="G128" s="147"/>
      <c r="H128" s="148"/>
      <c r="I128" s="144"/>
      <c r="J128" s="150"/>
      <c r="K128" s="151"/>
      <c r="L128" s="152">
        <f t="shared" si="31"/>
        <v>0</v>
      </c>
      <c r="M128" s="152">
        <f t="shared" si="32"/>
        <v>0</v>
      </c>
      <c r="N128" s="155"/>
      <c r="O128" s="154"/>
      <c r="P128" s="146"/>
      <c r="Q128" s="128">
        <f ca="1">IF(OR(ISBLANK($C$10),ISBLANK($C$12),ISBLANK($G$12),ISBLANK($G$13),AND(LEFT(G128,6)="Atrium",ISBLANK(I128))=TRUE)=TRUE,0,IF(LEFT(G128,6)="Atrium",IF(G128='ASHRAE 90.1 2013 - CST'!$D$2,0.4+I128*0.02,I128*0.03),IF(ISBLANK(G128),IF(ISBLANK(H128),"0",VLOOKUP(H128,INDIRECT("BSSTTable_"&amp;$C$10),2,FALSE)),INDEX(INDIRECT("CSTTable_"&amp;$C$10),MATCH($C$12,INDIRECT("BldgTypes_"&amp;$C$10),0),MATCH(G128,INDIRECT("CSTTableTypes_"&amp;$C$10),0)))))</f>
        <v>0</v>
      </c>
      <c r="R128" s="128">
        <f t="shared" ca="1" si="33"/>
        <v>0</v>
      </c>
      <c r="S128" s="128">
        <f t="shared" ca="1" si="34"/>
        <v>0</v>
      </c>
      <c r="T128" s="130">
        <f t="shared" si="35"/>
        <v>0</v>
      </c>
      <c r="U128" s="130">
        <f t="shared" si="36"/>
        <v>0</v>
      </c>
      <c r="V128" s="135">
        <f t="shared" ca="1" si="37"/>
        <v>0</v>
      </c>
      <c r="W128" s="135">
        <f t="shared" ca="1" si="38"/>
        <v>0</v>
      </c>
      <c r="X128" s="135">
        <f t="shared" ca="1" si="39"/>
        <v>0</v>
      </c>
      <c r="Y128" s="135">
        <f t="shared" ca="1" si="40"/>
        <v>0</v>
      </c>
      <c r="Z128" s="129">
        <f t="shared" si="41"/>
        <v>0</v>
      </c>
      <c r="AA128" s="129">
        <f t="shared" si="42"/>
        <v>0</v>
      </c>
      <c r="AB128" s="130">
        <f t="shared" ca="1" si="43"/>
        <v>0</v>
      </c>
      <c r="AC128" s="130">
        <f t="shared" ca="1" si="44"/>
        <v>0</v>
      </c>
      <c r="AD128" s="130">
        <f t="shared" si="57"/>
        <v>0</v>
      </c>
      <c r="AE128" s="130">
        <f t="shared" si="45"/>
        <v>0</v>
      </c>
      <c r="AF128" s="130">
        <f t="shared" ca="1" si="46"/>
        <v>0</v>
      </c>
      <c r="AG128" s="130">
        <f t="shared" ca="1" si="47"/>
        <v>0</v>
      </c>
      <c r="AH128" s="218"/>
      <c r="AI128" s="204"/>
      <c r="AJ128" s="204"/>
      <c r="AK128" s="162">
        <f t="shared" si="52"/>
        <v>108</v>
      </c>
      <c r="AL128" s="70">
        <f t="shared" si="48"/>
        <v>0</v>
      </c>
      <c r="AM128" s="70" t="e">
        <f>VLOOKUP(Worksheet!N128,code!$K$3:$M$13,3,FALSE)</f>
        <v>#N/A</v>
      </c>
      <c r="AN128" s="158" t="str">
        <f t="shared" si="29"/>
        <v/>
      </c>
      <c r="AO128" s="158" t="str">
        <f t="shared" si="49"/>
        <v/>
      </c>
      <c r="AP128" s="70" t="str">
        <f t="shared" si="50"/>
        <v/>
      </c>
      <c r="AQ128" s="158" t="str">
        <f t="shared" si="30"/>
        <v/>
      </c>
      <c r="AR128" s="158" t="str">
        <f t="shared" si="51"/>
        <v/>
      </c>
    </row>
    <row r="129" spans="1:44" ht="11.25" customHeight="1" x14ac:dyDescent="0.2">
      <c r="A129" s="131" t="s">
        <v>738</v>
      </c>
      <c r="B129" s="133"/>
      <c r="C129" s="133"/>
      <c r="D129" s="133"/>
      <c r="E129" s="133">
        <v>1</v>
      </c>
      <c r="F129" s="143">
        <f t="shared" si="56"/>
        <v>0</v>
      </c>
      <c r="G129" s="147"/>
      <c r="H129" s="148"/>
      <c r="I129" s="144"/>
      <c r="J129" s="150"/>
      <c r="K129" s="151"/>
      <c r="L129" s="152">
        <f t="shared" si="31"/>
        <v>0</v>
      </c>
      <c r="M129" s="152">
        <f t="shared" si="32"/>
        <v>0</v>
      </c>
      <c r="N129" s="155"/>
      <c r="O129" s="154"/>
      <c r="P129" s="146"/>
      <c r="Q129" s="128">
        <f ca="1">IF(OR(ISBLANK($C$10),ISBLANK($C$12),ISBLANK($G$12),ISBLANK($G$13),AND(LEFT(G129,6)="Atrium",ISBLANK(I129))=TRUE)=TRUE,0,IF(LEFT(G129,6)="Atrium",IF(G129='ASHRAE 90.1 2013 - CST'!$D$2,0.4+I129*0.02,I129*0.03),IF(ISBLANK(G129),IF(ISBLANK(H129),"0",VLOOKUP(H129,INDIRECT("BSSTTable_"&amp;$C$10),2,FALSE)),INDEX(INDIRECT("CSTTable_"&amp;$C$10),MATCH($C$12,INDIRECT("BldgTypes_"&amp;$C$10),0),MATCH(G129,INDIRECT("CSTTableTypes_"&amp;$C$10),0)))))</f>
        <v>0</v>
      </c>
      <c r="R129" s="128">
        <f t="shared" ca="1" si="33"/>
        <v>0</v>
      </c>
      <c r="S129" s="128">
        <f t="shared" ca="1" si="34"/>
        <v>0</v>
      </c>
      <c r="T129" s="130">
        <f t="shared" si="35"/>
        <v>0</v>
      </c>
      <c r="U129" s="130">
        <f t="shared" si="36"/>
        <v>0</v>
      </c>
      <c r="V129" s="135">
        <f t="shared" ca="1" si="37"/>
        <v>0</v>
      </c>
      <c r="W129" s="135">
        <f t="shared" ca="1" si="38"/>
        <v>0</v>
      </c>
      <c r="X129" s="135">
        <f t="shared" ca="1" si="39"/>
        <v>0</v>
      </c>
      <c r="Y129" s="135">
        <f t="shared" ca="1" si="40"/>
        <v>0</v>
      </c>
      <c r="Z129" s="129">
        <f t="shared" si="41"/>
        <v>0</v>
      </c>
      <c r="AA129" s="129">
        <f t="shared" si="42"/>
        <v>0</v>
      </c>
      <c r="AB129" s="130">
        <f t="shared" ca="1" si="43"/>
        <v>0</v>
      </c>
      <c r="AC129" s="130">
        <f t="shared" ca="1" si="44"/>
        <v>0</v>
      </c>
      <c r="AD129" s="130">
        <f t="shared" si="57"/>
        <v>0</v>
      </c>
      <c r="AE129" s="130">
        <f t="shared" si="45"/>
        <v>0</v>
      </c>
      <c r="AF129" s="130">
        <f t="shared" ca="1" si="46"/>
        <v>0</v>
      </c>
      <c r="AG129" s="130">
        <f t="shared" ca="1" si="47"/>
        <v>0</v>
      </c>
      <c r="AH129" s="218"/>
      <c r="AI129" s="204"/>
      <c r="AJ129" s="204"/>
      <c r="AK129" s="162">
        <f t="shared" si="52"/>
        <v>109</v>
      </c>
      <c r="AL129" s="70">
        <f t="shared" si="48"/>
        <v>0</v>
      </c>
      <c r="AM129" s="70" t="e">
        <f>VLOOKUP(Worksheet!N129,code!$K$3:$M$13,3,FALSE)</f>
        <v>#N/A</v>
      </c>
      <c r="AN129" s="158" t="str">
        <f t="shared" si="29"/>
        <v/>
      </c>
      <c r="AO129" s="158" t="str">
        <f t="shared" si="49"/>
        <v/>
      </c>
      <c r="AP129" s="70" t="str">
        <f t="shared" si="50"/>
        <v/>
      </c>
      <c r="AQ129" s="158" t="str">
        <f t="shared" si="30"/>
        <v/>
      </c>
      <c r="AR129" s="158" t="str">
        <f t="shared" si="51"/>
        <v/>
      </c>
    </row>
    <row r="130" spans="1:44" ht="11.25" customHeight="1" x14ac:dyDescent="0.2">
      <c r="A130" s="131" t="s">
        <v>738</v>
      </c>
      <c r="B130" s="133"/>
      <c r="C130" s="133"/>
      <c r="D130" s="133"/>
      <c r="E130" s="133">
        <v>1</v>
      </c>
      <c r="F130" s="143">
        <f t="shared" si="56"/>
        <v>0</v>
      </c>
      <c r="G130" s="147"/>
      <c r="H130" s="148"/>
      <c r="I130" s="144"/>
      <c r="J130" s="150"/>
      <c r="K130" s="151"/>
      <c r="L130" s="152">
        <f t="shared" si="31"/>
        <v>0</v>
      </c>
      <c r="M130" s="152">
        <f t="shared" si="32"/>
        <v>0</v>
      </c>
      <c r="N130" s="155"/>
      <c r="O130" s="154"/>
      <c r="P130" s="146"/>
      <c r="Q130" s="128">
        <f ca="1">IF(OR(ISBLANK($C$10),ISBLANK($C$12),ISBLANK($G$12),ISBLANK($G$13),AND(LEFT(G130,6)="Atrium",ISBLANK(I130))=TRUE)=TRUE,0,IF(LEFT(G130,6)="Atrium",IF(G130='ASHRAE 90.1 2013 - CST'!$D$2,0.4+I130*0.02,I130*0.03),IF(ISBLANK(G130),IF(ISBLANK(H130),"0",VLOOKUP(H130,INDIRECT("BSSTTable_"&amp;$C$10),2,FALSE)),INDEX(INDIRECT("CSTTable_"&amp;$C$10),MATCH($C$12,INDIRECT("BldgTypes_"&amp;$C$10),0),MATCH(G130,INDIRECT("CSTTableTypes_"&amp;$C$10),0)))))</f>
        <v>0</v>
      </c>
      <c r="R130" s="128">
        <f t="shared" ca="1" si="33"/>
        <v>0</v>
      </c>
      <c r="S130" s="128">
        <f t="shared" ca="1" si="34"/>
        <v>0</v>
      </c>
      <c r="T130" s="130">
        <f t="shared" si="35"/>
        <v>0</v>
      </c>
      <c r="U130" s="130">
        <f t="shared" si="36"/>
        <v>0</v>
      </c>
      <c r="V130" s="135">
        <f t="shared" ca="1" si="37"/>
        <v>0</v>
      </c>
      <c r="W130" s="135">
        <f t="shared" ca="1" si="38"/>
        <v>0</v>
      </c>
      <c r="X130" s="135">
        <f t="shared" ca="1" si="39"/>
        <v>0</v>
      </c>
      <c r="Y130" s="135">
        <f t="shared" ca="1" si="40"/>
        <v>0</v>
      </c>
      <c r="Z130" s="129">
        <f t="shared" si="41"/>
        <v>0</v>
      </c>
      <c r="AA130" s="129">
        <f t="shared" si="42"/>
        <v>0</v>
      </c>
      <c r="AB130" s="130">
        <f t="shared" ca="1" si="43"/>
        <v>0</v>
      </c>
      <c r="AC130" s="130">
        <f t="shared" ca="1" si="44"/>
        <v>0</v>
      </c>
      <c r="AD130" s="130">
        <f t="shared" si="57"/>
        <v>0</v>
      </c>
      <c r="AE130" s="130">
        <f t="shared" si="45"/>
        <v>0</v>
      </c>
      <c r="AF130" s="130">
        <f t="shared" ca="1" si="46"/>
        <v>0</v>
      </c>
      <c r="AG130" s="130">
        <f t="shared" ca="1" si="47"/>
        <v>0</v>
      </c>
      <c r="AH130" s="218"/>
      <c r="AI130" s="204"/>
      <c r="AJ130" s="204"/>
      <c r="AK130" s="162">
        <f t="shared" si="52"/>
        <v>110</v>
      </c>
      <c r="AL130" s="70">
        <f t="shared" si="48"/>
        <v>0</v>
      </c>
      <c r="AM130" s="70" t="e">
        <f>VLOOKUP(Worksheet!N130,code!$K$3:$M$13,3,FALSE)</f>
        <v>#N/A</v>
      </c>
      <c r="AN130" s="158" t="str">
        <f t="shared" si="29"/>
        <v/>
      </c>
      <c r="AO130" s="158" t="str">
        <f t="shared" si="49"/>
        <v/>
      </c>
      <c r="AP130" s="70" t="str">
        <f t="shared" si="50"/>
        <v/>
      </c>
      <c r="AQ130" s="158" t="str">
        <f t="shared" si="30"/>
        <v/>
      </c>
      <c r="AR130" s="158" t="str">
        <f t="shared" si="51"/>
        <v/>
      </c>
    </row>
    <row r="131" spans="1:44" ht="11.25" customHeight="1" x14ac:dyDescent="0.2">
      <c r="A131" s="131" t="s">
        <v>738</v>
      </c>
      <c r="B131" s="133"/>
      <c r="C131" s="133"/>
      <c r="D131" s="133"/>
      <c r="E131" s="133">
        <v>1</v>
      </c>
      <c r="F131" s="143">
        <f t="shared" si="56"/>
        <v>0</v>
      </c>
      <c r="G131" s="147"/>
      <c r="H131" s="148"/>
      <c r="I131" s="144"/>
      <c r="J131" s="150"/>
      <c r="K131" s="151"/>
      <c r="L131" s="152">
        <f t="shared" si="31"/>
        <v>0</v>
      </c>
      <c r="M131" s="152">
        <f t="shared" si="32"/>
        <v>0</v>
      </c>
      <c r="N131" s="155"/>
      <c r="O131" s="154"/>
      <c r="P131" s="146"/>
      <c r="Q131" s="128">
        <f ca="1">IF(OR(ISBLANK($C$10),ISBLANK($C$12),ISBLANK($G$12),ISBLANK($G$13),AND(LEFT(G131,6)="Atrium",ISBLANK(I131))=TRUE)=TRUE,0,IF(LEFT(G131,6)="Atrium",IF(G131='ASHRAE 90.1 2013 - CST'!$D$2,0.4+I131*0.02,I131*0.03),IF(ISBLANK(G131),IF(ISBLANK(H131),"0",VLOOKUP(H131,INDIRECT("BSSTTable_"&amp;$C$10),2,FALSE)),INDEX(INDIRECT("CSTTable_"&amp;$C$10),MATCH($C$12,INDIRECT("BldgTypes_"&amp;$C$10),0),MATCH(G131,INDIRECT("CSTTableTypes_"&amp;$C$10),0)))))</f>
        <v>0</v>
      </c>
      <c r="R131" s="128">
        <f t="shared" ca="1" si="33"/>
        <v>0</v>
      </c>
      <c r="S131" s="128">
        <f t="shared" ca="1" si="34"/>
        <v>0</v>
      </c>
      <c r="T131" s="130">
        <f t="shared" si="35"/>
        <v>0</v>
      </c>
      <c r="U131" s="130">
        <f t="shared" si="36"/>
        <v>0</v>
      </c>
      <c r="V131" s="135">
        <f t="shared" ca="1" si="37"/>
        <v>0</v>
      </c>
      <c r="W131" s="135">
        <f t="shared" ca="1" si="38"/>
        <v>0</v>
      </c>
      <c r="X131" s="135">
        <f t="shared" ca="1" si="39"/>
        <v>0</v>
      </c>
      <c r="Y131" s="135">
        <f t="shared" ca="1" si="40"/>
        <v>0</v>
      </c>
      <c r="Z131" s="129">
        <f t="shared" si="41"/>
        <v>0</v>
      </c>
      <c r="AA131" s="129">
        <f t="shared" si="42"/>
        <v>0</v>
      </c>
      <c r="AB131" s="130">
        <f t="shared" ca="1" si="43"/>
        <v>0</v>
      </c>
      <c r="AC131" s="130">
        <f t="shared" ca="1" si="44"/>
        <v>0</v>
      </c>
      <c r="AD131" s="130">
        <f t="shared" si="57"/>
        <v>0</v>
      </c>
      <c r="AE131" s="130">
        <f t="shared" si="45"/>
        <v>0</v>
      </c>
      <c r="AF131" s="130">
        <f t="shared" ca="1" si="46"/>
        <v>0</v>
      </c>
      <c r="AG131" s="130">
        <f t="shared" ca="1" si="47"/>
        <v>0</v>
      </c>
      <c r="AH131" s="218"/>
      <c r="AI131" s="204"/>
      <c r="AJ131" s="204"/>
      <c r="AK131" s="162">
        <f t="shared" si="52"/>
        <v>111</v>
      </c>
      <c r="AL131" s="70">
        <f t="shared" si="48"/>
        <v>0</v>
      </c>
      <c r="AM131" s="70" t="e">
        <f>VLOOKUP(Worksheet!N131,code!$K$3:$M$13,3,FALSE)</f>
        <v>#N/A</v>
      </c>
      <c r="AN131" s="158" t="str">
        <f t="shared" si="29"/>
        <v/>
      </c>
      <c r="AO131" s="158" t="str">
        <f t="shared" si="49"/>
        <v/>
      </c>
      <c r="AP131" s="70" t="str">
        <f t="shared" si="50"/>
        <v/>
      </c>
      <c r="AQ131" s="158" t="str">
        <f t="shared" si="30"/>
        <v/>
      </c>
      <c r="AR131" s="158" t="str">
        <f t="shared" si="51"/>
        <v/>
      </c>
    </row>
    <row r="132" spans="1:44" ht="11.25" customHeight="1" x14ac:dyDescent="0.2">
      <c r="A132" s="131" t="s">
        <v>738</v>
      </c>
      <c r="B132" s="133"/>
      <c r="C132" s="133"/>
      <c r="D132" s="133"/>
      <c r="E132" s="133">
        <v>1</v>
      </c>
      <c r="F132" s="143">
        <f t="shared" si="56"/>
        <v>0</v>
      </c>
      <c r="G132" s="147"/>
      <c r="H132" s="148"/>
      <c r="I132" s="144"/>
      <c r="J132" s="150"/>
      <c r="K132" s="151"/>
      <c r="L132" s="152">
        <f t="shared" si="31"/>
        <v>0</v>
      </c>
      <c r="M132" s="152">
        <f t="shared" si="32"/>
        <v>0</v>
      </c>
      <c r="N132" s="155"/>
      <c r="O132" s="154"/>
      <c r="P132" s="146"/>
      <c r="Q132" s="128">
        <f ca="1">IF(OR(ISBLANK($C$10),ISBLANK($C$12),ISBLANK($G$12),ISBLANK($G$13),AND(LEFT(G132,6)="Atrium",ISBLANK(I132))=TRUE)=TRUE,0,IF(LEFT(G132,6)="Atrium",IF(G132='ASHRAE 90.1 2013 - CST'!$D$2,0.4+I132*0.02,I132*0.03),IF(ISBLANK(G132),IF(ISBLANK(H132),"0",VLOOKUP(H132,INDIRECT("BSSTTable_"&amp;$C$10),2,FALSE)),INDEX(INDIRECT("CSTTable_"&amp;$C$10),MATCH($C$12,INDIRECT("BldgTypes_"&amp;$C$10),0),MATCH(G132,INDIRECT("CSTTableTypes_"&amp;$C$10),0)))))</f>
        <v>0</v>
      </c>
      <c r="R132" s="128">
        <f t="shared" ca="1" si="33"/>
        <v>0</v>
      </c>
      <c r="S132" s="128">
        <f t="shared" ca="1" si="34"/>
        <v>0</v>
      </c>
      <c r="T132" s="130">
        <f t="shared" si="35"/>
        <v>0</v>
      </c>
      <c r="U132" s="130">
        <f t="shared" si="36"/>
        <v>0</v>
      </c>
      <c r="V132" s="135">
        <f t="shared" ca="1" si="37"/>
        <v>0</v>
      </c>
      <c r="W132" s="135">
        <f t="shared" ca="1" si="38"/>
        <v>0</v>
      </c>
      <c r="X132" s="135">
        <f t="shared" ca="1" si="39"/>
        <v>0</v>
      </c>
      <c r="Y132" s="135">
        <f t="shared" ca="1" si="40"/>
        <v>0</v>
      </c>
      <c r="Z132" s="129">
        <f t="shared" si="41"/>
        <v>0</v>
      </c>
      <c r="AA132" s="129">
        <f t="shared" si="42"/>
        <v>0</v>
      </c>
      <c r="AB132" s="130">
        <f t="shared" ca="1" si="43"/>
        <v>0</v>
      </c>
      <c r="AC132" s="130">
        <f t="shared" ca="1" si="44"/>
        <v>0</v>
      </c>
      <c r="AD132" s="130">
        <f t="shared" si="57"/>
        <v>0</v>
      </c>
      <c r="AE132" s="130">
        <f t="shared" si="45"/>
        <v>0</v>
      </c>
      <c r="AF132" s="130">
        <f t="shared" ca="1" si="46"/>
        <v>0</v>
      </c>
      <c r="AG132" s="130">
        <f t="shared" ca="1" si="47"/>
        <v>0</v>
      </c>
      <c r="AH132" s="218"/>
      <c r="AI132" s="204"/>
      <c r="AJ132" s="204"/>
      <c r="AK132" s="162">
        <f t="shared" si="52"/>
        <v>112</v>
      </c>
      <c r="AL132" s="70">
        <f t="shared" si="48"/>
        <v>0</v>
      </c>
      <c r="AM132" s="70" t="e">
        <f>VLOOKUP(Worksheet!N132,code!$K$3:$M$13,3,FALSE)</f>
        <v>#N/A</v>
      </c>
      <c r="AN132" s="158" t="str">
        <f t="shared" si="29"/>
        <v/>
      </c>
      <c r="AO132" s="158" t="str">
        <f t="shared" si="49"/>
        <v/>
      </c>
      <c r="AP132" s="70" t="str">
        <f t="shared" si="50"/>
        <v/>
      </c>
      <c r="AQ132" s="158" t="str">
        <f t="shared" si="30"/>
        <v/>
      </c>
      <c r="AR132" s="158" t="str">
        <f t="shared" si="51"/>
        <v/>
      </c>
    </row>
    <row r="133" spans="1:44" ht="11.25" customHeight="1" x14ac:dyDescent="0.2">
      <c r="A133" s="131" t="s">
        <v>738</v>
      </c>
      <c r="B133" s="133"/>
      <c r="C133" s="133"/>
      <c r="D133" s="133"/>
      <c r="E133" s="133">
        <v>1</v>
      </c>
      <c r="F133" s="143">
        <f t="shared" si="56"/>
        <v>0</v>
      </c>
      <c r="G133" s="147"/>
      <c r="H133" s="148"/>
      <c r="I133" s="144"/>
      <c r="J133" s="150"/>
      <c r="K133" s="151"/>
      <c r="L133" s="152">
        <f t="shared" si="31"/>
        <v>0</v>
      </c>
      <c r="M133" s="152">
        <f t="shared" si="32"/>
        <v>0</v>
      </c>
      <c r="N133" s="155"/>
      <c r="O133" s="154"/>
      <c r="P133" s="146"/>
      <c r="Q133" s="128">
        <f ca="1">IF(OR(ISBLANK($C$10),ISBLANK($C$12),ISBLANK($G$12),ISBLANK($G$13),AND(LEFT(G133,6)="Atrium",ISBLANK(I133))=TRUE)=TRUE,0,IF(LEFT(G133,6)="Atrium",IF(G133='ASHRAE 90.1 2013 - CST'!$D$2,0.4+I133*0.02,I133*0.03),IF(ISBLANK(G133),IF(ISBLANK(H133),"0",VLOOKUP(H133,INDIRECT("BSSTTable_"&amp;$C$10),2,FALSE)),INDEX(INDIRECT("CSTTable_"&amp;$C$10),MATCH($C$12,INDIRECT("BldgTypes_"&amp;$C$10),0),MATCH(G133,INDIRECT("CSTTableTypes_"&amp;$C$10),0)))))</f>
        <v>0</v>
      </c>
      <c r="R133" s="128">
        <f t="shared" ca="1" si="33"/>
        <v>0</v>
      </c>
      <c r="S133" s="128">
        <f t="shared" ca="1" si="34"/>
        <v>0</v>
      </c>
      <c r="T133" s="130">
        <f t="shared" si="35"/>
        <v>0</v>
      </c>
      <c r="U133" s="130">
        <f t="shared" si="36"/>
        <v>0</v>
      </c>
      <c r="V133" s="135">
        <f t="shared" ca="1" si="37"/>
        <v>0</v>
      </c>
      <c r="W133" s="135">
        <f t="shared" ca="1" si="38"/>
        <v>0</v>
      </c>
      <c r="X133" s="135">
        <f t="shared" ca="1" si="39"/>
        <v>0</v>
      </c>
      <c r="Y133" s="135">
        <f t="shared" ca="1" si="40"/>
        <v>0</v>
      </c>
      <c r="Z133" s="129">
        <f t="shared" si="41"/>
        <v>0</v>
      </c>
      <c r="AA133" s="129">
        <f t="shared" si="42"/>
        <v>0</v>
      </c>
      <c r="AB133" s="130">
        <f t="shared" ca="1" si="43"/>
        <v>0</v>
      </c>
      <c r="AC133" s="130">
        <f t="shared" ca="1" si="44"/>
        <v>0</v>
      </c>
      <c r="AD133" s="130">
        <f t="shared" si="57"/>
        <v>0</v>
      </c>
      <c r="AE133" s="130">
        <f t="shared" si="45"/>
        <v>0</v>
      </c>
      <c r="AF133" s="130">
        <f t="shared" ca="1" si="46"/>
        <v>0</v>
      </c>
      <c r="AG133" s="130">
        <f t="shared" ca="1" si="47"/>
        <v>0</v>
      </c>
      <c r="AH133" s="218"/>
      <c r="AI133" s="204"/>
      <c r="AJ133" s="204"/>
      <c r="AK133" s="162">
        <f t="shared" si="52"/>
        <v>113</v>
      </c>
      <c r="AL133" s="70">
        <f t="shared" si="48"/>
        <v>0</v>
      </c>
      <c r="AM133" s="70" t="e">
        <f>VLOOKUP(Worksheet!N133,code!$K$3:$M$13,3,FALSE)</f>
        <v>#N/A</v>
      </c>
      <c r="AN133" s="158" t="str">
        <f t="shared" si="29"/>
        <v/>
      </c>
      <c r="AO133" s="158" t="str">
        <f t="shared" si="49"/>
        <v/>
      </c>
      <c r="AP133" s="70" t="str">
        <f t="shared" si="50"/>
        <v/>
      </c>
      <c r="AQ133" s="158" t="str">
        <f t="shared" si="30"/>
        <v/>
      </c>
      <c r="AR133" s="158" t="str">
        <f t="shared" si="51"/>
        <v/>
      </c>
    </row>
    <row r="134" spans="1:44" ht="11.25" customHeight="1" x14ac:dyDescent="0.2">
      <c r="A134" s="131" t="s">
        <v>738</v>
      </c>
      <c r="B134" s="133"/>
      <c r="C134" s="133"/>
      <c r="D134" s="133"/>
      <c r="E134" s="133">
        <v>1</v>
      </c>
      <c r="F134" s="143">
        <f t="shared" si="56"/>
        <v>0</v>
      </c>
      <c r="G134" s="147"/>
      <c r="H134" s="148"/>
      <c r="I134" s="144"/>
      <c r="J134" s="150"/>
      <c r="K134" s="151"/>
      <c r="L134" s="152">
        <f t="shared" si="31"/>
        <v>0</v>
      </c>
      <c r="M134" s="152">
        <f t="shared" si="32"/>
        <v>0</v>
      </c>
      <c r="N134" s="155"/>
      <c r="O134" s="154"/>
      <c r="P134" s="146"/>
      <c r="Q134" s="128">
        <f ca="1">IF(OR(ISBLANK($C$10),ISBLANK($C$12),ISBLANK($G$12),ISBLANK($G$13),AND(LEFT(G134,6)="Atrium",ISBLANK(I134))=TRUE)=TRUE,0,IF(LEFT(G134,6)="Atrium",IF(G134='ASHRAE 90.1 2013 - CST'!$D$2,0.4+I134*0.02,I134*0.03),IF(ISBLANK(G134),IF(ISBLANK(H134),"0",VLOOKUP(H134,INDIRECT("BSSTTable_"&amp;$C$10),2,FALSE)),INDEX(INDIRECT("CSTTable_"&amp;$C$10),MATCH($C$12,INDIRECT("BldgTypes_"&amp;$C$10),0),MATCH(G134,INDIRECT("CSTTableTypes_"&amp;$C$10),0)))))</f>
        <v>0</v>
      </c>
      <c r="R134" s="128">
        <f t="shared" ca="1" si="33"/>
        <v>0</v>
      </c>
      <c r="S134" s="128">
        <f t="shared" ca="1" si="34"/>
        <v>0</v>
      </c>
      <c r="T134" s="130">
        <f t="shared" si="35"/>
        <v>0</v>
      </c>
      <c r="U134" s="130">
        <f t="shared" si="36"/>
        <v>0</v>
      </c>
      <c r="V134" s="135">
        <f t="shared" ca="1" si="37"/>
        <v>0</v>
      </c>
      <c r="W134" s="135">
        <f t="shared" ca="1" si="38"/>
        <v>0</v>
      </c>
      <c r="X134" s="135">
        <f t="shared" ca="1" si="39"/>
        <v>0</v>
      </c>
      <c r="Y134" s="135">
        <f t="shared" ca="1" si="40"/>
        <v>0</v>
      </c>
      <c r="Z134" s="129">
        <f t="shared" si="41"/>
        <v>0</v>
      </c>
      <c r="AA134" s="129">
        <f t="shared" si="42"/>
        <v>0</v>
      </c>
      <c r="AB134" s="130">
        <f t="shared" ca="1" si="43"/>
        <v>0</v>
      </c>
      <c r="AC134" s="130">
        <f t="shared" ca="1" si="44"/>
        <v>0</v>
      </c>
      <c r="AD134" s="130">
        <f t="shared" si="57"/>
        <v>0</v>
      </c>
      <c r="AE134" s="130">
        <f t="shared" si="45"/>
        <v>0</v>
      </c>
      <c r="AF134" s="130">
        <f t="shared" ca="1" si="46"/>
        <v>0</v>
      </c>
      <c r="AG134" s="130">
        <f t="shared" ca="1" si="47"/>
        <v>0</v>
      </c>
      <c r="AH134" s="218"/>
      <c r="AI134" s="204"/>
      <c r="AJ134" s="204"/>
      <c r="AK134" s="162">
        <f t="shared" si="52"/>
        <v>114</v>
      </c>
      <c r="AL134" s="70">
        <f t="shared" si="48"/>
        <v>0</v>
      </c>
      <c r="AM134" s="70" t="e">
        <f>VLOOKUP(Worksheet!N134,code!$K$3:$M$13,3,FALSE)</f>
        <v>#N/A</v>
      </c>
      <c r="AN134" s="158" t="str">
        <f t="shared" si="29"/>
        <v/>
      </c>
      <c r="AO134" s="158" t="str">
        <f t="shared" si="49"/>
        <v/>
      </c>
      <c r="AP134" s="70" t="str">
        <f t="shared" si="50"/>
        <v/>
      </c>
      <c r="AQ134" s="158" t="str">
        <f t="shared" si="30"/>
        <v/>
      </c>
      <c r="AR134" s="158" t="str">
        <f t="shared" si="51"/>
        <v/>
      </c>
    </row>
    <row r="135" spans="1:44" ht="11.25" customHeight="1" x14ac:dyDescent="0.2">
      <c r="A135" s="131" t="s">
        <v>738</v>
      </c>
      <c r="B135" s="133"/>
      <c r="C135" s="133"/>
      <c r="D135" s="133"/>
      <c r="E135" s="133">
        <v>1</v>
      </c>
      <c r="F135" s="143">
        <f t="shared" si="56"/>
        <v>0</v>
      </c>
      <c r="G135" s="147"/>
      <c r="H135" s="148"/>
      <c r="I135" s="144"/>
      <c r="J135" s="150"/>
      <c r="K135" s="151"/>
      <c r="L135" s="152">
        <f t="shared" si="31"/>
        <v>0</v>
      </c>
      <c r="M135" s="152">
        <f t="shared" si="32"/>
        <v>0</v>
      </c>
      <c r="N135" s="155"/>
      <c r="O135" s="154"/>
      <c r="P135" s="146"/>
      <c r="Q135" s="128">
        <f ca="1">IF(OR(ISBLANK($C$10),ISBLANK($C$12),ISBLANK($G$12),ISBLANK($G$13),AND(LEFT(G135,6)="Atrium",ISBLANK(I135))=TRUE)=TRUE,0,IF(LEFT(G135,6)="Atrium",IF(G135='ASHRAE 90.1 2013 - CST'!$D$2,0.4+I135*0.02,I135*0.03),IF(ISBLANK(G135),IF(ISBLANK(H135),"0",VLOOKUP(H135,INDIRECT("BSSTTable_"&amp;$C$10),2,FALSE)),INDEX(INDIRECT("CSTTable_"&amp;$C$10),MATCH($C$12,INDIRECT("BldgTypes_"&amp;$C$10),0),MATCH(G135,INDIRECT("CSTTableTypes_"&amp;$C$10),0)))))</f>
        <v>0</v>
      </c>
      <c r="R135" s="128">
        <f t="shared" ca="1" si="33"/>
        <v>0</v>
      </c>
      <c r="S135" s="128">
        <f t="shared" ca="1" si="34"/>
        <v>0</v>
      </c>
      <c r="T135" s="130">
        <f t="shared" si="35"/>
        <v>0</v>
      </c>
      <c r="U135" s="130">
        <f t="shared" si="36"/>
        <v>0</v>
      </c>
      <c r="V135" s="135">
        <f t="shared" ca="1" si="37"/>
        <v>0</v>
      </c>
      <c r="W135" s="135">
        <f t="shared" ca="1" si="38"/>
        <v>0</v>
      </c>
      <c r="X135" s="135">
        <f t="shared" ca="1" si="39"/>
        <v>0</v>
      </c>
      <c r="Y135" s="135">
        <f t="shared" ca="1" si="40"/>
        <v>0</v>
      </c>
      <c r="Z135" s="129">
        <f t="shared" si="41"/>
        <v>0</v>
      </c>
      <c r="AA135" s="129">
        <f t="shared" si="42"/>
        <v>0</v>
      </c>
      <c r="AB135" s="130">
        <f t="shared" ca="1" si="43"/>
        <v>0</v>
      </c>
      <c r="AC135" s="130">
        <f t="shared" ca="1" si="44"/>
        <v>0</v>
      </c>
      <c r="AD135" s="130">
        <f t="shared" si="57"/>
        <v>0</v>
      </c>
      <c r="AE135" s="130">
        <f t="shared" si="45"/>
        <v>0</v>
      </c>
      <c r="AF135" s="130">
        <f t="shared" ca="1" si="46"/>
        <v>0</v>
      </c>
      <c r="AG135" s="130">
        <f t="shared" ca="1" si="47"/>
        <v>0</v>
      </c>
      <c r="AH135" s="218"/>
      <c r="AI135" s="204"/>
      <c r="AJ135" s="204"/>
      <c r="AK135" s="162">
        <f t="shared" si="52"/>
        <v>115</v>
      </c>
      <c r="AL135" s="70">
        <f t="shared" si="48"/>
        <v>0</v>
      </c>
      <c r="AM135" s="70" t="e">
        <f>VLOOKUP(Worksheet!N135,code!$K$3:$M$13,3,FALSE)</f>
        <v>#N/A</v>
      </c>
      <c r="AN135" s="158" t="str">
        <f t="shared" si="29"/>
        <v/>
      </c>
      <c r="AO135" s="158" t="str">
        <f t="shared" si="49"/>
        <v/>
      </c>
      <c r="AP135" s="70" t="str">
        <f t="shared" si="50"/>
        <v/>
      </c>
      <c r="AQ135" s="158" t="str">
        <f t="shared" si="30"/>
        <v/>
      </c>
      <c r="AR135" s="158" t="str">
        <f t="shared" si="51"/>
        <v/>
      </c>
    </row>
    <row r="136" spans="1:44" ht="11.25" customHeight="1" x14ac:dyDescent="0.2">
      <c r="A136" s="131" t="s">
        <v>738</v>
      </c>
      <c r="B136" s="133"/>
      <c r="C136" s="133"/>
      <c r="D136" s="133"/>
      <c r="E136" s="133">
        <v>1</v>
      </c>
      <c r="F136" s="143">
        <f t="shared" si="56"/>
        <v>0</v>
      </c>
      <c r="G136" s="147"/>
      <c r="H136" s="148"/>
      <c r="I136" s="144"/>
      <c r="J136" s="150"/>
      <c r="K136" s="151"/>
      <c r="L136" s="152">
        <f t="shared" si="31"/>
        <v>0</v>
      </c>
      <c r="M136" s="152">
        <f t="shared" si="32"/>
        <v>0</v>
      </c>
      <c r="N136" s="155"/>
      <c r="O136" s="154"/>
      <c r="P136" s="146"/>
      <c r="Q136" s="128">
        <f ca="1">IF(OR(ISBLANK($C$10),ISBLANK($C$12),ISBLANK($G$12),ISBLANK($G$13),AND(LEFT(G136,6)="Atrium",ISBLANK(I136))=TRUE)=TRUE,0,IF(LEFT(G136,6)="Atrium",IF(G136='ASHRAE 90.1 2013 - CST'!$D$2,0.4+I136*0.02,I136*0.03),IF(ISBLANK(G136),IF(ISBLANK(H136),"0",VLOOKUP(H136,INDIRECT("BSSTTable_"&amp;$C$10),2,FALSE)),INDEX(INDIRECT("CSTTable_"&amp;$C$10),MATCH($C$12,INDIRECT("BldgTypes_"&amp;$C$10),0),MATCH(G136,INDIRECT("CSTTableTypes_"&amp;$C$10),0)))))</f>
        <v>0</v>
      </c>
      <c r="R136" s="128">
        <f t="shared" ca="1" si="33"/>
        <v>0</v>
      </c>
      <c r="S136" s="128">
        <f t="shared" ca="1" si="34"/>
        <v>0</v>
      </c>
      <c r="T136" s="130">
        <f t="shared" si="35"/>
        <v>0</v>
      </c>
      <c r="U136" s="130">
        <f t="shared" si="36"/>
        <v>0</v>
      </c>
      <c r="V136" s="135">
        <f t="shared" ca="1" si="37"/>
        <v>0</v>
      </c>
      <c r="W136" s="135">
        <f t="shared" ca="1" si="38"/>
        <v>0</v>
      </c>
      <c r="X136" s="135">
        <f t="shared" ca="1" si="39"/>
        <v>0</v>
      </c>
      <c r="Y136" s="135">
        <f t="shared" ca="1" si="40"/>
        <v>0</v>
      </c>
      <c r="Z136" s="129">
        <f t="shared" si="41"/>
        <v>0</v>
      </c>
      <c r="AA136" s="129">
        <f t="shared" si="42"/>
        <v>0</v>
      </c>
      <c r="AB136" s="130">
        <f t="shared" ca="1" si="43"/>
        <v>0</v>
      </c>
      <c r="AC136" s="130">
        <f t="shared" ca="1" si="44"/>
        <v>0</v>
      </c>
      <c r="AD136" s="130">
        <f t="shared" si="57"/>
        <v>0</v>
      </c>
      <c r="AE136" s="130">
        <f t="shared" si="45"/>
        <v>0</v>
      </c>
      <c r="AF136" s="130">
        <f t="shared" ca="1" si="46"/>
        <v>0</v>
      </c>
      <c r="AG136" s="130">
        <f t="shared" ca="1" si="47"/>
        <v>0</v>
      </c>
      <c r="AH136" s="218"/>
      <c r="AI136" s="204"/>
      <c r="AJ136" s="204"/>
      <c r="AK136" s="162">
        <f t="shared" si="52"/>
        <v>116</v>
      </c>
      <c r="AL136" s="70">
        <f t="shared" si="48"/>
        <v>0</v>
      </c>
      <c r="AM136" s="70" t="e">
        <f>VLOOKUP(Worksheet!N136,code!$K$3:$M$13,3,FALSE)</f>
        <v>#N/A</v>
      </c>
      <c r="AN136" s="158" t="str">
        <f t="shared" si="29"/>
        <v/>
      </c>
      <c r="AO136" s="158" t="str">
        <f t="shared" si="49"/>
        <v/>
      </c>
      <c r="AP136" s="70" t="str">
        <f t="shared" si="50"/>
        <v/>
      </c>
      <c r="AQ136" s="158" t="str">
        <f t="shared" si="30"/>
        <v/>
      </c>
      <c r="AR136" s="158" t="str">
        <f t="shared" si="51"/>
        <v/>
      </c>
    </row>
    <row r="137" spans="1:44" ht="11.25" customHeight="1" x14ac:dyDescent="0.2">
      <c r="A137" s="131" t="s">
        <v>738</v>
      </c>
      <c r="B137" s="133"/>
      <c r="C137" s="133"/>
      <c r="D137" s="133"/>
      <c r="E137" s="133">
        <v>1</v>
      </c>
      <c r="F137" s="143">
        <f t="shared" si="56"/>
        <v>0</v>
      </c>
      <c r="G137" s="147"/>
      <c r="H137" s="148"/>
      <c r="I137" s="144"/>
      <c r="J137" s="150"/>
      <c r="K137" s="151"/>
      <c r="L137" s="152">
        <f t="shared" si="31"/>
        <v>0</v>
      </c>
      <c r="M137" s="152">
        <f t="shared" si="32"/>
        <v>0</v>
      </c>
      <c r="N137" s="155"/>
      <c r="O137" s="154"/>
      <c r="P137" s="146"/>
      <c r="Q137" s="128">
        <f ca="1">IF(OR(ISBLANK($C$10),ISBLANK($C$12),ISBLANK($G$12),ISBLANK($G$13),AND(LEFT(G137,6)="Atrium",ISBLANK(I137))=TRUE)=TRUE,0,IF(LEFT(G137,6)="Atrium",IF(G137='ASHRAE 90.1 2013 - CST'!$D$2,0.4+I137*0.02,I137*0.03),IF(ISBLANK(G137),IF(ISBLANK(H137),"0",VLOOKUP(H137,INDIRECT("BSSTTable_"&amp;$C$10),2,FALSE)),INDEX(INDIRECT("CSTTable_"&amp;$C$10),MATCH($C$12,INDIRECT("BldgTypes_"&amp;$C$10),0),MATCH(G137,INDIRECT("CSTTableTypes_"&amp;$C$10),0)))))</f>
        <v>0</v>
      </c>
      <c r="R137" s="128">
        <f t="shared" ca="1" si="33"/>
        <v>0</v>
      </c>
      <c r="S137" s="128">
        <f t="shared" ca="1" si="34"/>
        <v>0</v>
      </c>
      <c r="T137" s="130">
        <f t="shared" si="35"/>
        <v>0</v>
      </c>
      <c r="U137" s="130">
        <f t="shared" si="36"/>
        <v>0</v>
      </c>
      <c r="V137" s="135">
        <f t="shared" ca="1" si="37"/>
        <v>0</v>
      </c>
      <c r="W137" s="135">
        <f t="shared" ca="1" si="38"/>
        <v>0</v>
      </c>
      <c r="X137" s="135">
        <f t="shared" ca="1" si="39"/>
        <v>0</v>
      </c>
      <c r="Y137" s="135">
        <f t="shared" ca="1" si="40"/>
        <v>0</v>
      </c>
      <c r="Z137" s="129">
        <f t="shared" si="41"/>
        <v>0</v>
      </c>
      <c r="AA137" s="129">
        <f t="shared" si="42"/>
        <v>0</v>
      </c>
      <c r="AB137" s="130">
        <f t="shared" ca="1" si="43"/>
        <v>0</v>
      </c>
      <c r="AC137" s="130">
        <f t="shared" ca="1" si="44"/>
        <v>0</v>
      </c>
      <c r="AD137" s="130">
        <f t="shared" si="57"/>
        <v>0</v>
      </c>
      <c r="AE137" s="130">
        <f t="shared" si="45"/>
        <v>0</v>
      </c>
      <c r="AF137" s="130">
        <f t="shared" ca="1" si="46"/>
        <v>0</v>
      </c>
      <c r="AG137" s="130">
        <f t="shared" ca="1" si="47"/>
        <v>0</v>
      </c>
      <c r="AH137" s="218"/>
      <c r="AI137" s="204"/>
      <c r="AJ137" s="204"/>
      <c r="AK137" s="162">
        <f t="shared" si="52"/>
        <v>117</v>
      </c>
      <c r="AL137" s="70">
        <f t="shared" si="48"/>
        <v>0</v>
      </c>
      <c r="AM137" s="70" t="e">
        <f>VLOOKUP(Worksheet!N137,code!$K$3:$M$13,3,FALSE)</f>
        <v>#N/A</v>
      </c>
      <c r="AN137" s="158" t="str">
        <f t="shared" si="29"/>
        <v/>
      </c>
      <c r="AO137" s="158" t="str">
        <f t="shared" si="49"/>
        <v/>
      </c>
      <c r="AP137" s="70" t="str">
        <f t="shared" si="50"/>
        <v/>
      </c>
      <c r="AQ137" s="158" t="str">
        <f t="shared" si="30"/>
        <v/>
      </c>
      <c r="AR137" s="158" t="str">
        <f t="shared" si="51"/>
        <v/>
      </c>
    </row>
    <row r="138" spans="1:44" ht="11.25" customHeight="1" x14ac:dyDescent="0.2">
      <c r="A138" s="131" t="s">
        <v>738</v>
      </c>
      <c r="B138" s="133"/>
      <c r="C138" s="133"/>
      <c r="D138" s="133"/>
      <c r="E138" s="133">
        <v>1</v>
      </c>
      <c r="F138" s="143">
        <f t="shared" si="56"/>
        <v>0</v>
      </c>
      <c r="G138" s="147"/>
      <c r="H138" s="148"/>
      <c r="I138" s="144"/>
      <c r="J138" s="150"/>
      <c r="K138" s="151"/>
      <c r="L138" s="152">
        <f t="shared" si="31"/>
        <v>0</v>
      </c>
      <c r="M138" s="152">
        <f t="shared" si="32"/>
        <v>0</v>
      </c>
      <c r="N138" s="155"/>
      <c r="O138" s="154"/>
      <c r="P138" s="146"/>
      <c r="Q138" s="128">
        <f ca="1">IF(OR(ISBLANK($C$10),ISBLANK($C$12),ISBLANK($G$12),ISBLANK($G$13),AND(LEFT(G138,6)="Atrium",ISBLANK(I138))=TRUE)=TRUE,0,IF(LEFT(G138,6)="Atrium",IF(G138='ASHRAE 90.1 2013 - CST'!$D$2,0.4+I138*0.02,I138*0.03),IF(ISBLANK(G138),IF(ISBLANK(H138),"0",VLOOKUP(H138,INDIRECT("BSSTTable_"&amp;$C$10),2,FALSE)),INDEX(INDIRECT("CSTTable_"&amp;$C$10),MATCH($C$12,INDIRECT("BldgTypes_"&amp;$C$10),0),MATCH(G138,INDIRECT("CSTTableTypes_"&amp;$C$10),0)))))</f>
        <v>0</v>
      </c>
      <c r="R138" s="128">
        <f t="shared" ca="1" si="33"/>
        <v>0</v>
      </c>
      <c r="S138" s="128">
        <f t="shared" ca="1" si="34"/>
        <v>0</v>
      </c>
      <c r="T138" s="130">
        <f t="shared" si="35"/>
        <v>0</v>
      </c>
      <c r="U138" s="130">
        <f t="shared" si="36"/>
        <v>0</v>
      </c>
      <c r="V138" s="135">
        <f t="shared" ca="1" si="37"/>
        <v>0</v>
      </c>
      <c r="W138" s="135">
        <f t="shared" ca="1" si="38"/>
        <v>0</v>
      </c>
      <c r="X138" s="135">
        <f t="shared" ca="1" si="39"/>
        <v>0</v>
      </c>
      <c r="Y138" s="135">
        <f t="shared" ca="1" si="40"/>
        <v>0</v>
      </c>
      <c r="Z138" s="129">
        <f t="shared" si="41"/>
        <v>0</v>
      </c>
      <c r="AA138" s="129">
        <f t="shared" si="42"/>
        <v>0</v>
      </c>
      <c r="AB138" s="130">
        <f t="shared" ca="1" si="43"/>
        <v>0</v>
      </c>
      <c r="AC138" s="130">
        <f t="shared" ca="1" si="44"/>
        <v>0</v>
      </c>
      <c r="AD138" s="130">
        <f t="shared" si="57"/>
        <v>0</v>
      </c>
      <c r="AE138" s="130">
        <f t="shared" si="45"/>
        <v>0</v>
      </c>
      <c r="AF138" s="130">
        <f t="shared" ca="1" si="46"/>
        <v>0</v>
      </c>
      <c r="AG138" s="130">
        <f t="shared" ca="1" si="47"/>
        <v>0</v>
      </c>
      <c r="AH138" s="218"/>
      <c r="AI138" s="204"/>
      <c r="AJ138" s="204"/>
      <c r="AK138" s="162">
        <f t="shared" si="52"/>
        <v>118</v>
      </c>
      <c r="AL138" s="70">
        <f t="shared" si="48"/>
        <v>0</v>
      </c>
      <c r="AM138" s="70" t="e">
        <f>VLOOKUP(Worksheet!N138,code!$K$3:$M$13,3,FALSE)</f>
        <v>#N/A</v>
      </c>
      <c r="AN138" s="158" t="str">
        <f t="shared" si="29"/>
        <v/>
      </c>
      <c r="AO138" s="158" t="str">
        <f t="shared" si="49"/>
        <v/>
      </c>
      <c r="AP138" s="70" t="str">
        <f t="shared" si="50"/>
        <v/>
      </c>
      <c r="AQ138" s="158" t="str">
        <f t="shared" si="30"/>
        <v/>
      </c>
      <c r="AR138" s="158" t="str">
        <f t="shared" si="51"/>
        <v/>
      </c>
    </row>
    <row r="139" spans="1:44" ht="11.25" customHeight="1" x14ac:dyDescent="0.2">
      <c r="A139" s="131" t="s">
        <v>738</v>
      </c>
      <c r="B139" s="133"/>
      <c r="C139" s="133"/>
      <c r="D139" s="133"/>
      <c r="E139" s="133">
        <v>1</v>
      </c>
      <c r="F139" s="143">
        <f t="shared" si="56"/>
        <v>0</v>
      </c>
      <c r="G139" s="147"/>
      <c r="H139" s="148"/>
      <c r="I139" s="144"/>
      <c r="J139" s="150"/>
      <c r="K139" s="151"/>
      <c r="L139" s="152">
        <f t="shared" si="31"/>
        <v>0</v>
      </c>
      <c r="M139" s="152">
        <f t="shared" si="32"/>
        <v>0</v>
      </c>
      <c r="N139" s="155"/>
      <c r="O139" s="154"/>
      <c r="P139" s="146"/>
      <c r="Q139" s="128">
        <f ca="1">IF(OR(ISBLANK($C$10),ISBLANK($C$12),ISBLANK($G$12),ISBLANK($G$13),AND(LEFT(G139,6)="Atrium",ISBLANK(I139))=TRUE)=TRUE,0,IF(LEFT(G139,6)="Atrium",IF(G139='ASHRAE 90.1 2013 - CST'!$D$2,0.4+I139*0.02,I139*0.03),IF(ISBLANK(G139),IF(ISBLANK(H139),"0",VLOOKUP(H139,INDIRECT("BSSTTable_"&amp;$C$10),2,FALSE)),INDEX(INDIRECT("CSTTable_"&amp;$C$10),MATCH($C$12,INDIRECT("BldgTypes_"&amp;$C$10),0),MATCH(G139,INDIRECT("CSTTableTypes_"&amp;$C$10),0)))))</f>
        <v>0</v>
      </c>
      <c r="R139" s="128">
        <f t="shared" ca="1" si="33"/>
        <v>0</v>
      </c>
      <c r="S139" s="128">
        <f t="shared" ca="1" si="34"/>
        <v>0</v>
      </c>
      <c r="T139" s="130">
        <f t="shared" si="35"/>
        <v>0</v>
      </c>
      <c r="U139" s="130">
        <f t="shared" si="36"/>
        <v>0</v>
      </c>
      <c r="V139" s="135">
        <f t="shared" ca="1" si="37"/>
        <v>0</v>
      </c>
      <c r="W139" s="135">
        <f t="shared" ca="1" si="38"/>
        <v>0</v>
      </c>
      <c r="X139" s="135">
        <f t="shared" ca="1" si="39"/>
        <v>0</v>
      </c>
      <c r="Y139" s="135">
        <f t="shared" ca="1" si="40"/>
        <v>0</v>
      </c>
      <c r="Z139" s="129">
        <f t="shared" si="41"/>
        <v>0</v>
      </c>
      <c r="AA139" s="129">
        <f t="shared" si="42"/>
        <v>0</v>
      </c>
      <c r="AB139" s="130">
        <f t="shared" ca="1" si="43"/>
        <v>0</v>
      </c>
      <c r="AC139" s="130">
        <f t="shared" ca="1" si="44"/>
        <v>0</v>
      </c>
      <c r="AD139" s="130">
        <f t="shared" si="57"/>
        <v>0</v>
      </c>
      <c r="AE139" s="130">
        <f t="shared" si="45"/>
        <v>0</v>
      </c>
      <c r="AF139" s="130">
        <f t="shared" ca="1" si="46"/>
        <v>0</v>
      </c>
      <c r="AG139" s="130">
        <f t="shared" ca="1" si="47"/>
        <v>0</v>
      </c>
      <c r="AH139" s="218"/>
      <c r="AI139" s="204"/>
      <c r="AJ139" s="204"/>
      <c r="AK139" s="162">
        <f t="shared" si="52"/>
        <v>119</v>
      </c>
      <c r="AL139" s="70">
        <f t="shared" si="48"/>
        <v>0</v>
      </c>
      <c r="AM139" s="70" t="e">
        <f>VLOOKUP(Worksheet!N139,code!$K$3:$M$13,3,FALSE)</f>
        <v>#N/A</v>
      </c>
      <c r="AN139" s="158" t="str">
        <f t="shared" si="29"/>
        <v/>
      </c>
      <c r="AO139" s="158" t="str">
        <f t="shared" si="49"/>
        <v/>
      </c>
      <c r="AP139" s="70" t="str">
        <f t="shared" si="50"/>
        <v/>
      </c>
      <c r="AQ139" s="158" t="str">
        <f t="shared" si="30"/>
        <v/>
      </c>
      <c r="AR139" s="158" t="str">
        <f t="shared" si="51"/>
        <v/>
      </c>
    </row>
    <row r="140" spans="1:44" ht="11.25" customHeight="1" x14ac:dyDescent="0.2">
      <c r="A140" s="131" t="s">
        <v>738</v>
      </c>
      <c r="B140" s="133"/>
      <c r="C140" s="133"/>
      <c r="D140" s="133"/>
      <c r="E140" s="133">
        <v>1</v>
      </c>
      <c r="F140" s="143">
        <f t="shared" si="56"/>
        <v>0</v>
      </c>
      <c r="G140" s="147"/>
      <c r="H140" s="148"/>
      <c r="I140" s="144"/>
      <c r="J140" s="150"/>
      <c r="K140" s="151"/>
      <c r="L140" s="152">
        <f t="shared" si="31"/>
        <v>0</v>
      </c>
      <c r="M140" s="152">
        <f t="shared" si="32"/>
        <v>0</v>
      </c>
      <c r="N140" s="155"/>
      <c r="O140" s="154"/>
      <c r="P140" s="146"/>
      <c r="Q140" s="128">
        <f ca="1">IF(OR(ISBLANK($C$10),ISBLANK($C$12),ISBLANK($G$12),ISBLANK($G$13),AND(LEFT(G140,6)="Atrium",ISBLANK(I140))=TRUE)=TRUE,0,IF(LEFT(G140,6)="Atrium",IF(G140='ASHRAE 90.1 2013 - CST'!$D$2,0.4+I140*0.02,I140*0.03),IF(ISBLANK(G140),IF(ISBLANK(H140),"0",VLOOKUP(H140,INDIRECT("BSSTTable_"&amp;$C$10),2,FALSE)),INDEX(INDIRECT("CSTTable_"&amp;$C$10),MATCH($C$12,INDIRECT("BldgTypes_"&amp;$C$10),0),MATCH(G140,INDIRECT("CSTTableTypes_"&amp;$C$10),0)))))</f>
        <v>0</v>
      </c>
      <c r="R140" s="128">
        <f t="shared" ca="1" si="33"/>
        <v>0</v>
      </c>
      <c r="S140" s="128">
        <f t="shared" ca="1" si="34"/>
        <v>0</v>
      </c>
      <c r="T140" s="130">
        <f t="shared" si="35"/>
        <v>0</v>
      </c>
      <c r="U140" s="130">
        <f t="shared" si="36"/>
        <v>0</v>
      </c>
      <c r="V140" s="135">
        <f t="shared" ca="1" si="37"/>
        <v>0</v>
      </c>
      <c r="W140" s="135">
        <f t="shared" ca="1" si="38"/>
        <v>0</v>
      </c>
      <c r="X140" s="135">
        <f t="shared" ca="1" si="39"/>
        <v>0</v>
      </c>
      <c r="Y140" s="135">
        <f t="shared" ca="1" si="40"/>
        <v>0</v>
      </c>
      <c r="Z140" s="129">
        <f t="shared" si="41"/>
        <v>0</v>
      </c>
      <c r="AA140" s="129">
        <f t="shared" si="42"/>
        <v>0</v>
      </c>
      <c r="AB140" s="130">
        <f t="shared" ca="1" si="43"/>
        <v>0</v>
      </c>
      <c r="AC140" s="130">
        <f t="shared" ca="1" si="44"/>
        <v>0</v>
      </c>
      <c r="AD140" s="130">
        <f t="shared" si="57"/>
        <v>0</v>
      </c>
      <c r="AE140" s="130">
        <f t="shared" si="45"/>
        <v>0</v>
      </c>
      <c r="AF140" s="130">
        <f t="shared" ca="1" si="46"/>
        <v>0</v>
      </c>
      <c r="AG140" s="130">
        <f t="shared" ca="1" si="47"/>
        <v>0</v>
      </c>
      <c r="AH140" s="218"/>
      <c r="AI140" s="204"/>
      <c r="AJ140" s="204"/>
      <c r="AK140" s="162">
        <f t="shared" si="52"/>
        <v>120</v>
      </c>
      <c r="AL140" s="70">
        <f t="shared" si="48"/>
        <v>0</v>
      </c>
      <c r="AM140" s="70" t="e">
        <f>VLOOKUP(Worksheet!N140,code!$K$3:$M$13,3,FALSE)</f>
        <v>#N/A</v>
      </c>
      <c r="AN140" s="158" t="str">
        <f t="shared" si="29"/>
        <v/>
      </c>
      <c r="AO140" s="158" t="str">
        <f t="shared" si="49"/>
        <v/>
      </c>
      <c r="AP140" s="70" t="str">
        <f t="shared" si="50"/>
        <v/>
      </c>
      <c r="AQ140" s="158" t="str">
        <f t="shared" si="30"/>
        <v/>
      </c>
      <c r="AR140" s="158" t="str">
        <f t="shared" si="51"/>
        <v/>
      </c>
    </row>
    <row r="141" spans="1:44" ht="11.25" customHeight="1" x14ac:dyDescent="0.2">
      <c r="A141" s="131" t="s">
        <v>738</v>
      </c>
      <c r="B141" s="133"/>
      <c r="C141" s="133"/>
      <c r="D141" s="133"/>
      <c r="E141" s="133">
        <v>1</v>
      </c>
      <c r="F141" s="143">
        <f t="shared" si="56"/>
        <v>0</v>
      </c>
      <c r="G141" s="147"/>
      <c r="H141" s="148"/>
      <c r="I141" s="144"/>
      <c r="J141" s="150"/>
      <c r="K141" s="151"/>
      <c r="L141" s="152">
        <f t="shared" si="31"/>
        <v>0</v>
      </c>
      <c r="M141" s="152">
        <f t="shared" si="32"/>
        <v>0</v>
      </c>
      <c r="N141" s="155"/>
      <c r="O141" s="154"/>
      <c r="P141" s="146"/>
      <c r="Q141" s="128">
        <f ca="1">IF(OR(ISBLANK($C$10),ISBLANK($C$12),ISBLANK($G$12),ISBLANK($G$13),AND(LEFT(G141,6)="Atrium",ISBLANK(I141))=TRUE)=TRUE,0,IF(LEFT(G141,6)="Atrium",IF(G141='ASHRAE 90.1 2013 - CST'!$D$2,0.4+I141*0.02,I141*0.03),IF(ISBLANK(G141),IF(ISBLANK(H141),"0",VLOOKUP(H141,INDIRECT("BSSTTable_"&amp;$C$10),2,FALSE)),INDEX(INDIRECT("CSTTable_"&amp;$C$10),MATCH($C$12,INDIRECT("BldgTypes_"&amp;$C$10),0),MATCH(G141,INDIRECT("CSTTableTypes_"&amp;$C$10),0)))))</f>
        <v>0</v>
      </c>
      <c r="R141" s="128">
        <f t="shared" ca="1" si="33"/>
        <v>0</v>
      </c>
      <c r="S141" s="128">
        <f t="shared" ca="1" si="34"/>
        <v>0</v>
      </c>
      <c r="T141" s="130">
        <f t="shared" si="35"/>
        <v>0</v>
      </c>
      <c r="U141" s="130">
        <f t="shared" si="36"/>
        <v>0</v>
      </c>
      <c r="V141" s="135">
        <f t="shared" ca="1" si="37"/>
        <v>0</v>
      </c>
      <c r="W141" s="135">
        <f t="shared" ca="1" si="38"/>
        <v>0</v>
      </c>
      <c r="X141" s="135">
        <f t="shared" ca="1" si="39"/>
        <v>0</v>
      </c>
      <c r="Y141" s="135">
        <f t="shared" ca="1" si="40"/>
        <v>0</v>
      </c>
      <c r="Z141" s="129">
        <f t="shared" si="41"/>
        <v>0</v>
      </c>
      <c r="AA141" s="129">
        <f t="shared" si="42"/>
        <v>0</v>
      </c>
      <c r="AB141" s="130">
        <f t="shared" ca="1" si="43"/>
        <v>0</v>
      </c>
      <c r="AC141" s="130">
        <f t="shared" ca="1" si="44"/>
        <v>0</v>
      </c>
      <c r="AD141" s="130">
        <f t="shared" si="57"/>
        <v>0</v>
      </c>
      <c r="AE141" s="130">
        <f t="shared" si="45"/>
        <v>0</v>
      </c>
      <c r="AF141" s="130">
        <f t="shared" ca="1" si="46"/>
        <v>0</v>
      </c>
      <c r="AG141" s="130">
        <f t="shared" ca="1" si="47"/>
        <v>0</v>
      </c>
      <c r="AH141" s="218"/>
      <c r="AI141" s="204"/>
      <c r="AJ141" s="204"/>
      <c r="AK141" s="162">
        <f t="shared" si="52"/>
        <v>121</v>
      </c>
      <c r="AL141" s="70">
        <f t="shared" si="48"/>
        <v>0</v>
      </c>
      <c r="AM141" s="70" t="e">
        <f>VLOOKUP(Worksheet!N141,code!$K$3:$M$13,3,FALSE)</f>
        <v>#N/A</v>
      </c>
      <c r="AN141" s="158" t="str">
        <f t="shared" si="29"/>
        <v/>
      </c>
      <c r="AO141" s="158" t="str">
        <f t="shared" si="49"/>
        <v/>
      </c>
      <c r="AP141" s="70" t="str">
        <f t="shared" si="50"/>
        <v/>
      </c>
      <c r="AQ141" s="158" t="str">
        <f t="shared" si="30"/>
        <v/>
      </c>
      <c r="AR141" s="158" t="str">
        <f t="shared" si="51"/>
        <v/>
      </c>
    </row>
    <row r="142" spans="1:44" ht="11.25" customHeight="1" x14ac:dyDescent="0.2">
      <c r="A142" s="131" t="s">
        <v>738</v>
      </c>
      <c r="B142" s="133"/>
      <c r="C142" s="133"/>
      <c r="D142" s="133"/>
      <c r="E142" s="133">
        <v>1</v>
      </c>
      <c r="F142" s="143">
        <f t="shared" si="56"/>
        <v>0</v>
      </c>
      <c r="G142" s="147"/>
      <c r="H142" s="148"/>
      <c r="I142" s="144"/>
      <c r="J142" s="150"/>
      <c r="K142" s="151"/>
      <c r="L142" s="152">
        <f t="shared" si="31"/>
        <v>0</v>
      </c>
      <c r="M142" s="152">
        <f t="shared" si="32"/>
        <v>0</v>
      </c>
      <c r="N142" s="155"/>
      <c r="O142" s="154"/>
      <c r="P142" s="146"/>
      <c r="Q142" s="128">
        <f ca="1">IF(OR(ISBLANK($C$10),ISBLANK($C$12),ISBLANK($G$12),ISBLANK($G$13),AND(LEFT(G142,6)="Atrium",ISBLANK(I142))=TRUE)=TRUE,0,IF(LEFT(G142,6)="Atrium",IF(G142='ASHRAE 90.1 2013 - CST'!$D$2,0.4+I142*0.02,I142*0.03),IF(ISBLANK(G142),IF(ISBLANK(H142),"0",VLOOKUP(H142,INDIRECT("BSSTTable_"&amp;$C$10),2,FALSE)),INDEX(INDIRECT("CSTTable_"&amp;$C$10),MATCH($C$12,INDIRECT("BldgTypes_"&amp;$C$10),0),MATCH(G142,INDIRECT("CSTTableTypes_"&amp;$C$10),0)))))</f>
        <v>0</v>
      </c>
      <c r="R142" s="128">
        <f t="shared" ca="1" si="33"/>
        <v>0</v>
      </c>
      <c r="S142" s="128">
        <f t="shared" ca="1" si="34"/>
        <v>0</v>
      </c>
      <c r="T142" s="130">
        <f t="shared" si="35"/>
        <v>0</v>
      </c>
      <c r="U142" s="130">
        <f t="shared" si="36"/>
        <v>0</v>
      </c>
      <c r="V142" s="135">
        <f t="shared" ca="1" si="37"/>
        <v>0</v>
      </c>
      <c r="W142" s="135">
        <f t="shared" ca="1" si="38"/>
        <v>0</v>
      </c>
      <c r="X142" s="135">
        <f t="shared" ca="1" si="39"/>
        <v>0</v>
      </c>
      <c r="Y142" s="135">
        <f t="shared" ca="1" si="40"/>
        <v>0</v>
      </c>
      <c r="Z142" s="129">
        <f t="shared" si="41"/>
        <v>0</v>
      </c>
      <c r="AA142" s="129">
        <f t="shared" si="42"/>
        <v>0</v>
      </c>
      <c r="AB142" s="130">
        <f t="shared" ca="1" si="43"/>
        <v>0</v>
      </c>
      <c r="AC142" s="130">
        <f t="shared" ca="1" si="44"/>
        <v>0</v>
      </c>
      <c r="AD142" s="130">
        <f t="shared" si="57"/>
        <v>0</v>
      </c>
      <c r="AE142" s="130">
        <f t="shared" si="45"/>
        <v>0</v>
      </c>
      <c r="AF142" s="130">
        <f t="shared" ca="1" si="46"/>
        <v>0</v>
      </c>
      <c r="AG142" s="130">
        <f t="shared" ca="1" si="47"/>
        <v>0</v>
      </c>
      <c r="AH142" s="218"/>
      <c r="AI142" s="204"/>
      <c r="AJ142" s="204"/>
      <c r="AK142" s="162">
        <f t="shared" si="52"/>
        <v>122</v>
      </c>
      <c r="AL142" s="70">
        <f t="shared" si="48"/>
        <v>0</v>
      </c>
      <c r="AM142" s="70" t="e">
        <f>VLOOKUP(Worksheet!N142,code!$K$3:$M$13,3,FALSE)</f>
        <v>#N/A</v>
      </c>
      <c r="AN142" s="158" t="str">
        <f t="shared" si="29"/>
        <v/>
      </c>
      <c r="AO142" s="158" t="str">
        <f t="shared" si="49"/>
        <v/>
      </c>
      <c r="AP142" s="70" t="str">
        <f t="shared" si="50"/>
        <v/>
      </c>
      <c r="AQ142" s="158" t="str">
        <f t="shared" si="30"/>
        <v/>
      </c>
      <c r="AR142" s="158" t="str">
        <f t="shared" si="51"/>
        <v/>
      </c>
    </row>
    <row r="143" spans="1:44" ht="11.25" customHeight="1" x14ac:dyDescent="0.2">
      <c r="A143" s="131" t="s">
        <v>738</v>
      </c>
      <c r="B143" s="133"/>
      <c r="C143" s="133"/>
      <c r="D143" s="133"/>
      <c r="E143" s="133">
        <v>1</v>
      </c>
      <c r="F143" s="143">
        <f t="shared" si="56"/>
        <v>0</v>
      </c>
      <c r="G143" s="147"/>
      <c r="H143" s="148"/>
      <c r="I143" s="144"/>
      <c r="J143" s="150"/>
      <c r="K143" s="151"/>
      <c r="L143" s="152">
        <f t="shared" si="31"/>
        <v>0</v>
      </c>
      <c r="M143" s="152">
        <f t="shared" si="32"/>
        <v>0</v>
      </c>
      <c r="N143" s="155"/>
      <c r="O143" s="154"/>
      <c r="P143" s="146"/>
      <c r="Q143" s="128">
        <f ca="1">IF(OR(ISBLANK($C$10),ISBLANK($C$12),ISBLANK($G$12),ISBLANK($G$13),AND(LEFT(G143,6)="Atrium",ISBLANK(I143))=TRUE)=TRUE,0,IF(LEFT(G143,6)="Atrium",IF(G143='ASHRAE 90.1 2013 - CST'!$D$2,0.4+I143*0.02,I143*0.03),IF(ISBLANK(G143),IF(ISBLANK(H143),"0",VLOOKUP(H143,INDIRECT("BSSTTable_"&amp;$C$10),2,FALSE)),INDEX(INDIRECT("CSTTable_"&amp;$C$10),MATCH($C$12,INDIRECT("BldgTypes_"&amp;$C$10),0),MATCH(G143,INDIRECT("CSTTableTypes_"&amp;$C$10),0)))))</f>
        <v>0</v>
      </c>
      <c r="R143" s="128">
        <f t="shared" ca="1" si="33"/>
        <v>0</v>
      </c>
      <c r="S143" s="128">
        <f t="shared" ca="1" si="34"/>
        <v>0</v>
      </c>
      <c r="T143" s="130">
        <f t="shared" si="35"/>
        <v>0</v>
      </c>
      <c r="U143" s="130">
        <f t="shared" si="36"/>
        <v>0</v>
      </c>
      <c r="V143" s="135">
        <f t="shared" ca="1" si="37"/>
        <v>0</v>
      </c>
      <c r="W143" s="135">
        <f t="shared" ca="1" si="38"/>
        <v>0</v>
      </c>
      <c r="X143" s="135">
        <f t="shared" ca="1" si="39"/>
        <v>0</v>
      </c>
      <c r="Y143" s="135">
        <f t="shared" ca="1" si="40"/>
        <v>0</v>
      </c>
      <c r="Z143" s="129">
        <f t="shared" si="41"/>
        <v>0</v>
      </c>
      <c r="AA143" s="129">
        <f t="shared" si="42"/>
        <v>0</v>
      </c>
      <c r="AB143" s="130">
        <f t="shared" ca="1" si="43"/>
        <v>0</v>
      </c>
      <c r="AC143" s="130">
        <f t="shared" ca="1" si="44"/>
        <v>0</v>
      </c>
      <c r="AD143" s="130">
        <f t="shared" si="57"/>
        <v>0</v>
      </c>
      <c r="AE143" s="130">
        <f t="shared" si="45"/>
        <v>0</v>
      </c>
      <c r="AF143" s="130">
        <f t="shared" ca="1" si="46"/>
        <v>0</v>
      </c>
      <c r="AG143" s="130">
        <f t="shared" ca="1" si="47"/>
        <v>0</v>
      </c>
      <c r="AH143" s="218"/>
      <c r="AI143" s="204"/>
      <c r="AJ143" s="204"/>
      <c r="AK143" s="162">
        <f t="shared" si="52"/>
        <v>123</v>
      </c>
      <c r="AL143" s="70">
        <f t="shared" si="48"/>
        <v>0</v>
      </c>
      <c r="AM143" s="70" t="e">
        <f>VLOOKUP(Worksheet!N143,code!$K$3:$M$13,3,FALSE)</f>
        <v>#N/A</v>
      </c>
      <c r="AN143" s="158" t="str">
        <f t="shared" si="29"/>
        <v/>
      </c>
      <c r="AO143" s="158" t="str">
        <f t="shared" si="49"/>
        <v/>
      </c>
      <c r="AP143" s="70" t="str">
        <f t="shared" si="50"/>
        <v/>
      </c>
      <c r="AQ143" s="158" t="str">
        <f t="shared" si="30"/>
        <v/>
      </c>
      <c r="AR143" s="158" t="str">
        <f t="shared" si="51"/>
        <v/>
      </c>
    </row>
    <row r="144" spans="1:44" ht="11.25" customHeight="1" x14ac:dyDescent="0.2">
      <c r="A144" s="131" t="s">
        <v>738</v>
      </c>
      <c r="B144" s="133"/>
      <c r="C144" s="133"/>
      <c r="D144" s="133"/>
      <c r="E144" s="133">
        <v>1</v>
      </c>
      <c r="F144" s="143">
        <f t="shared" si="56"/>
        <v>0</v>
      </c>
      <c r="G144" s="147"/>
      <c r="H144" s="148"/>
      <c r="I144" s="144"/>
      <c r="J144" s="150"/>
      <c r="K144" s="151"/>
      <c r="L144" s="152">
        <f t="shared" si="31"/>
        <v>0</v>
      </c>
      <c r="M144" s="152">
        <f t="shared" si="32"/>
        <v>0</v>
      </c>
      <c r="N144" s="155"/>
      <c r="O144" s="154"/>
      <c r="P144" s="146"/>
      <c r="Q144" s="128">
        <f ca="1">IF(OR(ISBLANK($C$10),ISBLANK($C$12),ISBLANK($G$12),ISBLANK($G$13),AND(LEFT(G144,6)="Atrium",ISBLANK(I144))=TRUE)=TRUE,0,IF(LEFT(G144,6)="Atrium",IF(G144='ASHRAE 90.1 2013 - CST'!$D$2,0.4+I144*0.02,I144*0.03),IF(ISBLANK(G144),IF(ISBLANK(H144),"0",VLOOKUP(H144,INDIRECT("BSSTTable_"&amp;$C$10),2,FALSE)),INDEX(INDIRECT("CSTTable_"&amp;$C$10),MATCH($C$12,INDIRECT("BldgTypes_"&amp;$C$10),0),MATCH(G144,INDIRECT("CSTTableTypes_"&amp;$C$10),0)))))</f>
        <v>0</v>
      </c>
      <c r="R144" s="128">
        <f t="shared" ca="1" si="33"/>
        <v>0</v>
      </c>
      <c r="S144" s="128">
        <f t="shared" ca="1" si="34"/>
        <v>0</v>
      </c>
      <c r="T144" s="130">
        <f t="shared" si="35"/>
        <v>0</v>
      </c>
      <c r="U144" s="130">
        <f t="shared" si="36"/>
        <v>0</v>
      </c>
      <c r="V144" s="135">
        <f t="shared" ca="1" si="37"/>
        <v>0</v>
      </c>
      <c r="W144" s="135">
        <f t="shared" ca="1" si="38"/>
        <v>0</v>
      </c>
      <c r="X144" s="135">
        <f t="shared" ca="1" si="39"/>
        <v>0</v>
      </c>
      <c r="Y144" s="135">
        <f t="shared" ca="1" si="40"/>
        <v>0</v>
      </c>
      <c r="Z144" s="129">
        <f t="shared" si="41"/>
        <v>0</v>
      </c>
      <c r="AA144" s="129">
        <f t="shared" si="42"/>
        <v>0</v>
      </c>
      <c r="AB144" s="130">
        <f t="shared" ca="1" si="43"/>
        <v>0</v>
      </c>
      <c r="AC144" s="130">
        <f t="shared" ca="1" si="44"/>
        <v>0</v>
      </c>
      <c r="AD144" s="130">
        <f t="shared" si="57"/>
        <v>0</v>
      </c>
      <c r="AE144" s="130">
        <f t="shared" si="45"/>
        <v>0</v>
      </c>
      <c r="AF144" s="130">
        <f t="shared" ca="1" si="46"/>
        <v>0</v>
      </c>
      <c r="AG144" s="130">
        <f t="shared" ca="1" si="47"/>
        <v>0</v>
      </c>
      <c r="AH144" s="218"/>
      <c r="AI144" s="204"/>
      <c r="AJ144" s="204"/>
      <c r="AK144" s="162">
        <f t="shared" si="52"/>
        <v>124</v>
      </c>
      <c r="AL144" s="70">
        <f t="shared" si="48"/>
        <v>0</v>
      </c>
      <c r="AM144" s="70" t="e">
        <f>VLOOKUP(Worksheet!N144,code!$K$3:$M$13,3,FALSE)</f>
        <v>#N/A</v>
      </c>
      <c r="AN144" s="158" t="str">
        <f t="shared" si="29"/>
        <v/>
      </c>
      <c r="AO144" s="158" t="str">
        <f t="shared" si="49"/>
        <v/>
      </c>
      <c r="AP144" s="70" t="str">
        <f t="shared" si="50"/>
        <v/>
      </c>
      <c r="AQ144" s="158" t="str">
        <f t="shared" si="30"/>
        <v/>
      </c>
      <c r="AR144" s="158" t="str">
        <f t="shared" si="51"/>
        <v/>
      </c>
    </row>
    <row r="145" spans="1:44" ht="11.25" customHeight="1" x14ac:dyDescent="0.2">
      <c r="A145" s="131" t="s">
        <v>738</v>
      </c>
      <c r="B145" s="133"/>
      <c r="C145" s="133"/>
      <c r="D145" s="133"/>
      <c r="E145" s="133">
        <v>1</v>
      </c>
      <c r="F145" s="143">
        <f t="shared" si="56"/>
        <v>0</v>
      </c>
      <c r="G145" s="147"/>
      <c r="H145" s="148"/>
      <c r="I145" s="144"/>
      <c r="J145" s="150"/>
      <c r="K145" s="151"/>
      <c r="L145" s="152">
        <f t="shared" si="31"/>
        <v>0</v>
      </c>
      <c r="M145" s="152">
        <f t="shared" si="32"/>
        <v>0</v>
      </c>
      <c r="N145" s="155"/>
      <c r="O145" s="154"/>
      <c r="P145" s="146"/>
      <c r="Q145" s="128">
        <f ca="1">IF(OR(ISBLANK($C$10),ISBLANK($C$12),ISBLANK($G$12),ISBLANK($G$13),AND(LEFT(G145,6)="Atrium",ISBLANK(I145))=TRUE)=TRUE,0,IF(LEFT(G145,6)="Atrium",IF(G145='ASHRAE 90.1 2013 - CST'!$D$2,0.4+I145*0.02,I145*0.03),IF(ISBLANK(G145),IF(ISBLANK(H145),"0",VLOOKUP(H145,INDIRECT("BSSTTable_"&amp;$C$10),2,FALSE)),INDEX(INDIRECT("CSTTable_"&amp;$C$10),MATCH($C$12,INDIRECT("BldgTypes_"&amp;$C$10),0),MATCH(G145,INDIRECT("CSTTableTypes_"&amp;$C$10),0)))))</f>
        <v>0</v>
      </c>
      <c r="R145" s="128">
        <f t="shared" ca="1" si="33"/>
        <v>0</v>
      </c>
      <c r="S145" s="128">
        <f t="shared" ca="1" si="34"/>
        <v>0</v>
      </c>
      <c r="T145" s="130">
        <f t="shared" si="35"/>
        <v>0</v>
      </c>
      <c r="U145" s="130">
        <f t="shared" si="36"/>
        <v>0</v>
      </c>
      <c r="V145" s="135">
        <f t="shared" ca="1" si="37"/>
        <v>0</v>
      </c>
      <c r="W145" s="135">
        <f t="shared" ca="1" si="38"/>
        <v>0</v>
      </c>
      <c r="X145" s="135">
        <f t="shared" ca="1" si="39"/>
        <v>0</v>
      </c>
      <c r="Y145" s="135">
        <f t="shared" ca="1" si="40"/>
        <v>0</v>
      </c>
      <c r="Z145" s="129">
        <f t="shared" si="41"/>
        <v>0</v>
      </c>
      <c r="AA145" s="129">
        <f t="shared" si="42"/>
        <v>0</v>
      </c>
      <c r="AB145" s="130">
        <f t="shared" ca="1" si="43"/>
        <v>0</v>
      </c>
      <c r="AC145" s="130">
        <f t="shared" ca="1" si="44"/>
        <v>0</v>
      </c>
      <c r="AD145" s="130">
        <f t="shared" si="57"/>
        <v>0</v>
      </c>
      <c r="AE145" s="130">
        <f t="shared" si="45"/>
        <v>0</v>
      </c>
      <c r="AF145" s="130">
        <f t="shared" ca="1" si="46"/>
        <v>0</v>
      </c>
      <c r="AG145" s="130">
        <f t="shared" ca="1" si="47"/>
        <v>0</v>
      </c>
      <c r="AH145" s="218"/>
      <c r="AI145" s="204"/>
      <c r="AJ145" s="204"/>
      <c r="AK145" s="162">
        <f t="shared" si="52"/>
        <v>125</v>
      </c>
      <c r="AL145" s="70">
        <f t="shared" si="48"/>
        <v>0</v>
      </c>
      <c r="AM145" s="70" t="e">
        <f>VLOOKUP(Worksheet!N145,code!$K$3:$M$13,3,FALSE)</f>
        <v>#N/A</v>
      </c>
      <c r="AN145" s="158" t="str">
        <f t="shared" si="29"/>
        <v/>
      </c>
      <c r="AO145" s="158" t="str">
        <f t="shared" si="49"/>
        <v/>
      </c>
      <c r="AP145" s="70" t="str">
        <f t="shared" si="50"/>
        <v/>
      </c>
      <c r="AQ145" s="158" t="str">
        <f t="shared" si="30"/>
        <v/>
      </c>
      <c r="AR145" s="158" t="str">
        <f t="shared" si="51"/>
        <v/>
      </c>
    </row>
    <row r="146" spans="1:44" ht="11.25" customHeight="1" x14ac:dyDescent="0.2">
      <c r="A146" s="131" t="s">
        <v>738</v>
      </c>
      <c r="B146" s="133"/>
      <c r="C146" s="133"/>
      <c r="D146" s="133"/>
      <c r="E146" s="133">
        <v>1</v>
      </c>
      <c r="F146" s="143">
        <f t="shared" si="56"/>
        <v>0</v>
      </c>
      <c r="G146" s="147"/>
      <c r="H146" s="148"/>
      <c r="I146" s="144"/>
      <c r="J146" s="150"/>
      <c r="K146" s="151"/>
      <c r="L146" s="152">
        <f t="shared" si="31"/>
        <v>0</v>
      </c>
      <c r="M146" s="152">
        <f t="shared" si="32"/>
        <v>0</v>
      </c>
      <c r="N146" s="155"/>
      <c r="O146" s="154"/>
      <c r="P146" s="146"/>
      <c r="Q146" s="128">
        <f ca="1">IF(OR(ISBLANK($C$10),ISBLANK($C$12),ISBLANK($G$12),ISBLANK($G$13),AND(LEFT(G146,6)="Atrium",ISBLANK(I146))=TRUE)=TRUE,0,IF(LEFT(G146,6)="Atrium",IF(G146='ASHRAE 90.1 2013 - CST'!$D$2,0.4+I146*0.02,I146*0.03),IF(ISBLANK(G146),IF(ISBLANK(H146),"0",VLOOKUP(H146,INDIRECT("BSSTTable_"&amp;$C$10),2,FALSE)),INDEX(INDIRECT("CSTTable_"&amp;$C$10),MATCH($C$12,INDIRECT("BldgTypes_"&amp;$C$10),0),MATCH(G146,INDIRECT("CSTTableTypes_"&amp;$C$10),0)))))</f>
        <v>0</v>
      </c>
      <c r="R146" s="128">
        <f t="shared" ca="1" si="33"/>
        <v>0</v>
      </c>
      <c r="S146" s="128">
        <f t="shared" ca="1" si="34"/>
        <v>0</v>
      </c>
      <c r="T146" s="130">
        <f t="shared" si="35"/>
        <v>0</v>
      </c>
      <c r="U146" s="130">
        <f t="shared" si="36"/>
        <v>0</v>
      </c>
      <c r="V146" s="135">
        <f t="shared" ca="1" si="37"/>
        <v>0</v>
      </c>
      <c r="W146" s="135">
        <f t="shared" ca="1" si="38"/>
        <v>0</v>
      </c>
      <c r="X146" s="135">
        <f t="shared" ca="1" si="39"/>
        <v>0</v>
      </c>
      <c r="Y146" s="135">
        <f t="shared" ca="1" si="40"/>
        <v>0</v>
      </c>
      <c r="Z146" s="129">
        <f t="shared" si="41"/>
        <v>0</v>
      </c>
      <c r="AA146" s="129">
        <f t="shared" si="42"/>
        <v>0</v>
      </c>
      <c r="AB146" s="130">
        <f t="shared" ca="1" si="43"/>
        <v>0</v>
      </c>
      <c r="AC146" s="130">
        <f t="shared" ca="1" si="44"/>
        <v>0</v>
      </c>
      <c r="AD146" s="130">
        <f t="shared" si="57"/>
        <v>0</v>
      </c>
      <c r="AE146" s="130">
        <f t="shared" si="45"/>
        <v>0</v>
      </c>
      <c r="AF146" s="130">
        <f t="shared" ca="1" si="46"/>
        <v>0</v>
      </c>
      <c r="AG146" s="130">
        <f t="shared" ca="1" si="47"/>
        <v>0</v>
      </c>
      <c r="AH146" s="218"/>
      <c r="AI146" s="204"/>
      <c r="AJ146" s="204"/>
      <c r="AK146" s="162">
        <f t="shared" si="52"/>
        <v>126</v>
      </c>
      <c r="AL146" s="70">
        <f t="shared" si="48"/>
        <v>0</v>
      </c>
      <c r="AM146" s="70" t="e">
        <f>VLOOKUP(Worksheet!N146,code!$K$3:$M$13,3,FALSE)</f>
        <v>#N/A</v>
      </c>
      <c r="AN146" s="158" t="str">
        <f t="shared" si="29"/>
        <v/>
      </c>
      <c r="AO146" s="158" t="str">
        <f t="shared" si="49"/>
        <v/>
      </c>
      <c r="AP146" s="70" t="str">
        <f t="shared" si="50"/>
        <v/>
      </c>
      <c r="AQ146" s="158" t="str">
        <f t="shared" si="30"/>
        <v/>
      </c>
      <c r="AR146" s="158" t="str">
        <f t="shared" si="51"/>
        <v/>
      </c>
    </row>
    <row r="147" spans="1:44" ht="11.25" customHeight="1" x14ac:dyDescent="0.2">
      <c r="A147" s="131" t="s">
        <v>738</v>
      </c>
      <c r="B147" s="133"/>
      <c r="C147" s="133"/>
      <c r="D147" s="133"/>
      <c r="E147" s="133">
        <v>1</v>
      </c>
      <c r="F147" s="143">
        <f t="shared" si="56"/>
        <v>0</v>
      </c>
      <c r="G147" s="147"/>
      <c r="H147" s="148"/>
      <c r="I147" s="144"/>
      <c r="J147" s="150"/>
      <c r="K147" s="151"/>
      <c r="L147" s="152">
        <f t="shared" si="31"/>
        <v>0</v>
      </c>
      <c r="M147" s="152">
        <f t="shared" si="32"/>
        <v>0</v>
      </c>
      <c r="N147" s="155"/>
      <c r="O147" s="154"/>
      <c r="P147" s="146"/>
      <c r="Q147" s="128">
        <f ca="1">IF(OR(ISBLANK($C$10),ISBLANK($C$12),ISBLANK($G$12),ISBLANK($G$13),AND(LEFT(G147,6)="Atrium",ISBLANK(I147))=TRUE)=TRUE,0,IF(LEFT(G147,6)="Atrium",IF(G147='ASHRAE 90.1 2013 - CST'!$D$2,0.4+I147*0.02,I147*0.03),IF(ISBLANK(G147),IF(ISBLANK(H147),"0",VLOOKUP(H147,INDIRECT("BSSTTable_"&amp;$C$10),2,FALSE)),INDEX(INDIRECT("CSTTable_"&amp;$C$10),MATCH($C$12,INDIRECT("BldgTypes_"&amp;$C$10),0),MATCH(G147,INDIRECT("CSTTableTypes_"&amp;$C$10),0)))))</f>
        <v>0</v>
      </c>
      <c r="R147" s="128">
        <f t="shared" ca="1" si="33"/>
        <v>0</v>
      </c>
      <c r="S147" s="128">
        <f t="shared" ca="1" si="34"/>
        <v>0</v>
      </c>
      <c r="T147" s="130">
        <f t="shared" si="35"/>
        <v>0</v>
      </c>
      <c r="U147" s="130">
        <f t="shared" si="36"/>
        <v>0</v>
      </c>
      <c r="V147" s="135">
        <f t="shared" ca="1" si="37"/>
        <v>0</v>
      </c>
      <c r="W147" s="135">
        <f t="shared" ca="1" si="38"/>
        <v>0</v>
      </c>
      <c r="X147" s="135">
        <f t="shared" ca="1" si="39"/>
        <v>0</v>
      </c>
      <c r="Y147" s="135">
        <f t="shared" ca="1" si="40"/>
        <v>0</v>
      </c>
      <c r="Z147" s="129">
        <f t="shared" si="41"/>
        <v>0</v>
      </c>
      <c r="AA147" s="129">
        <f t="shared" si="42"/>
        <v>0</v>
      </c>
      <c r="AB147" s="130">
        <f t="shared" ca="1" si="43"/>
        <v>0</v>
      </c>
      <c r="AC147" s="130">
        <f t="shared" ca="1" si="44"/>
        <v>0</v>
      </c>
      <c r="AD147" s="130">
        <f t="shared" si="57"/>
        <v>0</v>
      </c>
      <c r="AE147" s="130">
        <f t="shared" si="45"/>
        <v>0</v>
      </c>
      <c r="AF147" s="130">
        <f t="shared" ca="1" si="46"/>
        <v>0</v>
      </c>
      <c r="AG147" s="130">
        <f t="shared" ca="1" si="47"/>
        <v>0</v>
      </c>
      <c r="AH147" s="218"/>
      <c r="AI147" s="204"/>
      <c r="AJ147" s="204"/>
      <c r="AK147" s="162">
        <f t="shared" si="52"/>
        <v>127</v>
      </c>
      <c r="AL147" s="70">
        <f t="shared" si="48"/>
        <v>0</v>
      </c>
      <c r="AM147" s="70" t="e">
        <f>VLOOKUP(Worksheet!N147,code!$K$3:$M$13,3,FALSE)</f>
        <v>#N/A</v>
      </c>
      <c r="AN147" s="158" t="str">
        <f t="shared" si="29"/>
        <v/>
      </c>
      <c r="AO147" s="158" t="str">
        <f t="shared" si="49"/>
        <v/>
      </c>
      <c r="AP147" s="70" t="str">
        <f t="shared" si="50"/>
        <v/>
      </c>
      <c r="AQ147" s="158" t="str">
        <f t="shared" si="30"/>
        <v/>
      </c>
      <c r="AR147" s="158" t="str">
        <f t="shared" si="51"/>
        <v/>
      </c>
    </row>
    <row r="148" spans="1:44" ht="11.25" customHeight="1" x14ac:dyDescent="0.2">
      <c r="A148" s="131" t="s">
        <v>738</v>
      </c>
      <c r="B148" s="133"/>
      <c r="C148" s="133"/>
      <c r="D148" s="133"/>
      <c r="E148" s="133">
        <v>1</v>
      </c>
      <c r="F148" s="143">
        <f t="shared" si="56"/>
        <v>0</v>
      </c>
      <c r="G148" s="147"/>
      <c r="H148" s="148"/>
      <c r="I148" s="144"/>
      <c r="J148" s="150"/>
      <c r="K148" s="151"/>
      <c r="L148" s="152">
        <f t="shared" si="31"/>
        <v>0</v>
      </c>
      <c r="M148" s="152">
        <f t="shared" si="32"/>
        <v>0</v>
      </c>
      <c r="N148" s="155"/>
      <c r="O148" s="154"/>
      <c r="P148" s="146"/>
      <c r="Q148" s="128">
        <f ca="1">IF(OR(ISBLANK($C$10),ISBLANK($C$12),ISBLANK($G$12),ISBLANK($G$13),AND(LEFT(G148,6)="Atrium",ISBLANK(I148))=TRUE)=TRUE,0,IF(LEFT(G148,6)="Atrium",IF(G148='ASHRAE 90.1 2013 - CST'!$D$2,0.4+I148*0.02,I148*0.03),IF(ISBLANK(G148),IF(ISBLANK(H148),"0",VLOOKUP(H148,INDIRECT("BSSTTable_"&amp;$C$10),2,FALSE)),INDEX(INDIRECT("CSTTable_"&amp;$C$10),MATCH($C$12,INDIRECT("BldgTypes_"&amp;$C$10),0),MATCH(G148,INDIRECT("CSTTableTypes_"&amp;$C$10),0)))))</f>
        <v>0</v>
      </c>
      <c r="R148" s="128">
        <f t="shared" ca="1" si="33"/>
        <v>0</v>
      </c>
      <c r="S148" s="128">
        <f t="shared" ca="1" si="34"/>
        <v>0</v>
      </c>
      <c r="T148" s="130">
        <f t="shared" si="35"/>
        <v>0</v>
      </c>
      <c r="U148" s="130">
        <f t="shared" si="36"/>
        <v>0</v>
      </c>
      <c r="V148" s="135">
        <f t="shared" ca="1" si="37"/>
        <v>0</v>
      </c>
      <c r="W148" s="135">
        <f t="shared" ca="1" si="38"/>
        <v>0</v>
      </c>
      <c r="X148" s="135">
        <f t="shared" ca="1" si="39"/>
        <v>0</v>
      </c>
      <c r="Y148" s="135">
        <f t="shared" ca="1" si="40"/>
        <v>0</v>
      </c>
      <c r="Z148" s="129">
        <f t="shared" si="41"/>
        <v>0</v>
      </c>
      <c r="AA148" s="129">
        <f t="shared" si="42"/>
        <v>0</v>
      </c>
      <c r="AB148" s="130">
        <f t="shared" ca="1" si="43"/>
        <v>0</v>
      </c>
      <c r="AC148" s="130">
        <f t="shared" ca="1" si="44"/>
        <v>0</v>
      </c>
      <c r="AD148" s="130">
        <f t="shared" si="57"/>
        <v>0</v>
      </c>
      <c r="AE148" s="130">
        <f t="shared" si="45"/>
        <v>0</v>
      </c>
      <c r="AF148" s="130">
        <f t="shared" ca="1" si="46"/>
        <v>0</v>
      </c>
      <c r="AG148" s="130">
        <f t="shared" ca="1" si="47"/>
        <v>0</v>
      </c>
      <c r="AH148" s="218"/>
      <c r="AI148" s="204"/>
      <c r="AJ148" s="204"/>
      <c r="AK148" s="162">
        <f t="shared" si="52"/>
        <v>128</v>
      </c>
      <c r="AL148" s="70">
        <f t="shared" si="48"/>
        <v>0</v>
      </c>
      <c r="AM148" s="70" t="e">
        <f>VLOOKUP(Worksheet!N148,code!$K$3:$M$13,3,FALSE)</f>
        <v>#N/A</v>
      </c>
      <c r="AN148" s="158" t="str">
        <f t="shared" si="29"/>
        <v/>
      </c>
      <c r="AO148" s="158" t="str">
        <f t="shared" si="49"/>
        <v/>
      </c>
      <c r="AP148" s="70" t="str">
        <f t="shared" si="50"/>
        <v/>
      </c>
      <c r="AQ148" s="158" t="str">
        <f t="shared" si="30"/>
        <v/>
      </c>
      <c r="AR148" s="158" t="str">
        <f t="shared" si="51"/>
        <v/>
      </c>
    </row>
    <row r="149" spans="1:44" ht="11.25" customHeight="1" x14ac:dyDescent="0.2">
      <c r="A149" s="131" t="s">
        <v>738</v>
      </c>
      <c r="B149" s="133"/>
      <c r="C149" s="133"/>
      <c r="D149" s="133"/>
      <c r="E149" s="133">
        <v>1</v>
      </c>
      <c r="F149" s="143">
        <f t="shared" si="56"/>
        <v>0</v>
      </c>
      <c r="G149" s="147"/>
      <c r="H149" s="148"/>
      <c r="I149" s="144"/>
      <c r="J149" s="150"/>
      <c r="K149" s="151"/>
      <c r="L149" s="152">
        <f t="shared" si="31"/>
        <v>0</v>
      </c>
      <c r="M149" s="152">
        <f t="shared" si="32"/>
        <v>0</v>
      </c>
      <c r="N149" s="155"/>
      <c r="O149" s="154"/>
      <c r="P149" s="146"/>
      <c r="Q149" s="128">
        <f ca="1">IF(OR(ISBLANK($C$10),ISBLANK($C$12),ISBLANK($G$12),ISBLANK($G$13),AND(LEFT(G149,6)="Atrium",ISBLANK(I149))=TRUE)=TRUE,0,IF(LEFT(G149,6)="Atrium",IF(G149='ASHRAE 90.1 2013 - CST'!$D$2,0.4+I149*0.02,I149*0.03),IF(ISBLANK(G149),IF(ISBLANK(H149),"0",VLOOKUP(H149,INDIRECT("BSSTTable_"&amp;$C$10),2,FALSE)),INDEX(INDIRECT("CSTTable_"&amp;$C$10),MATCH($C$12,INDIRECT("BldgTypes_"&amp;$C$10),0),MATCH(G149,INDIRECT("CSTTableTypes_"&amp;$C$10),0)))))</f>
        <v>0</v>
      </c>
      <c r="R149" s="128">
        <f t="shared" ca="1" si="33"/>
        <v>0</v>
      </c>
      <c r="S149" s="128">
        <f t="shared" ca="1" si="34"/>
        <v>0</v>
      </c>
      <c r="T149" s="130">
        <f t="shared" si="35"/>
        <v>0</v>
      </c>
      <c r="U149" s="130">
        <f t="shared" si="36"/>
        <v>0</v>
      </c>
      <c r="V149" s="135">
        <f t="shared" ca="1" si="37"/>
        <v>0</v>
      </c>
      <c r="W149" s="135">
        <f t="shared" ca="1" si="38"/>
        <v>0</v>
      </c>
      <c r="X149" s="135">
        <f t="shared" ca="1" si="39"/>
        <v>0</v>
      </c>
      <c r="Y149" s="135">
        <f t="shared" ca="1" si="40"/>
        <v>0</v>
      </c>
      <c r="Z149" s="129">
        <f t="shared" si="41"/>
        <v>0</v>
      </c>
      <c r="AA149" s="129">
        <f t="shared" si="42"/>
        <v>0</v>
      </c>
      <c r="AB149" s="130">
        <f t="shared" ca="1" si="43"/>
        <v>0</v>
      </c>
      <c r="AC149" s="130">
        <f t="shared" ca="1" si="44"/>
        <v>0</v>
      </c>
      <c r="AD149" s="130">
        <f t="shared" si="57"/>
        <v>0</v>
      </c>
      <c r="AE149" s="130">
        <f t="shared" si="45"/>
        <v>0</v>
      </c>
      <c r="AF149" s="130">
        <f t="shared" ca="1" si="46"/>
        <v>0</v>
      </c>
      <c r="AG149" s="130">
        <f t="shared" ca="1" si="47"/>
        <v>0</v>
      </c>
      <c r="AH149" s="218"/>
      <c r="AI149" s="204"/>
      <c r="AJ149" s="204"/>
      <c r="AK149" s="162">
        <f t="shared" si="52"/>
        <v>129</v>
      </c>
      <c r="AL149" s="70">
        <f t="shared" si="48"/>
        <v>0</v>
      </c>
      <c r="AM149" s="70" t="e">
        <f>VLOOKUP(Worksheet!N149,code!$K$3:$M$13,3,FALSE)</f>
        <v>#N/A</v>
      </c>
      <c r="AN149" s="158" t="str">
        <f t="shared" ref="AN149:AN212" si="58">IF($AP$17&lt;&gt;0, $AD$7/$AP$17*AP149, "")</f>
        <v/>
      </c>
      <c r="AO149" s="158" t="str">
        <f t="shared" si="49"/>
        <v/>
      </c>
      <c r="AP149" s="70" t="str">
        <f t="shared" si="50"/>
        <v/>
      </c>
      <c r="AQ149" s="158" t="str">
        <f t="shared" ref="AQ149:AQ212" si="59">IF($AP$17&lt;&gt;0, $AE$7/$AP$17*$AP149, "")</f>
        <v/>
      </c>
      <c r="AR149" s="158" t="str">
        <f t="shared" si="51"/>
        <v/>
      </c>
    </row>
    <row r="150" spans="1:44" ht="11.25" customHeight="1" x14ac:dyDescent="0.2">
      <c r="A150" s="131" t="s">
        <v>738</v>
      </c>
      <c r="B150" s="133"/>
      <c r="C150" s="133"/>
      <c r="D150" s="133"/>
      <c r="E150" s="133">
        <v>1</v>
      </c>
      <c r="F150" s="143">
        <f t="shared" si="56"/>
        <v>0</v>
      </c>
      <c r="G150" s="147"/>
      <c r="H150" s="148"/>
      <c r="I150" s="144"/>
      <c r="J150" s="150"/>
      <c r="K150" s="151"/>
      <c r="L150" s="152">
        <f t="shared" ref="L150:L213" si="60">C150*$E150</f>
        <v>0</v>
      </c>
      <c r="M150" s="152">
        <f t="shared" ref="M150:M213" si="61">D150*$E150</f>
        <v>0</v>
      </c>
      <c r="N150" s="155"/>
      <c r="O150" s="154"/>
      <c r="P150" s="146"/>
      <c r="Q150" s="128">
        <f ca="1">IF(OR(ISBLANK($C$10),ISBLANK($C$12),ISBLANK($G$12),ISBLANK($G$13),AND(LEFT(G150,6)="Atrium",ISBLANK(I150))=TRUE)=TRUE,0,IF(LEFT(G150,6)="Atrium",IF(G150='ASHRAE 90.1 2013 - CST'!$D$2,0.4+I150*0.02,I150*0.03),IF(ISBLANK(G150),IF(ISBLANK(H150),"0",VLOOKUP(H150,INDIRECT("BSSTTable_"&amp;$C$10),2,FALSE)),INDEX(INDIRECT("CSTTable_"&amp;$C$10),MATCH($C$12,INDIRECT("BldgTypes_"&amp;$C$10),0),MATCH(G150,INDIRECT("CSTTableTypes_"&amp;$C$10),0)))))</f>
        <v>0</v>
      </c>
      <c r="R150" s="128">
        <f t="shared" ref="R150:R213" ca="1" si="62">Q150</f>
        <v>0</v>
      </c>
      <c r="S150" s="128">
        <f t="shared" ref="S150:S213" ca="1" si="63">R150*F150</f>
        <v>0</v>
      </c>
      <c r="T150" s="130">
        <f t="shared" ref="T150:T213" si="64">L150*P150</f>
        <v>0</v>
      </c>
      <c r="U150" s="130">
        <f t="shared" ref="U150:U213" si="65">M150*P150</f>
        <v>0</v>
      </c>
      <c r="V150" s="135">
        <f t="shared" ref="V150:V213" ca="1" si="66">spaceSum(ROW(T150), COLUMN(T150))</f>
        <v>0</v>
      </c>
      <c r="W150" s="135">
        <f t="shared" ref="W150:W213" ca="1" si="67">spaceSum(ROW(U150), COLUMN(U150))</f>
        <v>0</v>
      </c>
      <c r="X150" s="135">
        <f t="shared" ref="X150:X213" ca="1" si="68">spaceSumIfYes(ROW(L150), COLUMN(L150), COLUMN(K150))</f>
        <v>0</v>
      </c>
      <c r="Y150" s="135">
        <f t="shared" ref="Y150:Y213" ca="1" si="69">spaceSumIfYes(ROW(M150), COLUMN(M150), COLUMN(K150))</f>
        <v>0</v>
      </c>
      <c r="Z150" s="129">
        <f t="shared" ref="Z150:Z213" si="70">IF(B150=0,0,IF(AND(X150&gt;0,(S150-V150&gt;0)),"Y","N"))</f>
        <v>0</v>
      </c>
      <c r="AA150" s="129">
        <f t="shared" ref="AA150:AA213" si="71">IF(B150=0,0,IF(AND(Y150&gt;0,(S150-W150&gt;0)),"Y","N"))</f>
        <v>0</v>
      </c>
      <c r="AB150" s="130">
        <f t="shared" ref="AB150:AB213" ca="1" si="72">IF(AND(NOT(ISNA(R150))),F150,0)</f>
        <v>0</v>
      </c>
      <c r="AC150" s="130">
        <f t="shared" ref="AC150:AC213" ca="1" si="73">IF(NOT(ISNA(S150)),S150,0)</f>
        <v>0</v>
      </c>
      <c r="AD150" s="130">
        <f t="shared" si="57"/>
        <v>0</v>
      </c>
      <c r="AE150" s="130">
        <f t="shared" ref="AE150:AE213" si="74">IF(AND(NOT(ISNA(U150)),$AA150="y"),W150,0)</f>
        <v>0</v>
      </c>
      <c r="AF150" s="130">
        <f t="shared" ref="AF150:AF213" ca="1" si="75">IF(AND(NOT(ISNA(V150)),$Z150="y"),X150,0)</f>
        <v>0</v>
      </c>
      <c r="AG150" s="130">
        <f t="shared" ref="AG150:AG213" ca="1" si="76">IF(AND(NOT(ISNA(W150)),$AA150="y"),Y150,0)</f>
        <v>0</v>
      </c>
      <c r="AH150" s="218"/>
      <c r="AI150" s="204"/>
      <c r="AJ150" s="204"/>
      <c r="AK150" s="162">
        <f t="shared" si="52"/>
        <v>130</v>
      </c>
      <c r="AL150" s="70">
        <f t="shared" ref="AL150:AL213" si="77">IF(T150&gt;0, IF(ISERROR(T150)=FALSE,T150),IF(ISERROR(U150)=FALSE,U150))</f>
        <v>0</v>
      </c>
      <c r="AM150" s="70" t="e">
        <f>VLOOKUP(Worksheet!N150,code!$K$3:$M$13,3,FALSE)</f>
        <v>#N/A</v>
      </c>
      <c r="AN150" s="158" t="str">
        <f t="shared" si="58"/>
        <v/>
      </c>
      <c r="AO150" s="158" t="str">
        <f t="shared" ref="AO150:AO213" si="78">IF($AP$17&lt;&gt;0, $T$12/$AP$17*AP150, "")</f>
        <v/>
      </c>
      <c r="AP150" s="70" t="str">
        <f t="shared" ref="AP150:AP213" si="79">IF(ISERROR(AL150)=FALSE,IF(ISERROR(AM150)=FALSE,AM150*AL150,""),"")</f>
        <v/>
      </c>
      <c r="AQ150" s="158" t="str">
        <f t="shared" si="59"/>
        <v/>
      </c>
      <c r="AR150" s="158" t="str">
        <f t="shared" ref="AR150:AR213" si="80">IF($AP$17&lt;&gt;0, $T$13/$AP$17*$AP150, "")</f>
        <v/>
      </c>
    </row>
    <row r="151" spans="1:44" ht="11.25" customHeight="1" x14ac:dyDescent="0.2">
      <c r="A151" s="131" t="s">
        <v>738</v>
      </c>
      <c r="B151" s="133"/>
      <c r="C151" s="133"/>
      <c r="D151" s="133"/>
      <c r="E151" s="133">
        <v>1</v>
      </c>
      <c r="F151" s="143">
        <f t="shared" si="56"/>
        <v>0</v>
      </c>
      <c r="G151" s="147"/>
      <c r="H151" s="148"/>
      <c r="I151" s="144"/>
      <c r="J151" s="150"/>
      <c r="K151" s="151"/>
      <c r="L151" s="152">
        <f t="shared" si="60"/>
        <v>0</v>
      </c>
      <c r="M151" s="152">
        <f t="shared" si="61"/>
        <v>0</v>
      </c>
      <c r="N151" s="155"/>
      <c r="O151" s="154"/>
      <c r="P151" s="146"/>
      <c r="Q151" s="128">
        <f ca="1">IF(OR(ISBLANK($C$10),ISBLANK($C$12),ISBLANK($G$12),ISBLANK($G$13),AND(LEFT(G151,6)="Atrium",ISBLANK(I151))=TRUE)=TRUE,0,IF(LEFT(G151,6)="Atrium",IF(G151='ASHRAE 90.1 2013 - CST'!$D$2,0.4+I151*0.02,I151*0.03),IF(ISBLANK(G151),IF(ISBLANK(H151),"0",VLOOKUP(H151,INDIRECT("BSSTTable_"&amp;$C$10),2,FALSE)),INDEX(INDIRECT("CSTTable_"&amp;$C$10),MATCH($C$12,INDIRECT("BldgTypes_"&amp;$C$10),0),MATCH(G151,INDIRECT("CSTTableTypes_"&amp;$C$10),0)))))</f>
        <v>0</v>
      </c>
      <c r="R151" s="128">
        <f t="shared" ca="1" si="62"/>
        <v>0</v>
      </c>
      <c r="S151" s="128">
        <f t="shared" ca="1" si="63"/>
        <v>0</v>
      </c>
      <c r="T151" s="130">
        <f t="shared" si="64"/>
        <v>0</v>
      </c>
      <c r="U151" s="130">
        <f t="shared" si="65"/>
        <v>0</v>
      </c>
      <c r="V151" s="135">
        <f t="shared" ca="1" si="66"/>
        <v>0</v>
      </c>
      <c r="W151" s="135">
        <f t="shared" ca="1" si="67"/>
        <v>0</v>
      </c>
      <c r="X151" s="135">
        <f t="shared" ca="1" si="68"/>
        <v>0</v>
      </c>
      <c r="Y151" s="135">
        <f t="shared" ca="1" si="69"/>
        <v>0</v>
      </c>
      <c r="Z151" s="129">
        <f t="shared" si="70"/>
        <v>0</v>
      </c>
      <c r="AA151" s="129">
        <f t="shared" si="71"/>
        <v>0</v>
      </c>
      <c r="AB151" s="130">
        <f t="shared" ca="1" si="72"/>
        <v>0</v>
      </c>
      <c r="AC151" s="130">
        <f t="shared" ca="1" si="73"/>
        <v>0</v>
      </c>
      <c r="AD151" s="130">
        <f t="shared" si="57"/>
        <v>0</v>
      </c>
      <c r="AE151" s="130">
        <f t="shared" si="74"/>
        <v>0</v>
      </c>
      <c r="AF151" s="130">
        <f t="shared" ca="1" si="75"/>
        <v>0</v>
      </c>
      <c r="AG151" s="130">
        <f t="shared" ca="1" si="76"/>
        <v>0</v>
      </c>
      <c r="AH151" s="218"/>
      <c r="AI151" s="204"/>
      <c r="AJ151" s="204"/>
      <c r="AK151" s="162">
        <f t="shared" ref="AK151:AK214" si="81">AK150+1</f>
        <v>131</v>
      </c>
      <c r="AL151" s="70">
        <f t="shared" si="77"/>
        <v>0</v>
      </c>
      <c r="AM151" s="70" t="e">
        <f>VLOOKUP(Worksheet!N151,code!$K$3:$M$13,3,FALSE)</f>
        <v>#N/A</v>
      </c>
      <c r="AN151" s="158" t="str">
        <f t="shared" si="58"/>
        <v/>
      </c>
      <c r="AO151" s="158" t="str">
        <f t="shared" si="78"/>
        <v/>
      </c>
      <c r="AP151" s="70" t="str">
        <f t="shared" si="79"/>
        <v/>
      </c>
      <c r="AQ151" s="158" t="str">
        <f t="shared" si="59"/>
        <v/>
      </c>
      <c r="AR151" s="158" t="str">
        <f t="shared" si="80"/>
        <v/>
      </c>
    </row>
    <row r="152" spans="1:44" ht="11.25" customHeight="1" x14ac:dyDescent="0.2">
      <c r="A152" s="131" t="s">
        <v>738</v>
      </c>
      <c r="B152" s="133"/>
      <c r="C152" s="133"/>
      <c r="D152" s="133"/>
      <c r="E152" s="133">
        <v>1</v>
      </c>
      <c r="F152" s="143">
        <f t="shared" si="56"/>
        <v>0</v>
      </c>
      <c r="G152" s="147"/>
      <c r="H152" s="148"/>
      <c r="I152" s="144"/>
      <c r="J152" s="150"/>
      <c r="K152" s="151"/>
      <c r="L152" s="152">
        <f t="shared" si="60"/>
        <v>0</v>
      </c>
      <c r="M152" s="152">
        <f t="shared" si="61"/>
        <v>0</v>
      </c>
      <c r="N152" s="155"/>
      <c r="O152" s="154"/>
      <c r="P152" s="146"/>
      <c r="Q152" s="128">
        <f ca="1">IF(OR(ISBLANK($C$10),ISBLANK($C$12),ISBLANK($G$12),ISBLANK($G$13),AND(LEFT(G152,6)="Atrium",ISBLANK(I152))=TRUE)=TRUE,0,IF(LEFT(G152,6)="Atrium",IF(G152='ASHRAE 90.1 2013 - CST'!$D$2,0.4+I152*0.02,I152*0.03),IF(ISBLANK(G152),IF(ISBLANK(H152),"0",VLOOKUP(H152,INDIRECT("BSSTTable_"&amp;$C$10),2,FALSE)),INDEX(INDIRECT("CSTTable_"&amp;$C$10),MATCH($C$12,INDIRECT("BldgTypes_"&amp;$C$10),0),MATCH(G152,INDIRECT("CSTTableTypes_"&amp;$C$10),0)))))</f>
        <v>0</v>
      </c>
      <c r="R152" s="128">
        <f t="shared" ca="1" si="62"/>
        <v>0</v>
      </c>
      <c r="S152" s="128">
        <f t="shared" ca="1" si="63"/>
        <v>0</v>
      </c>
      <c r="T152" s="130">
        <f t="shared" si="64"/>
        <v>0</v>
      </c>
      <c r="U152" s="130">
        <f t="shared" si="65"/>
        <v>0</v>
      </c>
      <c r="V152" s="135">
        <f t="shared" ca="1" si="66"/>
        <v>0</v>
      </c>
      <c r="W152" s="135">
        <f t="shared" ca="1" si="67"/>
        <v>0</v>
      </c>
      <c r="X152" s="135">
        <f t="shared" ca="1" si="68"/>
        <v>0</v>
      </c>
      <c r="Y152" s="135">
        <f t="shared" ca="1" si="69"/>
        <v>0</v>
      </c>
      <c r="Z152" s="129">
        <f t="shared" si="70"/>
        <v>0</v>
      </c>
      <c r="AA152" s="129">
        <f t="shared" si="71"/>
        <v>0</v>
      </c>
      <c r="AB152" s="130">
        <f t="shared" ca="1" si="72"/>
        <v>0</v>
      </c>
      <c r="AC152" s="130">
        <f t="shared" ca="1" si="73"/>
        <v>0</v>
      </c>
      <c r="AD152" s="130">
        <f t="shared" si="57"/>
        <v>0</v>
      </c>
      <c r="AE152" s="130">
        <f t="shared" si="74"/>
        <v>0</v>
      </c>
      <c r="AF152" s="130">
        <f t="shared" ca="1" si="75"/>
        <v>0</v>
      </c>
      <c r="AG152" s="130">
        <f t="shared" ca="1" si="76"/>
        <v>0</v>
      </c>
      <c r="AH152" s="218"/>
      <c r="AI152" s="204"/>
      <c r="AJ152" s="204"/>
      <c r="AK152" s="162">
        <f t="shared" si="81"/>
        <v>132</v>
      </c>
      <c r="AL152" s="70">
        <f t="shared" si="77"/>
        <v>0</v>
      </c>
      <c r="AM152" s="70" t="e">
        <f>VLOOKUP(Worksheet!N152,code!$K$3:$M$13,3,FALSE)</f>
        <v>#N/A</v>
      </c>
      <c r="AN152" s="158" t="str">
        <f t="shared" si="58"/>
        <v/>
      </c>
      <c r="AO152" s="158" t="str">
        <f t="shared" si="78"/>
        <v/>
      </c>
      <c r="AP152" s="70" t="str">
        <f t="shared" si="79"/>
        <v/>
      </c>
      <c r="AQ152" s="158" t="str">
        <f t="shared" si="59"/>
        <v/>
      </c>
      <c r="AR152" s="158" t="str">
        <f t="shared" si="80"/>
        <v/>
      </c>
    </row>
    <row r="153" spans="1:44" ht="11.25" customHeight="1" x14ac:dyDescent="0.2">
      <c r="A153" s="131" t="s">
        <v>738</v>
      </c>
      <c r="B153" s="133"/>
      <c r="C153" s="133"/>
      <c r="D153" s="133"/>
      <c r="E153" s="133">
        <v>1</v>
      </c>
      <c r="F153" s="143">
        <f t="shared" si="56"/>
        <v>0</v>
      </c>
      <c r="G153" s="147"/>
      <c r="H153" s="148"/>
      <c r="I153" s="144"/>
      <c r="J153" s="150"/>
      <c r="K153" s="151"/>
      <c r="L153" s="152">
        <f t="shared" si="60"/>
        <v>0</v>
      </c>
      <c r="M153" s="152">
        <f t="shared" si="61"/>
        <v>0</v>
      </c>
      <c r="N153" s="155"/>
      <c r="O153" s="154"/>
      <c r="P153" s="146"/>
      <c r="Q153" s="128">
        <f ca="1">IF(OR(ISBLANK($C$10),ISBLANK($C$12),ISBLANK($G$12),ISBLANK($G$13),AND(LEFT(G153,6)="Atrium",ISBLANK(I153))=TRUE)=TRUE,0,IF(LEFT(G153,6)="Atrium",IF(G153='ASHRAE 90.1 2013 - CST'!$D$2,0.4+I153*0.02,I153*0.03),IF(ISBLANK(G153),IF(ISBLANK(H153),"0",VLOOKUP(H153,INDIRECT("BSSTTable_"&amp;$C$10),2,FALSE)),INDEX(INDIRECT("CSTTable_"&amp;$C$10),MATCH($C$12,INDIRECT("BldgTypes_"&amp;$C$10),0),MATCH(G153,INDIRECT("CSTTableTypes_"&amp;$C$10),0)))))</f>
        <v>0</v>
      </c>
      <c r="R153" s="128">
        <f t="shared" ca="1" si="62"/>
        <v>0</v>
      </c>
      <c r="S153" s="128">
        <f t="shared" ca="1" si="63"/>
        <v>0</v>
      </c>
      <c r="T153" s="130">
        <f t="shared" si="64"/>
        <v>0</v>
      </c>
      <c r="U153" s="130">
        <f t="shared" si="65"/>
        <v>0</v>
      </c>
      <c r="V153" s="135">
        <f t="shared" ca="1" si="66"/>
        <v>0</v>
      </c>
      <c r="W153" s="135">
        <f t="shared" ca="1" si="67"/>
        <v>0</v>
      </c>
      <c r="X153" s="135">
        <f t="shared" ca="1" si="68"/>
        <v>0</v>
      </c>
      <c r="Y153" s="135">
        <f t="shared" ca="1" si="69"/>
        <v>0</v>
      </c>
      <c r="Z153" s="129">
        <f t="shared" si="70"/>
        <v>0</v>
      </c>
      <c r="AA153" s="129">
        <f t="shared" si="71"/>
        <v>0</v>
      </c>
      <c r="AB153" s="130">
        <f t="shared" ca="1" si="72"/>
        <v>0</v>
      </c>
      <c r="AC153" s="130">
        <f t="shared" ca="1" si="73"/>
        <v>0</v>
      </c>
      <c r="AD153" s="130">
        <f t="shared" si="57"/>
        <v>0</v>
      </c>
      <c r="AE153" s="130">
        <f t="shared" si="74"/>
        <v>0</v>
      </c>
      <c r="AF153" s="130">
        <f t="shared" ca="1" si="75"/>
        <v>0</v>
      </c>
      <c r="AG153" s="130">
        <f t="shared" ca="1" si="76"/>
        <v>0</v>
      </c>
      <c r="AH153" s="218"/>
      <c r="AI153" s="204"/>
      <c r="AJ153" s="204"/>
      <c r="AK153" s="162">
        <f t="shared" si="81"/>
        <v>133</v>
      </c>
      <c r="AL153" s="70">
        <f t="shared" si="77"/>
        <v>0</v>
      </c>
      <c r="AM153" s="70" t="e">
        <f>VLOOKUP(Worksheet!N153,code!$K$3:$M$13,3,FALSE)</f>
        <v>#N/A</v>
      </c>
      <c r="AN153" s="158" t="str">
        <f t="shared" si="58"/>
        <v/>
      </c>
      <c r="AO153" s="158" t="str">
        <f t="shared" si="78"/>
        <v/>
      </c>
      <c r="AP153" s="70" t="str">
        <f t="shared" si="79"/>
        <v/>
      </c>
      <c r="AQ153" s="158" t="str">
        <f t="shared" si="59"/>
        <v/>
      </c>
      <c r="AR153" s="158" t="str">
        <f t="shared" si="80"/>
        <v/>
      </c>
    </row>
    <row r="154" spans="1:44" ht="11.25" customHeight="1" x14ac:dyDescent="0.2">
      <c r="A154" s="131" t="s">
        <v>738</v>
      </c>
      <c r="B154" s="133"/>
      <c r="C154" s="133"/>
      <c r="D154" s="133"/>
      <c r="E154" s="133">
        <v>1</v>
      </c>
      <c r="F154" s="143">
        <f t="shared" si="56"/>
        <v>0</v>
      </c>
      <c r="G154" s="147"/>
      <c r="H154" s="148"/>
      <c r="I154" s="144"/>
      <c r="J154" s="150"/>
      <c r="K154" s="151"/>
      <c r="L154" s="152">
        <f t="shared" si="60"/>
        <v>0</v>
      </c>
      <c r="M154" s="152">
        <f t="shared" si="61"/>
        <v>0</v>
      </c>
      <c r="N154" s="155"/>
      <c r="O154" s="154"/>
      <c r="P154" s="146"/>
      <c r="Q154" s="128">
        <f ca="1">IF(OR(ISBLANK($C$10),ISBLANK($C$12),ISBLANK($G$12),ISBLANK($G$13),AND(LEFT(G154,6)="Atrium",ISBLANK(I154))=TRUE)=TRUE,0,IF(LEFT(G154,6)="Atrium",IF(G154='ASHRAE 90.1 2013 - CST'!$D$2,0.4+I154*0.02,I154*0.03),IF(ISBLANK(G154),IF(ISBLANK(H154),"0",VLOOKUP(H154,INDIRECT("BSSTTable_"&amp;$C$10),2,FALSE)),INDEX(INDIRECT("CSTTable_"&amp;$C$10),MATCH($C$12,INDIRECT("BldgTypes_"&amp;$C$10),0),MATCH(G154,INDIRECT("CSTTableTypes_"&amp;$C$10),0)))))</f>
        <v>0</v>
      </c>
      <c r="R154" s="128">
        <f t="shared" ca="1" si="62"/>
        <v>0</v>
      </c>
      <c r="S154" s="128">
        <f t="shared" ca="1" si="63"/>
        <v>0</v>
      </c>
      <c r="T154" s="130">
        <f t="shared" si="64"/>
        <v>0</v>
      </c>
      <c r="U154" s="130">
        <f t="shared" si="65"/>
        <v>0</v>
      </c>
      <c r="V154" s="135">
        <f t="shared" ca="1" si="66"/>
        <v>0</v>
      </c>
      <c r="W154" s="135">
        <f t="shared" ca="1" si="67"/>
        <v>0</v>
      </c>
      <c r="X154" s="135">
        <f t="shared" ca="1" si="68"/>
        <v>0</v>
      </c>
      <c r="Y154" s="135">
        <f t="shared" ca="1" si="69"/>
        <v>0</v>
      </c>
      <c r="Z154" s="129">
        <f t="shared" si="70"/>
        <v>0</v>
      </c>
      <c r="AA154" s="129">
        <f t="shared" si="71"/>
        <v>0</v>
      </c>
      <c r="AB154" s="130">
        <f t="shared" ca="1" si="72"/>
        <v>0</v>
      </c>
      <c r="AC154" s="130">
        <f t="shared" ca="1" si="73"/>
        <v>0</v>
      </c>
      <c r="AD154" s="130">
        <f t="shared" si="57"/>
        <v>0</v>
      </c>
      <c r="AE154" s="130">
        <f t="shared" si="74"/>
        <v>0</v>
      </c>
      <c r="AF154" s="130">
        <f t="shared" ca="1" si="75"/>
        <v>0</v>
      </c>
      <c r="AG154" s="130">
        <f t="shared" ca="1" si="76"/>
        <v>0</v>
      </c>
      <c r="AH154" s="218"/>
      <c r="AI154" s="204"/>
      <c r="AJ154" s="204"/>
      <c r="AK154" s="162">
        <f t="shared" si="81"/>
        <v>134</v>
      </c>
      <c r="AL154" s="70">
        <f t="shared" si="77"/>
        <v>0</v>
      </c>
      <c r="AM154" s="70" t="e">
        <f>VLOOKUP(Worksheet!N154,code!$K$3:$M$13,3,FALSE)</f>
        <v>#N/A</v>
      </c>
      <c r="AN154" s="158" t="str">
        <f t="shared" si="58"/>
        <v/>
      </c>
      <c r="AO154" s="158" t="str">
        <f t="shared" si="78"/>
        <v/>
      </c>
      <c r="AP154" s="70" t="str">
        <f t="shared" si="79"/>
        <v/>
      </c>
      <c r="AQ154" s="158" t="str">
        <f t="shared" si="59"/>
        <v/>
      </c>
      <c r="AR154" s="158" t="str">
        <f t="shared" si="80"/>
        <v/>
      </c>
    </row>
    <row r="155" spans="1:44" ht="11.25" customHeight="1" x14ac:dyDescent="0.2">
      <c r="A155" s="131" t="s">
        <v>738</v>
      </c>
      <c r="B155" s="133"/>
      <c r="C155" s="133"/>
      <c r="D155" s="133"/>
      <c r="E155" s="133">
        <v>1</v>
      </c>
      <c r="F155" s="143">
        <f t="shared" si="56"/>
        <v>0</v>
      </c>
      <c r="G155" s="147"/>
      <c r="H155" s="148"/>
      <c r="I155" s="144"/>
      <c r="J155" s="150"/>
      <c r="K155" s="151"/>
      <c r="L155" s="152">
        <f t="shared" si="60"/>
        <v>0</v>
      </c>
      <c r="M155" s="152">
        <f t="shared" si="61"/>
        <v>0</v>
      </c>
      <c r="N155" s="155"/>
      <c r="O155" s="154"/>
      <c r="P155" s="146"/>
      <c r="Q155" s="128">
        <f ca="1">IF(OR(ISBLANK($C$10),ISBLANK($C$12),ISBLANK($G$12),ISBLANK($G$13),AND(LEFT(G155,6)="Atrium",ISBLANK(I155))=TRUE)=TRUE,0,IF(LEFT(G155,6)="Atrium",IF(G155='ASHRAE 90.1 2013 - CST'!$D$2,0.4+I155*0.02,I155*0.03),IF(ISBLANK(G155),IF(ISBLANK(H155),"0",VLOOKUP(H155,INDIRECT("BSSTTable_"&amp;$C$10),2,FALSE)),INDEX(INDIRECT("CSTTable_"&amp;$C$10),MATCH($C$12,INDIRECT("BldgTypes_"&amp;$C$10),0),MATCH(G155,INDIRECT("CSTTableTypes_"&amp;$C$10),0)))))</f>
        <v>0</v>
      </c>
      <c r="R155" s="128">
        <f t="shared" ca="1" si="62"/>
        <v>0</v>
      </c>
      <c r="S155" s="128">
        <f t="shared" ca="1" si="63"/>
        <v>0</v>
      </c>
      <c r="T155" s="130">
        <f t="shared" si="64"/>
        <v>0</v>
      </c>
      <c r="U155" s="130">
        <f t="shared" si="65"/>
        <v>0</v>
      </c>
      <c r="V155" s="135">
        <f t="shared" ca="1" si="66"/>
        <v>0</v>
      </c>
      <c r="W155" s="135">
        <f t="shared" ca="1" si="67"/>
        <v>0</v>
      </c>
      <c r="X155" s="135">
        <f t="shared" ca="1" si="68"/>
        <v>0</v>
      </c>
      <c r="Y155" s="135">
        <f t="shared" ca="1" si="69"/>
        <v>0</v>
      </c>
      <c r="Z155" s="129">
        <f t="shared" si="70"/>
        <v>0</v>
      </c>
      <c r="AA155" s="129">
        <f t="shared" si="71"/>
        <v>0</v>
      </c>
      <c r="AB155" s="130">
        <f t="shared" ca="1" si="72"/>
        <v>0</v>
      </c>
      <c r="AC155" s="130">
        <f t="shared" ca="1" si="73"/>
        <v>0</v>
      </c>
      <c r="AD155" s="130">
        <f t="shared" si="57"/>
        <v>0</v>
      </c>
      <c r="AE155" s="130">
        <f t="shared" si="74"/>
        <v>0</v>
      </c>
      <c r="AF155" s="130">
        <f t="shared" ca="1" si="75"/>
        <v>0</v>
      </c>
      <c r="AG155" s="130">
        <f t="shared" ca="1" si="76"/>
        <v>0</v>
      </c>
      <c r="AH155" s="218"/>
      <c r="AI155" s="204"/>
      <c r="AJ155" s="204"/>
      <c r="AK155" s="162">
        <f t="shared" si="81"/>
        <v>135</v>
      </c>
      <c r="AL155" s="70">
        <f t="shared" si="77"/>
        <v>0</v>
      </c>
      <c r="AM155" s="70" t="e">
        <f>VLOOKUP(Worksheet!N155,code!$K$3:$M$13,3,FALSE)</f>
        <v>#N/A</v>
      </c>
      <c r="AN155" s="158" t="str">
        <f t="shared" si="58"/>
        <v/>
      </c>
      <c r="AO155" s="158" t="str">
        <f t="shared" si="78"/>
        <v/>
      </c>
      <c r="AP155" s="70" t="str">
        <f t="shared" si="79"/>
        <v/>
      </c>
      <c r="AQ155" s="158" t="str">
        <f t="shared" si="59"/>
        <v/>
      </c>
      <c r="AR155" s="158" t="str">
        <f t="shared" si="80"/>
        <v/>
      </c>
    </row>
    <row r="156" spans="1:44" ht="11.25" customHeight="1" x14ac:dyDescent="0.2">
      <c r="A156" s="131" t="s">
        <v>738</v>
      </c>
      <c r="B156" s="133"/>
      <c r="C156" s="133"/>
      <c r="D156" s="133"/>
      <c r="E156" s="133">
        <v>1</v>
      </c>
      <c r="F156" s="143">
        <f t="shared" si="56"/>
        <v>0</v>
      </c>
      <c r="G156" s="147"/>
      <c r="H156" s="148"/>
      <c r="I156" s="144"/>
      <c r="J156" s="150"/>
      <c r="K156" s="151"/>
      <c r="L156" s="152">
        <f t="shared" si="60"/>
        <v>0</v>
      </c>
      <c r="M156" s="152">
        <f t="shared" si="61"/>
        <v>0</v>
      </c>
      <c r="N156" s="155"/>
      <c r="O156" s="154"/>
      <c r="P156" s="146"/>
      <c r="Q156" s="128">
        <f ca="1">IF(OR(ISBLANK($C$10),ISBLANK($C$12),ISBLANK($G$12),ISBLANK($G$13),AND(LEFT(G156,6)="Atrium",ISBLANK(I156))=TRUE)=TRUE,0,IF(LEFT(G156,6)="Atrium",IF(G156='ASHRAE 90.1 2013 - CST'!$D$2,0.4+I156*0.02,I156*0.03),IF(ISBLANK(G156),IF(ISBLANK(H156),"0",VLOOKUP(H156,INDIRECT("BSSTTable_"&amp;$C$10),2,FALSE)),INDEX(INDIRECT("CSTTable_"&amp;$C$10),MATCH($C$12,INDIRECT("BldgTypes_"&amp;$C$10),0),MATCH(G156,INDIRECT("CSTTableTypes_"&amp;$C$10),0)))))</f>
        <v>0</v>
      </c>
      <c r="R156" s="128">
        <f t="shared" ca="1" si="62"/>
        <v>0</v>
      </c>
      <c r="S156" s="128">
        <f t="shared" ca="1" si="63"/>
        <v>0</v>
      </c>
      <c r="T156" s="130">
        <f t="shared" si="64"/>
        <v>0</v>
      </c>
      <c r="U156" s="130">
        <f t="shared" si="65"/>
        <v>0</v>
      </c>
      <c r="V156" s="135">
        <f t="shared" ca="1" si="66"/>
        <v>0</v>
      </c>
      <c r="W156" s="135">
        <f t="shared" ca="1" si="67"/>
        <v>0</v>
      </c>
      <c r="X156" s="135">
        <f t="shared" ca="1" si="68"/>
        <v>0</v>
      </c>
      <c r="Y156" s="135">
        <f t="shared" ca="1" si="69"/>
        <v>0</v>
      </c>
      <c r="Z156" s="129">
        <f t="shared" si="70"/>
        <v>0</v>
      </c>
      <c r="AA156" s="129">
        <f t="shared" si="71"/>
        <v>0</v>
      </c>
      <c r="AB156" s="130">
        <f t="shared" ca="1" si="72"/>
        <v>0</v>
      </c>
      <c r="AC156" s="130">
        <f t="shared" ca="1" si="73"/>
        <v>0</v>
      </c>
      <c r="AD156" s="130">
        <f t="shared" si="57"/>
        <v>0</v>
      </c>
      <c r="AE156" s="130">
        <f t="shared" si="74"/>
        <v>0</v>
      </c>
      <c r="AF156" s="130">
        <f t="shared" ca="1" si="75"/>
        <v>0</v>
      </c>
      <c r="AG156" s="130">
        <f t="shared" ca="1" si="76"/>
        <v>0</v>
      </c>
      <c r="AH156" s="218"/>
      <c r="AI156" s="204"/>
      <c r="AJ156" s="204"/>
      <c r="AK156" s="162">
        <f t="shared" si="81"/>
        <v>136</v>
      </c>
      <c r="AL156" s="70">
        <f t="shared" si="77"/>
        <v>0</v>
      </c>
      <c r="AM156" s="70" t="e">
        <f>VLOOKUP(Worksheet!N156,code!$K$3:$M$13,3,FALSE)</f>
        <v>#N/A</v>
      </c>
      <c r="AN156" s="158" t="str">
        <f t="shared" si="58"/>
        <v/>
      </c>
      <c r="AO156" s="158" t="str">
        <f t="shared" si="78"/>
        <v/>
      </c>
      <c r="AP156" s="70" t="str">
        <f t="shared" si="79"/>
        <v/>
      </c>
      <c r="AQ156" s="158" t="str">
        <f t="shared" si="59"/>
        <v/>
      </c>
      <c r="AR156" s="158" t="str">
        <f t="shared" si="80"/>
        <v/>
      </c>
    </row>
    <row r="157" spans="1:44" ht="11.25" customHeight="1" x14ac:dyDescent="0.2">
      <c r="A157" s="131" t="s">
        <v>738</v>
      </c>
      <c r="B157" s="133"/>
      <c r="C157" s="133"/>
      <c r="D157" s="133"/>
      <c r="E157" s="133">
        <v>1</v>
      </c>
      <c r="F157" s="143">
        <f t="shared" si="56"/>
        <v>0</v>
      </c>
      <c r="G157" s="147"/>
      <c r="H157" s="148"/>
      <c r="I157" s="144"/>
      <c r="J157" s="150"/>
      <c r="K157" s="151"/>
      <c r="L157" s="152">
        <f t="shared" si="60"/>
        <v>0</v>
      </c>
      <c r="M157" s="152">
        <f t="shared" si="61"/>
        <v>0</v>
      </c>
      <c r="N157" s="155"/>
      <c r="O157" s="154"/>
      <c r="P157" s="146"/>
      <c r="Q157" s="128">
        <f ca="1">IF(OR(ISBLANK($C$10),ISBLANK($C$12),ISBLANK($G$12),ISBLANK($G$13),AND(LEFT(G157,6)="Atrium",ISBLANK(I157))=TRUE)=TRUE,0,IF(LEFT(G157,6)="Atrium",IF(G157='ASHRAE 90.1 2013 - CST'!$D$2,0.4+I157*0.02,I157*0.03),IF(ISBLANK(G157),IF(ISBLANK(H157),"0",VLOOKUP(H157,INDIRECT("BSSTTable_"&amp;$C$10),2,FALSE)),INDEX(INDIRECT("CSTTable_"&amp;$C$10),MATCH($C$12,INDIRECT("BldgTypes_"&amp;$C$10),0),MATCH(G157,INDIRECT("CSTTableTypes_"&amp;$C$10),0)))))</f>
        <v>0</v>
      </c>
      <c r="R157" s="128">
        <f t="shared" ca="1" si="62"/>
        <v>0</v>
      </c>
      <c r="S157" s="128">
        <f t="shared" ca="1" si="63"/>
        <v>0</v>
      </c>
      <c r="T157" s="130">
        <f t="shared" si="64"/>
        <v>0</v>
      </c>
      <c r="U157" s="130">
        <f t="shared" si="65"/>
        <v>0</v>
      </c>
      <c r="V157" s="135">
        <f t="shared" ca="1" si="66"/>
        <v>0</v>
      </c>
      <c r="W157" s="135">
        <f t="shared" ca="1" si="67"/>
        <v>0</v>
      </c>
      <c r="X157" s="135">
        <f t="shared" ca="1" si="68"/>
        <v>0</v>
      </c>
      <c r="Y157" s="135">
        <f t="shared" ca="1" si="69"/>
        <v>0</v>
      </c>
      <c r="Z157" s="129">
        <f t="shared" si="70"/>
        <v>0</v>
      </c>
      <c r="AA157" s="129">
        <f t="shared" si="71"/>
        <v>0</v>
      </c>
      <c r="AB157" s="130">
        <f t="shared" ca="1" si="72"/>
        <v>0</v>
      </c>
      <c r="AC157" s="130">
        <f t="shared" ca="1" si="73"/>
        <v>0</v>
      </c>
      <c r="AD157" s="130">
        <f t="shared" si="57"/>
        <v>0</v>
      </c>
      <c r="AE157" s="130">
        <f t="shared" si="74"/>
        <v>0</v>
      </c>
      <c r="AF157" s="130">
        <f t="shared" ca="1" si="75"/>
        <v>0</v>
      </c>
      <c r="AG157" s="130">
        <f t="shared" ca="1" si="76"/>
        <v>0</v>
      </c>
      <c r="AH157" s="218"/>
      <c r="AI157" s="204"/>
      <c r="AJ157" s="204"/>
      <c r="AK157" s="162">
        <f t="shared" si="81"/>
        <v>137</v>
      </c>
      <c r="AL157" s="70">
        <f t="shared" si="77"/>
        <v>0</v>
      </c>
      <c r="AM157" s="70" t="e">
        <f>VLOOKUP(Worksheet!N157,code!$K$3:$M$13,3,FALSE)</f>
        <v>#N/A</v>
      </c>
      <c r="AN157" s="158" t="str">
        <f t="shared" si="58"/>
        <v/>
      </c>
      <c r="AO157" s="158" t="str">
        <f t="shared" si="78"/>
        <v/>
      </c>
      <c r="AP157" s="70" t="str">
        <f t="shared" si="79"/>
        <v/>
      </c>
      <c r="AQ157" s="158" t="str">
        <f t="shared" si="59"/>
        <v/>
      </c>
      <c r="AR157" s="158" t="str">
        <f t="shared" si="80"/>
        <v/>
      </c>
    </row>
    <row r="158" spans="1:44" ht="11.25" customHeight="1" x14ac:dyDescent="0.2">
      <c r="A158" s="131" t="s">
        <v>738</v>
      </c>
      <c r="B158" s="133"/>
      <c r="C158" s="133"/>
      <c r="D158" s="133"/>
      <c r="E158" s="133">
        <v>1</v>
      </c>
      <c r="F158" s="143">
        <f t="shared" si="56"/>
        <v>0</v>
      </c>
      <c r="G158" s="147"/>
      <c r="H158" s="148"/>
      <c r="I158" s="144"/>
      <c r="J158" s="150"/>
      <c r="K158" s="151"/>
      <c r="L158" s="152">
        <f t="shared" si="60"/>
        <v>0</v>
      </c>
      <c r="M158" s="152">
        <f t="shared" si="61"/>
        <v>0</v>
      </c>
      <c r="N158" s="155"/>
      <c r="O158" s="154"/>
      <c r="P158" s="146"/>
      <c r="Q158" s="128">
        <f ca="1">IF(OR(ISBLANK($C$10),ISBLANK($C$12),ISBLANK($G$12),ISBLANK($G$13),AND(LEFT(G158,6)="Atrium",ISBLANK(I158))=TRUE)=TRUE,0,IF(LEFT(G158,6)="Atrium",IF(G158='ASHRAE 90.1 2013 - CST'!$D$2,0.4+I158*0.02,I158*0.03),IF(ISBLANK(G158),IF(ISBLANK(H158),"0",VLOOKUP(H158,INDIRECT("BSSTTable_"&amp;$C$10),2,FALSE)),INDEX(INDIRECT("CSTTable_"&amp;$C$10),MATCH($C$12,INDIRECT("BldgTypes_"&amp;$C$10),0),MATCH(G158,INDIRECT("CSTTableTypes_"&amp;$C$10),0)))))</f>
        <v>0</v>
      </c>
      <c r="R158" s="128">
        <f t="shared" ca="1" si="62"/>
        <v>0</v>
      </c>
      <c r="S158" s="128">
        <f t="shared" ca="1" si="63"/>
        <v>0</v>
      </c>
      <c r="T158" s="130">
        <f t="shared" si="64"/>
        <v>0</v>
      </c>
      <c r="U158" s="130">
        <f t="shared" si="65"/>
        <v>0</v>
      </c>
      <c r="V158" s="135">
        <f t="shared" ca="1" si="66"/>
        <v>0</v>
      </c>
      <c r="W158" s="135">
        <f t="shared" ca="1" si="67"/>
        <v>0</v>
      </c>
      <c r="X158" s="135">
        <f t="shared" ca="1" si="68"/>
        <v>0</v>
      </c>
      <c r="Y158" s="135">
        <f t="shared" ca="1" si="69"/>
        <v>0</v>
      </c>
      <c r="Z158" s="129">
        <f t="shared" si="70"/>
        <v>0</v>
      </c>
      <c r="AA158" s="129">
        <f t="shared" si="71"/>
        <v>0</v>
      </c>
      <c r="AB158" s="130">
        <f t="shared" ca="1" si="72"/>
        <v>0</v>
      </c>
      <c r="AC158" s="130">
        <f t="shared" ca="1" si="73"/>
        <v>0</v>
      </c>
      <c r="AD158" s="130">
        <f t="shared" si="57"/>
        <v>0</v>
      </c>
      <c r="AE158" s="130">
        <f t="shared" si="74"/>
        <v>0</v>
      </c>
      <c r="AF158" s="130">
        <f t="shared" ca="1" si="75"/>
        <v>0</v>
      </c>
      <c r="AG158" s="130">
        <f t="shared" ca="1" si="76"/>
        <v>0</v>
      </c>
      <c r="AH158" s="218"/>
      <c r="AI158" s="204"/>
      <c r="AJ158" s="204"/>
      <c r="AK158" s="162">
        <f t="shared" si="81"/>
        <v>138</v>
      </c>
      <c r="AL158" s="70">
        <f t="shared" si="77"/>
        <v>0</v>
      </c>
      <c r="AM158" s="70" t="e">
        <f>VLOOKUP(Worksheet!N158,code!$K$3:$M$13,3,FALSE)</f>
        <v>#N/A</v>
      </c>
      <c r="AN158" s="158" t="str">
        <f t="shared" si="58"/>
        <v/>
      </c>
      <c r="AO158" s="158" t="str">
        <f t="shared" si="78"/>
        <v/>
      </c>
      <c r="AP158" s="70" t="str">
        <f t="shared" si="79"/>
        <v/>
      </c>
      <c r="AQ158" s="158" t="str">
        <f t="shared" si="59"/>
        <v/>
      </c>
      <c r="AR158" s="158" t="str">
        <f t="shared" si="80"/>
        <v/>
      </c>
    </row>
    <row r="159" spans="1:44" ht="11.25" customHeight="1" x14ac:dyDescent="0.2">
      <c r="A159" s="131" t="s">
        <v>738</v>
      </c>
      <c r="B159" s="133"/>
      <c r="C159" s="133"/>
      <c r="D159" s="133"/>
      <c r="E159" s="133">
        <v>1</v>
      </c>
      <c r="F159" s="143">
        <f t="shared" si="56"/>
        <v>0</v>
      </c>
      <c r="G159" s="147"/>
      <c r="H159" s="148"/>
      <c r="I159" s="144"/>
      <c r="J159" s="150"/>
      <c r="K159" s="151"/>
      <c r="L159" s="152">
        <f t="shared" si="60"/>
        <v>0</v>
      </c>
      <c r="M159" s="152">
        <f t="shared" si="61"/>
        <v>0</v>
      </c>
      <c r="N159" s="155"/>
      <c r="O159" s="154"/>
      <c r="P159" s="146"/>
      <c r="Q159" s="128">
        <f ca="1">IF(OR(ISBLANK($C$10),ISBLANK($C$12),ISBLANK($G$12),ISBLANK($G$13),AND(LEFT(G159,6)="Atrium",ISBLANK(I159))=TRUE)=TRUE,0,IF(LEFT(G159,6)="Atrium",IF(G159='ASHRAE 90.1 2013 - CST'!$D$2,0.4+I159*0.02,I159*0.03),IF(ISBLANK(G159),IF(ISBLANK(H159),"0",VLOOKUP(H159,INDIRECT("BSSTTable_"&amp;$C$10),2,FALSE)),INDEX(INDIRECT("CSTTable_"&amp;$C$10),MATCH($C$12,INDIRECT("BldgTypes_"&amp;$C$10),0),MATCH(G159,INDIRECT("CSTTableTypes_"&amp;$C$10),0)))))</f>
        <v>0</v>
      </c>
      <c r="R159" s="128">
        <f t="shared" ca="1" si="62"/>
        <v>0</v>
      </c>
      <c r="S159" s="128">
        <f t="shared" ca="1" si="63"/>
        <v>0</v>
      </c>
      <c r="T159" s="130">
        <f t="shared" si="64"/>
        <v>0</v>
      </c>
      <c r="U159" s="130">
        <f t="shared" si="65"/>
        <v>0</v>
      </c>
      <c r="V159" s="135">
        <f t="shared" ca="1" si="66"/>
        <v>0</v>
      </c>
      <c r="W159" s="135">
        <f t="shared" ca="1" si="67"/>
        <v>0</v>
      </c>
      <c r="X159" s="135">
        <f t="shared" ca="1" si="68"/>
        <v>0</v>
      </c>
      <c r="Y159" s="135">
        <f t="shared" ca="1" si="69"/>
        <v>0</v>
      </c>
      <c r="Z159" s="129">
        <f t="shared" si="70"/>
        <v>0</v>
      </c>
      <c r="AA159" s="129">
        <f t="shared" si="71"/>
        <v>0</v>
      </c>
      <c r="AB159" s="130">
        <f t="shared" ca="1" si="72"/>
        <v>0</v>
      </c>
      <c r="AC159" s="130">
        <f t="shared" ca="1" si="73"/>
        <v>0</v>
      </c>
      <c r="AD159" s="130">
        <f t="shared" si="57"/>
        <v>0</v>
      </c>
      <c r="AE159" s="130">
        <f t="shared" si="74"/>
        <v>0</v>
      </c>
      <c r="AF159" s="130">
        <f t="shared" ca="1" si="75"/>
        <v>0</v>
      </c>
      <c r="AG159" s="130">
        <f t="shared" ca="1" si="76"/>
        <v>0</v>
      </c>
      <c r="AH159" s="218"/>
      <c r="AI159" s="204"/>
      <c r="AJ159" s="204"/>
      <c r="AK159" s="162">
        <f t="shared" si="81"/>
        <v>139</v>
      </c>
      <c r="AL159" s="70">
        <f t="shared" si="77"/>
        <v>0</v>
      </c>
      <c r="AM159" s="70" t="e">
        <f>VLOOKUP(Worksheet!N159,code!$K$3:$M$13,3,FALSE)</f>
        <v>#N/A</v>
      </c>
      <c r="AN159" s="158" t="str">
        <f t="shared" si="58"/>
        <v/>
      </c>
      <c r="AO159" s="158" t="str">
        <f t="shared" si="78"/>
        <v/>
      </c>
      <c r="AP159" s="70" t="str">
        <f t="shared" si="79"/>
        <v/>
      </c>
      <c r="AQ159" s="158" t="str">
        <f t="shared" si="59"/>
        <v/>
      </c>
      <c r="AR159" s="158" t="str">
        <f t="shared" si="80"/>
        <v/>
      </c>
    </row>
    <row r="160" spans="1:44" ht="11.25" customHeight="1" x14ac:dyDescent="0.2">
      <c r="A160" s="131" t="s">
        <v>738</v>
      </c>
      <c r="B160" s="133"/>
      <c r="C160" s="133"/>
      <c r="D160" s="133"/>
      <c r="E160" s="133">
        <v>1</v>
      </c>
      <c r="F160" s="143">
        <f t="shared" si="56"/>
        <v>0</v>
      </c>
      <c r="G160" s="147"/>
      <c r="H160" s="148"/>
      <c r="I160" s="144"/>
      <c r="J160" s="150"/>
      <c r="K160" s="151"/>
      <c r="L160" s="152">
        <f t="shared" si="60"/>
        <v>0</v>
      </c>
      <c r="M160" s="152">
        <f t="shared" si="61"/>
        <v>0</v>
      </c>
      <c r="N160" s="155"/>
      <c r="O160" s="154"/>
      <c r="P160" s="146"/>
      <c r="Q160" s="128">
        <f ca="1">IF(OR(ISBLANK($C$10),ISBLANK($C$12),ISBLANK($G$12),ISBLANK($G$13),AND(LEFT(G160,6)="Atrium",ISBLANK(I160))=TRUE)=TRUE,0,IF(LEFT(G160,6)="Atrium",IF(G160='ASHRAE 90.1 2013 - CST'!$D$2,0.4+I160*0.02,I160*0.03),IF(ISBLANK(G160),IF(ISBLANK(H160),"0",VLOOKUP(H160,INDIRECT("BSSTTable_"&amp;$C$10),2,FALSE)),INDEX(INDIRECT("CSTTable_"&amp;$C$10),MATCH($C$12,INDIRECT("BldgTypes_"&amp;$C$10),0),MATCH(G160,INDIRECT("CSTTableTypes_"&amp;$C$10),0)))))</f>
        <v>0</v>
      </c>
      <c r="R160" s="128">
        <f t="shared" ca="1" si="62"/>
        <v>0</v>
      </c>
      <c r="S160" s="128">
        <f t="shared" ca="1" si="63"/>
        <v>0</v>
      </c>
      <c r="T160" s="130">
        <f t="shared" si="64"/>
        <v>0</v>
      </c>
      <c r="U160" s="130">
        <f t="shared" si="65"/>
        <v>0</v>
      </c>
      <c r="V160" s="135">
        <f t="shared" ca="1" si="66"/>
        <v>0</v>
      </c>
      <c r="W160" s="135">
        <f t="shared" ca="1" si="67"/>
        <v>0</v>
      </c>
      <c r="X160" s="135">
        <f t="shared" ca="1" si="68"/>
        <v>0</v>
      </c>
      <c r="Y160" s="135">
        <f t="shared" ca="1" si="69"/>
        <v>0</v>
      </c>
      <c r="Z160" s="129">
        <f t="shared" si="70"/>
        <v>0</v>
      </c>
      <c r="AA160" s="129">
        <f t="shared" si="71"/>
        <v>0</v>
      </c>
      <c r="AB160" s="130">
        <f t="shared" ca="1" si="72"/>
        <v>0</v>
      </c>
      <c r="AC160" s="130">
        <f t="shared" ca="1" si="73"/>
        <v>0</v>
      </c>
      <c r="AD160" s="130">
        <f t="shared" si="57"/>
        <v>0</v>
      </c>
      <c r="AE160" s="130">
        <f t="shared" si="74"/>
        <v>0</v>
      </c>
      <c r="AF160" s="130">
        <f t="shared" ca="1" si="75"/>
        <v>0</v>
      </c>
      <c r="AG160" s="130">
        <f t="shared" ca="1" si="76"/>
        <v>0</v>
      </c>
      <c r="AH160" s="218"/>
      <c r="AI160" s="204"/>
      <c r="AJ160" s="204"/>
      <c r="AK160" s="162">
        <f t="shared" si="81"/>
        <v>140</v>
      </c>
      <c r="AL160" s="70">
        <f t="shared" si="77"/>
        <v>0</v>
      </c>
      <c r="AM160" s="70" t="e">
        <f>VLOOKUP(Worksheet!N160,code!$K$3:$M$13,3,FALSE)</f>
        <v>#N/A</v>
      </c>
      <c r="AN160" s="158" t="str">
        <f t="shared" si="58"/>
        <v/>
      </c>
      <c r="AO160" s="158" t="str">
        <f t="shared" si="78"/>
        <v/>
      </c>
      <c r="AP160" s="70" t="str">
        <f t="shared" si="79"/>
        <v/>
      </c>
      <c r="AQ160" s="158" t="str">
        <f t="shared" si="59"/>
        <v/>
      </c>
      <c r="AR160" s="158" t="str">
        <f t="shared" si="80"/>
        <v/>
      </c>
    </row>
    <row r="161" spans="1:44" ht="11.25" customHeight="1" x14ac:dyDescent="0.2">
      <c r="A161" s="131" t="s">
        <v>738</v>
      </c>
      <c r="B161" s="133"/>
      <c r="C161" s="133"/>
      <c r="D161" s="133"/>
      <c r="E161" s="133">
        <v>1</v>
      </c>
      <c r="F161" s="143">
        <f t="shared" si="56"/>
        <v>0</v>
      </c>
      <c r="G161" s="147"/>
      <c r="H161" s="148"/>
      <c r="I161" s="144"/>
      <c r="J161" s="150"/>
      <c r="K161" s="151"/>
      <c r="L161" s="152">
        <f t="shared" si="60"/>
        <v>0</v>
      </c>
      <c r="M161" s="152">
        <f t="shared" si="61"/>
        <v>0</v>
      </c>
      <c r="N161" s="155"/>
      <c r="O161" s="154"/>
      <c r="P161" s="146"/>
      <c r="Q161" s="128">
        <f ca="1">IF(OR(ISBLANK($C$10),ISBLANK($C$12),ISBLANK($G$12),ISBLANK($G$13),AND(LEFT(G161,6)="Atrium",ISBLANK(I161))=TRUE)=TRUE,0,IF(LEFT(G161,6)="Atrium",IF(G161='ASHRAE 90.1 2013 - CST'!$D$2,0.4+I161*0.02,I161*0.03),IF(ISBLANK(G161),IF(ISBLANK(H161),"0",VLOOKUP(H161,INDIRECT("BSSTTable_"&amp;$C$10),2,FALSE)),INDEX(INDIRECT("CSTTable_"&amp;$C$10),MATCH($C$12,INDIRECT("BldgTypes_"&amp;$C$10),0),MATCH(G161,INDIRECT("CSTTableTypes_"&amp;$C$10),0)))))</f>
        <v>0</v>
      </c>
      <c r="R161" s="128">
        <f t="shared" ca="1" si="62"/>
        <v>0</v>
      </c>
      <c r="S161" s="128">
        <f t="shared" ca="1" si="63"/>
        <v>0</v>
      </c>
      <c r="T161" s="130">
        <f t="shared" si="64"/>
        <v>0</v>
      </c>
      <c r="U161" s="130">
        <f t="shared" si="65"/>
        <v>0</v>
      </c>
      <c r="V161" s="135">
        <f t="shared" ca="1" si="66"/>
        <v>0</v>
      </c>
      <c r="W161" s="135">
        <f t="shared" ca="1" si="67"/>
        <v>0</v>
      </c>
      <c r="X161" s="135">
        <f t="shared" ca="1" si="68"/>
        <v>0</v>
      </c>
      <c r="Y161" s="135">
        <f t="shared" ca="1" si="69"/>
        <v>0</v>
      </c>
      <c r="Z161" s="129">
        <f t="shared" si="70"/>
        <v>0</v>
      </c>
      <c r="AA161" s="129">
        <f t="shared" si="71"/>
        <v>0</v>
      </c>
      <c r="AB161" s="130">
        <f t="shared" ca="1" si="72"/>
        <v>0</v>
      </c>
      <c r="AC161" s="130">
        <f t="shared" ca="1" si="73"/>
        <v>0</v>
      </c>
      <c r="AD161" s="130">
        <f t="shared" si="57"/>
        <v>0</v>
      </c>
      <c r="AE161" s="130">
        <f t="shared" si="74"/>
        <v>0</v>
      </c>
      <c r="AF161" s="130">
        <f t="shared" ca="1" si="75"/>
        <v>0</v>
      </c>
      <c r="AG161" s="130">
        <f t="shared" ca="1" si="76"/>
        <v>0</v>
      </c>
      <c r="AH161" s="218"/>
      <c r="AI161" s="204"/>
      <c r="AJ161" s="204"/>
      <c r="AK161" s="162">
        <f t="shared" si="81"/>
        <v>141</v>
      </c>
      <c r="AL161" s="70">
        <f t="shared" si="77"/>
        <v>0</v>
      </c>
      <c r="AM161" s="70" t="e">
        <f>VLOOKUP(Worksheet!N161,code!$K$3:$M$13,3,FALSE)</f>
        <v>#N/A</v>
      </c>
      <c r="AN161" s="158" t="str">
        <f t="shared" si="58"/>
        <v/>
      </c>
      <c r="AO161" s="158" t="str">
        <f t="shared" si="78"/>
        <v/>
      </c>
      <c r="AP161" s="70" t="str">
        <f t="shared" si="79"/>
        <v/>
      </c>
      <c r="AQ161" s="158" t="str">
        <f t="shared" si="59"/>
        <v/>
      </c>
      <c r="AR161" s="158" t="str">
        <f t="shared" si="80"/>
        <v/>
      </c>
    </row>
    <row r="162" spans="1:44" ht="11.25" customHeight="1" x14ac:dyDescent="0.2">
      <c r="A162" s="131" t="s">
        <v>738</v>
      </c>
      <c r="B162" s="133"/>
      <c r="C162" s="133"/>
      <c r="D162" s="133"/>
      <c r="E162" s="133">
        <v>1</v>
      </c>
      <c r="F162" s="143">
        <f t="shared" si="56"/>
        <v>0</v>
      </c>
      <c r="G162" s="147"/>
      <c r="H162" s="148"/>
      <c r="I162" s="144"/>
      <c r="J162" s="150"/>
      <c r="K162" s="151"/>
      <c r="L162" s="152">
        <f t="shared" si="60"/>
        <v>0</v>
      </c>
      <c r="M162" s="152">
        <f t="shared" si="61"/>
        <v>0</v>
      </c>
      <c r="N162" s="155"/>
      <c r="O162" s="154"/>
      <c r="P162" s="146"/>
      <c r="Q162" s="128">
        <f ca="1">IF(OR(ISBLANK($C$10),ISBLANK($C$12),ISBLANK($G$12),ISBLANK($G$13),AND(LEFT(G162,6)="Atrium",ISBLANK(I162))=TRUE)=TRUE,0,IF(LEFT(G162,6)="Atrium",IF(G162='ASHRAE 90.1 2013 - CST'!$D$2,0.4+I162*0.02,I162*0.03),IF(ISBLANK(G162),IF(ISBLANK(H162),"0",VLOOKUP(H162,INDIRECT("BSSTTable_"&amp;$C$10),2,FALSE)),INDEX(INDIRECT("CSTTable_"&amp;$C$10),MATCH($C$12,INDIRECT("BldgTypes_"&amp;$C$10),0),MATCH(G162,INDIRECT("CSTTableTypes_"&amp;$C$10),0)))))</f>
        <v>0</v>
      </c>
      <c r="R162" s="128">
        <f t="shared" ca="1" si="62"/>
        <v>0</v>
      </c>
      <c r="S162" s="128">
        <f t="shared" ca="1" si="63"/>
        <v>0</v>
      </c>
      <c r="T162" s="130">
        <f t="shared" si="64"/>
        <v>0</v>
      </c>
      <c r="U162" s="130">
        <f t="shared" si="65"/>
        <v>0</v>
      </c>
      <c r="V162" s="135">
        <f t="shared" ca="1" si="66"/>
        <v>0</v>
      </c>
      <c r="W162" s="135">
        <f t="shared" ca="1" si="67"/>
        <v>0</v>
      </c>
      <c r="X162" s="135">
        <f t="shared" ca="1" si="68"/>
        <v>0</v>
      </c>
      <c r="Y162" s="135">
        <f t="shared" ca="1" si="69"/>
        <v>0</v>
      </c>
      <c r="Z162" s="129">
        <f t="shared" si="70"/>
        <v>0</v>
      </c>
      <c r="AA162" s="129">
        <f t="shared" si="71"/>
        <v>0</v>
      </c>
      <c r="AB162" s="130">
        <f t="shared" ca="1" si="72"/>
        <v>0</v>
      </c>
      <c r="AC162" s="130">
        <f t="shared" ca="1" si="73"/>
        <v>0</v>
      </c>
      <c r="AD162" s="130">
        <f t="shared" si="57"/>
        <v>0</v>
      </c>
      <c r="AE162" s="130">
        <f t="shared" si="74"/>
        <v>0</v>
      </c>
      <c r="AF162" s="130">
        <f t="shared" ca="1" si="75"/>
        <v>0</v>
      </c>
      <c r="AG162" s="130">
        <f t="shared" ca="1" si="76"/>
        <v>0</v>
      </c>
      <c r="AH162" s="218"/>
      <c r="AI162" s="204"/>
      <c r="AJ162" s="204"/>
      <c r="AK162" s="162">
        <f t="shared" si="81"/>
        <v>142</v>
      </c>
      <c r="AL162" s="70">
        <f t="shared" si="77"/>
        <v>0</v>
      </c>
      <c r="AM162" s="70" t="e">
        <f>VLOOKUP(Worksheet!N162,code!$K$3:$M$13,3,FALSE)</f>
        <v>#N/A</v>
      </c>
      <c r="AN162" s="158" t="str">
        <f t="shared" si="58"/>
        <v/>
      </c>
      <c r="AO162" s="158" t="str">
        <f t="shared" si="78"/>
        <v/>
      </c>
      <c r="AP162" s="70" t="str">
        <f t="shared" si="79"/>
        <v/>
      </c>
      <c r="AQ162" s="158" t="str">
        <f t="shared" si="59"/>
        <v/>
      </c>
      <c r="AR162" s="158" t="str">
        <f t="shared" si="80"/>
        <v/>
      </c>
    </row>
    <row r="163" spans="1:44" ht="11.25" customHeight="1" x14ac:dyDescent="0.2">
      <c r="A163" s="131" t="s">
        <v>738</v>
      </c>
      <c r="B163" s="133"/>
      <c r="C163" s="133"/>
      <c r="D163" s="133"/>
      <c r="E163" s="133">
        <v>1</v>
      </c>
      <c r="F163" s="143">
        <f t="shared" si="56"/>
        <v>0</v>
      </c>
      <c r="G163" s="147"/>
      <c r="H163" s="148"/>
      <c r="I163" s="144"/>
      <c r="J163" s="150"/>
      <c r="K163" s="151"/>
      <c r="L163" s="152">
        <f t="shared" si="60"/>
        <v>0</v>
      </c>
      <c r="M163" s="152">
        <f t="shared" si="61"/>
        <v>0</v>
      </c>
      <c r="N163" s="155"/>
      <c r="O163" s="154"/>
      <c r="P163" s="146"/>
      <c r="Q163" s="128">
        <f ca="1">IF(OR(ISBLANK($C$10),ISBLANK($C$12),ISBLANK($G$12),ISBLANK($G$13),AND(LEFT(G163,6)="Atrium",ISBLANK(I163))=TRUE)=TRUE,0,IF(LEFT(G163,6)="Atrium",IF(G163='ASHRAE 90.1 2013 - CST'!$D$2,0.4+I163*0.02,I163*0.03),IF(ISBLANK(G163),IF(ISBLANK(H163),"0",VLOOKUP(H163,INDIRECT("BSSTTable_"&amp;$C$10),2,FALSE)),INDEX(INDIRECT("CSTTable_"&amp;$C$10),MATCH($C$12,INDIRECT("BldgTypes_"&amp;$C$10),0),MATCH(G163,INDIRECT("CSTTableTypes_"&amp;$C$10),0)))))</f>
        <v>0</v>
      </c>
      <c r="R163" s="128">
        <f t="shared" ca="1" si="62"/>
        <v>0</v>
      </c>
      <c r="S163" s="128">
        <f t="shared" ca="1" si="63"/>
        <v>0</v>
      </c>
      <c r="T163" s="130">
        <f t="shared" si="64"/>
        <v>0</v>
      </c>
      <c r="U163" s="130">
        <f t="shared" si="65"/>
        <v>0</v>
      </c>
      <c r="V163" s="135">
        <f t="shared" ca="1" si="66"/>
        <v>0</v>
      </c>
      <c r="W163" s="135">
        <f t="shared" ca="1" si="67"/>
        <v>0</v>
      </c>
      <c r="X163" s="135">
        <f t="shared" ca="1" si="68"/>
        <v>0</v>
      </c>
      <c r="Y163" s="135">
        <f t="shared" ca="1" si="69"/>
        <v>0</v>
      </c>
      <c r="Z163" s="129">
        <f t="shared" si="70"/>
        <v>0</v>
      </c>
      <c r="AA163" s="129">
        <f t="shared" si="71"/>
        <v>0</v>
      </c>
      <c r="AB163" s="130">
        <f t="shared" ca="1" si="72"/>
        <v>0</v>
      </c>
      <c r="AC163" s="130">
        <f t="shared" ca="1" si="73"/>
        <v>0</v>
      </c>
      <c r="AD163" s="130">
        <f t="shared" si="57"/>
        <v>0</v>
      </c>
      <c r="AE163" s="130">
        <f t="shared" si="74"/>
        <v>0</v>
      </c>
      <c r="AF163" s="130">
        <f t="shared" ca="1" si="75"/>
        <v>0</v>
      </c>
      <c r="AG163" s="130">
        <f t="shared" ca="1" si="76"/>
        <v>0</v>
      </c>
      <c r="AH163" s="218"/>
      <c r="AI163" s="204"/>
      <c r="AJ163" s="204"/>
      <c r="AK163" s="162">
        <f t="shared" si="81"/>
        <v>143</v>
      </c>
      <c r="AL163" s="70">
        <f t="shared" si="77"/>
        <v>0</v>
      </c>
      <c r="AM163" s="70" t="e">
        <f>VLOOKUP(Worksheet!N163,code!$K$3:$M$13,3,FALSE)</f>
        <v>#N/A</v>
      </c>
      <c r="AN163" s="158" t="str">
        <f t="shared" si="58"/>
        <v/>
      </c>
      <c r="AO163" s="158" t="str">
        <f t="shared" si="78"/>
        <v/>
      </c>
      <c r="AP163" s="70" t="str">
        <f t="shared" si="79"/>
        <v/>
      </c>
      <c r="AQ163" s="158" t="str">
        <f t="shared" si="59"/>
        <v/>
      </c>
      <c r="AR163" s="158" t="str">
        <f t="shared" si="80"/>
        <v/>
      </c>
    </row>
    <row r="164" spans="1:44" ht="11.25" customHeight="1" x14ac:dyDescent="0.2">
      <c r="A164" s="131" t="s">
        <v>738</v>
      </c>
      <c r="B164" s="133"/>
      <c r="C164" s="133"/>
      <c r="D164" s="133"/>
      <c r="E164" s="133">
        <v>1</v>
      </c>
      <c r="F164" s="143">
        <f t="shared" si="56"/>
        <v>0</v>
      </c>
      <c r="G164" s="147"/>
      <c r="H164" s="148"/>
      <c r="I164" s="144"/>
      <c r="J164" s="150"/>
      <c r="K164" s="151"/>
      <c r="L164" s="152">
        <f t="shared" si="60"/>
        <v>0</v>
      </c>
      <c r="M164" s="152">
        <f t="shared" si="61"/>
        <v>0</v>
      </c>
      <c r="N164" s="155"/>
      <c r="O164" s="154"/>
      <c r="P164" s="146"/>
      <c r="Q164" s="128">
        <f ca="1">IF(OR(ISBLANK($C$10),ISBLANK($C$12),ISBLANK($G$12),ISBLANK($G$13),AND(LEFT(G164,6)="Atrium",ISBLANK(I164))=TRUE)=TRUE,0,IF(LEFT(G164,6)="Atrium",IF(G164='ASHRAE 90.1 2013 - CST'!$D$2,0.4+I164*0.02,I164*0.03),IF(ISBLANK(G164),IF(ISBLANK(H164),"0",VLOOKUP(H164,INDIRECT("BSSTTable_"&amp;$C$10),2,FALSE)),INDEX(INDIRECT("CSTTable_"&amp;$C$10),MATCH($C$12,INDIRECT("BldgTypes_"&amp;$C$10),0),MATCH(G164,INDIRECT("CSTTableTypes_"&amp;$C$10),0)))))</f>
        <v>0</v>
      </c>
      <c r="R164" s="128">
        <f t="shared" ca="1" si="62"/>
        <v>0</v>
      </c>
      <c r="S164" s="128">
        <f t="shared" ca="1" si="63"/>
        <v>0</v>
      </c>
      <c r="T164" s="130">
        <f t="shared" si="64"/>
        <v>0</v>
      </c>
      <c r="U164" s="130">
        <f t="shared" si="65"/>
        <v>0</v>
      </c>
      <c r="V164" s="135">
        <f t="shared" ca="1" si="66"/>
        <v>0</v>
      </c>
      <c r="W164" s="135">
        <f t="shared" ca="1" si="67"/>
        <v>0</v>
      </c>
      <c r="X164" s="135">
        <f t="shared" ca="1" si="68"/>
        <v>0</v>
      </c>
      <c r="Y164" s="135">
        <f t="shared" ca="1" si="69"/>
        <v>0</v>
      </c>
      <c r="Z164" s="129">
        <f t="shared" si="70"/>
        <v>0</v>
      </c>
      <c r="AA164" s="129">
        <f t="shared" si="71"/>
        <v>0</v>
      </c>
      <c r="AB164" s="130">
        <f t="shared" ca="1" si="72"/>
        <v>0</v>
      </c>
      <c r="AC164" s="130">
        <f t="shared" ca="1" si="73"/>
        <v>0</v>
      </c>
      <c r="AD164" s="130">
        <f t="shared" si="57"/>
        <v>0</v>
      </c>
      <c r="AE164" s="130">
        <f t="shared" si="74"/>
        <v>0</v>
      </c>
      <c r="AF164" s="130">
        <f t="shared" ca="1" si="75"/>
        <v>0</v>
      </c>
      <c r="AG164" s="130">
        <f t="shared" ca="1" si="76"/>
        <v>0</v>
      </c>
      <c r="AH164" s="218"/>
      <c r="AI164" s="204"/>
      <c r="AJ164" s="204"/>
      <c r="AK164" s="162">
        <f t="shared" si="81"/>
        <v>144</v>
      </c>
      <c r="AL164" s="70">
        <f t="shared" si="77"/>
        <v>0</v>
      </c>
      <c r="AM164" s="70" t="e">
        <f>VLOOKUP(Worksheet!N164,code!$K$3:$M$13,3,FALSE)</f>
        <v>#N/A</v>
      </c>
      <c r="AN164" s="158" t="str">
        <f t="shared" si="58"/>
        <v/>
      </c>
      <c r="AO164" s="158" t="str">
        <f t="shared" si="78"/>
        <v/>
      </c>
      <c r="AP164" s="70" t="str">
        <f t="shared" si="79"/>
        <v/>
      </c>
      <c r="AQ164" s="158" t="str">
        <f t="shared" si="59"/>
        <v/>
      </c>
      <c r="AR164" s="158" t="str">
        <f t="shared" si="80"/>
        <v/>
      </c>
    </row>
    <row r="165" spans="1:44" ht="11.25" customHeight="1" x14ac:dyDescent="0.2">
      <c r="A165" s="131" t="s">
        <v>738</v>
      </c>
      <c r="B165" s="133"/>
      <c r="C165" s="133"/>
      <c r="D165" s="133"/>
      <c r="E165" s="133">
        <v>1</v>
      </c>
      <c r="F165" s="143">
        <f t="shared" si="56"/>
        <v>0</v>
      </c>
      <c r="G165" s="147"/>
      <c r="H165" s="148"/>
      <c r="I165" s="144"/>
      <c r="J165" s="150"/>
      <c r="K165" s="151"/>
      <c r="L165" s="152">
        <f t="shared" si="60"/>
        <v>0</v>
      </c>
      <c r="M165" s="152">
        <f t="shared" si="61"/>
        <v>0</v>
      </c>
      <c r="N165" s="155"/>
      <c r="O165" s="154"/>
      <c r="P165" s="146"/>
      <c r="Q165" s="128">
        <f ca="1">IF(OR(ISBLANK($C$10),ISBLANK($C$12),ISBLANK($G$12),ISBLANK($G$13),AND(LEFT(G165,6)="Atrium",ISBLANK(I165))=TRUE)=TRUE,0,IF(LEFT(G165,6)="Atrium",IF(G165='ASHRAE 90.1 2013 - CST'!$D$2,0.4+I165*0.02,I165*0.03),IF(ISBLANK(G165),IF(ISBLANK(H165),"0",VLOOKUP(H165,INDIRECT("BSSTTable_"&amp;$C$10),2,FALSE)),INDEX(INDIRECT("CSTTable_"&amp;$C$10),MATCH($C$12,INDIRECT("BldgTypes_"&amp;$C$10),0),MATCH(G165,INDIRECT("CSTTableTypes_"&amp;$C$10),0)))))</f>
        <v>0</v>
      </c>
      <c r="R165" s="128">
        <f t="shared" ca="1" si="62"/>
        <v>0</v>
      </c>
      <c r="S165" s="128">
        <f t="shared" ca="1" si="63"/>
        <v>0</v>
      </c>
      <c r="T165" s="130">
        <f t="shared" si="64"/>
        <v>0</v>
      </c>
      <c r="U165" s="130">
        <f t="shared" si="65"/>
        <v>0</v>
      </c>
      <c r="V165" s="135">
        <f t="shared" ca="1" si="66"/>
        <v>0</v>
      </c>
      <c r="W165" s="135">
        <f t="shared" ca="1" si="67"/>
        <v>0</v>
      </c>
      <c r="X165" s="135">
        <f t="shared" ca="1" si="68"/>
        <v>0</v>
      </c>
      <c r="Y165" s="135">
        <f t="shared" ca="1" si="69"/>
        <v>0</v>
      </c>
      <c r="Z165" s="129">
        <f t="shared" si="70"/>
        <v>0</v>
      </c>
      <c r="AA165" s="129">
        <f t="shared" si="71"/>
        <v>0</v>
      </c>
      <c r="AB165" s="130">
        <f t="shared" ca="1" si="72"/>
        <v>0</v>
      </c>
      <c r="AC165" s="130">
        <f t="shared" ca="1" si="73"/>
        <v>0</v>
      </c>
      <c r="AD165" s="130">
        <f t="shared" si="57"/>
        <v>0</v>
      </c>
      <c r="AE165" s="130">
        <f t="shared" si="74"/>
        <v>0</v>
      </c>
      <c r="AF165" s="130">
        <f t="shared" ca="1" si="75"/>
        <v>0</v>
      </c>
      <c r="AG165" s="130">
        <f t="shared" ca="1" si="76"/>
        <v>0</v>
      </c>
      <c r="AH165" s="218"/>
      <c r="AI165" s="204"/>
      <c r="AJ165" s="204"/>
      <c r="AK165" s="162">
        <f t="shared" si="81"/>
        <v>145</v>
      </c>
      <c r="AL165" s="70">
        <f t="shared" si="77"/>
        <v>0</v>
      </c>
      <c r="AM165" s="70" t="e">
        <f>VLOOKUP(Worksheet!N165,code!$K$3:$M$13,3,FALSE)</f>
        <v>#N/A</v>
      </c>
      <c r="AN165" s="158" t="str">
        <f t="shared" si="58"/>
        <v/>
      </c>
      <c r="AO165" s="158" t="str">
        <f t="shared" si="78"/>
        <v/>
      </c>
      <c r="AP165" s="70" t="str">
        <f t="shared" si="79"/>
        <v/>
      </c>
      <c r="AQ165" s="158" t="str">
        <f t="shared" si="59"/>
        <v/>
      </c>
      <c r="AR165" s="158" t="str">
        <f t="shared" si="80"/>
        <v/>
      </c>
    </row>
    <row r="166" spans="1:44" ht="11.25" customHeight="1" x14ac:dyDescent="0.2">
      <c r="A166" s="131" t="s">
        <v>738</v>
      </c>
      <c r="B166" s="133"/>
      <c r="C166" s="133"/>
      <c r="D166" s="133"/>
      <c r="E166" s="133">
        <v>1</v>
      </c>
      <c r="F166" s="143">
        <f t="shared" si="56"/>
        <v>0</v>
      </c>
      <c r="G166" s="147"/>
      <c r="H166" s="148"/>
      <c r="I166" s="144"/>
      <c r="J166" s="150"/>
      <c r="K166" s="151"/>
      <c r="L166" s="152">
        <f t="shared" si="60"/>
        <v>0</v>
      </c>
      <c r="M166" s="152">
        <f t="shared" si="61"/>
        <v>0</v>
      </c>
      <c r="N166" s="155"/>
      <c r="O166" s="154"/>
      <c r="P166" s="146"/>
      <c r="Q166" s="128">
        <f ca="1">IF(OR(ISBLANK($C$10),ISBLANK($C$12),ISBLANK($G$12),ISBLANK($G$13),AND(LEFT(G166,6)="Atrium",ISBLANK(I166))=TRUE)=TRUE,0,IF(LEFT(G166,6)="Atrium",IF(G166='ASHRAE 90.1 2013 - CST'!$D$2,0.4+I166*0.02,I166*0.03),IF(ISBLANK(G166),IF(ISBLANK(H166),"0",VLOOKUP(H166,INDIRECT("BSSTTable_"&amp;$C$10),2,FALSE)),INDEX(INDIRECT("CSTTable_"&amp;$C$10),MATCH($C$12,INDIRECT("BldgTypes_"&amp;$C$10),0),MATCH(G166,INDIRECT("CSTTableTypes_"&amp;$C$10),0)))))</f>
        <v>0</v>
      </c>
      <c r="R166" s="128">
        <f t="shared" ca="1" si="62"/>
        <v>0</v>
      </c>
      <c r="S166" s="128">
        <f t="shared" ca="1" si="63"/>
        <v>0</v>
      </c>
      <c r="T166" s="130">
        <f t="shared" si="64"/>
        <v>0</v>
      </c>
      <c r="U166" s="130">
        <f t="shared" si="65"/>
        <v>0</v>
      </c>
      <c r="V166" s="135">
        <f t="shared" ca="1" si="66"/>
        <v>0</v>
      </c>
      <c r="W166" s="135">
        <f t="shared" ca="1" si="67"/>
        <v>0</v>
      </c>
      <c r="X166" s="135">
        <f t="shared" ca="1" si="68"/>
        <v>0</v>
      </c>
      <c r="Y166" s="135">
        <f t="shared" ca="1" si="69"/>
        <v>0</v>
      </c>
      <c r="Z166" s="129">
        <f t="shared" si="70"/>
        <v>0</v>
      </c>
      <c r="AA166" s="129">
        <f t="shared" si="71"/>
        <v>0</v>
      </c>
      <c r="AB166" s="130">
        <f t="shared" ca="1" si="72"/>
        <v>0</v>
      </c>
      <c r="AC166" s="130">
        <f t="shared" ca="1" si="73"/>
        <v>0</v>
      </c>
      <c r="AD166" s="130">
        <f t="shared" si="57"/>
        <v>0</v>
      </c>
      <c r="AE166" s="130">
        <f t="shared" si="74"/>
        <v>0</v>
      </c>
      <c r="AF166" s="130">
        <f t="shared" ca="1" si="75"/>
        <v>0</v>
      </c>
      <c r="AG166" s="130">
        <f t="shared" ca="1" si="76"/>
        <v>0</v>
      </c>
      <c r="AH166" s="218"/>
      <c r="AI166" s="204"/>
      <c r="AJ166" s="204"/>
      <c r="AK166" s="162">
        <f t="shared" si="81"/>
        <v>146</v>
      </c>
      <c r="AL166" s="70">
        <f t="shared" si="77"/>
        <v>0</v>
      </c>
      <c r="AM166" s="70" t="e">
        <f>VLOOKUP(Worksheet!N166,code!$K$3:$M$13,3,FALSE)</f>
        <v>#N/A</v>
      </c>
      <c r="AN166" s="158" t="str">
        <f t="shared" si="58"/>
        <v/>
      </c>
      <c r="AO166" s="158" t="str">
        <f t="shared" si="78"/>
        <v/>
      </c>
      <c r="AP166" s="70" t="str">
        <f t="shared" si="79"/>
        <v/>
      </c>
      <c r="AQ166" s="158" t="str">
        <f t="shared" si="59"/>
        <v/>
      </c>
      <c r="AR166" s="158" t="str">
        <f t="shared" si="80"/>
        <v/>
      </c>
    </row>
    <row r="167" spans="1:44" ht="11.25" customHeight="1" x14ac:dyDescent="0.2">
      <c r="A167" s="131" t="s">
        <v>738</v>
      </c>
      <c r="B167" s="133"/>
      <c r="C167" s="133"/>
      <c r="D167" s="133"/>
      <c r="E167" s="133">
        <v>1</v>
      </c>
      <c r="F167" s="143">
        <f t="shared" si="56"/>
        <v>0</v>
      </c>
      <c r="G167" s="147"/>
      <c r="H167" s="148"/>
      <c r="I167" s="144"/>
      <c r="J167" s="150"/>
      <c r="K167" s="151"/>
      <c r="L167" s="152">
        <f t="shared" si="60"/>
        <v>0</v>
      </c>
      <c r="M167" s="152">
        <f t="shared" si="61"/>
        <v>0</v>
      </c>
      <c r="N167" s="155"/>
      <c r="O167" s="154"/>
      <c r="P167" s="146"/>
      <c r="Q167" s="128">
        <f ca="1">IF(OR(ISBLANK($C$10),ISBLANK($C$12),ISBLANK($G$12),ISBLANK($G$13),AND(LEFT(G167,6)="Atrium",ISBLANK(I167))=TRUE)=TRUE,0,IF(LEFT(G167,6)="Atrium",IF(G167='ASHRAE 90.1 2013 - CST'!$D$2,0.4+I167*0.02,I167*0.03),IF(ISBLANK(G167),IF(ISBLANK(H167),"0",VLOOKUP(H167,INDIRECT("BSSTTable_"&amp;$C$10),2,FALSE)),INDEX(INDIRECT("CSTTable_"&amp;$C$10),MATCH($C$12,INDIRECT("BldgTypes_"&amp;$C$10),0),MATCH(G167,INDIRECT("CSTTableTypes_"&amp;$C$10),0)))))</f>
        <v>0</v>
      </c>
      <c r="R167" s="128">
        <f t="shared" ca="1" si="62"/>
        <v>0</v>
      </c>
      <c r="S167" s="128">
        <f t="shared" ca="1" si="63"/>
        <v>0</v>
      </c>
      <c r="T167" s="130">
        <f t="shared" si="64"/>
        <v>0</v>
      </c>
      <c r="U167" s="130">
        <f t="shared" si="65"/>
        <v>0</v>
      </c>
      <c r="V167" s="135">
        <f t="shared" ca="1" si="66"/>
        <v>0</v>
      </c>
      <c r="W167" s="135">
        <f t="shared" ca="1" si="67"/>
        <v>0</v>
      </c>
      <c r="X167" s="135">
        <f t="shared" ca="1" si="68"/>
        <v>0</v>
      </c>
      <c r="Y167" s="135">
        <f t="shared" ca="1" si="69"/>
        <v>0</v>
      </c>
      <c r="Z167" s="129">
        <f t="shared" si="70"/>
        <v>0</v>
      </c>
      <c r="AA167" s="129">
        <f t="shared" si="71"/>
        <v>0</v>
      </c>
      <c r="AB167" s="130">
        <f t="shared" ca="1" si="72"/>
        <v>0</v>
      </c>
      <c r="AC167" s="130">
        <f t="shared" ca="1" si="73"/>
        <v>0</v>
      </c>
      <c r="AD167" s="130">
        <f t="shared" si="57"/>
        <v>0</v>
      </c>
      <c r="AE167" s="130">
        <f t="shared" si="74"/>
        <v>0</v>
      </c>
      <c r="AF167" s="130">
        <f t="shared" ca="1" si="75"/>
        <v>0</v>
      </c>
      <c r="AG167" s="130">
        <f t="shared" ca="1" si="76"/>
        <v>0</v>
      </c>
      <c r="AH167" s="218"/>
      <c r="AI167" s="204"/>
      <c r="AJ167" s="204"/>
      <c r="AK167" s="162">
        <f t="shared" si="81"/>
        <v>147</v>
      </c>
      <c r="AL167" s="70">
        <f t="shared" si="77"/>
        <v>0</v>
      </c>
      <c r="AM167" s="70" t="e">
        <f>VLOOKUP(Worksheet!N167,code!$K$3:$M$13,3,FALSE)</f>
        <v>#N/A</v>
      </c>
      <c r="AN167" s="158" t="str">
        <f t="shared" si="58"/>
        <v/>
      </c>
      <c r="AO167" s="158" t="str">
        <f t="shared" si="78"/>
        <v/>
      </c>
      <c r="AP167" s="70" t="str">
        <f t="shared" si="79"/>
        <v/>
      </c>
      <c r="AQ167" s="158" t="str">
        <f t="shared" si="59"/>
        <v/>
      </c>
      <c r="AR167" s="158" t="str">
        <f t="shared" si="80"/>
        <v/>
      </c>
    </row>
    <row r="168" spans="1:44" ht="11.25" customHeight="1" x14ac:dyDescent="0.2">
      <c r="A168" s="131" t="s">
        <v>738</v>
      </c>
      <c r="B168" s="133"/>
      <c r="C168" s="133"/>
      <c r="D168" s="133"/>
      <c r="E168" s="133">
        <v>1</v>
      </c>
      <c r="F168" s="143">
        <f t="shared" si="56"/>
        <v>0</v>
      </c>
      <c r="G168" s="147"/>
      <c r="H168" s="148"/>
      <c r="I168" s="144"/>
      <c r="J168" s="150"/>
      <c r="K168" s="151"/>
      <c r="L168" s="152">
        <f t="shared" si="60"/>
        <v>0</v>
      </c>
      <c r="M168" s="152">
        <f t="shared" si="61"/>
        <v>0</v>
      </c>
      <c r="N168" s="155"/>
      <c r="O168" s="154"/>
      <c r="P168" s="146"/>
      <c r="Q168" s="128">
        <f ca="1">IF(OR(ISBLANK($C$10),ISBLANK($C$12),ISBLANK($G$12),ISBLANK($G$13),AND(LEFT(G168,6)="Atrium",ISBLANK(I168))=TRUE)=TRUE,0,IF(LEFT(G168,6)="Atrium",IF(G168='ASHRAE 90.1 2013 - CST'!$D$2,0.4+I168*0.02,I168*0.03),IF(ISBLANK(G168),IF(ISBLANK(H168),"0",VLOOKUP(H168,INDIRECT("BSSTTable_"&amp;$C$10),2,FALSE)),INDEX(INDIRECT("CSTTable_"&amp;$C$10),MATCH($C$12,INDIRECT("BldgTypes_"&amp;$C$10),0),MATCH(G168,INDIRECT("CSTTableTypes_"&amp;$C$10),0)))))</f>
        <v>0</v>
      </c>
      <c r="R168" s="128">
        <f t="shared" ca="1" si="62"/>
        <v>0</v>
      </c>
      <c r="S168" s="128">
        <f t="shared" ca="1" si="63"/>
        <v>0</v>
      </c>
      <c r="T168" s="130">
        <f t="shared" si="64"/>
        <v>0</v>
      </c>
      <c r="U168" s="130">
        <f t="shared" si="65"/>
        <v>0</v>
      </c>
      <c r="V168" s="135">
        <f t="shared" ca="1" si="66"/>
        <v>0</v>
      </c>
      <c r="W168" s="135">
        <f t="shared" ca="1" si="67"/>
        <v>0</v>
      </c>
      <c r="X168" s="135">
        <f t="shared" ca="1" si="68"/>
        <v>0</v>
      </c>
      <c r="Y168" s="135">
        <f t="shared" ca="1" si="69"/>
        <v>0</v>
      </c>
      <c r="Z168" s="129">
        <f t="shared" si="70"/>
        <v>0</v>
      </c>
      <c r="AA168" s="129">
        <f t="shared" si="71"/>
        <v>0</v>
      </c>
      <c r="AB168" s="130">
        <f t="shared" ca="1" si="72"/>
        <v>0</v>
      </c>
      <c r="AC168" s="130">
        <f t="shared" ca="1" si="73"/>
        <v>0</v>
      </c>
      <c r="AD168" s="130">
        <f t="shared" si="57"/>
        <v>0</v>
      </c>
      <c r="AE168" s="130">
        <f t="shared" si="74"/>
        <v>0</v>
      </c>
      <c r="AF168" s="130">
        <f t="shared" ca="1" si="75"/>
        <v>0</v>
      </c>
      <c r="AG168" s="130">
        <f t="shared" ca="1" si="76"/>
        <v>0</v>
      </c>
      <c r="AH168" s="218"/>
      <c r="AI168" s="204"/>
      <c r="AJ168" s="204"/>
      <c r="AK168" s="162">
        <f t="shared" si="81"/>
        <v>148</v>
      </c>
      <c r="AL168" s="70">
        <f t="shared" si="77"/>
        <v>0</v>
      </c>
      <c r="AM168" s="70" t="e">
        <f>VLOOKUP(Worksheet!N168,code!$K$3:$M$13,3,FALSE)</f>
        <v>#N/A</v>
      </c>
      <c r="AN168" s="158" t="str">
        <f t="shared" si="58"/>
        <v/>
      </c>
      <c r="AO168" s="158" t="str">
        <f t="shared" si="78"/>
        <v/>
      </c>
      <c r="AP168" s="70" t="str">
        <f t="shared" si="79"/>
        <v/>
      </c>
      <c r="AQ168" s="158" t="str">
        <f t="shared" si="59"/>
        <v/>
      </c>
      <c r="AR168" s="158" t="str">
        <f t="shared" si="80"/>
        <v/>
      </c>
    </row>
    <row r="169" spans="1:44" ht="11.25" customHeight="1" x14ac:dyDescent="0.2">
      <c r="A169" s="131" t="s">
        <v>738</v>
      </c>
      <c r="B169" s="133"/>
      <c r="C169" s="133"/>
      <c r="D169" s="133"/>
      <c r="E169" s="133">
        <v>1</v>
      </c>
      <c r="F169" s="143">
        <f t="shared" si="56"/>
        <v>0</v>
      </c>
      <c r="G169" s="147"/>
      <c r="H169" s="148"/>
      <c r="I169" s="144"/>
      <c r="J169" s="150"/>
      <c r="K169" s="151"/>
      <c r="L169" s="152">
        <f t="shared" si="60"/>
        <v>0</v>
      </c>
      <c r="M169" s="152">
        <f t="shared" si="61"/>
        <v>0</v>
      </c>
      <c r="N169" s="155"/>
      <c r="O169" s="154"/>
      <c r="P169" s="146"/>
      <c r="Q169" s="128">
        <f ca="1">IF(OR(ISBLANK($C$10),ISBLANK($C$12),ISBLANK($G$12),ISBLANK($G$13),AND(LEFT(G169,6)="Atrium",ISBLANK(I169))=TRUE)=TRUE,0,IF(LEFT(G169,6)="Atrium",IF(G169='ASHRAE 90.1 2013 - CST'!$D$2,0.4+I169*0.02,I169*0.03),IF(ISBLANK(G169),IF(ISBLANK(H169),"0",VLOOKUP(H169,INDIRECT("BSSTTable_"&amp;$C$10),2,FALSE)),INDEX(INDIRECT("CSTTable_"&amp;$C$10),MATCH($C$12,INDIRECT("BldgTypes_"&amp;$C$10),0),MATCH(G169,INDIRECT("CSTTableTypes_"&amp;$C$10),0)))))</f>
        <v>0</v>
      </c>
      <c r="R169" s="128">
        <f t="shared" ca="1" si="62"/>
        <v>0</v>
      </c>
      <c r="S169" s="128">
        <f t="shared" ca="1" si="63"/>
        <v>0</v>
      </c>
      <c r="T169" s="130">
        <f t="shared" si="64"/>
        <v>0</v>
      </c>
      <c r="U169" s="130">
        <f t="shared" si="65"/>
        <v>0</v>
      </c>
      <c r="V169" s="135">
        <f t="shared" ca="1" si="66"/>
        <v>0</v>
      </c>
      <c r="W169" s="135">
        <f t="shared" ca="1" si="67"/>
        <v>0</v>
      </c>
      <c r="X169" s="135">
        <f t="shared" ca="1" si="68"/>
        <v>0</v>
      </c>
      <c r="Y169" s="135">
        <f t="shared" ca="1" si="69"/>
        <v>0</v>
      </c>
      <c r="Z169" s="129">
        <f t="shared" si="70"/>
        <v>0</v>
      </c>
      <c r="AA169" s="129">
        <f t="shared" si="71"/>
        <v>0</v>
      </c>
      <c r="AB169" s="130">
        <f t="shared" ca="1" si="72"/>
        <v>0</v>
      </c>
      <c r="AC169" s="130">
        <f t="shared" ca="1" si="73"/>
        <v>0</v>
      </c>
      <c r="AD169" s="130">
        <f t="shared" si="57"/>
        <v>0</v>
      </c>
      <c r="AE169" s="130">
        <f t="shared" si="74"/>
        <v>0</v>
      </c>
      <c r="AF169" s="130">
        <f t="shared" ca="1" si="75"/>
        <v>0</v>
      </c>
      <c r="AG169" s="130">
        <f t="shared" ca="1" si="76"/>
        <v>0</v>
      </c>
      <c r="AH169" s="218"/>
      <c r="AI169" s="204"/>
      <c r="AJ169" s="204"/>
      <c r="AK169" s="162">
        <f t="shared" si="81"/>
        <v>149</v>
      </c>
      <c r="AL169" s="70">
        <f t="shared" si="77"/>
        <v>0</v>
      </c>
      <c r="AM169" s="70" t="e">
        <f>VLOOKUP(Worksheet!N169,code!$K$3:$M$13,3,FALSE)</f>
        <v>#N/A</v>
      </c>
      <c r="AN169" s="158" t="str">
        <f t="shared" si="58"/>
        <v/>
      </c>
      <c r="AO169" s="158" t="str">
        <f t="shared" si="78"/>
        <v/>
      </c>
      <c r="AP169" s="70" t="str">
        <f t="shared" si="79"/>
        <v/>
      </c>
      <c r="AQ169" s="158" t="str">
        <f t="shared" si="59"/>
        <v/>
      </c>
      <c r="AR169" s="158" t="str">
        <f t="shared" si="80"/>
        <v/>
      </c>
    </row>
    <row r="170" spans="1:44" ht="11.25" customHeight="1" x14ac:dyDescent="0.2">
      <c r="A170" s="131" t="s">
        <v>738</v>
      </c>
      <c r="B170" s="133"/>
      <c r="C170" s="133"/>
      <c r="D170" s="133"/>
      <c r="E170" s="133">
        <v>1</v>
      </c>
      <c r="F170" s="143">
        <f t="shared" si="56"/>
        <v>0</v>
      </c>
      <c r="G170" s="147"/>
      <c r="H170" s="148"/>
      <c r="I170" s="144"/>
      <c r="J170" s="150"/>
      <c r="K170" s="151"/>
      <c r="L170" s="152">
        <f t="shared" si="60"/>
        <v>0</v>
      </c>
      <c r="M170" s="152">
        <f t="shared" si="61"/>
        <v>0</v>
      </c>
      <c r="N170" s="155"/>
      <c r="O170" s="154"/>
      <c r="P170" s="146"/>
      <c r="Q170" s="128">
        <f ca="1">IF(OR(ISBLANK($C$10),ISBLANK($C$12),ISBLANK($G$12),ISBLANK($G$13),AND(LEFT(G170,6)="Atrium",ISBLANK(I170))=TRUE)=TRUE,0,IF(LEFT(G170,6)="Atrium",IF(G170='ASHRAE 90.1 2013 - CST'!$D$2,0.4+I170*0.02,I170*0.03),IF(ISBLANK(G170),IF(ISBLANK(H170),"0",VLOOKUP(H170,INDIRECT("BSSTTable_"&amp;$C$10),2,FALSE)),INDEX(INDIRECT("CSTTable_"&amp;$C$10),MATCH($C$12,INDIRECT("BldgTypes_"&amp;$C$10),0),MATCH(G170,INDIRECT("CSTTableTypes_"&amp;$C$10),0)))))</f>
        <v>0</v>
      </c>
      <c r="R170" s="128">
        <f t="shared" ca="1" si="62"/>
        <v>0</v>
      </c>
      <c r="S170" s="128">
        <f t="shared" ca="1" si="63"/>
        <v>0</v>
      </c>
      <c r="T170" s="130">
        <f t="shared" si="64"/>
        <v>0</v>
      </c>
      <c r="U170" s="130">
        <f t="shared" si="65"/>
        <v>0</v>
      </c>
      <c r="V170" s="135">
        <f t="shared" ca="1" si="66"/>
        <v>0</v>
      </c>
      <c r="W170" s="135">
        <f t="shared" ca="1" si="67"/>
        <v>0</v>
      </c>
      <c r="X170" s="135">
        <f t="shared" ca="1" si="68"/>
        <v>0</v>
      </c>
      <c r="Y170" s="135">
        <f t="shared" ca="1" si="69"/>
        <v>0</v>
      </c>
      <c r="Z170" s="129">
        <f t="shared" si="70"/>
        <v>0</v>
      </c>
      <c r="AA170" s="129">
        <f t="shared" si="71"/>
        <v>0</v>
      </c>
      <c r="AB170" s="130">
        <f t="shared" ca="1" si="72"/>
        <v>0</v>
      </c>
      <c r="AC170" s="130">
        <f t="shared" ca="1" si="73"/>
        <v>0</v>
      </c>
      <c r="AD170" s="130">
        <f t="shared" si="57"/>
        <v>0</v>
      </c>
      <c r="AE170" s="130">
        <f t="shared" si="74"/>
        <v>0</v>
      </c>
      <c r="AF170" s="130">
        <f t="shared" ca="1" si="75"/>
        <v>0</v>
      </c>
      <c r="AG170" s="130">
        <f t="shared" ca="1" si="76"/>
        <v>0</v>
      </c>
      <c r="AH170" s="218"/>
      <c r="AI170" s="204"/>
      <c r="AJ170" s="204"/>
      <c r="AK170" s="162">
        <f t="shared" si="81"/>
        <v>150</v>
      </c>
      <c r="AL170" s="70">
        <f t="shared" si="77"/>
        <v>0</v>
      </c>
      <c r="AM170" s="70" t="e">
        <f>VLOOKUP(Worksheet!N170,code!$K$3:$M$13,3,FALSE)</f>
        <v>#N/A</v>
      </c>
      <c r="AN170" s="158" t="str">
        <f t="shared" si="58"/>
        <v/>
      </c>
      <c r="AO170" s="158" t="str">
        <f t="shared" si="78"/>
        <v/>
      </c>
      <c r="AP170" s="70" t="str">
        <f t="shared" si="79"/>
        <v/>
      </c>
      <c r="AQ170" s="158" t="str">
        <f t="shared" si="59"/>
        <v/>
      </c>
      <c r="AR170" s="158" t="str">
        <f t="shared" si="80"/>
        <v/>
      </c>
    </row>
    <row r="171" spans="1:44" ht="11.25" customHeight="1" x14ac:dyDescent="0.2">
      <c r="A171" s="131" t="s">
        <v>738</v>
      </c>
      <c r="B171" s="133"/>
      <c r="C171" s="133"/>
      <c r="D171" s="133"/>
      <c r="E171" s="133">
        <v>1</v>
      </c>
      <c r="F171" s="143">
        <f t="shared" si="56"/>
        <v>0</v>
      </c>
      <c r="G171" s="147"/>
      <c r="H171" s="148"/>
      <c r="I171" s="144"/>
      <c r="J171" s="150"/>
      <c r="K171" s="151"/>
      <c r="L171" s="152">
        <f t="shared" si="60"/>
        <v>0</v>
      </c>
      <c r="M171" s="152">
        <f t="shared" si="61"/>
        <v>0</v>
      </c>
      <c r="N171" s="155"/>
      <c r="O171" s="154"/>
      <c r="P171" s="146"/>
      <c r="Q171" s="128">
        <f ca="1">IF(OR(ISBLANK($C$10),ISBLANK($C$12),ISBLANK($G$12),ISBLANK($G$13),AND(LEFT(G171,6)="Atrium",ISBLANK(I171))=TRUE)=TRUE,0,IF(LEFT(G171,6)="Atrium",IF(G171='ASHRAE 90.1 2013 - CST'!$D$2,0.4+I171*0.02,I171*0.03),IF(ISBLANK(G171),IF(ISBLANK(H171),"0",VLOOKUP(H171,INDIRECT("BSSTTable_"&amp;$C$10),2,FALSE)),INDEX(INDIRECT("CSTTable_"&amp;$C$10),MATCH($C$12,INDIRECT("BldgTypes_"&amp;$C$10),0),MATCH(G171,INDIRECT("CSTTableTypes_"&amp;$C$10),0)))))</f>
        <v>0</v>
      </c>
      <c r="R171" s="128">
        <f t="shared" ca="1" si="62"/>
        <v>0</v>
      </c>
      <c r="S171" s="128">
        <f t="shared" ca="1" si="63"/>
        <v>0</v>
      </c>
      <c r="T171" s="130">
        <f t="shared" si="64"/>
        <v>0</v>
      </c>
      <c r="U171" s="130">
        <f t="shared" si="65"/>
        <v>0</v>
      </c>
      <c r="V171" s="135">
        <f t="shared" ca="1" si="66"/>
        <v>0</v>
      </c>
      <c r="W171" s="135">
        <f t="shared" ca="1" si="67"/>
        <v>0</v>
      </c>
      <c r="X171" s="135">
        <f t="shared" ca="1" si="68"/>
        <v>0</v>
      </c>
      <c r="Y171" s="135">
        <f t="shared" ca="1" si="69"/>
        <v>0</v>
      </c>
      <c r="Z171" s="129">
        <f t="shared" si="70"/>
        <v>0</v>
      </c>
      <c r="AA171" s="129">
        <f t="shared" si="71"/>
        <v>0</v>
      </c>
      <c r="AB171" s="130">
        <f t="shared" ca="1" si="72"/>
        <v>0</v>
      </c>
      <c r="AC171" s="130">
        <f t="shared" ca="1" si="73"/>
        <v>0</v>
      </c>
      <c r="AD171" s="130">
        <f t="shared" si="57"/>
        <v>0</v>
      </c>
      <c r="AE171" s="130">
        <f t="shared" si="74"/>
        <v>0</v>
      </c>
      <c r="AF171" s="130">
        <f t="shared" ca="1" si="75"/>
        <v>0</v>
      </c>
      <c r="AG171" s="130">
        <f t="shared" ca="1" si="76"/>
        <v>0</v>
      </c>
      <c r="AH171" s="218"/>
      <c r="AI171" s="204"/>
      <c r="AJ171" s="204"/>
      <c r="AK171" s="162">
        <f t="shared" si="81"/>
        <v>151</v>
      </c>
      <c r="AL171" s="70">
        <f t="shared" si="77"/>
        <v>0</v>
      </c>
      <c r="AM171" s="70" t="e">
        <f>VLOOKUP(Worksheet!N171,code!$K$3:$M$13,3,FALSE)</f>
        <v>#N/A</v>
      </c>
      <c r="AN171" s="158" t="str">
        <f t="shared" si="58"/>
        <v/>
      </c>
      <c r="AO171" s="158" t="str">
        <f t="shared" si="78"/>
        <v/>
      </c>
      <c r="AP171" s="70" t="str">
        <f t="shared" si="79"/>
        <v/>
      </c>
      <c r="AQ171" s="158" t="str">
        <f t="shared" si="59"/>
        <v/>
      </c>
      <c r="AR171" s="158" t="str">
        <f t="shared" si="80"/>
        <v/>
      </c>
    </row>
    <row r="172" spans="1:44" ht="11.25" customHeight="1" x14ac:dyDescent="0.2">
      <c r="A172" s="131" t="s">
        <v>738</v>
      </c>
      <c r="B172" s="133"/>
      <c r="C172" s="133"/>
      <c r="D172" s="133"/>
      <c r="E172" s="133">
        <v>1</v>
      </c>
      <c r="F172" s="143">
        <f t="shared" si="56"/>
        <v>0</v>
      </c>
      <c r="G172" s="147"/>
      <c r="H172" s="148"/>
      <c r="I172" s="144"/>
      <c r="J172" s="150"/>
      <c r="K172" s="151"/>
      <c r="L172" s="152">
        <f t="shared" si="60"/>
        <v>0</v>
      </c>
      <c r="M172" s="152">
        <f t="shared" si="61"/>
        <v>0</v>
      </c>
      <c r="N172" s="155"/>
      <c r="O172" s="154"/>
      <c r="P172" s="146"/>
      <c r="Q172" s="128">
        <f ca="1">IF(OR(ISBLANK($C$10),ISBLANK($C$12),ISBLANK($G$12),ISBLANK($G$13),AND(LEFT(G172,6)="Atrium",ISBLANK(I172))=TRUE)=TRUE,0,IF(LEFT(G172,6)="Atrium",IF(G172='ASHRAE 90.1 2013 - CST'!$D$2,0.4+I172*0.02,I172*0.03),IF(ISBLANK(G172),IF(ISBLANK(H172),"0",VLOOKUP(H172,INDIRECT("BSSTTable_"&amp;$C$10),2,FALSE)),INDEX(INDIRECT("CSTTable_"&amp;$C$10),MATCH($C$12,INDIRECT("BldgTypes_"&amp;$C$10),0),MATCH(G172,INDIRECT("CSTTableTypes_"&amp;$C$10),0)))))</f>
        <v>0</v>
      </c>
      <c r="R172" s="128">
        <f t="shared" ca="1" si="62"/>
        <v>0</v>
      </c>
      <c r="S172" s="128">
        <f t="shared" ca="1" si="63"/>
        <v>0</v>
      </c>
      <c r="T172" s="130">
        <f t="shared" si="64"/>
        <v>0</v>
      </c>
      <c r="U172" s="130">
        <f t="shared" si="65"/>
        <v>0</v>
      </c>
      <c r="V172" s="135">
        <f t="shared" ca="1" si="66"/>
        <v>0</v>
      </c>
      <c r="W172" s="135">
        <f t="shared" ca="1" si="67"/>
        <v>0</v>
      </c>
      <c r="X172" s="135">
        <f t="shared" ca="1" si="68"/>
        <v>0</v>
      </c>
      <c r="Y172" s="135">
        <f t="shared" ca="1" si="69"/>
        <v>0</v>
      </c>
      <c r="Z172" s="129">
        <f t="shared" si="70"/>
        <v>0</v>
      </c>
      <c r="AA172" s="129">
        <f t="shared" si="71"/>
        <v>0</v>
      </c>
      <c r="AB172" s="130">
        <f t="shared" ca="1" si="72"/>
        <v>0</v>
      </c>
      <c r="AC172" s="130">
        <f t="shared" ca="1" si="73"/>
        <v>0</v>
      </c>
      <c r="AD172" s="130">
        <f t="shared" si="57"/>
        <v>0</v>
      </c>
      <c r="AE172" s="130">
        <f t="shared" si="74"/>
        <v>0</v>
      </c>
      <c r="AF172" s="130">
        <f t="shared" ca="1" si="75"/>
        <v>0</v>
      </c>
      <c r="AG172" s="130">
        <f t="shared" ca="1" si="76"/>
        <v>0</v>
      </c>
      <c r="AH172" s="218"/>
      <c r="AI172" s="204"/>
      <c r="AJ172" s="204"/>
      <c r="AK172" s="162">
        <f t="shared" si="81"/>
        <v>152</v>
      </c>
      <c r="AL172" s="70">
        <f t="shared" si="77"/>
        <v>0</v>
      </c>
      <c r="AM172" s="70" t="e">
        <f>VLOOKUP(Worksheet!N172,code!$K$3:$M$13,3,FALSE)</f>
        <v>#N/A</v>
      </c>
      <c r="AN172" s="158" t="str">
        <f t="shared" si="58"/>
        <v/>
      </c>
      <c r="AO172" s="158" t="str">
        <f t="shared" si="78"/>
        <v/>
      </c>
      <c r="AP172" s="70" t="str">
        <f t="shared" si="79"/>
        <v/>
      </c>
      <c r="AQ172" s="158" t="str">
        <f t="shared" si="59"/>
        <v/>
      </c>
      <c r="AR172" s="158" t="str">
        <f t="shared" si="80"/>
        <v/>
      </c>
    </row>
    <row r="173" spans="1:44" ht="11.25" customHeight="1" x14ac:dyDescent="0.2">
      <c r="A173" s="131" t="s">
        <v>738</v>
      </c>
      <c r="B173" s="133"/>
      <c r="C173" s="133"/>
      <c r="D173" s="133"/>
      <c r="E173" s="133">
        <v>1</v>
      </c>
      <c r="F173" s="143">
        <f t="shared" si="56"/>
        <v>0</v>
      </c>
      <c r="G173" s="147"/>
      <c r="H173" s="148"/>
      <c r="I173" s="144"/>
      <c r="J173" s="150"/>
      <c r="K173" s="151"/>
      <c r="L173" s="152">
        <f t="shared" si="60"/>
        <v>0</v>
      </c>
      <c r="M173" s="152">
        <f t="shared" si="61"/>
        <v>0</v>
      </c>
      <c r="N173" s="155"/>
      <c r="O173" s="154"/>
      <c r="P173" s="146"/>
      <c r="Q173" s="128">
        <f ca="1">IF(OR(ISBLANK($C$10),ISBLANK($C$12),ISBLANK($G$12),ISBLANK($G$13),AND(LEFT(G173,6)="Atrium",ISBLANK(I173))=TRUE)=TRUE,0,IF(LEFT(G173,6)="Atrium",IF(G173='ASHRAE 90.1 2013 - CST'!$D$2,0.4+I173*0.02,I173*0.03),IF(ISBLANK(G173),IF(ISBLANK(H173),"0",VLOOKUP(H173,INDIRECT("BSSTTable_"&amp;$C$10),2,FALSE)),INDEX(INDIRECT("CSTTable_"&amp;$C$10),MATCH($C$12,INDIRECT("BldgTypes_"&amp;$C$10),0),MATCH(G173,INDIRECT("CSTTableTypes_"&amp;$C$10),0)))))</f>
        <v>0</v>
      </c>
      <c r="R173" s="128">
        <f t="shared" ca="1" si="62"/>
        <v>0</v>
      </c>
      <c r="S173" s="128">
        <f t="shared" ca="1" si="63"/>
        <v>0</v>
      </c>
      <c r="T173" s="130">
        <f t="shared" si="64"/>
        <v>0</v>
      </c>
      <c r="U173" s="130">
        <f t="shared" si="65"/>
        <v>0</v>
      </c>
      <c r="V173" s="135">
        <f t="shared" ca="1" si="66"/>
        <v>0</v>
      </c>
      <c r="W173" s="135">
        <f t="shared" ca="1" si="67"/>
        <v>0</v>
      </c>
      <c r="X173" s="135">
        <f t="shared" ca="1" si="68"/>
        <v>0</v>
      </c>
      <c r="Y173" s="135">
        <f t="shared" ca="1" si="69"/>
        <v>0</v>
      </c>
      <c r="Z173" s="129">
        <f t="shared" si="70"/>
        <v>0</v>
      </c>
      <c r="AA173" s="129">
        <f t="shared" si="71"/>
        <v>0</v>
      </c>
      <c r="AB173" s="130">
        <f t="shared" ca="1" si="72"/>
        <v>0</v>
      </c>
      <c r="AC173" s="130">
        <f t="shared" ca="1" si="73"/>
        <v>0</v>
      </c>
      <c r="AD173" s="130">
        <f t="shared" si="57"/>
        <v>0</v>
      </c>
      <c r="AE173" s="130">
        <f t="shared" si="74"/>
        <v>0</v>
      </c>
      <c r="AF173" s="130">
        <f t="shared" ca="1" si="75"/>
        <v>0</v>
      </c>
      <c r="AG173" s="130">
        <f t="shared" ca="1" si="76"/>
        <v>0</v>
      </c>
      <c r="AH173" s="218"/>
      <c r="AI173" s="204"/>
      <c r="AJ173" s="204"/>
      <c r="AK173" s="162">
        <f t="shared" si="81"/>
        <v>153</v>
      </c>
      <c r="AL173" s="70">
        <f t="shared" si="77"/>
        <v>0</v>
      </c>
      <c r="AM173" s="70" t="e">
        <f>VLOOKUP(Worksheet!N173,code!$K$3:$M$13,3,FALSE)</f>
        <v>#N/A</v>
      </c>
      <c r="AN173" s="158" t="str">
        <f t="shared" si="58"/>
        <v/>
      </c>
      <c r="AO173" s="158" t="str">
        <f t="shared" si="78"/>
        <v/>
      </c>
      <c r="AP173" s="70" t="str">
        <f t="shared" si="79"/>
        <v/>
      </c>
      <c r="AQ173" s="158" t="str">
        <f t="shared" si="59"/>
        <v/>
      </c>
      <c r="AR173" s="158" t="str">
        <f t="shared" si="80"/>
        <v/>
      </c>
    </row>
    <row r="174" spans="1:44" ht="11.25" customHeight="1" x14ac:dyDescent="0.2">
      <c r="A174" s="131" t="s">
        <v>738</v>
      </c>
      <c r="B174" s="133"/>
      <c r="C174" s="133"/>
      <c r="D174" s="133"/>
      <c r="E174" s="133">
        <v>1</v>
      </c>
      <c r="F174" s="143">
        <f t="shared" si="56"/>
        <v>0</v>
      </c>
      <c r="G174" s="147"/>
      <c r="H174" s="148"/>
      <c r="I174" s="144"/>
      <c r="J174" s="150"/>
      <c r="K174" s="151"/>
      <c r="L174" s="152">
        <f t="shared" si="60"/>
        <v>0</v>
      </c>
      <c r="M174" s="152">
        <f t="shared" si="61"/>
        <v>0</v>
      </c>
      <c r="N174" s="155"/>
      <c r="O174" s="154"/>
      <c r="P174" s="146"/>
      <c r="Q174" s="128">
        <f ca="1">IF(OR(ISBLANK($C$10),ISBLANK($C$12),ISBLANK($G$12),ISBLANK($G$13),AND(LEFT(G174,6)="Atrium",ISBLANK(I174))=TRUE)=TRUE,0,IF(LEFT(G174,6)="Atrium",IF(G174='ASHRAE 90.1 2013 - CST'!$D$2,0.4+I174*0.02,I174*0.03),IF(ISBLANK(G174),IF(ISBLANK(H174),"0",VLOOKUP(H174,INDIRECT("BSSTTable_"&amp;$C$10),2,FALSE)),INDEX(INDIRECT("CSTTable_"&amp;$C$10),MATCH($C$12,INDIRECT("BldgTypes_"&amp;$C$10),0),MATCH(G174,INDIRECT("CSTTableTypes_"&amp;$C$10),0)))))</f>
        <v>0</v>
      </c>
      <c r="R174" s="128">
        <f t="shared" ca="1" si="62"/>
        <v>0</v>
      </c>
      <c r="S174" s="128">
        <f t="shared" ca="1" si="63"/>
        <v>0</v>
      </c>
      <c r="T174" s="130">
        <f t="shared" si="64"/>
        <v>0</v>
      </c>
      <c r="U174" s="130">
        <f t="shared" si="65"/>
        <v>0</v>
      </c>
      <c r="V174" s="135">
        <f t="shared" ca="1" si="66"/>
        <v>0</v>
      </c>
      <c r="W174" s="135">
        <f t="shared" ca="1" si="67"/>
        <v>0</v>
      </c>
      <c r="X174" s="135">
        <f t="shared" ca="1" si="68"/>
        <v>0</v>
      </c>
      <c r="Y174" s="135">
        <f t="shared" ca="1" si="69"/>
        <v>0</v>
      </c>
      <c r="Z174" s="129">
        <f t="shared" si="70"/>
        <v>0</v>
      </c>
      <c r="AA174" s="129">
        <f t="shared" si="71"/>
        <v>0</v>
      </c>
      <c r="AB174" s="130">
        <f t="shared" ca="1" si="72"/>
        <v>0</v>
      </c>
      <c r="AC174" s="130">
        <f t="shared" ca="1" si="73"/>
        <v>0</v>
      </c>
      <c r="AD174" s="130">
        <f t="shared" si="57"/>
        <v>0</v>
      </c>
      <c r="AE174" s="130">
        <f t="shared" si="74"/>
        <v>0</v>
      </c>
      <c r="AF174" s="130">
        <f t="shared" ca="1" si="75"/>
        <v>0</v>
      </c>
      <c r="AG174" s="130">
        <f t="shared" ca="1" si="76"/>
        <v>0</v>
      </c>
      <c r="AH174" s="218"/>
      <c r="AI174" s="204"/>
      <c r="AJ174" s="204"/>
      <c r="AK174" s="162">
        <f t="shared" si="81"/>
        <v>154</v>
      </c>
      <c r="AL174" s="70">
        <f t="shared" si="77"/>
        <v>0</v>
      </c>
      <c r="AM174" s="70" t="e">
        <f>VLOOKUP(Worksheet!N174,code!$K$3:$M$13,3,FALSE)</f>
        <v>#N/A</v>
      </c>
      <c r="AN174" s="158" t="str">
        <f t="shared" si="58"/>
        <v/>
      </c>
      <c r="AO174" s="158" t="str">
        <f t="shared" si="78"/>
        <v/>
      </c>
      <c r="AP174" s="70" t="str">
        <f t="shared" si="79"/>
        <v/>
      </c>
      <c r="AQ174" s="158" t="str">
        <f t="shared" si="59"/>
        <v/>
      </c>
      <c r="AR174" s="158" t="str">
        <f t="shared" si="80"/>
        <v/>
      </c>
    </row>
    <row r="175" spans="1:44" ht="11.25" customHeight="1" x14ac:dyDescent="0.2">
      <c r="A175" s="131" t="s">
        <v>738</v>
      </c>
      <c r="B175" s="133"/>
      <c r="C175" s="133"/>
      <c r="D175" s="133"/>
      <c r="E175" s="133">
        <v>1</v>
      </c>
      <c r="F175" s="143">
        <f t="shared" si="56"/>
        <v>0</v>
      </c>
      <c r="G175" s="147"/>
      <c r="H175" s="148"/>
      <c r="I175" s="144"/>
      <c r="J175" s="150"/>
      <c r="K175" s="151"/>
      <c r="L175" s="152">
        <f t="shared" si="60"/>
        <v>0</v>
      </c>
      <c r="M175" s="152">
        <f t="shared" si="61"/>
        <v>0</v>
      </c>
      <c r="N175" s="155"/>
      <c r="O175" s="154"/>
      <c r="P175" s="146"/>
      <c r="Q175" s="128">
        <f ca="1">IF(OR(ISBLANK($C$10),ISBLANK($C$12),ISBLANK($G$12),ISBLANK($G$13),AND(LEFT(G175,6)="Atrium",ISBLANK(I175))=TRUE)=TRUE,0,IF(LEFT(G175,6)="Atrium",IF(G175='ASHRAE 90.1 2013 - CST'!$D$2,0.4+I175*0.02,I175*0.03),IF(ISBLANK(G175),IF(ISBLANK(H175),"0",VLOOKUP(H175,INDIRECT("BSSTTable_"&amp;$C$10),2,FALSE)),INDEX(INDIRECT("CSTTable_"&amp;$C$10),MATCH($C$12,INDIRECT("BldgTypes_"&amp;$C$10),0),MATCH(G175,INDIRECT("CSTTableTypes_"&amp;$C$10),0)))))</f>
        <v>0</v>
      </c>
      <c r="R175" s="128">
        <f t="shared" ca="1" si="62"/>
        <v>0</v>
      </c>
      <c r="S175" s="128">
        <f t="shared" ca="1" si="63"/>
        <v>0</v>
      </c>
      <c r="T175" s="130">
        <f t="shared" si="64"/>
        <v>0</v>
      </c>
      <c r="U175" s="130">
        <f t="shared" si="65"/>
        <v>0</v>
      </c>
      <c r="V175" s="135">
        <f t="shared" ca="1" si="66"/>
        <v>0</v>
      </c>
      <c r="W175" s="135">
        <f t="shared" ca="1" si="67"/>
        <v>0</v>
      </c>
      <c r="X175" s="135">
        <f t="shared" ca="1" si="68"/>
        <v>0</v>
      </c>
      <c r="Y175" s="135">
        <f t="shared" ca="1" si="69"/>
        <v>0</v>
      </c>
      <c r="Z175" s="129">
        <f t="shared" si="70"/>
        <v>0</v>
      </c>
      <c r="AA175" s="129">
        <f t="shared" si="71"/>
        <v>0</v>
      </c>
      <c r="AB175" s="130">
        <f t="shared" ca="1" si="72"/>
        <v>0</v>
      </c>
      <c r="AC175" s="130">
        <f t="shared" ca="1" si="73"/>
        <v>0</v>
      </c>
      <c r="AD175" s="130">
        <f t="shared" si="57"/>
        <v>0</v>
      </c>
      <c r="AE175" s="130">
        <f t="shared" si="74"/>
        <v>0</v>
      </c>
      <c r="AF175" s="130">
        <f t="shared" ca="1" si="75"/>
        <v>0</v>
      </c>
      <c r="AG175" s="130">
        <f t="shared" ca="1" si="76"/>
        <v>0</v>
      </c>
      <c r="AH175" s="218"/>
      <c r="AI175" s="204"/>
      <c r="AJ175" s="204"/>
      <c r="AK175" s="162">
        <f t="shared" si="81"/>
        <v>155</v>
      </c>
      <c r="AL175" s="70">
        <f t="shared" si="77"/>
        <v>0</v>
      </c>
      <c r="AM175" s="70" t="e">
        <f>VLOOKUP(Worksheet!N175,code!$K$3:$M$13,3,FALSE)</f>
        <v>#N/A</v>
      </c>
      <c r="AN175" s="158" t="str">
        <f t="shared" si="58"/>
        <v/>
      </c>
      <c r="AO175" s="158" t="str">
        <f t="shared" si="78"/>
        <v/>
      </c>
      <c r="AP175" s="70" t="str">
        <f t="shared" si="79"/>
        <v/>
      </c>
      <c r="AQ175" s="158" t="str">
        <f t="shared" si="59"/>
        <v/>
      </c>
      <c r="AR175" s="158" t="str">
        <f t="shared" si="80"/>
        <v/>
      </c>
    </row>
    <row r="176" spans="1:44" ht="11.25" customHeight="1" x14ac:dyDescent="0.2">
      <c r="A176" s="131" t="s">
        <v>738</v>
      </c>
      <c r="B176" s="133"/>
      <c r="C176" s="133"/>
      <c r="D176" s="133"/>
      <c r="E176" s="133">
        <v>1</v>
      </c>
      <c r="F176" s="143">
        <f t="shared" si="56"/>
        <v>0</v>
      </c>
      <c r="G176" s="147"/>
      <c r="H176" s="148"/>
      <c r="I176" s="144"/>
      <c r="J176" s="150"/>
      <c r="K176" s="151"/>
      <c r="L176" s="152">
        <f t="shared" si="60"/>
        <v>0</v>
      </c>
      <c r="M176" s="152">
        <f t="shared" si="61"/>
        <v>0</v>
      </c>
      <c r="N176" s="155"/>
      <c r="O176" s="154"/>
      <c r="P176" s="146"/>
      <c r="Q176" s="128">
        <f ca="1">IF(OR(ISBLANK($C$10),ISBLANK($C$12),ISBLANK($G$12),ISBLANK($G$13),AND(LEFT(G176,6)="Atrium",ISBLANK(I176))=TRUE)=TRUE,0,IF(LEFT(G176,6)="Atrium",IF(G176='ASHRAE 90.1 2013 - CST'!$D$2,0.4+I176*0.02,I176*0.03),IF(ISBLANK(G176),IF(ISBLANK(H176),"0",VLOOKUP(H176,INDIRECT("BSSTTable_"&amp;$C$10),2,FALSE)),INDEX(INDIRECT("CSTTable_"&amp;$C$10),MATCH($C$12,INDIRECT("BldgTypes_"&amp;$C$10),0),MATCH(G176,INDIRECT("CSTTableTypes_"&amp;$C$10),0)))))</f>
        <v>0</v>
      </c>
      <c r="R176" s="128">
        <f t="shared" ca="1" si="62"/>
        <v>0</v>
      </c>
      <c r="S176" s="128">
        <f t="shared" ca="1" si="63"/>
        <v>0</v>
      </c>
      <c r="T176" s="130">
        <f t="shared" si="64"/>
        <v>0</v>
      </c>
      <c r="U176" s="130">
        <f t="shared" si="65"/>
        <v>0</v>
      </c>
      <c r="V176" s="135">
        <f t="shared" ca="1" si="66"/>
        <v>0</v>
      </c>
      <c r="W176" s="135">
        <f t="shared" ca="1" si="67"/>
        <v>0</v>
      </c>
      <c r="X176" s="135">
        <f t="shared" ca="1" si="68"/>
        <v>0</v>
      </c>
      <c r="Y176" s="135">
        <f t="shared" ca="1" si="69"/>
        <v>0</v>
      </c>
      <c r="Z176" s="129">
        <f t="shared" si="70"/>
        <v>0</v>
      </c>
      <c r="AA176" s="129">
        <f t="shared" si="71"/>
        <v>0</v>
      </c>
      <c r="AB176" s="130">
        <f t="shared" ca="1" si="72"/>
        <v>0</v>
      </c>
      <c r="AC176" s="130">
        <f t="shared" ca="1" si="73"/>
        <v>0</v>
      </c>
      <c r="AD176" s="130">
        <f t="shared" si="57"/>
        <v>0</v>
      </c>
      <c r="AE176" s="130">
        <f t="shared" si="74"/>
        <v>0</v>
      </c>
      <c r="AF176" s="130">
        <f t="shared" ca="1" si="75"/>
        <v>0</v>
      </c>
      <c r="AG176" s="130">
        <f t="shared" ca="1" si="76"/>
        <v>0</v>
      </c>
      <c r="AH176" s="218"/>
      <c r="AI176" s="204"/>
      <c r="AJ176" s="204"/>
      <c r="AK176" s="162">
        <f t="shared" si="81"/>
        <v>156</v>
      </c>
      <c r="AL176" s="70">
        <f t="shared" si="77"/>
        <v>0</v>
      </c>
      <c r="AM176" s="70" t="e">
        <f>VLOOKUP(Worksheet!N176,code!$K$3:$M$13,3,FALSE)</f>
        <v>#N/A</v>
      </c>
      <c r="AN176" s="158" t="str">
        <f t="shared" si="58"/>
        <v/>
      </c>
      <c r="AO176" s="158" t="str">
        <f t="shared" si="78"/>
        <v/>
      </c>
      <c r="AP176" s="70" t="str">
        <f t="shared" si="79"/>
        <v/>
      </c>
      <c r="AQ176" s="158" t="str">
        <f t="shared" si="59"/>
        <v/>
      </c>
      <c r="AR176" s="158" t="str">
        <f t="shared" si="80"/>
        <v/>
      </c>
    </row>
    <row r="177" spans="1:44" ht="11.25" customHeight="1" x14ac:dyDescent="0.2">
      <c r="A177" s="131" t="s">
        <v>738</v>
      </c>
      <c r="B177" s="133"/>
      <c r="C177" s="133"/>
      <c r="D177" s="133"/>
      <c r="E177" s="133">
        <v>1</v>
      </c>
      <c r="F177" s="143">
        <f t="shared" si="56"/>
        <v>0</v>
      </c>
      <c r="G177" s="147"/>
      <c r="H177" s="148"/>
      <c r="I177" s="144"/>
      <c r="J177" s="150"/>
      <c r="K177" s="151"/>
      <c r="L177" s="152">
        <f t="shared" si="60"/>
        <v>0</v>
      </c>
      <c r="M177" s="152">
        <f t="shared" si="61"/>
        <v>0</v>
      </c>
      <c r="N177" s="155"/>
      <c r="O177" s="154"/>
      <c r="P177" s="146"/>
      <c r="Q177" s="128">
        <f ca="1">IF(OR(ISBLANK($C$10),ISBLANK($C$12),ISBLANK($G$12),ISBLANK($G$13),AND(LEFT(G177,6)="Atrium",ISBLANK(I177))=TRUE)=TRUE,0,IF(LEFT(G177,6)="Atrium",IF(G177='ASHRAE 90.1 2013 - CST'!$D$2,0.4+I177*0.02,I177*0.03),IF(ISBLANK(G177),IF(ISBLANK(H177),"0",VLOOKUP(H177,INDIRECT("BSSTTable_"&amp;$C$10),2,FALSE)),INDEX(INDIRECT("CSTTable_"&amp;$C$10),MATCH($C$12,INDIRECT("BldgTypes_"&amp;$C$10),0),MATCH(G177,INDIRECT("CSTTableTypes_"&amp;$C$10),0)))))</f>
        <v>0</v>
      </c>
      <c r="R177" s="128">
        <f t="shared" ca="1" si="62"/>
        <v>0</v>
      </c>
      <c r="S177" s="128">
        <f t="shared" ca="1" si="63"/>
        <v>0</v>
      </c>
      <c r="T177" s="130">
        <f t="shared" si="64"/>
        <v>0</v>
      </c>
      <c r="U177" s="130">
        <f t="shared" si="65"/>
        <v>0</v>
      </c>
      <c r="V177" s="135">
        <f t="shared" ca="1" si="66"/>
        <v>0</v>
      </c>
      <c r="W177" s="135">
        <f t="shared" ca="1" si="67"/>
        <v>0</v>
      </c>
      <c r="X177" s="135">
        <f t="shared" ca="1" si="68"/>
        <v>0</v>
      </c>
      <c r="Y177" s="135">
        <f t="shared" ca="1" si="69"/>
        <v>0</v>
      </c>
      <c r="Z177" s="129">
        <f t="shared" si="70"/>
        <v>0</v>
      </c>
      <c r="AA177" s="129">
        <f t="shared" si="71"/>
        <v>0</v>
      </c>
      <c r="AB177" s="130">
        <f t="shared" ca="1" si="72"/>
        <v>0</v>
      </c>
      <c r="AC177" s="130">
        <f t="shared" ca="1" si="73"/>
        <v>0</v>
      </c>
      <c r="AD177" s="130">
        <f t="shared" si="57"/>
        <v>0</v>
      </c>
      <c r="AE177" s="130">
        <f t="shared" si="74"/>
        <v>0</v>
      </c>
      <c r="AF177" s="130">
        <f t="shared" ca="1" si="75"/>
        <v>0</v>
      </c>
      <c r="AG177" s="130">
        <f t="shared" ca="1" si="76"/>
        <v>0</v>
      </c>
      <c r="AH177" s="218"/>
      <c r="AI177" s="204"/>
      <c r="AJ177" s="204"/>
      <c r="AK177" s="162">
        <f t="shared" si="81"/>
        <v>157</v>
      </c>
      <c r="AL177" s="70">
        <f t="shared" si="77"/>
        <v>0</v>
      </c>
      <c r="AM177" s="70" t="e">
        <f>VLOOKUP(Worksheet!N177,code!$K$3:$M$13,3,FALSE)</f>
        <v>#N/A</v>
      </c>
      <c r="AN177" s="158" t="str">
        <f t="shared" si="58"/>
        <v/>
      </c>
      <c r="AO177" s="158" t="str">
        <f t="shared" si="78"/>
        <v/>
      </c>
      <c r="AP177" s="70" t="str">
        <f t="shared" si="79"/>
        <v/>
      </c>
      <c r="AQ177" s="158" t="str">
        <f t="shared" si="59"/>
        <v/>
      </c>
      <c r="AR177" s="158" t="str">
        <f t="shared" si="80"/>
        <v/>
      </c>
    </row>
    <row r="178" spans="1:44" ht="11.25" customHeight="1" x14ac:dyDescent="0.2">
      <c r="A178" s="131" t="s">
        <v>738</v>
      </c>
      <c r="B178" s="133"/>
      <c r="C178" s="133"/>
      <c r="D178" s="133"/>
      <c r="E178" s="133">
        <v>1</v>
      </c>
      <c r="F178" s="143">
        <f t="shared" si="56"/>
        <v>0</v>
      </c>
      <c r="G178" s="147"/>
      <c r="H178" s="148"/>
      <c r="I178" s="144"/>
      <c r="J178" s="150"/>
      <c r="K178" s="151"/>
      <c r="L178" s="152">
        <f t="shared" si="60"/>
        <v>0</v>
      </c>
      <c r="M178" s="152">
        <f t="shared" si="61"/>
        <v>0</v>
      </c>
      <c r="N178" s="155"/>
      <c r="O178" s="154"/>
      <c r="P178" s="146"/>
      <c r="Q178" s="128">
        <f ca="1">IF(OR(ISBLANK($C$10),ISBLANK($C$12),ISBLANK($G$12),ISBLANK($G$13),AND(LEFT(G178,6)="Atrium",ISBLANK(I178))=TRUE)=TRUE,0,IF(LEFT(G178,6)="Atrium",IF(G178='ASHRAE 90.1 2013 - CST'!$D$2,0.4+I178*0.02,I178*0.03),IF(ISBLANK(G178),IF(ISBLANK(H178),"0",VLOOKUP(H178,INDIRECT("BSSTTable_"&amp;$C$10),2,FALSE)),INDEX(INDIRECT("CSTTable_"&amp;$C$10),MATCH($C$12,INDIRECT("BldgTypes_"&amp;$C$10),0),MATCH(G178,INDIRECT("CSTTableTypes_"&amp;$C$10),0)))))</f>
        <v>0</v>
      </c>
      <c r="R178" s="128">
        <f t="shared" ca="1" si="62"/>
        <v>0</v>
      </c>
      <c r="S178" s="128">
        <f t="shared" ca="1" si="63"/>
        <v>0</v>
      </c>
      <c r="T178" s="130">
        <f t="shared" si="64"/>
        <v>0</v>
      </c>
      <c r="U178" s="130">
        <f t="shared" si="65"/>
        <v>0</v>
      </c>
      <c r="V178" s="135">
        <f t="shared" ca="1" si="66"/>
        <v>0</v>
      </c>
      <c r="W178" s="135">
        <f t="shared" ca="1" si="67"/>
        <v>0</v>
      </c>
      <c r="X178" s="135">
        <f t="shared" ca="1" si="68"/>
        <v>0</v>
      </c>
      <c r="Y178" s="135">
        <f t="shared" ca="1" si="69"/>
        <v>0</v>
      </c>
      <c r="Z178" s="129">
        <f t="shared" si="70"/>
        <v>0</v>
      </c>
      <c r="AA178" s="129">
        <f t="shared" si="71"/>
        <v>0</v>
      </c>
      <c r="AB178" s="130">
        <f t="shared" ca="1" si="72"/>
        <v>0</v>
      </c>
      <c r="AC178" s="130">
        <f t="shared" ca="1" si="73"/>
        <v>0</v>
      </c>
      <c r="AD178" s="130">
        <f t="shared" si="57"/>
        <v>0</v>
      </c>
      <c r="AE178" s="130">
        <f t="shared" si="74"/>
        <v>0</v>
      </c>
      <c r="AF178" s="130">
        <f t="shared" ca="1" si="75"/>
        <v>0</v>
      </c>
      <c r="AG178" s="130">
        <f t="shared" ca="1" si="76"/>
        <v>0</v>
      </c>
      <c r="AH178" s="218"/>
      <c r="AI178" s="204"/>
      <c r="AJ178" s="204"/>
      <c r="AK178" s="162">
        <f t="shared" si="81"/>
        <v>158</v>
      </c>
      <c r="AL178" s="70">
        <f t="shared" si="77"/>
        <v>0</v>
      </c>
      <c r="AM178" s="70" t="e">
        <f>VLOOKUP(Worksheet!N178,code!$K$3:$M$13,3,FALSE)</f>
        <v>#N/A</v>
      </c>
      <c r="AN178" s="158" t="str">
        <f t="shared" si="58"/>
        <v/>
      </c>
      <c r="AO178" s="158" t="str">
        <f t="shared" si="78"/>
        <v/>
      </c>
      <c r="AP178" s="70" t="str">
        <f t="shared" si="79"/>
        <v/>
      </c>
      <c r="AQ178" s="158" t="str">
        <f t="shared" si="59"/>
        <v/>
      </c>
      <c r="AR178" s="158" t="str">
        <f t="shared" si="80"/>
        <v/>
      </c>
    </row>
    <row r="179" spans="1:44" ht="11.25" customHeight="1" x14ac:dyDescent="0.2">
      <c r="A179" s="131" t="s">
        <v>738</v>
      </c>
      <c r="B179" s="133"/>
      <c r="C179" s="133"/>
      <c r="D179" s="133"/>
      <c r="E179" s="133">
        <v>1</v>
      </c>
      <c r="F179" s="143">
        <f t="shared" si="56"/>
        <v>0</v>
      </c>
      <c r="G179" s="147"/>
      <c r="H179" s="148"/>
      <c r="I179" s="144"/>
      <c r="J179" s="150"/>
      <c r="K179" s="151"/>
      <c r="L179" s="152">
        <f t="shared" si="60"/>
        <v>0</v>
      </c>
      <c r="M179" s="152">
        <f t="shared" si="61"/>
        <v>0</v>
      </c>
      <c r="N179" s="155"/>
      <c r="O179" s="154"/>
      <c r="P179" s="146"/>
      <c r="Q179" s="128">
        <f ca="1">IF(OR(ISBLANK($C$10),ISBLANK($C$12),ISBLANK($G$12),ISBLANK($G$13),AND(LEFT(G179,6)="Atrium",ISBLANK(I179))=TRUE)=TRUE,0,IF(LEFT(G179,6)="Atrium",IF(G179='ASHRAE 90.1 2013 - CST'!$D$2,0.4+I179*0.02,I179*0.03),IF(ISBLANK(G179),IF(ISBLANK(H179),"0",VLOOKUP(H179,INDIRECT("BSSTTable_"&amp;$C$10),2,FALSE)),INDEX(INDIRECT("CSTTable_"&amp;$C$10),MATCH($C$12,INDIRECT("BldgTypes_"&amp;$C$10),0),MATCH(G179,INDIRECT("CSTTableTypes_"&amp;$C$10),0)))))</f>
        <v>0</v>
      </c>
      <c r="R179" s="128">
        <f t="shared" ca="1" si="62"/>
        <v>0</v>
      </c>
      <c r="S179" s="128">
        <f t="shared" ca="1" si="63"/>
        <v>0</v>
      </c>
      <c r="T179" s="130">
        <f t="shared" si="64"/>
        <v>0</v>
      </c>
      <c r="U179" s="130">
        <f t="shared" si="65"/>
        <v>0</v>
      </c>
      <c r="V179" s="135">
        <f t="shared" ca="1" si="66"/>
        <v>0</v>
      </c>
      <c r="W179" s="135">
        <f t="shared" ca="1" si="67"/>
        <v>0</v>
      </c>
      <c r="X179" s="135">
        <f t="shared" ca="1" si="68"/>
        <v>0</v>
      </c>
      <c r="Y179" s="135">
        <f t="shared" ca="1" si="69"/>
        <v>0</v>
      </c>
      <c r="Z179" s="129">
        <f t="shared" si="70"/>
        <v>0</v>
      </c>
      <c r="AA179" s="129">
        <f t="shared" si="71"/>
        <v>0</v>
      </c>
      <c r="AB179" s="130">
        <f t="shared" ca="1" si="72"/>
        <v>0</v>
      </c>
      <c r="AC179" s="130">
        <f t="shared" ca="1" si="73"/>
        <v>0</v>
      </c>
      <c r="AD179" s="130">
        <f t="shared" si="57"/>
        <v>0</v>
      </c>
      <c r="AE179" s="130">
        <f t="shared" si="74"/>
        <v>0</v>
      </c>
      <c r="AF179" s="130">
        <f t="shared" ca="1" si="75"/>
        <v>0</v>
      </c>
      <c r="AG179" s="130">
        <f t="shared" ca="1" si="76"/>
        <v>0</v>
      </c>
      <c r="AH179" s="218"/>
      <c r="AI179" s="204"/>
      <c r="AJ179" s="204"/>
      <c r="AK179" s="162">
        <f t="shared" si="81"/>
        <v>159</v>
      </c>
      <c r="AL179" s="70">
        <f t="shared" si="77"/>
        <v>0</v>
      </c>
      <c r="AM179" s="70" t="e">
        <f>VLOOKUP(Worksheet!N179,code!$K$3:$M$13,3,FALSE)</f>
        <v>#N/A</v>
      </c>
      <c r="AN179" s="158" t="str">
        <f t="shared" si="58"/>
        <v/>
      </c>
      <c r="AO179" s="158" t="str">
        <f t="shared" si="78"/>
        <v/>
      </c>
      <c r="AP179" s="70" t="str">
        <f t="shared" si="79"/>
        <v/>
      </c>
      <c r="AQ179" s="158" t="str">
        <f t="shared" si="59"/>
        <v/>
      </c>
      <c r="AR179" s="158" t="str">
        <f t="shared" si="80"/>
        <v/>
      </c>
    </row>
    <row r="180" spans="1:44" ht="11.25" customHeight="1" x14ac:dyDescent="0.2">
      <c r="A180" s="131" t="s">
        <v>738</v>
      </c>
      <c r="B180" s="133"/>
      <c r="C180" s="133"/>
      <c r="D180" s="133"/>
      <c r="E180" s="133">
        <v>1</v>
      </c>
      <c r="F180" s="143">
        <f t="shared" si="56"/>
        <v>0</v>
      </c>
      <c r="G180" s="147"/>
      <c r="H180" s="148"/>
      <c r="I180" s="144"/>
      <c r="J180" s="150"/>
      <c r="K180" s="151"/>
      <c r="L180" s="152">
        <f t="shared" si="60"/>
        <v>0</v>
      </c>
      <c r="M180" s="152">
        <f t="shared" si="61"/>
        <v>0</v>
      </c>
      <c r="N180" s="155"/>
      <c r="O180" s="154"/>
      <c r="P180" s="146"/>
      <c r="Q180" s="128">
        <f ca="1">IF(OR(ISBLANK($C$10),ISBLANK($C$12),ISBLANK($G$12),ISBLANK($G$13),AND(LEFT(G180,6)="Atrium",ISBLANK(I180))=TRUE)=TRUE,0,IF(LEFT(G180,6)="Atrium",IF(G180='ASHRAE 90.1 2013 - CST'!$D$2,0.4+I180*0.02,I180*0.03),IF(ISBLANK(G180),IF(ISBLANK(H180),"0",VLOOKUP(H180,INDIRECT("BSSTTable_"&amp;$C$10),2,FALSE)),INDEX(INDIRECT("CSTTable_"&amp;$C$10),MATCH($C$12,INDIRECT("BldgTypes_"&amp;$C$10),0),MATCH(G180,INDIRECT("CSTTableTypes_"&amp;$C$10),0)))))</f>
        <v>0</v>
      </c>
      <c r="R180" s="128">
        <f t="shared" ca="1" si="62"/>
        <v>0</v>
      </c>
      <c r="S180" s="128">
        <f t="shared" ca="1" si="63"/>
        <v>0</v>
      </c>
      <c r="T180" s="130">
        <f t="shared" si="64"/>
        <v>0</v>
      </c>
      <c r="U180" s="130">
        <f t="shared" si="65"/>
        <v>0</v>
      </c>
      <c r="V180" s="135">
        <f t="shared" ca="1" si="66"/>
        <v>0</v>
      </c>
      <c r="W180" s="135">
        <f t="shared" ca="1" si="67"/>
        <v>0</v>
      </c>
      <c r="X180" s="135">
        <f t="shared" ca="1" si="68"/>
        <v>0</v>
      </c>
      <c r="Y180" s="135">
        <f t="shared" ca="1" si="69"/>
        <v>0</v>
      </c>
      <c r="Z180" s="129">
        <f t="shared" si="70"/>
        <v>0</v>
      </c>
      <c r="AA180" s="129">
        <f t="shared" si="71"/>
        <v>0</v>
      </c>
      <c r="AB180" s="130">
        <f t="shared" ca="1" si="72"/>
        <v>0</v>
      </c>
      <c r="AC180" s="130">
        <f t="shared" ca="1" si="73"/>
        <v>0</v>
      </c>
      <c r="AD180" s="130">
        <f t="shared" si="57"/>
        <v>0</v>
      </c>
      <c r="AE180" s="130">
        <f t="shared" si="74"/>
        <v>0</v>
      </c>
      <c r="AF180" s="130">
        <f t="shared" ca="1" si="75"/>
        <v>0</v>
      </c>
      <c r="AG180" s="130">
        <f t="shared" ca="1" si="76"/>
        <v>0</v>
      </c>
      <c r="AH180" s="218"/>
      <c r="AI180" s="204"/>
      <c r="AJ180" s="204"/>
      <c r="AK180" s="162">
        <f t="shared" si="81"/>
        <v>160</v>
      </c>
      <c r="AL180" s="70">
        <f t="shared" si="77"/>
        <v>0</v>
      </c>
      <c r="AM180" s="70" t="e">
        <f>VLOOKUP(Worksheet!N180,code!$K$3:$M$13,3,FALSE)</f>
        <v>#N/A</v>
      </c>
      <c r="AN180" s="158" t="str">
        <f t="shared" si="58"/>
        <v/>
      </c>
      <c r="AO180" s="158" t="str">
        <f t="shared" si="78"/>
        <v/>
      </c>
      <c r="AP180" s="70" t="str">
        <f t="shared" si="79"/>
        <v/>
      </c>
      <c r="AQ180" s="158" t="str">
        <f t="shared" si="59"/>
        <v/>
      </c>
      <c r="AR180" s="158" t="str">
        <f t="shared" si="80"/>
        <v/>
      </c>
    </row>
    <row r="181" spans="1:44" ht="11.25" customHeight="1" x14ac:dyDescent="0.2">
      <c r="A181" s="131" t="s">
        <v>738</v>
      </c>
      <c r="B181" s="133"/>
      <c r="C181" s="133"/>
      <c r="D181" s="133"/>
      <c r="E181" s="133">
        <v>1</v>
      </c>
      <c r="F181" s="143">
        <f t="shared" si="56"/>
        <v>0</v>
      </c>
      <c r="G181" s="147"/>
      <c r="H181" s="148"/>
      <c r="I181" s="144"/>
      <c r="J181" s="150"/>
      <c r="K181" s="151"/>
      <c r="L181" s="152">
        <f t="shared" si="60"/>
        <v>0</v>
      </c>
      <c r="M181" s="152">
        <f t="shared" si="61"/>
        <v>0</v>
      </c>
      <c r="N181" s="155"/>
      <c r="O181" s="154"/>
      <c r="P181" s="146"/>
      <c r="Q181" s="128">
        <f ca="1">IF(OR(ISBLANK($C$10),ISBLANK($C$12),ISBLANK($G$12),ISBLANK($G$13),AND(LEFT(G181,6)="Atrium",ISBLANK(I181))=TRUE)=TRUE,0,IF(LEFT(G181,6)="Atrium",IF(G181='ASHRAE 90.1 2013 - CST'!$D$2,0.4+I181*0.02,I181*0.03),IF(ISBLANK(G181),IF(ISBLANK(H181),"0",VLOOKUP(H181,INDIRECT("BSSTTable_"&amp;$C$10),2,FALSE)),INDEX(INDIRECT("CSTTable_"&amp;$C$10),MATCH($C$12,INDIRECT("BldgTypes_"&amp;$C$10),0),MATCH(G181,INDIRECT("CSTTableTypes_"&amp;$C$10),0)))))</f>
        <v>0</v>
      </c>
      <c r="R181" s="128">
        <f t="shared" ca="1" si="62"/>
        <v>0</v>
      </c>
      <c r="S181" s="128">
        <f t="shared" ca="1" si="63"/>
        <v>0</v>
      </c>
      <c r="T181" s="130">
        <f t="shared" si="64"/>
        <v>0</v>
      </c>
      <c r="U181" s="130">
        <f t="shared" si="65"/>
        <v>0</v>
      </c>
      <c r="V181" s="135">
        <f t="shared" ca="1" si="66"/>
        <v>0</v>
      </c>
      <c r="W181" s="135">
        <f t="shared" ca="1" si="67"/>
        <v>0</v>
      </c>
      <c r="X181" s="135">
        <f t="shared" ca="1" si="68"/>
        <v>0</v>
      </c>
      <c r="Y181" s="135">
        <f t="shared" ca="1" si="69"/>
        <v>0</v>
      </c>
      <c r="Z181" s="129">
        <f t="shared" si="70"/>
        <v>0</v>
      </c>
      <c r="AA181" s="129">
        <f t="shared" si="71"/>
        <v>0</v>
      </c>
      <c r="AB181" s="130">
        <f t="shared" ca="1" si="72"/>
        <v>0</v>
      </c>
      <c r="AC181" s="130">
        <f t="shared" ca="1" si="73"/>
        <v>0</v>
      </c>
      <c r="AD181" s="130">
        <f t="shared" si="57"/>
        <v>0</v>
      </c>
      <c r="AE181" s="130">
        <f t="shared" si="74"/>
        <v>0</v>
      </c>
      <c r="AF181" s="130">
        <f t="shared" ca="1" si="75"/>
        <v>0</v>
      </c>
      <c r="AG181" s="130">
        <f t="shared" ca="1" si="76"/>
        <v>0</v>
      </c>
      <c r="AH181" s="218"/>
      <c r="AI181" s="204"/>
      <c r="AJ181" s="204"/>
      <c r="AK181" s="162">
        <f t="shared" si="81"/>
        <v>161</v>
      </c>
      <c r="AL181" s="70">
        <f t="shared" si="77"/>
        <v>0</v>
      </c>
      <c r="AM181" s="70" t="e">
        <f>VLOOKUP(Worksheet!N181,code!$K$3:$M$13,3,FALSE)</f>
        <v>#N/A</v>
      </c>
      <c r="AN181" s="158" t="str">
        <f t="shared" si="58"/>
        <v/>
      </c>
      <c r="AO181" s="158" t="str">
        <f t="shared" si="78"/>
        <v/>
      </c>
      <c r="AP181" s="70" t="str">
        <f t="shared" si="79"/>
        <v/>
      </c>
      <c r="AQ181" s="158" t="str">
        <f t="shared" si="59"/>
        <v/>
      </c>
      <c r="AR181" s="158" t="str">
        <f t="shared" si="80"/>
        <v/>
      </c>
    </row>
    <row r="182" spans="1:44" ht="11.25" customHeight="1" x14ac:dyDescent="0.2">
      <c r="A182" s="131" t="s">
        <v>738</v>
      </c>
      <c r="B182" s="133"/>
      <c r="C182" s="133"/>
      <c r="D182" s="133"/>
      <c r="E182" s="133">
        <v>1</v>
      </c>
      <c r="F182" s="143">
        <f t="shared" si="56"/>
        <v>0</v>
      </c>
      <c r="G182" s="147"/>
      <c r="H182" s="148"/>
      <c r="I182" s="144"/>
      <c r="J182" s="150"/>
      <c r="K182" s="151"/>
      <c r="L182" s="152">
        <f t="shared" si="60"/>
        <v>0</v>
      </c>
      <c r="M182" s="152">
        <f t="shared" si="61"/>
        <v>0</v>
      </c>
      <c r="N182" s="155"/>
      <c r="O182" s="154"/>
      <c r="P182" s="146"/>
      <c r="Q182" s="128">
        <f ca="1">IF(OR(ISBLANK($C$10),ISBLANK($C$12),ISBLANK($G$12),ISBLANK($G$13),AND(LEFT(G182,6)="Atrium",ISBLANK(I182))=TRUE)=TRUE,0,IF(LEFT(G182,6)="Atrium",IF(G182='ASHRAE 90.1 2013 - CST'!$D$2,0.4+I182*0.02,I182*0.03),IF(ISBLANK(G182),IF(ISBLANK(H182),"0",VLOOKUP(H182,INDIRECT("BSSTTable_"&amp;$C$10),2,FALSE)),INDEX(INDIRECT("CSTTable_"&amp;$C$10),MATCH($C$12,INDIRECT("BldgTypes_"&amp;$C$10),0),MATCH(G182,INDIRECT("CSTTableTypes_"&amp;$C$10),0)))))</f>
        <v>0</v>
      </c>
      <c r="R182" s="128">
        <f t="shared" ca="1" si="62"/>
        <v>0</v>
      </c>
      <c r="S182" s="128">
        <f t="shared" ca="1" si="63"/>
        <v>0</v>
      </c>
      <c r="T182" s="130">
        <f t="shared" si="64"/>
        <v>0</v>
      </c>
      <c r="U182" s="130">
        <f t="shared" si="65"/>
        <v>0</v>
      </c>
      <c r="V182" s="135">
        <f t="shared" ca="1" si="66"/>
        <v>0</v>
      </c>
      <c r="W182" s="135">
        <f t="shared" ca="1" si="67"/>
        <v>0</v>
      </c>
      <c r="X182" s="135">
        <f t="shared" ca="1" si="68"/>
        <v>0</v>
      </c>
      <c r="Y182" s="135">
        <f t="shared" ca="1" si="69"/>
        <v>0</v>
      </c>
      <c r="Z182" s="129">
        <f t="shared" si="70"/>
        <v>0</v>
      </c>
      <c r="AA182" s="129">
        <f t="shared" si="71"/>
        <v>0</v>
      </c>
      <c r="AB182" s="130">
        <f t="shared" ca="1" si="72"/>
        <v>0</v>
      </c>
      <c r="AC182" s="130">
        <f t="shared" ca="1" si="73"/>
        <v>0</v>
      </c>
      <c r="AD182" s="130">
        <f t="shared" si="57"/>
        <v>0</v>
      </c>
      <c r="AE182" s="130">
        <f t="shared" si="74"/>
        <v>0</v>
      </c>
      <c r="AF182" s="130">
        <f t="shared" ca="1" si="75"/>
        <v>0</v>
      </c>
      <c r="AG182" s="130">
        <f t="shared" ca="1" si="76"/>
        <v>0</v>
      </c>
      <c r="AH182" s="218"/>
      <c r="AI182" s="204"/>
      <c r="AJ182" s="204"/>
      <c r="AK182" s="162">
        <f t="shared" si="81"/>
        <v>162</v>
      </c>
      <c r="AL182" s="70">
        <f t="shared" si="77"/>
        <v>0</v>
      </c>
      <c r="AM182" s="70" t="e">
        <f>VLOOKUP(Worksheet!N182,code!$K$3:$M$13,3,FALSE)</f>
        <v>#N/A</v>
      </c>
      <c r="AN182" s="158" t="str">
        <f t="shared" si="58"/>
        <v/>
      </c>
      <c r="AO182" s="158" t="str">
        <f t="shared" si="78"/>
        <v/>
      </c>
      <c r="AP182" s="70" t="str">
        <f t="shared" si="79"/>
        <v/>
      </c>
      <c r="AQ182" s="158" t="str">
        <f t="shared" si="59"/>
        <v/>
      </c>
      <c r="AR182" s="158" t="str">
        <f t="shared" si="80"/>
        <v/>
      </c>
    </row>
    <row r="183" spans="1:44" ht="11.25" customHeight="1" x14ac:dyDescent="0.2">
      <c r="A183" s="131" t="s">
        <v>738</v>
      </c>
      <c r="B183" s="133"/>
      <c r="C183" s="133"/>
      <c r="D183" s="133"/>
      <c r="E183" s="133">
        <v>1</v>
      </c>
      <c r="F183" s="143">
        <f t="shared" si="56"/>
        <v>0</v>
      </c>
      <c r="G183" s="147"/>
      <c r="H183" s="148"/>
      <c r="I183" s="144"/>
      <c r="J183" s="150"/>
      <c r="K183" s="151"/>
      <c r="L183" s="152">
        <f t="shared" si="60"/>
        <v>0</v>
      </c>
      <c r="M183" s="152">
        <f t="shared" si="61"/>
        <v>0</v>
      </c>
      <c r="N183" s="155"/>
      <c r="O183" s="154"/>
      <c r="P183" s="146"/>
      <c r="Q183" s="128">
        <f ca="1">IF(OR(ISBLANK($C$10),ISBLANK($C$12),ISBLANK($G$12),ISBLANK($G$13),AND(LEFT(G183,6)="Atrium",ISBLANK(I183))=TRUE)=TRUE,0,IF(LEFT(G183,6)="Atrium",IF(G183='ASHRAE 90.1 2013 - CST'!$D$2,0.4+I183*0.02,I183*0.03),IF(ISBLANK(G183),IF(ISBLANK(H183),"0",VLOOKUP(H183,INDIRECT("BSSTTable_"&amp;$C$10),2,FALSE)),INDEX(INDIRECT("CSTTable_"&amp;$C$10),MATCH($C$12,INDIRECT("BldgTypes_"&amp;$C$10),0),MATCH(G183,INDIRECT("CSTTableTypes_"&amp;$C$10),0)))))</f>
        <v>0</v>
      </c>
      <c r="R183" s="128">
        <f t="shared" ca="1" si="62"/>
        <v>0</v>
      </c>
      <c r="S183" s="128">
        <f t="shared" ca="1" si="63"/>
        <v>0</v>
      </c>
      <c r="T183" s="130">
        <f t="shared" si="64"/>
        <v>0</v>
      </c>
      <c r="U183" s="130">
        <f t="shared" si="65"/>
        <v>0</v>
      </c>
      <c r="V183" s="135">
        <f t="shared" ca="1" si="66"/>
        <v>0</v>
      </c>
      <c r="W183" s="135">
        <f t="shared" ca="1" si="67"/>
        <v>0</v>
      </c>
      <c r="X183" s="135">
        <f t="shared" ca="1" si="68"/>
        <v>0</v>
      </c>
      <c r="Y183" s="135">
        <f t="shared" ca="1" si="69"/>
        <v>0</v>
      </c>
      <c r="Z183" s="129">
        <f t="shared" si="70"/>
        <v>0</v>
      </c>
      <c r="AA183" s="129">
        <f t="shared" si="71"/>
        <v>0</v>
      </c>
      <c r="AB183" s="130">
        <f t="shared" ca="1" si="72"/>
        <v>0</v>
      </c>
      <c r="AC183" s="130">
        <f t="shared" ca="1" si="73"/>
        <v>0</v>
      </c>
      <c r="AD183" s="130">
        <f t="shared" si="57"/>
        <v>0</v>
      </c>
      <c r="AE183" s="130">
        <f t="shared" si="74"/>
        <v>0</v>
      </c>
      <c r="AF183" s="130">
        <f t="shared" ca="1" si="75"/>
        <v>0</v>
      </c>
      <c r="AG183" s="130">
        <f t="shared" ca="1" si="76"/>
        <v>0</v>
      </c>
      <c r="AH183" s="218"/>
      <c r="AI183" s="204"/>
      <c r="AJ183" s="204"/>
      <c r="AK183" s="162">
        <f t="shared" si="81"/>
        <v>163</v>
      </c>
      <c r="AL183" s="70">
        <f t="shared" si="77"/>
        <v>0</v>
      </c>
      <c r="AM183" s="70" t="e">
        <f>VLOOKUP(Worksheet!N183,code!$K$3:$M$13,3,FALSE)</f>
        <v>#N/A</v>
      </c>
      <c r="AN183" s="158" t="str">
        <f t="shared" si="58"/>
        <v/>
      </c>
      <c r="AO183" s="158" t="str">
        <f t="shared" si="78"/>
        <v/>
      </c>
      <c r="AP183" s="70" t="str">
        <f t="shared" si="79"/>
        <v/>
      </c>
      <c r="AQ183" s="158" t="str">
        <f t="shared" si="59"/>
        <v/>
      </c>
      <c r="AR183" s="158" t="str">
        <f t="shared" si="80"/>
        <v/>
      </c>
    </row>
    <row r="184" spans="1:44" ht="11.25" customHeight="1" x14ac:dyDescent="0.2">
      <c r="A184" s="131" t="s">
        <v>738</v>
      </c>
      <c r="B184" s="133"/>
      <c r="C184" s="133"/>
      <c r="D184" s="133"/>
      <c r="E184" s="133">
        <v>1</v>
      </c>
      <c r="F184" s="143">
        <f t="shared" si="56"/>
        <v>0</v>
      </c>
      <c r="G184" s="147"/>
      <c r="H184" s="148"/>
      <c r="I184" s="144"/>
      <c r="J184" s="150"/>
      <c r="K184" s="151"/>
      <c r="L184" s="152">
        <f t="shared" si="60"/>
        <v>0</v>
      </c>
      <c r="M184" s="152">
        <f t="shared" si="61"/>
        <v>0</v>
      </c>
      <c r="N184" s="155"/>
      <c r="O184" s="154"/>
      <c r="P184" s="146"/>
      <c r="Q184" s="128">
        <f ca="1">IF(OR(ISBLANK($C$10),ISBLANK($C$12),ISBLANK($G$12),ISBLANK($G$13),AND(LEFT(G184,6)="Atrium",ISBLANK(I184))=TRUE)=TRUE,0,IF(LEFT(G184,6)="Atrium",IF(G184='ASHRAE 90.1 2013 - CST'!$D$2,0.4+I184*0.02,I184*0.03),IF(ISBLANK(G184),IF(ISBLANK(H184),"0",VLOOKUP(H184,INDIRECT("BSSTTable_"&amp;$C$10),2,FALSE)),INDEX(INDIRECT("CSTTable_"&amp;$C$10),MATCH($C$12,INDIRECT("BldgTypes_"&amp;$C$10),0),MATCH(G184,INDIRECT("CSTTableTypes_"&amp;$C$10),0)))))</f>
        <v>0</v>
      </c>
      <c r="R184" s="128">
        <f t="shared" ca="1" si="62"/>
        <v>0</v>
      </c>
      <c r="S184" s="128">
        <f t="shared" ca="1" si="63"/>
        <v>0</v>
      </c>
      <c r="T184" s="130">
        <f t="shared" si="64"/>
        <v>0</v>
      </c>
      <c r="U184" s="130">
        <f t="shared" si="65"/>
        <v>0</v>
      </c>
      <c r="V184" s="135">
        <f t="shared" ca="1" si="66"/>
        <v>0</v>
      </c>
      <c r="W184" s="135">
        <f t="shared" ca="1" si="67"/>
        <v>0</v>
      </c>
      <c r="X184" s="135">
        <f t="shared" ca="1" si="68"/>
        <v>0</v>
      </c>
      <c r="Y184" s="135">
        <f t="shared" ca="1" si="69"/>
        <v>0</v>
      </c>
      <c r="Z184" s="129">
        <f t="shared" si="70"/>
        <v>0</v>
      </c>
      <c r="AA184" s="129">
        <f t="shared" si="71"/>
        <v>0</v>
      </c>
      <c r="AB184" s="130">
        <f t="shared" ca="1" si="72"/>
        <v>0</v>
      </c>
      <c r="AC184" s="130">
        <f t="shared" ca="1" si="73"/>
        <v>0</v>
      </c>
      <c r="AD184" s="130">
        <f t="shared" si="57"/>
        <v>0</v>
      </c>
      <c r="AE184" s="130">
        <f t="shared" si="74"/>
        <v>0</v>
      </c>
      <c r="AF184" s="130">
        <f t="shared" ca="1" si="75"/>
        <v>0</v>
      </c>
      <c r="AG184" s="130">
        <f t="shared" ca="1" si="76"/>
        <v>0</v>
      </c>
      <c r="AH184" s="218"/>
      <c r="AI184" s="204"/>
      <c r="AJ184" s="204"/>
      <c r="AK184" s="162">
        <f t="shared" si="81"/>
        <v>164</v>
      </c>
      <c r="AL184" s="70">
        <f t="shared" si="77"/>
        <v>0</v>
      </c>
      <c r="AM184" s="70" t="e">
        <f>VLOOKUP(Worksheet!N184,code!$K$3:$M$13,3,FALSE)</f>
        <v>#N/A</v>
      </c>
      <c r="AN184" s="158" t="str">
        <f t="shared" si="58"/>
        <v/>
      </c>
      <c r="AO184" s="158" t="str">
        <f t="shared" si="78"/>
        <v/>
      </c>
      <c r="AP184" s="70" t="str">
        <f t="shared" si="79"/>
        <v/>
      </c>
      <c r="AQ184" s="158" t="str">
        <f t="shared" si="59"/>
        <v/>
      </c>
      <c r="AR184" s="158" t="str">
        <f t="shared" si="80"/>
        <v/>
      </c>
    </row>
    <row r="185" spans="1:44" ht="11.25" customHeight="1" x14ac:dyDescent="0.2">
      <c r="A185" s="131" t="s">
        <v>738</v>
      </c>
      <c r="B185" s="133"/>
      <c r="C185" s="133"/>
      <c r="D185" s="133"/>
      <c r="E185" s="133">
        <v>1</v>
      </c>
      <c r="F185" s="143">
        <f t="shared" ref="F185:F248" si="82">B185*E185</f>
        <v>0</v>
      </c>
      <c r="G185" s="147"/>
      <c r="H185" s="148"/>
      <c r="I185" s="144"/>
      <c r="J185" s="150"/>
      <c r="K185" s="151"/>
      <c r="L185" s="152">
        <f t="shared" si="60"/>
        <v>0</v>
      </c>
      <c r="M185" s="152">
        <f t="shared" si="61"/>
        <v>0</v>
      </c>
      <c r="N185" s="155"/>
      <c r="O185" s="154"/>
      <c r="P185" s="146"/>
      <c r="Q185" s="128">
        <f ca="1">IF(OR(ISBLANK($C$10),ISBLANK($C$12),ISBLANK($G$12),ISBLANK($G$13),AND(LEFT(G185,6)="Atrium",ISBLANK(I185))=TRUE)=TRUE,0,IF(LEFT(G185,6)="Atrium",IF(G185='ASHRAE 90.1 2013 - CST'!$D$2,0.4+I185*0.02,I185*0.03),IF(ISBLANK(G185),IF(ISBLANK(H185),"0",VLOOKUP(H185,INDIRECT("BSSTTable_"&amp;$C$10),2,FALSE)),INDEX(INDIRECT("CSTTable_"&amp;$C$10),MATCH($C$12,INDIRECT("BldgTypes_"&amp;$C$10),0),MATCH(G185,INDIRECT("CSTTableTypes_"&amp;$C$10),0)))))</f>
        <v>0</v>
      </c>
      <c r="R185" s="128">
        <f t="shared" ca="1" si="62"/>
        <v>0</v>
      </c>
      <c r="S185" s="128">
        <f t="shared" ca="1" si="63"/>
        <v>0</v>
      </c>
      <c r="T185" s="130">
        <f t="shared" si="64"/>
        <v>0</v>
      </c>
      <c r="U185" s="130">
        <f t="shared" si="65"/>
        <v>0</v>
      </c>
      <c r="V185" s="135">
        <f t="shared" ca="1" si="66"/>
        <v>0</v>
      </c>
      <c r="W185" s="135">
        <f t="shared" ca="1" si="67"/>
        <v>0</v>
      </c>
      <c r="X185" s="135">
        <f t="shared" ca="1" si="68"/>
        <v>0</v>
      </c>
      <c r="Y185" s="135">
        <f t="shared" ca="1" si="69"/>
        <v>0</v>
      </c>
      <c r="Z185" s="129">
        <f t="shared" si="70"/>
        <v>0</v>
      </c>
      <c r="AA185" s="129">
        <f t="shared" si="71"/>
        <v>0</v>
      </c>
      <c r="AB185" s="130">
        <f t="shared" ca="1" si="72"/>
        <v>0</v>
      </c>
      <c r="AC185" s="130">
        <f t="shared" ca="1" si="73"/>
        <v>0</v>
      </c>
      <c r="AD185" s="130">
        <f t="shared" ref="AD185:AD248" si="83">IF(AND(NOT(ISNA(T185)),$Z185="y"),V185,0)</f>
        <v>0</v>
      </c>
      <c r="AE185" s="130">
        <f t="shared" si="74"/>
        <v>0</v>
      </c>
      <c r="AF185" s="130">
        <f t="shared" ca="1" si="75"/>
        <v>0</v>
      </c>
      <c r="AG185" s="130">
        <f t="shared" ca="1" si="76"/>
        <v>0</v>
      </c>
      <c r="AH185" s="218"/>
      <c r="AI185" s="204"/>
      <c r="AJ185" s="204"/>
      <c r="AK185" s="162">
        <f t="shared" si="81"/>
        <v>165</v>
      </c>
      <c r="AL185" s="70">
        <f t="shared" si="77"/>
        <v>0</v>
      </c>
      <c r="AM185" s="70" t="e">
        <f>VLOOKUP(Worksheet!N185,code!$K$3:$M$13,3,FALSE)</f>
        <v>#N/A</v>
      </c>
      <c r="AN185" s="158" t="str">
        <f t="shared" si="58"/>
        <v/>
      </c>
      <c r="AO185" s="158" t="str">
        <f t="shared" si="78"/>
        <v/>
      </c>
      <c r="AP185" s="70" t="str">
        <f t="shared" si="79"/>
        <v/>
      </c>
      <c r="AQ185" s="158" t="str">
        <f t="shared" si="59"/>
        <v/>
      </c>
      <c r="AR185" s="158" t="str">
        <f t="shared" si="80"/>
        <v/>
      </c>
    </row>
    <row r="186" spans="1:44" ht="11.25" customHeight="1" x14ac:dyDescent="0.2">
      <c r="A186" s="131" t="s">
        <v>738</v>
      </c>
      <c r="B186" s="133"/>
      <c r="C186" s="133"/>
      <c r="D186" s="133"/>
      <c r="E186" s="133">
        <v>1</v>
      </c>
      <c r="F186" s="143">
        <f t="shared" si="82"/>
        <v>0</v>
      </c>
      <c r="G186" s="147"/>
      <c r="H186" s="148"/>
      <c r="I186" s="144"/>
      <c r="J186" s="150"/>
      <c r="K186" s="151"/>
      <c r="L186" s="152">
        <f t="shared" si="60"/>
        <v>0</v>
      </c>
      <c r="M186" s="152">
        <f t="shared" si="61"/>
        <v>0</v>
      </c>
      <c r="N186" s="155"/>
      <c r="O186" s="154"/>
      <c r="P186" s="146"/>
      <c r="Q186" s="128">
        <f ca="1">IF(OR(ISBLANK($C$10),ISBLANK($C$12),ISBLANK($G$12),ISBLANK($G$13),AND(LEFT(G186,6)="Atrium",ISBLANK(I186))=TRUE)=TRUE,0,IF(LEFT(G186,6)="Atrium",IF(G186='ASHRAE 90.1 2013 - CST'!$D$2,0.4+I186*0.02,I186*0.03),IF(ISBLANK(G186),IF(ISBLANK(H186),"0",VLOOKUP(H186,INDIRECT("BSSTTable_"&amp;$C$10),2,FALSE)),INDEX(INDIRECT("CSTTable_"&amp;$C$10),MATCH($C$12,INDIRECT("BldgTypes_"&amp;$C$10),0),MATCH(G186,INDIRECT("CSTTableTypes_"&amp;$C$10),0)))))</f>
        <v>0</v>
      </c>
      <c r="R186" s="128">
        <f t="shared" ca="1" si="62"/>
        <v>0</v>
      </c>
      <c r="S186" s="128">
        <f t="shared" ca="1" si="63"/>
        <v>0</v>
      </c>
      <c r="T186" s="130">
        <f t="shared" si="64"/>
        <v>0</v>
      </c>
      <c r="U186" s="130">
        <f t="shared" si="65"/>
        <v>0</v>
      </c>
      <c r="V186" s="135">
        <f t="shared" ca="1" si="66"/>
        <v>0</v>
      </c>
      <c r="W186" s="135">
        <f t="shared" ca="1" si="67"/>
        <v>0</v>
      </c>
      <c r="X186" s="135">
        <f t="shared" ca="1" si="68"/>
        <v>0</v>
      </c>
      <c r="Y186" s="135">
        <f t="shared" ca="1" si="69"/>
        <v>0</v>
      </c>
      <c r="Z186" s="129">
        <f t="shared" si="70"/>
        <v>0</v>
      </c>
      <c r="AA186" s="129">
        <f t="shared" si="71"/>
        <v>0</v>
      </c>
      <c r="AB186" s="130">
        <f t="shared" ca="1" si="72"/>
        <v>0</v>
      </c>
      <c r="AC186" s="130">
        <f t="shared" ca="1" si="73"/>
        <v>0</v>
      </c>
      <c r="AD186" s="130">
        <f t="shared" si="83"/>
        <v>0</v>
      </c>
      <c r="AE186" s="130">
        <f t="shared" si="74"/>
        <v>0</v>
      </c>
      <c r="AF186" s="130">
        <f t="shared" ca="1" si="75"/>
        <v>0</v>
      </c>
      <c r="AG186" s="130">
        <f t="shared" ca="1" si="76"/>
        <v>0</v>
      </c>
      <c r="AH186" s="218"/>
      <c r="AI186" s="204"/>
      <c r="AJ186" s="204"/>
      <c r="AK186" s="162">
        <f t="shared" si="81"/>
        <v>166</v>
      </c>
      <c r="AL186" s="70">
        <f t="shared" si="77"/>
        <v>0</v>
      </c>
      <c r="AM186" s="70" t="e">
        <f>VLOOKUP(Worksheet!N186,code!$K$3:$M$13,3,FALSE)</f>
        <v>#N/A</v>
      </c>
      <c r="AN186" s="158" t="str">
        <f t="shared" si="58"/>
        <v/>
      </c>
      <c r="AO186" s="158" t="str">
        <f t="shared" si="78"/>
        <v/>
      </c>
      <c r="AP186" s="70" t="str">
        <f t="shared" si="79"/>
        <v/>
      </c>
      <c r="AQ186" s="158" t="str">
        <f t="shared" si="59"/>
        <v/>
      </c>
      <c r="AR186" s="158" t="str">
        <f t="shared" si="80"/>
        <v/>
      </c>
    </row>
    <row r="187" spans="1:44" ht="11.25" customHeight="1" x14ac:dyDescent="0.2">
      <c r="A187" s="131" t="s">
        <v>738</v>
      </c>
      <c r="B187" s="133"/>
      <c r="C187" s="133"/>
      <c r="D187" s="133"/>
      <c r="E187" s="133">
        <v>1</v>
      </c>
      <c r="F187" s="143">
        <f t="shared" si="82"/>
        <v>0</v>
      </c>
      <c r="G187" s="147"/>
      <c r="H187" s="148"/>
      <c r="I187" s="144"/>
      <c r="J187" s="150"/>
      <c r="K187" s="151"/>
      <c r="L187" s="152">
        <f t="shared" si="60"/>
        <v>0</v>
      </c>
      <c r="M187" s="152">
        <f t="shared" si="61"/>
        <v>0</v>
      </c>
      <c r="N187" s="155"/>
      <c r="O187" s="154"/>
      <c r="P187" s="146"/>
      <c r="Q187" s="128">
        <f ca="1">IF(OR(ISBLANK($C$10),ISBLANK($C$12),ISBLANK($G$12),ISBLANK($G$13),AND(LEFT(G187,6)="Atrium",ISBLANK(I187))=TRUE)=TRUE,0,IF(LEFT(G187,6)="Atrium",IF(G187='ASHRAE 90.1 2013 - CST'!$D$2,0.4+I187*0.02,I187*0.03),IF(ISBLANK(G187),IF(ISBLANK(H187),"0",VLOOKUP(H187,INDIRECT("BSSTTable_"&amp;$C$10),2,FALSE)),INDEX(INDIRECT("CSTTable_"&amp;$C$10),MATCH($C$12,INDIRECT("BldgTypes_"&amp;$C$10),0),MATCH(G187,INDIRECT("CSTTableTypes_"&amp;$C$10),0)))))</f>
        <v>0</v>
      </c>
      <c r="R187" s="128">
        <f t="shared" ca="1" si="62"/>
        <v>0</v>
      </c>
      <c r="S187" s="128">
        <f t="shared" ca="1" si="63"/>
        <v>0</v>
      </c>
      <c r="T187" s="130">
        <f t="shared" si="64"/>
        <v>0</v>
      </c>
      <c r="U187" s="130">
        <f t="shared" si="65"/>
        <v>0</v>
      </c>
      <c r="V187" s="135">
        <f t="shared" ca="1" si="66"/>
        <v>0</v>
      </c>
      <c r="W187" s="135">
        <f t="shared" ca="1" si="67"/>
        <v>0</v>
      </c>
      <c r="X187" s="135">
        <f t="shared" ca="1" si="68"/>
        <v>0</v>
      </c>
      <c r="Y187" s="135">
        <f t="shared" ca="1" si="69"/>
        <v>0</v>
      </c>
      <c r="Z187" s="129">
        <f t="shared" si="70"/>
        <v>0</v>
      </c>
      <c r="AA187" s="129">
        <f t="shared" si="71"/>
        <v>0</v>
      </c>
      <c r="AB187" s="130">
        <f t="shared" ca="1" si="72"/>
        <v>0</v>
      </c>
      <c r="AC187" s="130">
        <f t="shared" ca="1" si="73"/>
        <v>0</v>
      </c>
      <c r="AD187" s="130">
        <f t="shared" si="83"/>
        <v>0</v>
      </c>
      <c r="AE187" s="130">
        <f t="shared" si="74"/>
        <v>0</v>
      </c>
      <c r="AF187" s="130">
        <f t="shared" ca="1" si="75"/>
        <v>0</v>
      </c>
      <c r="AG187" s="130">
        <f t="shared" ca="1" si="76"/>
        <v>0</v>
      </c>
      <c r="AH187" s="218"/>
      <c r="AI187" s="204"/>
      <c r="AJ187" s="204"/>
      <c r="AK187" s="162">
        <f t="shared" si="81"/>
        <v>167</v>
      </c>
      <c r="AL187" s="70">
        <f t="shared" si="77"/>
        <v>0</v>
      </c>
      <c r="AM187" s="70" t="e">
        <f>VLOOKUP(Worksheet!N187,code!$K$3:$M$13,3,FALSE)</f>
        <v>#N/A</v>
      </c>
      <c r="AN187" s="158" t="str">
        <f t="shared" si="58"/>
        <v/>
      </c>
      <c r="AO187" s="158" t="str">
        <f t="shared" si="78"/>
        <v/>
      </c>
      <c r="AP187" s="70" t="str">
        <f t="shared" si="79"/>
        <v/>
      </c>
      <c r="AQ187" s="158" t="str">
        <f t="shared" si="59"/>
        <v/>
      </c>
      <c r="AR187" s="158" t="str">
        <f t="shared" si="80"/>
        <v/>
      </c>
    </row>
    <row r="188" spans="1:44" ht="11.25" customHeight="1" x14ac:dyDescent="0.2">
      <c r="A188" s="131" t="s">
        <v>738</v>
      </c>
      <c r="B188" s="133"/>
      <c r="C188" s="133"/>
      <c r="D188" s="133"/>
      <c r="E188" s="133">
        <v>1</v>
      </c>
      <c r="F188" s="143">
        <f t="shared" si="82"/>
        <v>0</v>
      </c>
      <c r="G188" s="147"/>
      <c r="H188" s="148"/>
      <c r="I188" s="144"/>
      <c r="J188" s="150"/>
      <c r="K188" s="151"/>
      <c r="L188" s="152">
        <f t="shared" si="60"/>
        <v>0</v>
      </c>
      <c r="M188" s="152">
        <f t="shared" si="61"/>
        <v>0</v>
      </c>
      <c r="N188" s="155"/>
      <c r="O188" s="154"/>
      <c r="P188" s="146"/>
      <c r="Q188" s="128">
        <f ca="1">IF(OR(ISBLANK($C$10),ISBLANK($C$12),ISBLANK($G$12),ISBLANK($G$13),AND(LEFT(G188,6)="Atrium",ISBLANK(I188))=TRUE)=TRUE,0,IF(LEFT(G188,6)="Atrium",IF(G188='ASHRAE 90.1 2013 - CST'!$D$2,0.4+I188*0.02,I188*0.03),IF(ISBLANK(G188),IF(ISBLANK(H188),"0",VLOOKUP(H188,INDIRECT("BSSTTable_"&amp;$C$10),2,FALSE)),INDEX(INDIRECT("CSTTable_"&amp;$C$10),MATCH($C$12,INDIRECT("BldgTypes_"&amp;$C$10),0),MATCH(G188,INDIRECT("CSTTableTypes_"&amp;$C$10),0)))))</f>
        <v>0</v>
      </c>
      <c r="R188" s="128">
        <f t="shared" ca="1" si="62"/>
        <v>0</v>
      </c>
      <c r="S188" s="128">
        <f t="shared" ca="1" si="63"/>
        <v>0</v>
      </c>
      <c r="T188" s="130">
        <f t="shared" si="64"/>
        <v>0</v>
      </c>
      <c r="U188" s="130">
        <f t="shared" si="65"/>
        <v>0</v>
      </c>
      <c r="V188" s="135">
        <f t="shared" ca="1" si="66"/>
        <v>0</v>
      </c>
      <c r="W188" s="135">
        <f t="shared" ca="1" si="67"/>
        <v>0</v>
      </c>
      <c r="X188" s="135">
        <f t="shared" ca="1" si="68"/>
        <v>0</v>
      </c>
      <c r="Y188" s="135">
        <f t="shared" ca="1" si="69"/>
        <v>0</v>
      </c>
      <c r="Z188" s="129">
        <f t="shared" si="70"/>
        <v>0</v>
      </c>
      <c r="AA188" s="129">
        <f t="shared" si="71"/>
        <v>0</v>
      </c>
      <c r="AB188" s="130">
        <f t="shared" ca="1" si="72"/>
        <v>0</v>
      </c>
      <c r="AC188" s="130">
        <f t="shared" ca="1" si="73"/>
        <v>0</v>
      </c>
      <c r="AD188" s="130">
        <f t="shared" si="83"/>
        <v>0</v>
      </c>
      <c r="AE188" s="130">
        <f t="shared" si="74"/>
        <v>0</v>
      </c>
      <c r="AF188" s="130">
        <f t="shared" ca="1" si="75"/>
        <v>0</v>
      </c>
      <c r="AG188" s="130">
        <f t="shared" ca="1" si="76"/>
        <v>0</v>
      </c>
      <c r="AH188" s="218"/>
      <c r="AI188" s="204"/>
      <c r="AJ188" s="204"/>
      <c r="AK188" s="162">
        <f t="shared" si="81"/>
        <v>168</v>
      </c>
      <c r="AL188" s="70">
        <f t="shared" si="77"/>
        <v>0</v>
      </c>
      <c r="AM188" s="70" t="e">
        <f>VLOOKUP(Worksheet!N188,code!$K$3:$M$13,3,FALSE)</f>
        <v>#N/A</v>
      </c>
      <c r="AN188" s="158" t="str">
        <f t="shared" si="58"/>
        <v/>
      </c>
      <c r="AO188" s="158" t="str">
        <f t="shared" si="78"/>
        <v/>
      </c>
      <c r="AP188" s="70" t="str">
        <f t="shared" si="79"/>
        <v/>
      </c>
      <c r="AQ188" s="158" t="str">
        <f t="shared" si="59"/>
        <v/>
      </c>
      <c r="AR188" s="158" t="str">
        <f t="shared" si="80"/>
        <v/>
      </c>
    </row>
    <row r="189" spans="1:44" ht="11.25" customHeight="1" x14ac:dyDescent="0.2">
      <c r="A189" s="131" t="s">
        <v>738</v>
      </c>
      <c r="B189" s="133"/>
      <c r="C189" s="133"/>
      <c r="D189" s="133"/>
      <c r="E189" s="133">
        <v>1</v>
      </c>
      <c r="F189" s="143">
        <f t="shared" si="82"/>
        <v>0</v>
      </c>
      <c r="G189" s="147"/>
      <c r="H189" s="148"/>
      <c r="I189" s="144"/>
      <c r="J189" s="150"/>
      <c r="K189" s="151"/>
      <c r="L189" s="152">
        <f t="shared" si="60"/>
        <v>0</v>
      </c>
      <c r="M189" s="152">
        <f t="shared" si="61"/>
        <v>0</v>
      </c>
      <c r="N189" s="155"/>
      <c r="O189" s="154"/>
      <c r="P189" s="146"/>
      <c r="Q189" s="128">
        <f ca="1">IF(OR(ISBLANK($C$10),ISBLANK($C$12),ISBLANK($G$12),ISBLANK($G$13),AND(LEFT(G189,6)="Atrium",ISBLANK(I189))=TRUE)=TRUE,0,IF(LEFT(G189,6)="Atrium",IF(G189='ASHRAE 90.1 2013 - CST'!$D$2,0.4+I189*0.02,I189*0.03),IF(ISBLANK(G189),IF(ISBLANK(H189),"0",VLOOKUP(H189,INDIRECT("BSSTTable_"&amp;$C$10),2,FALSE)),INDEX(INDIRECT("CSTTable_"&amp;$C$10),MATCH($C$12,INDIRECT("BldgTypes_"&amp;$C$10),0),MATCH(G189,INDIRECT("CSTTableTypes_"&amp;$C$10),0)))))</f>
        <v>0</v>
      </c>
      <c r="R189" s="128">
        <f t="shared" ca="1" si="62"/>
        <v>0</v>
      </c>
      <c r="S189" s="128">
        <f t="shared" ca="1" si="63"/>
        <v>0</v>
      </c>
      <c r="T189" s="130">
        <f t="shared" si="64"/>
        <v>0</v>
      </c>
      <c r="U189" s="130">
        <f t="shared" si="65"/>
        <v>0</v>
      </c>
      <c r="V189" s="135">
        <f t="shared" ca="1" si="66"/>
        <v>0</v>
      </c>
      <c r="W189" s="135">
        <f t="shared" ca="1" si="67"/>
        <v>0</v>
      </c>
      <c r="X189" s="135">
        <f t="shared" ca="1" si="68"/>
        <v>0</v>
      </c>
      <c r="Y189" s="135">
        <f t="shared" ca="1" si="69"/>
        <v>0</v>
      </c>
      <c r="Z189" s="129">
        <f t="shared" si="70"/>
        <v>0</v>
      </c>
      <c r="AA189" s="129">
        <f t="shared" si="71"/>
        <v>0</v>
      </c>
      <c r="AB189" s="130">
        <f t="shared" ca="1" si="72"/>
        <v>0</v>
      </c>
      <c r="AC189" s="130">
        <f t="shared" ca="1" si="73"/>
        <v>0</v>
      </c>
      <c r="AD189" s="130">
        <f t="shared" si="83"/>
        <v>0</v>
      </c>
      <c r="AE189" s="130">
        <f t="shared" si="74"/>
        <v>0</v>
      </c>
      <c r="AF189" s="130">
        <f t="shared" ca="1" si="75"/>
        <v>0</v>
      </c>
      <c r="AG189" s="130">
        <f t="shared" ca="1" si="76"/>
        <v>0</v>
      </c>
      <c r="AH189" s="218"/>
      <c r="AI189" s="204"/>
      <c r="AJ189" s="204"/>
      <c r="AK189" s="162">
        <f t="shared" si="81"/>
        <v>169</v>
      </c>
      <c r="AL189" s="70">
        <f t="shared" si="77"/>
        <v>0</v>
      </c>
      <c r="AM189" s="70" t="e">
        <f>VLOOKUP(Worksheet!N189,code!$K$3:$M$13,3,FALSE)</f>
        <v>#N/A</v>
      </c>
      <c r="AN189" s="158" t="str">
        <f t="shared" si="58"/>
        <v/>
      </c>
      <c r="AO189" s="158" t="str">
        <f t="shared" si="78"/>
        <v/>
      </c>
      <c r="AP189" s="70" t="str">
        <f t="shared" si="79"/>
        <v/>
      </c>
      <c r="AQ189" s="158" t="str">
        <f t="shared" si="59"/>
        <v/>
      </c>
      <c r="AR189" s="158" t="str">
        <f t="shared" si="80"/>
        <v/>
      </c>
    </row>
    <row r="190" spans="1:44" ht="11.25" customHeight="1" x14ac:dyDescent="0.2">
      <c r="A190" s="131" t="s">
        <v>738</v>
      </c>
      <c r="B190" s="133"/>
      <c r="C190" s="133"/>
      <c r="D190" s="133"/>
      <c r="E190" s="133">
        <v>1</v>
      </c>
      <c r="F190" s="143">
        <f t="shared" si="82"/>
        <v>0</v>
      </c>
      <c r="G190" s="147"/>
      <c r="H190" s="148"/>
      <c r="I190" s="144"/>
      <c r="J190" s="150"/>
      <c r="K190" s="151"/>
      <c r="L190" s="152">
        <f t="shared" si="60"/>
        <v>0</v>
      </c>
      <c r="M190" s="152">
        <f t="shared" si="61"/>
        <v>0</v>
      </c>
      <c r="N190" s="155"/>
      <c r="O190" s="154"/>
      <c r="P190" s="146"/>
      <c r="Q190" s="128">
        <f ca="1">IF(OR(ISBLANK($C$10),ISBLANK($C$12),ISBLANK($G$12),ISBLANK($G$13),AND(LEFT(G190,6)="Atrium",ISBLANK(I190))=TRUE)=TRUE,0,IF(LEFT(G190,6)="Atrium",IF(G190='ASHRAE 90.1 2013 - CST'!$D$2,0.4+I190*0.02,I190*0.03),IF(ISBLANK(G190),IF(ISBLANK(H190),"0",VLOOKUP(H190,INDIRECT("BSSTTable_"&amp;$C$10),2,FALSE)),INDEX(INDIRECT("CSTTable_"&amp;$C$10),MATCH($C$12,INDIRECT("BldgTypes_"&amp;$C$10),0),MATCH(G190,INDIRECT("CSTTableTypes_"&amp;$C$10),0)))))</f>
        <v>0</v>
      </c>
      <c r="R190" s="128">
        <f t="shared" ca="1" si="62"/>
        <v>0</v>
      </c>
      <c r="S190" s="128">
        <f t="shared" ca="1" si="63"/>
        <v>0</v>
      </c>
      <c r="T190" s="130">
        <f t="shared" si="64"/>
        <v>0</v>
      </c>
      <c r="U190" s="130">
        <f t="shared" si="65"/>
        <v>0</v>
      </c>
      <c r="V190" s="135">
        <f t="shared" ca="1" si="66"/>
        <v>0</v>
      </c>
      <c r="W190" s="135">
        <f t="shared" ca="1" si="67"/>
        <v>0</v>
      </c>
      <c r="X190" s="135">
        <f t="shared" ca="1" si="68"/>
        <v>0</v>
      </c>
      <c r="Y190" s="135">
        <f t="shared" ca="1" si="69"/>
        <v>0</v>
      </c>
      <c r="Z190" s="129">
        <f t="shared" si="70"/>
        <v>0</v>
      </c>
      <c r="AA190" s="129">
        <f t="shared" si="71"/>
        <v>0</v>
      </c>
      <c r="AB190" s="130">
        <f t="shared" ca="1" si="72"/>
        <v>0</v>
      </c>
      <c r="AC190" s="130">
        <f t="shared" ca="1" si="73"/>
        <v>0</v>
      </c>
      <c r="AD190" s="130">
        <f t="shared" si="83"/>
        <v>0</v>
      </c>
      <c r="AE190" s="130">
        <f t="shared" si="74"/>
        <v>0</v>
      </c>
      <c r="AF190" s="130">
        <f t="shared" ca="1" si="75"/>
        <v>0</v>
      </c>
      <c r="AG190" s="130">
        <f t="shared" ca="1" si="76"/>
        <v>0</v>
      </c>
      <c r="AH190" s="218"/>
      <c r="AI190" s="204"/>
      <c r="AJ190" s="204"/>
      <c r="AK190" s="162">
        <f t="shared" si="81"/>
        <v>170</v>
      </c>
      <c r="AL190" s="70">
        <f t="shared" si="77"/>
        <v>0</v>
      </c>
      <c r="AM190" s="70" t="e">
        <f>VLOOKUP(Worksheet!N190,code!$K$3:$M$13,3,FALSE)</f>
        <v>#N/A</v>
      </c>
      <c r="AN190" s="158" t="str">
        <f t="shared" si="58"/>
        <v/>
      </c>
      <c r="AO190" s="158" t="str">
        <f t="shared" si="78"/>
        <v/>
      </c>
      <c r="AP190" s="70" t="str">
        <f t="shared" si="79"/>
        <v/>
      </c>
      <c r="AQ190" s="158" t="str">
        <f t="shared" si="59"/>
        <v/>
      </c>
      <c r="AR190" s="158" t="str">
        <f t="shared" si="80"/>
        <v/>
      </c>
    </row>
    <row r="191" spans="1:44" ht="11.25" customHeight="1" x14ac:dyDescent="0.2">
      <c r="A191" s="131" t="s">
        <v>738</v>
      </c>
      <c r="B191" s="133"/>
      <c r="C191" s="133"/>
      <c r="D191" s="133"/>
      <c r="E191" s="133">
        <v>1</v>
      </c>
      <c r="F191" s="143">
        <f t="shared" si="82"/>
        <v>0</v>
      </c>
      <c r="G191" s="147"/>
      <c r="H191" s="148"/>
      <c r="I191" s="144"/>
      <c r="J191" s="150"/>
      <c r="K191" s="151"/>
      <c r="L191" s="152">
        <f t="shared" si="60"/>
        <v>0</v>
      </c>
      <c r="M191" s="152">
        <f t="shared" si="61"/>
        <v>0</v>
      </c>
      <c r="N191" s="155"/>
      <c r="O191" s="154"/>
      <c r="P191" s="146"/>
      <c r="Q191" s="128">
        <f ca="1">IF(OR(ISBLANK($C$10),ISBLANK($C$12),ISBLANK($G$12),ISBLANK($G$13),AND(LEFT(G191,6)="Atrium",ISBLANK(I191))=TRUE)=TRUE,0,IF(LEFT(G191,6)="Atrium",IF(G191='ASHRAE 90.1 2013 - CST'!$D$2,0.4+I191*0.02,I191*0.03),IF(ISBLANK(G191),IF(ISBLANK(H191),"0",VLOOKUP(H191,INDIRECT("BSSTTable_"&amp;$C$10),2,FALSE)),INDEX(INDIRECT("CSTTable_"&amp;$C$10),MATCH($C$12,INDIRECT("BldgTypes_"&amp;$C$10),0),MATCH(G191,INDIRECT("CSTTableTypes_"&amp;$C$10),0)))))</f>
        <v>0</v>
      </c>
      <c r="R191" s="128">
        <f t="shared" ca="1" si="62"/>
        <v>0</v>
      </c>
      <c r="S191" s="128">
        <f t="shared" ca="1" si="63"/>
        <v>0</v>
      </c>
      <c r="T191" s="130">
        <f t="shared" si="64"/>
        <v>0</v>
      </c>
      <c r="U191" s="130">
        <f t="shared" si="65"/>
        <v>0</v>
      </c>
      <c r="V191" s="135">
        <f t="shared" ca="1" si="66"/>
        <v>0</v>
      </c>
      <c r="W191" s="135">
        <f t="shared" ca="1" si="67"/>
        <v>0</v>
      </c>
      <c r="X191" s="135">
        <f t="shared" ca="1" si="68"/>
        <v>0</v>
      </c>
      <c r="Y191" s="135">
        <f t="shared" ca="1" si="69"/>
        <v>0</v>
      </c>
      <c r="Z191" s="129">
        <f t="shared" si="70"/>
        <v>0</v>
      </c>
      <c r="AA191" s="129">
        <f t="shared" si="71"/>
        <v>0</v>
      </c>
      <c r="AB191" s="130">
        <f t="shared" ca="1" si="72"/>
        <v>0</v>
      </c>
      <c r="AC191" s="130">
        <f t="shared" ca="1" si="73"/>
        <v>0</v>
      </c>
      <c r="AD191" s="130">
        <f t="shared" si="83"/>
        <v>0</v>
      </c>
      <c r="AE191" s="130">
        <f t="shared" si="74"/>
        <v>0</v>
      </c>
      <c r="AF191" s="130">
        <f t="shared" ca="1" si="75"/>
        <v>0</v>
      </c>
      <c r="AG191" s="130">
        <f t="shared" ca="1" si="76"/>
        <v>0</v>
      </c>
      <c r="AH191" s="218"/>
      <c r="AI191" s="204"/>
      <c r="AJ191" s="204"/>
      <c r="AK191" s="162">
        <f t="shared" si="81"/>
        <v>171</v>
      </c>
      <c r="AL191" s="70">
        <f t="shared" si="77"/>
        <v>0</v>
      </c>
      <c r="AM191" s="70" t="e">
        <f>VLOOKUP(Worksheet!N191,code!$K$3:$M$13,3,FALSE)</f>
        <v>#N/A</v>
      </c>
      <c r="AN191" s="158" t="str">
        <f t="shared" si="58"/>
        <v/>
      </c>
      <c r="AO191" s="158" t="str">
        <f t="shared" si="78"/>
        <v/>
      </c>
      <c r="AP191" s="70" t="str">
        <f t="shared" si="79"/>
        <v/>
      </c>
      <c r="AQ191" s="158" t="str">
        <f t="shared" si="59"/>
        <v/>
      </c>
      <c r="AR191" s="158" t="str">
        <f t="shared" si="80"/>
        <v/>
      </c>
    </row>
    <row r="192" spans="1:44" ht="11.25" customHeight="1" x14ac:dyDescent="0.2">
      <c r="A192" s="131" t="s">
        <v>738</v>
      </c>
      <c r="B192" s="133"/>
      <c r="C192" s="133"/>
      <c r="D192" s="133"/>
      <c r="E192" s="133">
        <v>1</v>
      </c>
      <c r="F192" s="143">
        <f t="shared" si="82"/>
        <v>0</v>
      </c>
      <c r="G192" s="147"/>
      <c r="H192" s="148"/>
      <c r="I192" s="144"/>
      <c r="J192" s="150"/>
      <c r="K192" s="151"/>
      <c r="L192" s="152">
        <f t="shared" si="60"/>
        <v>0</v>
      </c>
      <c r="M192" s="152">
        <f t="shared" si="61"/>
        <v>0</v>
      </c>
      <c r="N192" s="155"/>
      <c r="O192" s="154"/>
      <c r="P192" s="146"/>
      <c r="Q192" s="128">
        <f ca="1">IF(OR(ISBLANK($C$10),ISBLANK($C$12),ISBLANK($G$12),ISBLANK($G$13),AND(LEFT(G192,6)="Atrium",ISBLANK(I192))=TRUE)=TRUE,0,IF(LEFT(G192,6)="Atrium",IF(G192='ASHRAE 90.1 2013 - CST'!$D$2,0.4+I192*0.02,I192*0.03),IF(ISBLANK(G192),IF(ISBLANK(H192),"0",VLOOKUP(H192,INDIRECT("BSSTTable_"&amp;$C$10),2,FALSE)),INDEX(INDIRECT("CSTTable_"&amp;$C$10),MATCH($C$12,INDIRECT("BldgTypes_"&amp;$C$10),0),MATCH(G192,INDIRECT("CSTTableTypes_"&amp;$C$10),0)))))</f>
        <v>0</v>
      </c>
      <c r="R192" s="128">
        <f t="shared" ca="1" si="62"/>
        <v>0</v>
      </c>
      <c r="S192" s="128">
        <f t="shared" ca="1" si="63"/>
        <v>0</v>
      </c>
      <c r="T192" s="130">
        <f t="shared" si="64"/>
        <v>0</v>
      </c>
      <c r="U192" s="130">
        <f t="shared" si="65"/>
        <v>0</v>
      </c>
      <c r="V192" s="135">
        <f t="shared" ca="1" si="66"/>
        <v>0</v>
      </c>
      <c r="W192" s="135">
        <f t="shared" ca="1" si="67"/>
        <v>0</v>
      </c>
      <c r="X192" s="135">
        <f t="shared" ca="1" si="68"/>
        <v>0</v>
      </c>
      <c r="Y192" s="135">
        <f t="shared" ca="1" si="69"/>
        <v>0</v>
      </c>
      <c r="Z192" s="129">
        <f t="shared" si="70"/>
        <v>0</v>
      </c>
      <c r="AA192" s="129">
        <f t="shared" si="71"/>
        <v>0</v>
      </c>
      <c r="AB192" s="130">
        <f t="shared" ca="1" si="72"/>
        <v>0</v>
      </c>
      <c r="AC192" s="130">
        <f t="shared" ca="1" si="73"/>
        <v>0</v>
      </c>
      <c r="AD192" s="130">
        <f t="shared" si="83"/>
        <v>0</v>
      </c>
      <c r="AE192" s="130">
        <f t="shared" si="74"/>
        <v>0</v>
      </c>
      <c r="AF192" s="130">
        <f t="shared" ca="1" si="75"/>
        <v>0</v>
      </c>
      <c r="AG192" s="130">
        <f t="shared" ca="1" si="76"/>
        <v>0</v>
      </c>
      <c r="AH192" s="218"/>
      <c r="AI192" s="204"/>
      <c r="AJ192" s="204"/>
      <c r="AK192" s="162">
        <f t="shared" si="81"/>
        <v>172</v>
      </c>
      <c r="AL192" s="70">
        <f t="shared" si="77"/>
        <v>0</v>
      </c>
      <c r="AM192" s="70" t="e">
        <f>VLOOKUP(Worksheet!N192,code!$K$3:$M$13,3,FALSE)</f>
        <v>#N/A</v>
      </c>
      <c r="AN192" s="158" t="str">
        <f t="shared" si="58"/>
        <v/>
      </c>
      <c r="AO192" s="158" t="str">
        <f t="shared" si="78"/>
        <v/>
      </c>
      <c r="AP192" s="70" t="str">
        <f t="shared" si="79"/>
        <v/>
      </c>
      <c r="AQ192" s="158" t="str">
        <f t="shared" si="59"/>
        <v/>
      </c>
      <c r="AR192" s="158" t="str">
        <f t="shared" si="80"/>
        <v/>
      </c>
    </row>
    <row r="193" spans="1:44" ht="11.25" customHeight="1" x14ac:dyDescent="0.2">
      <c r="A193" s="131" t="s">
        <v>738</v>
      </c>
      <c r="B193" s="133"/>
      <c r="C193" s="133"/>
      <c r="D193" s="133"/>
      <c r="E193" s="133">
        <v>1</v>
      </c>
      <c r="F193" s="143">
        <f t="shared" si="82"/>
        <v>0</v>
      </c>
      <c r="G193" s="147"/>
      <c r="H193" s="148"/>
      <c r="I193" s="144"/>
      <c r="J193" s="150"/>
      <c r="K193" s="151"/>
      <c r="L193" s="152">
        <f t="shared" si="60"/>
        <v>0</v>
      </c>
      <c r="M193" s="152">
        <f t="shared" si="61"/>
        <v>0</v>
      </c>
      <c r="N193" s="155"/>
      <c r="O193" s="154"/>
      <c r="P193" s="146"/>
      <c r="Q193" s="128">
        <f ca="1">IF(OR(ISBLANK($C$10),ISBLANK($C$12),ISBLANK($G$12),ISBLANK($G$13),AND(LEFT(G193,6)="Atrium",ISBLANK(I193))=TRUE)=TRUE,0,IF(LEFT(G193,6)="Atrium",IF(G193='ASHRAE 90.1 2013 - CST'!$D$2,0.4+I193*0.02,I193*0.03),IF(ISBLANK(G193),IF(ISBLANK(H193),"0",VLOOKUP(H193,INDIRECT("BSSTTable_"&amp;$C$10),2,FALSE)),INDEX(INDIRECT("CSTTable_"&amp;$C$10),MATCH($C$12,INDIRECT("BldgTypes_"&amp;$C$10),0),MATCH(G193,INDIRECT("CSTTableTypes_"&amp;$C$10),0)))))</f>
        <v>0</v>
      </c>
      <c r="R193" s="128">
        <f t="shared" ca="1" si="62"/>
        <v>0</v>
      </c>
      <c r="S193" s="128">
        <f t="shared" ca="1" si="63"/>
        <v>0</v>
      </c>
      <c r="T193" s="130">
        <f t="shared" si="64"/>
        <v>0</v>
      </c>
      <c r="U193" s="130">
        <f t="shared" si="65"/>
        <v>0</v>
      </c>
      <c r="V193" s="135">
        <f t="shared" ca="1" si="66"/>
        <v>0</v>
      </c>
      <c r="W193" s="135">
        <f t="shared" ca="1" si="67"/>
        <v>0</v>
      </c>
      <c r="X193" s="135">
        <f t="shared" ca="1" si="68"/>
        <v>0</v>
      </c>
      <c r="Y193" s="135">
        <f t="shared" ca="1" si="69"/>
        <v>0</v>
      </c>
      <c r="Z193" s="129">
        <f t="shared" si="70"/>
        <v>0</v>
      </c>
      <c r="AA193" s="129">
        <f t="shared" si="71"/>
        <v>0</v>
      </c>
      <c r="AB193" s="130">
        <f t="shared" ca="1" si="72"/>
        <v>0</v>
      </c>
      <c r="AC193" s="130">
        <f t="shared" ca="1" si="73"/>
        <v>0</v>
      </c>
      <c r="AD193" s="130">
        <f t="shared" si="83"/>
        <v>0</v>
      </c>
      <c r="AE193" s="130">
        <f t="shared" si="74"/>
        <v>0</v>
      </c>
      <c r="AF193" s="130">
        <f t="shared" ca="1" si="75"/>
        <v>0</v>
      </c>
      <c r="AG193" s="130">
        <f t="shared" ca="1" si="76"/>
        <v>0</v>
      </c>
      <c r="AH193" s="218"/>
      <c r="AI193" s="204"/>
      <c r="AJ193" s="204"/>
      <c r="AK193" s="162">
        <f t="shared" si="81"/>
        <v>173</v>
      </c>
      <c r="AL193" s="70">
        <f t="shared" si="77"/>
        <v>0</v>
      </c>
      <c r="AM193" s="70" t="e">
        <f>VLOOKUP(Worksheet!N193,code!$K$3:$M$13,3,FALSE)</f>
        <v>#N/A</v>
      </c>
      <c r="AN193" s="158" t="str">
        <f t="shared" si="58"/>
        <v/>
      </c>
      <c r="AO193" s="158" t="str">
        <f t="shared" si="78"/>
        <v/>
      </c>
      <c r="AP193" s="70" t="str">
        <f t="shared" si="79"/>
        <v/>
      </c>
      <c r="AQ193" s="158" t="str">
        <f t="shared" si="59"/>
        <v/>
      </c>
      <c r="AR193" s="158" t="str">
        <f t="shared" si="80"/>
        <v/>
      </c>
    </row>
    <row r="194" spans="1:44" ht="11.25" customHeight="1" x14ac:dyDescent="0.2">
      <c r="A194" s="131" t="s">
        <v>738</v>
      </c>
      <c r="B194" s="133"/>
      <c r="C194" s="133"/>
      <c r="D194" s="133"/>
      <c r="E194" s="133">
        <v>1</v>
      </c>
      <c r="F194" s="143">
        <f t="shared" si="82"/>
        <v>0</v>
      </c>
      <c r="G194" s="147"/>
      <c r="H194" s="148"/>
      <c r="I194" s="144"/>
      <c r="J194" s="150"/>
      <c r="K194" s="151"/>
      <c r="L194" s="152">
        <f t="shared" si="60"/>
        <v>0</v>
      </c>
      <c r="M194" s="152">
        <f t="shared" si="61"/>
        <v>0</v>
      </c>
      <c r="N194" s="155"/>
      <c r="O194" s="154"/>
      <c r="P194" s="146"/>
      <c r="Q194" s="128">
        <f ca="1">IF(OR(ISBLANK($C$10),ISBLANK($C$12),ISBLANK($G$12),ISBLANK($G$13),AND(LEFT(G194,6)="Atrium",ISBLANK(I194))=TRUE)=TRUE,0,IF(LEFT(G194,6)="Atrium",IF(G194='ASHRAE 90.1 2013 - CST'!$D$2,0.4+I194*0.02,I194*0.03),IF(ISBLANK(G194),IF(ISBLANK(H194),"0",VLOOKUP(H194,INDIRECT("BSSTTable_"&amp;$C$10),2,FALSE)),INDEX(INDIRECT("CSTTable_"&amp;$C$10),MATCH($C$12,INDIRECT("BldgTypes_"&amp;$C$10),0),MATCH(G194,INDIRECT("CSTTableTypes_"&amp;$C$10),0)))))</f>
        <v>0</v>
      </c>
      <c r="R194" s="128">
        <f t="shared" ca="1" si="62"/>
        <v>0</v>
      </c>
      <c r="S194" s="128">
        <f t="shared" ca="1" si="63"/>
        <v>0</v>
      </c>
      <c r="T194" s="130">
        <f t="shared" si="64"/>
        <v>0</v>
      </c>
      <c r="U194" s="130">
        <f t="shared" si="65"/>
        <v>0</v>
      </c>
      <c r="V194" s="135">
        <f t="shared" ca="1" si="66"/>
        <v>0</v>
      </c>
      <c r="W194" s="135">
        <f t="shared" ca="1" si="67"/>
        <v>0</v>
      </c>
      <c r="X194" s="135">
        <f t="shared" ca="1" si="68"/>
        <v>0</v>
      </c>
      <c r="Y194" s="135">
        <f t="shared" ca="1" si="69"/>
        <v>0</v>
      </c>
      <c r="Z194" s="129">
        <f t="shared" si="70"/>
        <v>0</v>
      </c>
      <c r="AA194" s="129">
        <f t="shared" si="71"/>
        <v>0</v>
      </c>
      <c r="AB194" s="130">
        <f t="shared" ca="1" si="72"/>
        <v>0</v>
      </c>
      <c r="AC194" s="130">
        <f t="shared" ca="1" si="73"/>
        <v>0</v>
      </c>
      <c r="AD194" s="130">
        <f t="shared" si="83"/>
        <v>0</v>
      </c>
      <c r="AE194" s="130">
        <f t="shared" si="74"/>
        <v>0</v>
      </c>
      <c r="AF194" s="130">
        <f t="shared" ca="1" si="75"/>
        <v>0</v>
      </c>
      <c r="AG194" s="130">
        <f t="shared" ca="1" si="76"/>
        <v>0</v>
      </c>
      <c r="AH194" s="218"/>
      <c r="AI194" s="204"/>
      <c r="AJ194" s="204"/>
      <c r="AK194" s="162">
        <f t="shared" si="81"/>
        <v>174</v>
      </c>
      <c r="AL194" s="70">
        <f t="shared" si="77"/>
        <v>0</v>
      </c>
      <c r="AM194" s="70" t="e">
        <f>VLOOKUP(Worksheet!N194,code!$K$3:$M$13,3,FALSE)</f>
        <v>#N/A</v>
      </c>
      <c r="AN194" s="158" t="str">
        <f t="shared" si="58"/>
        <v/>
      </c>
      <c r="AO194" s="158" t="str">
        <f t="shared" si="78"/>
        <v/>
      </c>
      <c r="AP194" s="70" t="str">
        <f t="shared" si="79"/>
        <v/>
      </c>
      <c r="AQ194" s="158" t="str">
        <f t="shared" si="59"/>
        <v/>
      </c>
      <c r="AR194" s="158" t="str">
        <f t="shared" si="80"/>
        <v/>
      </c>
    </row>
    <row r="195" spans="1:44" ht="11.25" customHeight="1" x14ac:dyDescent="0.2">
      <c r="A195" s="131" t="s">
        <v>738</v>
      </c>
      <c r="B195" s="133"/>
      <c r="C195" s="133"/>
      <c r="D195" s="133"/>
      <c r="E195" s="133">
        <v>1</v>
      </c>
      <c r="F195" s="143">
        <f t="shared" si="82"/>
        <v>0</v>
      </c>
      <c r="G195" s="147"/>
      <c r="H195" s="148"/>
      <c r="I195" s="144"/>
      <c r="J195" s="150"/>
      <c r="K195" s="151"/>
      <c r="L195" s="152">
        <f t="shared" si="60"/>
        <v>0</v>
      </c>
      <c r="M195" s="152">
        <f t="shared" si="61"/>
        <v>0</v>
      </c>
      <c r="N195" s="155"/>
      <c r="O195" s="154"/>
      <c r="P195" s="146"/>
      <c r="Q195" s="128">
        <f ca="1">IF(OR(ISBLANK($C$10),ISBLANK($C$12),ISBLANK($G$12),ISBLANK($G$13),AND(LEFT(G195,6)="Atrium",ISBLANK(I195))=TRUE)=TRUE,0,IF(LEFT(G195,6)="Atrium",IF(G195='ASHRAE 90.1 2013 - CST'!$D$2,0.4+I195*0.02,I195*0.03),IF(ISBLANK(G195),IF(ISBLANK(H195),"0",VLOOKUP(H195,INDIRECT("BSSTTable_"&amp;$C$10),2,FALSE)),INDEX(INDIRECT("CSTTable_"&amp;$C$10),MATCH($C$12,INDIRECT("BldgTypes_"&amp;$C$10),0),MATCH(G195,INDIRECT("CSTTableTypes_"&amp;$C$10),0)))))</f>
        <v>0</v>
      </c>
      <c r="R195" s="128">
        <f t="shared" ca="1" si="62"/>
        <v>0</v>
      </c>
      <c r="S195" s="128">
        <f t="shared" ca="1" si="63"/>
        <v>0</v>
      </c>
      <c r="T195" s="130">
        <f t="shared" si="64"/>
        <v>0</v>
      </c>
      <c r="U195" s="130">
        <f t="shared" si="65"/>
        <v>0</v>
      </c>
      <c r="V195" s="135">
        <f t="shared" ca="1" si="66"/>
        <v>0</v>
      </c>
      <c r="W195" s="135">
        <f t="shared" ca="1" si="67"/>
        <v>0</v>
      </c>
      <c r="X195" s="135">
        <f t="shared" ca="1" si="68"/>
        <v>0</v>
      </c>
      <c r="Y195" s="135">
        <f t="shared" ca="1" si="69"/>
        <v>0</v>
      </c>
      <c r="Z195" s="129">
        <f t="shared" si="70"/>
        <v>0</v>
      </c>
      <c r="AA195" s="129">
        <f t="shared" si="71"/>
        <v>0</v>
      </c>
      <c r="AB195" s="130">
        <f t="shared" ca="1" si="72"/>
        <v>0</v>
      </c>
      <c r="AC195" s="130">
        <f t="shared" ca="1" si="73"/>
        <v>0</v>
      </c>
      <c r="AD195" s="130">
        <f t="shared" si="83"/>
        <v>0</v>
      </c>
      <c r="AE195" s="130">
        <f t="shared" si="74"/>
        <v>0</v>
      </c>
      <c r="AF195" s="130">
        <f t="shared" ca="1" si="75"/>
        <v>0</v>
      </c>
      <c r="AG195" s="130">
        <f t="shared" ca="1" si="76"/>
        <v>0</v>
      </c>
      <c r="AH195" s="218"/>
      <c r="AI195" s="204"/>
      <c r="AJ195" s="204"/>
      <c r="AK195" s="162">
        <f t="shared" si="81"/>
        <v>175</v>
      </c>
      <c r="AL195" s="70">
        <f t="shared" si="77"/>
        <v>0</v>
      </c>
      <c r="AM195" s="70" t="e">
        <f>VLOOKUP(Worksheet!N195,code!$K$3:$M$13,3,FALSE)</f>
        <v>#N/A</v>
      </c>
      <c r="AN195" s="158" t="str">
        <f t="shared" si="58"/>
        <v/>
      </c>
      <c r="AO195" s="158" t="str">
        <f t="shared" si="78"/>
        <v/>
      </c>
      <c r="AP195" s="70" t="str">
        <f t="shared" si="79"/>
        <v/>
      </c>
      <c r="AQ195" s="158" t="str">
        <f t="shared" si="59"/>
        <v/>
      </c>
      <c r="AR195" s="158" t="str">
        <f t="shared" si="80"/>
        <v/>
      </c>
    </row>
    <row r="196" spans="1:44" ht="11.25" customHeight="1" x14ac:dyDescent="0.2">
      <c r="A196" s="131" t="s">
        <v>738</v>
      </c>
      <c r="B196" s="133"/>
      <c r="C196" s="133"/>
      <c r="D196" s="133"/>
      <c r="E196" s="133">
        <v>1</v>
      </c>
      <c r="F196" s="143">
        <f t="shared" si="82"/>
        <v>0</v>
      </c>
      <c r="G196" s="147"/>
      <c r="H196" s="148"/>
      <c r="I196" s="144"/>
      <c r="J196" s="150"/>
      <c r="K196" s="151"/>
      <c r="L196" s="152">
        <f t="shared" si="60"/>
        <v>0</v>
      </c>
      <c r="M196" s="152">
        <f t="shared" si="61"/>
        <v>0</v>
      </c>
      <c r="N196" s="155"/>
      <c r="O196" s="154"/>
      <c r="P196" s="146"/>
      <c r="Q196" s="128">
        <f ca="1">IF(OR(ISBLANK($C$10),ISBLANK($C$12),ISBLANK($G$12),ISBLANK($G$13),AND(LEFT(G196,6)="Atrium",ISBLANK(I196))=TRUE)=TRUE,0,IF(LEFT(G196,6)="Atrium",IF(G196='ASHRAE 90.1 2013 - CST'!$D$2,0.4+I196*0.02,I196*0.03),IF(ISBLANK(G196),IF(ISBLANK(H196),"0",VLOOKUP(H196,INDIRECT("BSSTTable_"&amp;$C$10),2,FALSE)),INDEX(INDIRECT("CSTTable_"&amp;$C$10),MATCH($C$12,INDIRECT("BldgTypes_"&amp;$C$10),0),MATCH(G196,INDIRECT("CSTTableTypes_"&amp;$C$10),0)))))</f>
        <v>0</v>
      </c>
      <c r="R196" s="128">
        <f t="shared" ca="1" si="62"/>
        <v>0</v>
      </c>
      <c r="S196" s="128">
        <f t="shared" ca="1" si="63"/>
        <v>0</v>
      </c>
      <c r="T196" s="130">
        <f t="shared" si="64"/>
        <v>0</v>
      </c>
      <c r="U196" s="130">
        <f t="shared" si="65"/>
        <v>0</v>
      </c>
      <c r="V196" s="135">
        <f t="shared" ca="1" si="66"/>
        <v>0</v>
      </c>
      <c r="W196" s="135">
        <f t="shared" ca="1" si="67"/>
        <v>0</v>
      </c>
      <c r="X196" s="135">
        <f t="shared" ca="1" si="68"/>
        <v>0</v>
      </c>
      <c r="Y196" s="135">
        <f t="shared" ca="1" si="69"/>
        <v>0</v>
      </c>
      <c r="Z196" s="129">
        <f t="shared" si="70"/>
        <v>0</v>
      </c>
      <c r="AA196" s="129">
        <f t="shared" si="71"/>
        <v>0</v>
      </c>
      <c r="AB196" s="130">
        <f t="shared" ca="1" si="72"/>
        <v>0</v>
      </c>
      <c r="AC196" s="130">
        <f t="shared" ca="1" si="73"/>
        <v>0</v>
      </c>
      <c r="AD196" s="130">
        <f t="shared" si="83"/>
        <v>0</v>
      </c>
      <c r="AE196" s="130">
        <f t="shared" si="74"/>
        <v>0</v>
      </c>
      <c r="AF196" s="130">
        <f t="shared" ca="1" si="75"/>
        <v>0</v>
      </c>
      <c r="AG196" s="130">
        <f t="shared" ca="1" si="76"/>
        <v>0</v>
      </c>
      <c r="AH196" s="218"/>
      <c r="AI196" s="204"/>
      <c r="AJ196" s="204"/>
      <c r="AK196" s="162">
        <f t="shared" si="81"/>
        <v>176</v>
      </c>
      <c r="AL196" s="70">
        <f t="shared" si="77"/>
        <v>0</v>
      </c>
      <c r="AM196" s="70" t="e">
        <f>VLOOKUP(Worksheet!N196,code!$K$3:$M$13,3,FALSE)</f>
        <v>#N/A</v>
      </c>
      <c r="AN196" s="158" t="str">
        <f t="shared" si="58"/>
        <v/>
      </c>
      <c r="AO196" s="158" t="str">
        <f t="shared" si="78"/>
        <v/>
      </c>
      <c r="AP196" s="70" t="str">
        <f t="shared" si="79"/>
        <v/>
      </c>
      <c r="AQ196" s="158" t="str">
        <f t="shared" si="59"/>
        <v/>
      </c>
      <c r="AR196" s="158" t="str">
        <f t="shared" si="80"/>
        <v/>
      </c>
    </row>
    <row r="197" spans="1:44" ht="11.25" customHeight="1" x14ac:dyDescent="0.2">
      <c r="A197" s="131" t="s">
        <v>738</v>
      </c>
      <c r="B197" s="133"/>
      <c r="C197" s="133"/>
      <c r="D197" s="133"/>
      <c r="E197" s="133">
        <v>1</v>
      </c>
      <c r="F197" s="143">
        <f t="shared" si="82"/>
        <v>0</v>
      </c>
      <c r="G197" s="147"/>
      <c r="H197" s="148"/>
      <c r="I197" s="144"/>
      <c r="J197" s="150"/>
      <c r="K197" s="151"/>
      <c r="L197" s="152">
        <f t="shared" si="60"/>
        <v>0</v>
      </c>
      <c r="M197" s="152">
        <f t="shared" si="61"/>
        <v>0</v>
      </c>
      <c r="N197" s="155"/>
      <c r="O197" s="154"/>
      <c r="P197" s="146"/>
      <c r="Q197" s="128">
        <f ca="1">IF(OR(ISBLANK($C$10),ISBLANK($C$12),ISBLANK($G$12),ISBLANK($G$13),AND(LEFT(G197,6)="Atrium",ISBLANK(I197))=TRUE)=TRUE,0,IF(LEFT(G197,6)="Atrium",IF(G197='ASHRAE 90.1 2013 - CST'!$D$2,0.4+I197*0.02,I197*0.03),IF(ISBLANK(G197),IF(ISBLANK(H197),"0",VLOOKUP(H197,INDIRECT("BSSTTable_"&amp;$C$10),2,FALSE)),INDEX(INDIRECT("CSTTable_"&amp;$C$10),MATCH($C$12,INDIRECT("BldgTypes_"&amp;$C$10),0),MATCH(G197,INDIRECT("CSTTableTypes_"&amp;$C$10),0)))))</f>
        <v>0</v>
      </c>
      <c r="R197" s="128">
        <f t="shared" ca="1" si="62"/>
        <v>0</v>
      </c>
      <c r="S197" s="128">
        <f t="shared" ca="1" si="63"/>
        <v>0</v>
      </c>
      <c r="T197" s="130">
        <f t="shared" si="64"/>
        <v>0</v>
      </c>
      <c r="U197" s="130">
        <f t="shared" si="65"/>
        <v>0</v>
      </c>
      <c r="V197" s="135">
        <f t="shared" ca="1" si="66"/>
        <v>0</v>
      </c>
      <c r="W197" s="135">
        <f t="shared" ca="1" si="67"/>
        <v>0</v>
      </c>
      <c r="X197" s="135">
        <f t="shared" ca="1" si="68"/>
        <v>0</v>
      </c>
      <c r="Y197" s="135">
        <f t="shared" ca="1" si="69"/>
        <v>0</v>
      </c>
      <c r="Z197" s="129">
        <f t="shared" si="70"/>
        <v>0</v>
      </c>
      <c r="AA197" s="129">
        <f t="shared" si="71"/>
        <v>0</v>
      </c>
      <c r="AB197" s="130">
        <f t="shared" ca="1" si="72"/>
        <v>0</v>
      </c>
      <c r="AC197" s="130">
        <f t="shared" ca="1" si="73"/>
        <v>0</v>
      </c>
      <c r="AD197" s="130">
        <f t="shared" si="83"/>
        <v>0</v>
      </c>
      <c r="AE197" s="130">
        <f t="shared" si="74"/>
        <v>0</v>
      </c>
      <c r="AF197" s="130">
        <f t="shared" ca="1" si="75"/>
        <v>0</v>
      </c>
      <c r="AG197" s="130">
        <f t="shared" ca="1" si="76"/>
        <v>0</v>
      </c>
      <c r="AH197" s="218"/>
      <c r="AI197" s="204"/>
      <c r="AJ197" s="204"/>
      <c r="AK197" s="162">
        <f t="shared" si="81"/>
        <v>177</v>
      </c>
      <c r="AL197" s="70">
        <f t="shared" si="77"/>
        <v>0</v>
      </c>
      <c r="AM197" s="70" t="e">
        <f>VLOOKUP(Worksheet!N197,code!$K$3:$M$13,3,FALSE)</f>
        <v>#N/A</v>
      </c>
      <c r="AN197" s="158" t="str">
        <f t="shared" si="58"/>
        <v/>
      </c>
      <c r="AO197" s="158" t="str">
        <f t="shared" si="78"/>
        <v/>
      </c>
      <c r="AP197" s="70" t="str">
        <f t="shared" si="79"/>
        <v/>
      </c>
      <c r="AQ197" s="158" t="str">
        <f t="shared" si="59"/>
        <v/>
      </c>
      <c r="AR197" s="158" t="str">
        <f t="shared" si="80"/>
        <v/>
      </c>
    </row>
    <row r="198" spans="1:44" ht="11.25" customHeight="1" x14ac:dyDescent="0.2">
      <c r="A198" s="131" t="s">
        <v>738</v>
      </c>
      <c r="B198" s="133"/>
      <c r="C198" s="133"/>
      <c r="D198" s="133"/>
      <c r="E198" s="133">
        <v>1</v>
      </c>
      <c r="F198" s="143">
        <f t="shared" si="82"/>
        <v>0</v>
      </c>
      <c r="G198" s="147"/>
      <c r="H198" s="148"/>
      <c r="I198" s="144"/>
      <c r="J198" s="150"/>
      <c r="K198" s="151"/>
      <c r="L198" s="152">
        <f t="shared" si="60"/>
        <v>0</v>
      </c>
      <c r="M198" s="152">
        <f t="shared" si="61"/>
        <v>0</v>
      </c>
      <c r="N198" s="155"/>
      <c r="O198" s="154"/>
      <c r="P198" s="146"/>
      <c r="Q198" s="128">
        <f ca="1">IF(OR(ISBLANK($C$10),ISBLANK($C$12),ISBLANK($G$12),ISBLANK($G$13),AND(LEFT(G198,6)="Atrium",ISBLANK(I198))=TRUE)=TRUE,0,IF(LEFT(G198,6)="Atrium",IF(G198='ASHRAE 90.1 2013 - CST'!$D$2,0.4+I198*0.02,I198*0.03),IF(ISBLANK(G198),IF(ISBLANK(H198),"0",VLOOKUP(H198,INDIRECT("BSSTTable_"&amp;$C$10),2,FALSE)),INDEX(INDIRECT("CSTTable_"&amp;$C$10),MATCH($C$12,INDIRECT("BldgTypes_"&amp;$C$10),0),MATCH(G198,INDIRECT("CSTTableTypes_"&amp;$C$10),0)))))</f>
        <v>0</v>
      </c>
      <c r="R198" s="128">
        <f t="shared" ca="1" si="62"/>
        <v>0</v>
      </c>
      <c r="S198" s="128">
        <f t="shared" ca="1" si="63"/>
        <v>0</v>
      </c>
      <c r="T198" s="130">
        <f t="shared" si="64"/>
        <v>0</v>
      </c>
      <c r="U198" s="130">
        <f t="shared" si="65"/>
        <v>0</v>
      </c>
      <c r="V198" s="135">
        <f t="shared" ca="1" si="66"/>
        <v>0</v>
      </c>
      <c r="W198" s="135">
        <f t="shared" ca="1" si="67"/>
        <v>0</v>
      </c>
      <c r="X198" s="135">
        <f t="shared" ca="1" si="68"/>
        <v>0</v>
      </c>
      <c r="Y198" s="135">
        <f t="shared" ca="1" si="69"/>
        <v>0</v>
      </c>
      <c r="Z198" s="129">
        <f t="shared" si="70"/>
        <v>0</v>
      </c>
      <c r="AA198" s="129">
        <f t="shared" si="71"/>
        <v>0</v>
      </c>
      <c r="AB198" s="130">
        <f t="shared" ca="1" si="72"/>
        <v>0</v>
      </c>
      <c r="AC198" s="130">
        <f t="shared" ca="1" si="73"/>
        <v>0</v>
      </c>
      <c r="AD198" s="130">
        <f t="shared" si="83"/>
        <v>0</v>
      </c>
      <c r="AE198" s="130">
        <f t="shared" si="74"/>
        <v>0</v>
      </c>
      <c r="AF198" s="130">
        <f t="shared" ca="1" si="75"/>
        <v>0</v>
      </c>
      <c r="AG198" s="130">
        <f t="shared" ca="1" si="76"/>
        <v>0</v>
      </c>
      <c r="AH198" s="218"/>
      <c r="AI198" s="204"/>
      <c r="AJ198" s="204"/>
      <c r="AK198" s="162">
        <f t="shared" si="81"/>
        <v>178</v>
      </c>
      <c r="AL198" s="70">
        <f t="shared" si="77"/>
        <v>0</v>
      </c>
      <c r="AM198" s="70" t="e">
        <f>VLOOKUP(Worksheet!N198,code!$K$3:$M$13,3,FALSE)</f>
        <v>#N/A</v>
      </c>
      <c r="AN198" s="158" t="str">
        <f t="shared" si="58"/>
        <v/>
      </c>
      <c r="AO198" s="158" t="str">
        <f t="shared" si="78"/>
        <v/>
      </c>
      <c r="AP198" s="70" t="str">
        <f t="shared" si="79"/>
        <v/>
      </c>
      <c r="AQ198" s="158" t="str">
        <f t="shared" si="59"/>
        <v/>
      </c>
      <c r="AR198" s="158" t="str">
        <f t="shared" si="80"/>
        <v/>
      </c>
    </row>
    <row r="199" spans="1:44" ht="11.25" customHeight="1" x14ac:dyDescent="0.2">
      <c r="A199" s="131" t="s">
        <v>738</v>
      </c>
      <c r="B199" s="133"/>
      <c r="C199" s="133"/>
      <c r="D199" s="133"/>
      <c r="E199" s="133">
        <v>1</v>
      </c>
      <c r="F199" s="143">
        <f t="shared" si="82"/>
        <v>0</v>
      </c>
      <c r="G199" s="147"/>
      <c r="H199" s="148"/>
      <c r="I199" s="144"/>
      <c r="J199" s="150"/>
      <c r="K199" s="151"/>
      <c r="L199" s="152">
        <f t="shared" si="60"/>
        <v>0</v>
      </c>
      <c r="M199" s="152">
        <f t="shared" si="61"/>
        <v>0</v>
      </c>
      <c r="N199" s="155"/>
      <c r="O199" s="154"/>
      <c r="P199" s="146"/>
      <c r="Q199" s="128">
        <f ca="1">IF(OR(ISBLANK($C$10),ISBLANK($C$12),ISBLANK($G$12),ISBLANK($G$13),AND(LEFT(G199,6)="Atrium",ISBLANK(I199))=TRUE)=TRUE,0,IF(LEFT(G199,6)="Atrium",IF(G199='ASHRAE 90.1 2013 - CST'!$D$2,0.4+I199*0.02,I199*0.03),IF(ISBLANK(G199),IF(ISBLANK(H199),"0",VLOOKUP(H199,INDIRECT("BSSTTable_"&amp;$C$10),2,FALSE)),INDEX(INDIRECT("CSTTable_"&amp;$C$10),MATCH($C$12,INDIRECT("BldgTypes_"&amp;$C$10),0),MATCH(G199,INDIRECT("CSTTableTypes_"&amp;$C$10),0)))))</f>
        <v>0</v>
      </c>
      <c r="R199" s="128">
        <f t="shared" ca="1" si="62"/>
        <v>0</v>
      </c>
      <c r="S199" s="128">
        <f t="shared" ca="1" si="63"/>
        <v>0</v>
      </c>
      <c r="T199" s="130">
        <f t="shared" si="64"/>
        <v>0</v>
      </c>
      <c r="U199" s="130">
        <f t="shared" si="65"/>
        <v>0</v>
      </c>
      <c r="V199" s="135">
        <f t="shared" ca="1" si="66"/>
        <v>0</v>
      </c>
      <c r="W199" s="135">
        <f t="shared" ca="1" si="67"/>
        <v>0</v>
      </c>
      <c r="X199" s="135">
        <f t="shared" ca="1" si="68"/>
        <v>0</v>
      </c>
      <c r="Y199" s="135">
        <f t="shared" ca="1" si="69"/>
        <v>0</v>
      </c>
      <c r="Z199" s="129">
        <f t="shared" si="70"/>
        <v>0</v>
      </c>
      <c r="AA199" s="129">
        <f t="shared" si="71"/>
        <v>0</v>
      </c>
      <c r="AB199" s="130">
        <f t="shared" ca="1" si="72"/>
        <v>0</v>
      </c>
      <c r="AC199" s="130">
        <f t="shared" ca="1" si="73"/>
        <v>0</v>
      </c>
      <c r="AD199" s="130">
        <f t="shared" si="83"/>
        <v>0</v>
      </c>
      <c r="AE199" s="130">
        <f t="shared" si="74"/>
        <v>0</v>
      </c>
      <c r="AF199" s="130">
        <f t="shared" ca="1" si="75"/>
        <v>0</v>
      </c>
      <c r="AG199" s="130">
        <f t="shared" ca="1" si="76"/>
        <v>0</v>
      </c>
      <c r="AH199" s="218"/>
      <c r="AI199" s="204"/>
      <c r="AJ199" s="204"/>
      <c r="AK199" s="162">
        <f t="shared" si="81"/>
        <v>179</v>
      </c>
      <c r="AL199" s="70">
        <f t="shared" si="77"/>
        <v>0</v>
      </c>
      <c r="AM199" s="70" t="e">
        <f>VLOOKUP(Worksheet!N199,code!$K$3:$M$13,3,FALSE)</f>
        <v>#N/A</v>
      </c>
      <c r="AN199" s="158" t="str">
        <f t="shared" si="58"/>
        <v/>
      </c>
      <c r="AO199" s="158" t="str">
        <f t="shared" si="78"/>
        <v/>
      </c>
      <c r="AP199" s="70" t="str">
        <f t="shared" si="79"/>
        <v/>
      </c>
      <c r="AQ199" s="158" t="str">
        <f t="shared" si="59"/>
        <v/>
      </c>
      <c r="AR199" s="158" t="str">
        <f t="shared" si="80"/>
        <v/>
      </c>
    </row>
    <row r="200" spans="1:44" ht="11.25" customHeight="1" x14ac:dyDescent="0.2">
      <c r="A200" s="131" t="s">
        <v>738</v>
      </c>
      <c r="B200" s="133"/>
      <c r="C200" s="133"/>
      <c r="D200" s="133"/>
      <c r="E200" s="133">
        <v>1</v>
      </c>
      <c r="F200" s="143">
        <f t="shared" si="82"/>
        <v>0</v>
      </c>
      <c r="G200" s="147"/>
      <c r="H200" s="148"/>
      <c r="I200" s="144"/>
      <c r="J200" s="150"/>
      <c r="K200" s="151"/>
      <c r="L200" s="152">
        <f t="shared" si="60"/>
        <v>0</v>
      </c>
      <c r="M200" s="152">
        <f t="shared" si="61"/>
        <v>0</v>
      </c>
      <c r="N200" s="155"/>
      <c r="O200" s="154"/>
      <c r="P200" s="146"/>
      <c r="Q200" s="128">
        <f ca="1">IF(OR(ISBLANK($C$10),ISBLANK($C$12),ISBLANK($G$12),ISBLANK($G$13),AND(LEFT(G200,6)="Atrium",ISBLANK(I200))=TRUE)=TRUE,0,IF(LEFT(G200,6)="Atrium",IF(G200='ASHRAE 90.1 2013 - CST'!$D$2,0.4+I200*0.02,I200*0.03),IF(ISBLANK(G200),IF(ISBLANK(H200),"0",VLOOKUP(H200,INDIRECT("BSSTTable_"&amp;$C$10),2,FALSE)),INDEX(INDIRECT("CSTTable_"&amp;$C$10),MATCH($C$12,INDIRECT("BldgTypes_"&amp;$C$10),0),MATCH(G200,INDIRECT("CSTTableTypes_"&amp;$C$10),0)))))</f>
        <v>0</v>
      </c>
      <c r="R200" s="128">
        <f t="shared" ca="1" si="62"/>
        <v>0</v>
      </c>
      <c r="S200" s="128">
        <f t="shared" ca="1" si="63"/>
        <v>0</v>
      </c>
      <c r="T200" s="130">
        <f t="shared" si="64"/>
        <v>0</v>
      </c>
      <c r="U200" s="130">
        <f t="shared" si="65"/>
        <v>0</v>
      </c>
      <c r="V200" s="135">
        <f t="shared" ca="1" si="66"/>
        <v>0</v>
      </c>
      <c r="W200" s="135">
        <f t="shared" ca="1" si="67"/>
        <v>0</v>
      </c>
      <c r="X200" s="135">
        <f t="shared" ca="1" si="68"/>
        <v>0</v>
      </c>
      <c r="Y200" s="135">
        <f t="shared" ca="1" si="69"/>
        <v>0</v>
      </c>
      <c r="Z200" s="129">
        <f t="shared" si="70"/>
        <v>0</v>
      </c>
      <c r="AA200" s="129">
        <f t="shared" si="71"/>
        <v>0</v>
      </c>
      <c r="AB200" s="130">
        <f t="shared" ca="1" si="72"/>
        <v>0</v>
      </c>
      <c r="AC200" s="130">
        <f t="shared" ca="1" si="73"/>
        <v>0</v>
      </c>
      <c r="AD200" s="130">
        <f t="shared" si="83"/>
        <v>0</v>
      </c>
      <c r="AE200" s="130">
        <f t="shared" si="74"/>
        <v>0</v>
      </c>
      <c r="AF200" s="130">
        <f t="shared" ca="1" si="75"/>
        <v>0</v>
      </c>
      <c r="AG200" s="130">
        <f t="shared" ca="1" si="76"/>
        <v>0</v>
      </c>
      <c r="AH200" s="218"/>
      <c r="AI200" s="204"/>
      <c r="AJ200" s="204"/>
      <c r="AK200" s="162">
        <f t="shared" si="81"/>
        <v>180</v>
      </c>
      <c r="AL200" s="70">
        <f t="shared" si="77"/>
        <v>0</v>
      </c>
      <c r="AM200" s="70" t="e">
        <f>VLOOKUP(Worksheet!N200,code!$K$3:$M$13,3,FALSE)</f>
        <v>#N/A</v>
      </c>
      <c r="AN200" s="158" t="str">
        <f t="shared" si="58"/>
        <v/>
      </c>
      <c r="AO200" s="158" t="str">
        <f t="shared" si="78"/>
        <v/>
      </c>
      <c r="AP200" s="70" t="str">
        <f t="shared" si="79"/>
        <v/>
      </c>
      <c r="AQ200" s="158" t="str">
        <f t="shared" si="59"/>
        <v/>
      </c>
      <c r="AR200" s="158" t="str">
        <f t="shared" si="80"/>
        <v/>
      </c>
    </row>
    <row r="201" spans="1:44" ht="11.25" customHeight="1" x14ac:dyDescent="0.2">
      <c r="A201" s="131" t="s">
        <v>738</v>
      </c>
      <c r="B201" s="133"/>
      <c r="C201" s="133"/>
      <c r="D201" s="133"/>
      <c r="E201" s="133">
        <v>1</v>
      </c>
      <c r="F201" s="143">
        <f t="shared" si="82"/>
        <v>0</v>
      </c>
      <c r="G201" s="147"/>
      <c r="H201" s="148"/>
      <c r="I201" s="144"/>
      <c r="J201" s="150"/>
      <c r="K201" s="151"/>
      <c r="L201" s="152">
        <f t="shared" si="60"/>
        <v>0</v>
      </c>
      <c r="M201" s="152">
        <f t="shared" si="61"/>
        <v>0</v>
      </c>
      <c r="N201" s="155"/>
      <c r="O201" s="154"/>
      <c r="P201" s="146"/>
      <c r="Q201" s="128">
        <f ca="1">IF(OR(ISBLANK($C$10),ISBLANK($C$12),ISBLANK($G$12),ISBLANK($G$13),AND(LEFT(G201,6)="Atrium",ISBLANK(I201))=TRUE)=TRUE,0,IF(LEFT(G201,6)="Atrium",IF(G201='ASHRAE 90.1 2013 - CST'!$D$2,0.4+I201*0.02,I201*0.03),IF(ISBLANK(G201),IF(ISBLANK(H201),"0",VLOOKUP(H201,INDIRECT("BSSTTable_"&amp;$C$10),2,FALSE)),INDEX(INDIRECT("CSTTable_"&amp;$C$10),MATCH($C$12,INDIRECT("BldgTypes_"&amp;$C$10),0),MATCH(G201,INDIRECT("CSTTableTypes_"&amp;$C$10),0)))))</f>
        <v>0</v>
      </c>
      <c r="R201" s="128">
        <f t="shared" ca="1" si="62"/>
        <v>0</v>
      </c>
      <c r="S201" s="128">
        <f t="shared" ca="1" si="63"/>
        <v>0</v>
      </c>
      <c r="T201" s="130">
        <f t="shared" si="64"/>
        <v>0</v>
      </c>
      <c r="U201" s="130">
        <f t="shared" si="65"/>
        <v>0</v>
      </c>
      <c r="V201" s="135">
        <f t="shared" ca="1" si="66"/>
        <v>0</v>
      </c>
      <c r="W201" s="135">
        <f t="shared" ca="1" si="67"/>
        <v>0</v>
      </c>
      <c r="X201" s="135">
        <f t="shared" ca="1" si="68"/>
        <v>0</v>
      </c>
      <c r="Y201" s="135">
        <f t="shared" ca="1" si="69"/>
        <v>0</v>
      </c>
      <c r="Z201" s="129">
        <f t="shared" si="70"/>
        <v>0</v>
      </c>
      <c r="AA201" s="129">
        <f t="shared" si="71"/>
        <v>0</v>
      </c>
      <c r="AB201" s="130">
        <f t="shared" ca="1" si="72"/>
        <v>0</v>
      </c>
      <c r="AC201" s="130">
        <f t="shared" ca="1" si="73"/>
        <v>0</v>
      </c>
      <c r="AD201" s="130">
        <f t="shared" si="83"/>
        <v>0</v>
      </c>
      <c r="AE201" s="130">
        <f t="shared" si="74"/>
        <v>0</v>
      </c>
      <c r="AF201" s="130">
        <f t="shared" ca="1" si="75"/>
        <v>0</v>
      </c>
      <c r="AG201" s="130">
        <f t="shared" ca="1" si="76"/>
        <v>0</v>
      </c>
      <c r="AH201" s="218"/>
      <c r="AI201" s="204"/>
      <c r="AJ201" s="204"/>
      <c r="AK201" s="162">
        <f t="shared" si="81"/>
        <v>181</v>
      </c>
      <c r="AL201" s="70">
        <f t="shared" si="77"/>
        <v>0</v>
      </c>
      <c r="AM201" s="70" t="e">
        <f>VLOOKUP(Worksheet!N201,code!$K$3:$M$13,3,FALSE)</f>
        <v>#N/A</v>
      </c>
      <c r="AN201" s="158" t="str">
        <f t="shared" si="58"/>
        <v/>
      </c>
      <c r="AO201" s="158" t="str">
        <f t="shared" si="78"/>
        <v/>
      </c>
      <c r="AP201" s="70" t="str">
        <f t="shared" si="79"/>
        <v/>
      </c>
      <c r="AQ201" s="158" t="str">
        <f t="shared" si="59"/>
        <v/>
      </c>
      <c r="AR201" s="158" t="str">
        <f t="shared" si="80"/>
        <v/>
      </c>
    </row>
    <row r="202" spans="1:44" ht="11.25" customHeight="1" x14ac:dyDescent="0.2">
      <c r="A202" s="131" t="s">
        <v>738</v>
      </c>
      <c r="B202" s="133"/>
      <c r="C202" s="133"/>
      <c r="D202" s="133"/>
      <c r="E202" s="133">
        <v>1</v>
      </c>
      <c r="F202" s="143">
        <f t="shared" si="82"/>
        <v>0</v>
      </c>
      <c r="G202" s="147"/>
      <c r="H202" s="148"/>
      <c r="I202" s="144"/>
      <c r="J202" s="150"/>
      <c r="K202" s="151"/>
      <c r="L202" s="152">
        <f t="shared" si="60"/>
        <v>0</v>
      </c>
      <c r="M202" s="152">
        <f t="shared" si="61"/>
        <v>0</v>
      </c>
      <c r="N202" s="155"/>
      <c r="O202" s="154"/>
      <c r="P202" s="146"/>
      <c r="Q202" s="128">
        <f ca="1">IF(OR(ISBLANK($C$10),ISBLANK($C$12),ISBLANK($G$12),ISBLANK($G$13),AND(LEFT(G202,6)="Atrium",ISBLANK(I202))=TRUE)=TRUE,0,IF(LEFT(G202,6)="Atrium",IF(G202='ASHRAE 90.1 2013 - CST'!$D$2,0.4+I202*0.02,I202*0.03),IF(ISBLANK(G202),IF(ISBLANK(H202),"0",VLOOKUP(H202,INDIRECT("BSSTTable_"&amp;$C$10),2,FALSE)),INDEX(INDIRECT("CSTTable_"&amp;$C$10),MATCH($C$12,INDIRECT("BldgTypes_"&amp;$C$10),0),MATCH(G202,INDIRECT("CSTTableTypes_"&amp;$C$10),0)))))</f>
        <v>0</v>
      </c>
      <c r="R202" s="128">
        <f t="shared" ca="1" si="62"/>
        <v>0</v>
      </c>
      <c r="S202" s="128">
        <f t="shared" ca="1" si="63"/>
        <v>0</v>
      </c>
      <c r="T202" s="130">
        <f t="shared" si="64"/>
        <v>0</v>
      </c>
      <c r="U202" s="130">
        <f t="shared" si="65"/>
        <v>0</v>
      </c>
      <c r="V202" s="135">
        <f t="shared" ca="1" si="66"/>
        <v>0</v>
      </c>
      <c r="W202" s="135">
        <f t="shared" ca="1" si="67"/>
        <v>0</v>
      </c>
      <c r="X202" s="135">
        <f t="shared" ca="1" si="68"/>
        <v>0</v>
      </c>
      <c r="Y202" s="135">
        <f t="shared" ca="1" si="69"/>
        <v>0</v>
      </c>
      <c r="Z202" s="129">
        <f t="shared" si="70"/>
        <v>0</v>
      </c>
      <c r="AA202" s="129">
        <f t="shared" si="71"/>
        <v>0</v>
      </c>
      <c r="AB202" s="130">
        <f t="shared" ca="1" si="72"/>
        <v>0</v>
      </c>
      <c r="AC202" s="130">
        <f t="shared" ca="1" si="73"/>
        <v>0</v>
      </c>
      <c r="AD202" s="130">
        <f t="shared" si="83"/>
        <v>0</v>
      </c>
      <c r="AE202" s="130">
        <f t="shared" si="74"/>
        <v>0</v>
      </c>
      <c r="AF202" s="130">
        <f t="shared" ca="1" si="75"/>
        <v>0</v>
      </c>
      <c r="AG202" s="130">
        <f t="shared" ca="1" si="76"/>
        <v>0</v>
      </c>
      <c r="AH202" s="218"/>
      <c r="AI202" s="204"/>
      <c r="AJ202" s="204"/>
      <c r="AK202" s="162">
        <f t="shared" si="81"/>
        <v>182</v>
      </c>
      <c r="AL202" s="70">
        <f t="shared" si="77"/>
        <v>0</v>
      </c>
      <c r="AM202" s="70" t="e">
        <f>VLOOKUP(Worksheet!N202,code!$K$3:$M$13,3,FALSE)</f>
        <v>#N/A</v>
      </c>
      <c r="AN202" s="158" t="str">
        <f t="shared" si="58"/>
        <v/>
      </c>
      <c r="AO202" s="158" t="str">
        <f t="shared" si="78"/>
        <v/>
      </c>
      <c r="AP202" s="70" t="str">
        <f t="shared" si="79"/>
        <v/>
      </c>
      <c r="AQ202" s="158" t="str">
        <f t="shared" si="59"/>
        <v/>
      </c>
      <c r="AR202" s="158" t="str">
        <f t="shared" si="80"/>
        <v/>
      </c>
    </row>
    <row r="203" spans="1:44" ht="11.25" customHeight="1" x14ac:dyDescent="0.2">
      <c r="A203" s="131" t="s">
        <v>738</v>
      </c>
      <c r="B203" s="133"/>
      <c r="C203" s="133"/>
      <c r="D203" s="133"/>
      <c r="E203" s="133">
        <v>1</v>
      </c>
      <c r="F203" s="143">
        <f t="shared" si="82"/>
        <v>0</v>
      </c>
      <c r="G203" s="147"/>
      <c r="H203" s="148"/>
      <c r="I203" s="144"/>
      <c r="J203" s="150"/>
      <c r="K203" s="151"/>
      <c r="L203" s="152">
        <f t="shared" si="60"/>
        <v>0</v>
      </c>
      <c r="M203" s="152">
        <f t="shared" si="61"/>
        <v>0</v>
      </c>
      <c r="N203" s="155"/>
      <c r="O203" s="154"/>
      <c r="P203" s="146"/>
      <c r="Q203" s="128">
        <f ca="1">IF(OR(ISBLANK($C$10),ISBLANK($C$12),ISBLANK($G$12),ISBLANK($G$13),AND(LEFT(G203,6)="Atrium",ISBLANK(I203))=TRUE)=TRUE,0,IF(LEFT(G203,6)="Atrium",IF(G203='ASHRAE 90.1 2013 - CST'!$D$2,0.4+I203*0.02,I203*0.03),IF(ISBLANK(G203),IF(ISBLANK(H203),"0",VLOOKUP(H203,INDIRECT("BSSTTable_"&amp;$C$10),2,FALSE)),INDEX(INDIRECT("CSTTable_"&amp;$C$10),MATCH($C$12,INDIRECT("BldgTypes_"&amp;$C$10),0),MATCH(G203,INDIRECT("CSTTableTypes_"&amp;$C$10),0)))))</f>
        <v>0</v>
      </c>
      <c r="R203" s="128">
        <f t="shared" ca="1" si="62"/>
        <v>0</v>
      </c>
      <c r="S203" s="128">
        <f t="shared" ca="1" si="63"/>
        <v>0</v>
      </c>
      <c r="T203" s="130">
        <f t="shared" si="64"/>
        <v>0</v>
      </c>
      <c r="U203" s="130">
        <f t="shared" si="65"/>
        <v>0</v>
      </c>
      <c r="V203" s="135">
        <f t="shared" ca="1" si="66"/>
        <v>0</v>
      </c>
      <c r="W203" s="135">
        <f t="shared" ca="1" si="67"/>
        <v>0</v>
      </c>
      <c r="X203" s="135">
        <f t="shared" ca="1" si="68"/>
        <v>0</v>
      </c>
      <c r="Y203" s="135">
        <f t="shared" ca="1" si="69"/>
        <v>0</v>
      </c>
      <c r="Z203" s="129">
        <f t="shared" si="70"/>
        <v>0</v>
      </c>
      <c r="AA203" s="129">
        <f t="shared" si="71"/>
        <v>0</v>
      </c>
      <c r="AB203" s="130">
        <f t="shared" ca="1" si="72"/>
        <v>0</v>
      </c>
      <c r="AC203" s="130">
        <f t="shared" ca="1" si="73"/>
        <v>0</v>
      </c>
      <c r="AD203" s="130">
        <f t="shared" si="83"/>
        <v>0</v>
      </c>
      <c r="AE203" s="130">
        <f t="shared" si="74"/>
        <v>0</v>
      </c>
      <c r="AF203" s="130">
        <f t="shared" ca="1" si="75"/>
        <v>0</v>
      </c>
      <c r="AG203" s="130">
        <f t="shared" ca="1" si="76"/>
        <v>0</v>
      </c>
      <c r="AH203" s="218"/>
      <c r="AI203" s="204"/>
      <c r="AJ203" s="204"/>
      <c r="AK203" s="162">
        <f t="shared" si="81"/>
        <v>183</v>
      </c>
      <c r="AL203" s="70">
        <f t="shared" si="77"/>
        <v>0</v>
      </c>
      <c r="AM203" s="70" t="e">
        <f>VLOOKUP(Worksheet!N203,code!$K$3:$M$13,3,FALSE)</f>
        <v>#N/A</v>
      </c>
      <c r="AN203" s="158" t="str">
        <f t="shared" si="58"/>
        <v/>
      </c>
      <c r="AO203" s="158" t="str">
        <f t="shared" si="78"/>
        <v/>
      </c>
      <c r="AP203" s="70" t="str">
        <f t="shared" si="79"/>
        <v/>
      </c>
      <c r="AQ203" s="158" t="str">
        <f t="shared" si="59"/>
        <v/>
      </c>
      <c r="AR203" s="158" t="str">
        <f t="shared" si="80"/>
        <v/>
      </c>
    </row>
    <row r="204" spans="1:44" ht="11.25" customHeight="1" x14ac:dyDescent="0.2">
      <c r="A204" s="131" t="s">
        <v>738</v>
      </c>
      <c r="B204" s="133"/>
      <c r="C204" s="133"/>
      <c r="D204" s="133"/>
      <c r="E204" s="133">
        <v>1</v>
      </c>
      <c r="F204" s="143">
        <f t="shared" si="82"/>
        <v>0</v>
      </c>
      <c r="G204" s="147"/>
      <c r="H204" s="148"/>
      <c r="I204" s="144"/>
      <c r="J204" s="150"/>
      <c r="K204" s="151"/>
      <c r="L204" s="152">
        <f t="shared" si="60"/>
        <v>0</v>
      </c>
      <c r="M204" s="152">
        <f t="shared" si="61"/>
        <v>0</v>
      </c>
      <c r="N204" s="155"/>
      <c r="O204" s="154"/>
      <c r="P204" s="146"/>
      <c r="Q204" s="128">
        <f ca="1">IF(OR(ISBLANK($C$10),ISBLANK($C$12),ISBLANK($G$12),ISBLANK($G$13),AND(LEFT(G204,6)="Atrium",ISBLANK(I204))=TRUE)=TRUE,0,IF(LEFT(G204,6)="Atrium",IF(G204='ASHRAE 90.1 2013 - CST'!$D$2,0.4+I204*0.02,I204*0.03),IF(ISBLANK(G204),IF(ISBLANK(H204),"0",VLOOKUP(H204,INDIRECT("BSSTTable_"&amp;$C$10),2,FALSE)),INDEX(INDIRECT("CSTTable_"&amp;$C$10),MATCH($C$12,INDIRECT("BldgTypes_"&amp;$C$10),0),MATCH(G204,INDIRECT("CSTTableTypes_"&amp;$C$10),0)))))</f>
        <v>0</v>
      </c>
      <c r="R204" s="128">
        <f t="shared" ca="1" si="62"/>
        <v>0</v>
      </c>
      <c r="S204" s="128">
        <f t="shared" ca="1" si="63"/>
        <v>0</v>
      </c>
      <c r="T204" s="130">
        <f t="shared" si="64"/>
        <v>0</v>
      </c>
      <c r="U204" s="130">
        <f t="shared" si="65"/>
        <v>0</v>
      </c>
      <c r="V204" s="135">
        <f t="shared" ca="1" si="66"/>
        <v>0</v>
      </c>
      <c r="W204" s="135">
        <f t="shared" ca="1" si="67"/>
        <v>0</v>
      </c>
      <c r="X204" s="135">
        <f t="shared" ca="1" si="68"/>
        <v>0</v>
      </c>
      <c r="Y204" s="135">
        <f t="shared" ca="1" si="69"/>
        <v>0</v>
      </c>
      <c r="Z204" s="129">
        <f t="shared" si="70"/>
        <v>0</v>
      </c>
      <c r="AA204" s="129">
        <f t="shared" si="71"/>
        <v>0</v>
      </c>
      <c r="AB204" s="130">
        <f t="shared" ca="1" si="72"/>
        <v>0</v>
      </c>
      <c r="AC204" s="130">
        <f t="shared" ca="1" si="73"/>
        <v>0</v>
      </c>
      <c r="AD204" s="130">
        <f t="shared" si="83"/>
        <v>0</v>
      </c>
      <c r="AE204" s="130">
        <f t="shared" si="74"/>
        <v>0</v>
      </c>
      <c r="AF204" s="130">
        <f t="shared" ca="1" si="75"/>
        <v>0</v>
      </c>
      <c r="AG204" s="130">
        <f t="shared" ca="1" si="76"/>
        <v>0</v>
      </c>
      <c r="AH204" s="218"/>
      <c r="AI204" s="204"/>
      <c r="AJ204" s="204"/>
      <c r="AK204" s="162">
        <f t="shared" si="81"/>
        <v>184</v>
      </c>
      <c r="AL204" s="70">
        <f t="shared" si="77"/>
        <v>0</v>
      </c>
      <c r="AM204" s="70" t="e">
        <f>VLOOKUP(Worksheet!N204,code!$K$3:$M$13,3,FALSE)</f>
        <v>#N/A</v>
      </c>
      <c r="AN204" s="158" t="str">
        <f t="shared" si="58"/>
        <v/>
      </c>
      <c r="AO204" s="158" t="str">
        <f t="shared" si="78"/>
        <v/>
      </c>
      <c r="AP204" s="70" t="str">
        <f t="shared" si="79"/>
        <v/>
      </c>
      <c r="AQ204" s="158" t="str">
        <f t="shared" si="59"/>
        <v/>
      </c>
      <c r="AR204" s="158" t="str">
        <f t="shared" si="80"/>
        <v/>
      </c>
    </row>
    <row r="205" spans="1:44" ht="11.25" customHeight="1" x14ac:dyDescent="0.2">
      <c r="A205" s="131" t="s">
        <v>738</v>
      </c>
      <c r="B205" s="133"/>
      <c r="C205" s="133"/>
      <c r="D205" s="133"/>
      <c r="E205" s="133">
        <v>1</v>
      </c>
      <c r="F205" s="143">
        <f t="shared" si="82"/>
        <v>0</v>
      </c>
      <c r="G205" s="147"/>
      <c r="H205" s="148"/>
      <c r="I205" s="144"/>
      <c r="J205" s="150"/>
      <c r="K205" s="151"/>
      <c r="L205" s="152">
        <f t="shared" si="60"/>
        <v>0</v>
      </c>
      <c r="M205" s="152">
        <f t="shared" si="61"/>
        <v>0</v>
      </c>
      <c r="N205" s="155"/>
      <c r="O205" s="154"/>
      <c r="P205" s="146"/>
      <c r="Q205" s="128">
        <f ca="1">IF(OR(ISBLANK($C$10),ISBLANK($C$12),ISBLANK($G$12),ISBLANK($G$13),AND(LEFT(G205,6)="Atrium",ISBLANK(I205))=TRUE)=TRUE,0,IF(LEFT(G205,6)="Atrium",IF(G205='ASHRAE 90.1 2013 - CST'!$D$2,0.4+I205*0.02,I205*0.03),IF(ISBLANK(G205),IF(ISBLANK(H205),"0",VLOOKUP(H205,INDIRECT("BSSTTable_"&amp;$C$10),2,FALSE)),INDEX(INDIRECT("CSTTable_"&amp;$C$10),MATCH($C$12,INDIRECT("BldgTypes_"&amp;$C$10),0),MATCH(G205,INDIRECT("CSTTableTypes_"&amp;$C$10),0)))))</f>
        <v>0</v>
      </c>
      <c r="R205" s="128">
        <f t="shared" ca="1" si="62"/>
        <v>0</v>
      </c>
      <c r="S205" s="128">
        <f t="shared" ca="1" si="63"/>
        <v>0</v>
      </c>
      <c r="T205" s="130">
        <f t="shared" si="64"/>
        <v>0</v>
      </c>
      <c r="U205" s="130">
        <f t="shared" si="65"/>
        <v>0</v>
      </c>
      <c r="V205" s="135">
        <f t="shared" ca="1" si="66"/>
        <v>0</v>
      </c>
      <c r="W205" s="135">
        <f t="shared" ca="1" si="67"/>
        <v>0</v>
      </c>
      <c r="X205" s="135">
        <f t="shared" ca="1" si="68"/>
        <v>0</v>
      </c>
      <c r="Y205" s="135">
        <f t="shared" ca="1" si="69"/>
        <v>0</v>
      </c>
      <c r="Z205" s="129">
        <f t="shared" si="70"/>
        <v>0</v>
      </c>
      <c r="AA205" s="129">
        <f t="shared" si="71"/>
        <v>0</v>
      </c>
      <c r="AB205" s="130">
        <f t="shared" ca="1" si="72"/>
        <v>0</v>
      </c>
      <c r="AC205" s="130">
        <f t="shared" ca="1" si="73"/>
        <v>0</v>
      </c>
      <c r="AD205" s="130">
        <f t="shared" si="83"/>
        <v>0</v>
      </c>
      <c r="AE205" s="130">
        <f t="shared" si="74"/>
        <v>0</v>
      </c>
      <c r="AF205" s="130">
        <f t="shared" ca="1" si="75"/>
        <v>0</v>
      </c>
      <c r="AG205" s="130">
        <f t="shared" ca="1" si="76"/>
        <v>0</v>
      </c>
      <c r="AH205" s="218"/>
      <c r="AI205" s="204"/>
      <c r="AJ205" s="204"/>
      <c r="AK205" s="162">
        <f t="shared" si="81"/>
        <v>185</v>
      </c>
      <c r="AL205" s="70">
        <f t="shared" si="77"/>
        <v>0</v>
      </c>
      <c r="AM205" s="70" t="e">
        <f>VLOOKUP(Worksheet!N205,code!$K$3:$M$13,3,FALSE)</f>
        <v>#N/A</v>
      </c>
      <c r="AN205" s="158" t="str">
        <f t="shared" si="58"/>
        <v/>
      </c>
      <c r="AO205" s="158" t="str">
        <f t="shared" si="78"/>
        <v/>
      </c>
      <c r="AP205" s="70" t="str">
        <f t="shared" si="79"/>
        <v/>
      </c>
      <c r="AQ205" s="158" t="str">
        <f t="shared" si="59"/>
        <v/>
      </c>
      <c r="AR205" s="158" t="str">
        <f t="shared" si="80"/>
        <v/>
      </c>
    </row>
    <row r="206" spans="1:44" ht="11.25" customHeight="1" x14ac:dyDescent="0.2">
      <c r="A206" s="131" t="s">
        <v>738</v>
      </c>
      <c r="B206" s="133"/>
      <c r="C206" s="133"/>
      <c r="D206" s="133"/>
      <c r="E206" s="133">
        <v>1</v>
      </c>
      <c r="F206" s="143">
        <f t="shared" si="82"/>
        <v>0</v>
      </c>
      <c r="G206" s="147"/>
      <c r="H206" s="148"/>
      <c r="I206" s="144"/>
      <c r="J206" s="150"/>
      <c r="K206" s="151"/>
      <c r="L206" s="152">
        <f t="shared" si="60"/>
        <v>0</v>
      </c>
      <c r="M206" s="152">
        <f t="shared" si="61"/>
        <v>0</v>
      </c>
      <c r="N206" s="155"/>
      <c r="O206" s="154"/>
      <c r="P206" s="146"/>
      <c r="Q206" s="128">
        <f ca="1">IF(OR(ISBLANK($C$10),ISBLANK($C$12),ISBLANK($G$12),ISBLANK($G$13),AND(LEFT(G206,6)="Atrium",ISBLANK(I206))=TRUE)=TRUE,0,IF(LEFT(G206,6)="Atrium",IF(G206='ASHRAE 90.1 2013 - CST'!$D$2,0.4+I206*0.02,I206*0.03),IF(ISBLANK(G206),IF(ISBLANK(H206),"0",VLOOKUP(H206,INDIRECT("BSSTTable_"&amp;$C$10),2,FALSE)),INDEX(INDIRECT("CSTTable_"&amp;$C$10),MATCH($C$12,INDIRECT("BldgTypes_"&amp;$C$10),0),MATCH(G206,INDIRECT("CSTTableTypes_"&amp;$C$10),0)))))</f>
        <v>0</v>
      </c>
      <c r="R206" s="128">
        <f t="shared" ca="1" si="62"/>
        <v>0</v>
      </c>
      <c r="S206" s="128">
        <f t="shared" ca="1" si="63"/>
        <v>0</v>
      </c>
      <c r="T206" s="130">
        <f t="shared" si="64"/>
        <v>0</v>
      </c>
      <c r="U206" s="130">
        <f t="shared" si="65"/>
        <v>0</v>
      </c>
      <c r="V206" s="135">
        <f t="shared" ca="1" si="66"/>
        <v>0</v>
      </c>
      <c r="W206" s="135">
        <f t="shared" ca="1" si="67"/>
        <v>0</v>
      </c>
      <c r="X206" s="135">
        <f t="shared" ca="1" si="68"/>
        <v>0</v>
      </c>
      <c r="Y206" s="135">
        <f t="shared" ca="1" si="69"/>
        <v>0</v>
      </c>
      <c r="Z206" s="129">
        <f t="shared" si="70"/>
        <v>0</v>
      </c>
      <c r="AA206" s="129">
        <f t="shared" si="71"/>
        <v>0</v>
      </c>
      <c r="AB206" s="130">
        <f t="shared" ca="1" si="72"/>
        <v>0</v>
      </c>
      <c r="AC206" s="130">
        <f t="shared" ca="1" si="73"/>
        <v>0</v>
      </c>
      <c r="AD206" s="130">
        <f t="shared" si="83"/>
        <v>0</v>
      </c>
      <c r="AE206" s="130">
        <f t="shared" si="74"/>
        <v>0</v>
      </c>
      <c r="AF206" s="130">
        <f t="shared" ca="1" si="75"/>
        <v>0</v>
      </c>
      <c r="AG206" s="130">
        <f t="shared" ca="1" si="76"/>
        <v>0</v>
      </c>
      <c r="AH206" s="218"/>
      <c r="AI206" s="204"/>
      <c r="AJ206" s="204"/>
      <c r="AK206" s="162">
        <f t="shared" si="81"/>
        <v>186</v>
      </c>
      <c r="AL206" s="70">
        <f t="shared" si="77"/>
        <v>0</v>
      </c>
      <c r="AM206" s="70" t="e">
        <f>VLOOKUP(Worksheet!N206,code!$K$3:$M$13,3,FALSE)</f>
        <v>#N/A</v>
      </c>
      <c r="AN206" s="158" t="str">
        <f t="shared" si="58"/>
        <v/>
      </c>
      <c r="AO206" s="158" t="str">
        <f t="shared" si="78"/>
        <v/>
      </c>
      <c r="AP206" s="70" t="str">
        <f t="shared" si="79"/>
        <v/>
      </c>
      <c r="AQ206" s="158" t="str">
        <f t="shared" si="59"/>
        <v/>
      </c>
      <c r="AR206" s="158" t="str">
        <f t="shared" si="80"/>
        <v/>
      </c>
    </row>
    <row r="207" spans="1:44" ht="11.25" customHeight="1" x14ac:dyDescent="0.2">
      <c r="A207" s="131" t="s">
        <v>738</v>
      </c>
      <c r="B207" s="133"/>
      <c r="C207" s="133"/>
      <c r="D207" s="133"/>
      <c r="E207" s="133">
        <v>1</v>
      </c>
      <c r="F207" s="143">
        <f t="shared" si="82"/>
        <v>0</v>
      </c>
      <c r="G207" s="147"/>
      <c r="H207" s="148"/>
      <c r="I207" s="144"/>
      <c r="J207" s="150"/>
      <c r="K207" s="151"/>
      <c r="L207" s="152">
        <f t="shared" si="60"/>
        <v>0</v>
      </c>
      <c r="M207" s="152">
        <f t="shared" si="61"/>
        <v>0</v>
      </c>
      <c r="N207" s="155"/>
      <c r="O207" s="154"/>
      <c r="P207" s="146"/>
      <c r="Q207" s="128">
        <f ca="1">IF(OR(ISBLANK($C$10),ISBLANK($C$12),ISBLANK($G$12),ISBLANK($G$13),AND(LEFT(G207,6)="Atrium",ISBLANK(I207))=TRUE)=TRUE,0,IF(LEFT(G207,6)="Atrium",IF(G207='ASHRAE 90.1 2013 - CST'!$D$2,0.4+I207*0.02,I207*0.03),IF(ISBLANK(G207),IF(ISBLANK(H207),"0",VLOOKUP(H207,INDIRECT("BSSTTable_"&amp;$C$10),2,FALSE)),INDEX(INDIRECT("CSTTable_"&amp;$C$10),MATCH($C$12,INDIRECT("BldgTypes_"&amp;$C$10),0),MATCH(G207,INDIRECT("CSTTableTypes_"&amp;$C$10),0)))))</f>
        <v>0</v>
      </c>
      <c r="R207" s="128">
        <f t="shared" ca="1" si="62"/>
        <v>0</v>
      </c>
      <c r="S207" s="128">
        <f t="shared" ca="1" si="63"/>
        <v>0</v>
      </c>
      <c r="T207" s="130">
        <f t="shared" si="64"/>
        <v>0</v>
      </c>
      <c r="U207" s="130">
        <f t="shared" si="65"/>
        <v>0</v>
      </c>
      <c r="V207" s="135">
        <f t="shared" ca="1" si="66"/>
        <v>0</v>
      </c>
      <c r="W207" s="135">
        <f t="shared" ca="1" si="67"/>
        <v>0</v>
      </c>
      <c r="X207" s="135">
        <f t="shared" ca="1" si="68"/>
        <v>0</v>
      </c>
      <c r="Y207" s="135">
        <f t="shared" ca="1" si="69"/>
        <v>0</v>
      </c>
      <c r="Z207" s="129">
        <f t="shared" si="70"/>
        <v>0</v>
      </c>
      <c r="AA207" s="129">
        <f t="shared" si="71"/>
        <v>0</v>
      </c>
      <c r="AB207" s="130">
        <f t="shared" ca="1" si="72"/>
        <v>0</v>
      </c>
      <c r="AC207" s="130">
        <f t="shared" ca="1" si="73"/>
        <v>0</v>
      </c>
      <c r="AD207" s="130">
        <f t="shared" si="83"/>
        <v>0</v>
      </c>
      <c r="AE207" s="130">
        <f t="shared" si="74"/>
        <v>0</v>
      </c>
      <c r="AF207" s="130">
        <f t="shared" ca="1" si="75"/>
        <v>0</v>
      </c>
      <c r="AG207" s="130">
        <f t="shared" ca="1" si="76"/>
        <v>0</v>
      </c>
      <c r="AH207" s="218"/>
      <c r="AI207" s="204"/>
      <c r="AJ207" s="204"/>
      <c r="AK207" s="162">
        <f t="shared" si="81"/>
        <v>187</v>
      </c>
      <c r="AL207" s="70">
        <f t="shared" si="77"/>
        <v>0</v>
      </c>
      <c r="AM207" s="70" t="e">
        <f>VLOOKUP(Worksheet!N207,code!$K$3:$M$13,3,FALSE)</f>
        <v>#N/A</v>
      </c>
      <c r="AN207" s="158" t="str">
        <f t="shared" si="58"/>
        <v/>
      </c>
      <c r="AO207" s="158" t="str">
        <f t="shared" si="78"/>
        <v/>
      </c>
      <c r="AP207" s="70" t="str">
        <f t="shared" si="79"/>
        <v/>
      </c>
      <c r="AQ207" s="158" t="str">
        <f t="shared" si="59"/>
        <v/>
      </c>
      <c r="AR207" s="158" t="str">
        <f t="shared" si="80"/>
        <v/>
      </c>
    </row>
    <row r="208" spans="1:44" ht="11.25" customHeight="1" x14ac:dyDescent="0.2">
      <c r="A208" s="131" t="s">
        <v>738</v>
      </c>
      <c r="B208" s="133"/>
      <c r="C208" s="133"/>
      <c r="D208" s="133"/>
      <c r="E208" s="133">
        <v>1</v>
      </c>
      <c r="F208" s="143">
        <f t="shared" si="82"/>
        <v>0</v>
      </c>
      <c r="G208" s="147"/>
      <c r="H208" s="148"/>
      <c r="I208" s="144"/>
      <c r="J208" s="150"/>
      <c r="K208" s="151"/>
      <c r="L208" s="152">
        <f t="shared" si="60"/>
        <v>0</v>
      </c>
      <c r="M208" s="152">
        <f t="shared" si="61"/>
        <v>0</v>
      </c>
      <c r="N208" s="155"/>
      <c r="O208" s="154"/>
      <c r="P208" s="146"/>
      <c r="Q208" s="128">
        <f ca="1">IF(OR(ISBLANK($C$10),ISBLANK($C$12),ISBLANK($G$12),ISBLANK($G$13),AND(LEFT(G208,6)="Atrium",ISBLANK(I208))=TRUE)=TRUE,0,IF(LEFT(G208,6)="Atrium",IF(G208='ASHRAE 90.1 2013 - CST'!$D$2,0.4+I208*0.02,I208*0.03),IF(ISBLANK(G208),IF(ISBLANK(H208),"0",VLOOKUP(H208,INDIRECT("BSSTTable_"&amp;$C$10),2,FALSE)),INDEX(INDIRECT("CSTTable_"&amp;$C$10),MATCH($C$12,INDIRECT("BldgTypes_"&amp;$C$10),0),MATCH(G208,INDIRECT("CSTTableTypes_"&amp;$C$10),0)))))</f>
        <v>0</v>
      </c>
      <c r="R208" s="128">
        <f t="shared" ca="1" si="62"/>
        <v>0</v>
      </c>
      <c r="S208" s="128">
        <f t="shared" ca="1" si="63"/>
        <v>0</v>
      </c>
      <c r="T208" s="130">
        <f t="shared" si="64"/>
        <v>0</v>
      </c>
      <c r="U208" s="130">
        <f t="shared" si="65"/>
        <v>0</v>
      </c>
      <c r="V208" s="135">
        <f t="shared" ca="1" si="66"/>
        <v>0</v>
      </c>
      <c r="W208" s="135">
        <f t="shared" ca="1" si="67"/>
        <v>0</v>
      </c>
      <c r="X208" s="135">
        <f t="shared" ca="1" si="68"/>
        <v>0</v>
      </c>
      <c r="Y208" s="135">
        <f t="shared" ca="1" si="69"/>
        <v>0</v>
      </c>
      <c r="Z208" s="129">
        <f t="shared" si="70"/>
        <v>0</v>
      </c>
      <c r="AA208" s="129">
        <f t="shared" si="71"/>
        <v>0</v>
      </c>
      <c r="AB208" s="130">
        <f t="shared" ca="1" si="72"/>
        <v>0</v>
      </c>
      <c r="AC208" s="130">
        <f t="shared" ca="1" si="73"/>
        <v>0</v>
      </c>
      <c r="AD208" s="130">
        <f t="shared" si="83"/>
        <v>0</v>
      </c>
      <c r="AE208" s="130">
        <f t="shared" si="74"/>
        <v>0</v>
      </c>
      <c r="AF208" s="130">
        <f t="shared" ca="1" si="75"/>
        <v>0</v>
      </c>
      <c r="AG208" s="130">
        <f t="shared" ca="1" si="76"/>
        <v>0</v>
      </c>
      <c r="AH208" s="218"/>
      <c r="AI208" s="204"/>
      <c r="AJ208" s="204"/>
      <c r="AK208" s="162">
        <f t="shared" si="81"/>
        <v>188</v>
      </c>
      <c r="AL208" s="70">
        <f t="shared" si="77"/>
        <v>0</v>
      </c>
      <c r="AM208" s="70" t="e">
        <f>VLOOKUP(Worksheet!N208,code!$K$3:$M$13,3,FALSE)</f>
        <v>#N/A</v>
      </c>
      <c r="AN208" s="158" t="str">
        <f t="shared" si="58"/>
        <v/>
      </c>
      <c r="AO208" s="158" t="str">
        <f t="shared" si="78"/>
        <v/>
      </c>
      <c r="AP208" s="70" t="str">
        <f t="shared" si="79"/>
        <v/>
      </c>
      <c r="AQ208" s="158" t="str">
        <f t="shared" si="59"/>
        <v/>
      </c>
      <c r="AR208" s="158" t="str">
        <f t="shared" si="80"/>
        <v/>
      </c>
    </row>
    <row r="209" spans="1:44" ht="11.25" customHeight="1" x14ac:dyDescent="0.2">
      <c r="A209" s="131" t="s">
        <v>738</v>
      </c>
      <c r="B209" s="133"/>
      <c r="C209" s="133"/>
      <c r="D209" s="133"/>
      <c r="E209" s="133">
        <v>1</v>
      </c>
      <c r="F209" s="143">
        <f t="shared" si="82"/>
        <v>0</v>
      </c>
      <c r="G209" s="147"/>
      <c r="H209" s="148"/>
      <c r="I209" s="144"/>
      <c r="J209" s="150"/>
      <c r="K209" s="151"/>
      <c r="L209" s="152">
        <f t="shared" si="60"/>
        <v>0</v>
      </c>
      <c r="M209" s="152">
        <f t="shared" si="61"/>
        <v>0</v>
      </c>
      <c r="N209" s="155"/>
      <c r="O209" s="154"/>
      <c r="P209" s="146"/>
      <c r="Q209" s="128">
        <f ca="1">IF(OR(ISBLANK($C$10),ISBLANK($C$12),ISBLANK($G$12),ISBLANK($G$13),AND(LEFT(G209,6)="Atrium",ISBLANK(I209))=TRUE)=TRUE,0,IF(LEFT(G209,6)="Atrium",IF(G209='ASHRAE 90.1 2013 - CST'!$D$2,0.4+I209*0.02,I209*0.03),IF(ISBLANK(G209),IF(ISBLANK(H209),"0",VLOOKUP(H209,INDIRECT("BSSTTable_"&amp;$C$10),2,FALSE)),INDEX(INDIRECT("CSTTable_"&amp;$C$10),MATCH($C$12,INDIRECT("BldgTypes_"&amp;$C$10),0),MATCH(G209,INDIRECT("CSTTableTypes_"&amp;$C$10),0)))))</f>
        <v>0</v>
      </c>
      <c r="R209" s="128">
        <f t="shared" ca="1" si="62"/>
        <v>0</v>
      </c>
      <c r="S209" s="128">
        <f t="shared" ca="1" si="63"/>
        <v>0</v>
      </c>
      <c r="T209" s="130">
        <f t="shared" si="64"/>
        <v>0</v>
      </c>
      <c r="U209" s="130">
        <f t="shared" si="65"/>
        <v>0</v>
      </c>
      <c r="V209" s="135">
        <f t="shared" ca="1" si="66"/>
        <v>0</v>
      </c>
      <c r="W209" s="135">
        <f t="shared" ca="1" si="67"/>
        <v>0</v>
      </c>
      <c r="X209" s="135">
        <f t="shared" ca="1" si="68"/>
        <v>0</v>
      </c>
      <c r="Y209" s="135">
        <f t="shared" ca="1" si="69"/>
        <v>0</v>
      </c>
      <c r="Z209" s="129">
        <f t="shared" si="70"/>
        <v>0</v>
      </c>
      <c r="AA209" s="129">
        <f t="shared" si="71"/>
        <v>0</v>
      </c>
      <c r="AB209" s="130">
        <f t="shared" ca="1" si="72"/>
        <v>0</v>
      </c>
      <c r="AC209" s="130">
        <f t="shared" ca="1" si="73"/>
        <v>0</v>
      </c>
      <c r="AD209" s="130">
        <f t="shared" si="83"/>
        <v>0</v>
      </c>
      <c r="AE209" s="130">
        <f t="shared" si="74"/>
        <v>0</v>
      </c>
      <c r="AF209" s="130">
        <f t="shared" ca="1" si="75"/>
        <v>0</v>
      </c>
      <c r="AG209" s="130">
        <f t="shared" ca="1" si="76"/>
        <v>0</v>
      </c>
      <c r="AH209" s="218"/>
      <c r="AI209" s="204"/>
      <c r="AJ209" s="204"/>
      <c r="AK209" s="162">
        <f t="shared" si="81"/>
        <v>189</v>
      </c>
      <c r="AL209" s="70">
        <f t="shared" si="77"/>
        <v>0</v>
      </c>
      <c r="AM209" s="70" t="e">
        <f>VLOOKUP(Worksheet!N209,code!$K$3:$M$13,3,FALSE)</f>
        <v>#N/A</v>
      </c>
      <c r="AN209" s="158" t="str">
        <f t="shared" si="58"/>
        <v/>
      </c>
      <c r="AO209" s="158" t="str">
        <f t="shared" si="78"/>
        <v/>
      </c>
      <c r="AP209" s="70" t="str">
        <f t="shared" si="79"/>
        <v/>
      </c>
      <c r="AQ209" s="158" t="str">
        <f t="shared" si="59"/>
        <v/>
      </c>
      <c r="AR209" s="158" t="str">
        <f t="shared" si="80"/>
        <v/>
      </c>
    </row>
    <row r="210" spans="1:44" ht="11.25" customHeight="1" x14ac:dyDescent="0.2">
      <c r="A210" s="131" t="s">
        <v>738</v>
      </c>
      <c r="B210" s="133"/>
      <c r="C210" s="133"/>
      <c r="D210" s="133"/>
      <c r="E210" s="133">
        <v>1</v>
      </c>
      <c r="F210" s="143">
        <f t="shared" si="82"/>
        <v>0</v>
      </c>
      <c r="G210" s="147"/>
      <c r="H210" s="148"/>
      <c r="I210" s="144"/>
      <c r="J210" s="150"/>
      <c r="K210" s="151"/>
      <c r="L210" s="152">
        <f t="shared" si="60"/>
        <v>0</v>
      </c>
      <c r="M210" s="152">
        <f t="shared" si="61"/>
        <v>0</v>
      </c>
      <c r="N210" s="155"/>
      <c r="O210" s="154"/>
      <c r="P210" s="146"/>
      <c r="Q210" s="128">
        <f ca="1">IF(OR(ISBLANK($C$10),ISBLANK($C$12),ISBLANK($G$12),ISBLANK($G$13),AND(LEFT(G210,6)="Atrium",ISBLANK(I210))=TRUE)=TRUE,0,IF(LEFT(G210,6)="Atrium",IF(G210='ASHRAE 90.1 2013 - CST'!$D$2,0.4+I210*0.02,I210*0.03),IF(ISBLANK(G210),IF(ISBLANK(H210),"0",VLOOKUP(H210,INDIRECT("BSSTTable_"&amp;$C$10),2,FALSE)),INDEX(INDIRECT("CSTTable_"&amp;$C$10),MATCH($C$12,INDIRECT("BldgTypes_"&amp;$C$10),0),MATCH(G210,INDIRECT("CSTTableTypes_"&amp;$C$10),0)))))</f>
        <v>0</v>
      </c>
      <c r="R210" s="128">
        <f t="shared" ca="1" si="62"/>
        <v>0</v>
      </c>
      <c r="S210" s="128">
        <f t="shared" ca="1" si="63"/>
        <v>0</v>
      </c>
      <c r="T210" s="130">
        <f t="shared" si="64"/>
        <v>0</v>
      </c>
      <c r="U210" s="130">
        <f t="shared" si="65"/>
        <v>0</v>
      </c>
      <c r="V210" s="135">
        <f t="shared" ca="1" si="66"/>
        <v>0</v>
      </c>
      <c r="W210" s="135">
        <f t="shared" ca="1" si="67"/>
        <v>0</v>
      </c>
      <c r="X210" s="135">
        <f t="shared" ca="1" si="68"/>
        <v>0</v>
      </c>
      <c r="Y210" s="135">
        <f t="shared" ca="1" si="69"/>
        <v>0</v>
      </c>
      <c r="Z210" s="129">
        <f t="shared" si="70"/>
        <v>0</v>
      </c>
      <c r="AA210" s="129">
        <f t="shared" si="71"/>
        <v>0</v>
      </c>
      <c r="AB210" s="130">
        <f t="shared" ca="1" si="72"/>
        <v>0</v>
      </c>
      <c r="AC210" s="130">
        <f t="shared" ca="1" si="73"/>
        <v>0</v>
      </c>
      <c r="AD210" s="130">
        <f t="shared" si="83"/>
        <v>0</v>
      </c>
      <c r="AE210" s="130">
        <f t="shared" si="74"/>
        <v>0</v>
      </c>
      <c r="AF210" s="130">
        <f t="shared" ca="1" si="75"/>
        <v>0</v>
      </c>
      <c r="AG210" s="130">
        <f t="shared" ca="1" si="76"/>
        <v>0</v>
      </c>
      <c r="AH210" s="218"/>
      <c r="AI210" s="204"/>
      <c r="AJ210" s="204"/>
      <c r="AK210" s="162">
        <f t="shared" si="81"/>
        <v>190</v>
      </c>
      <c r="AL210" s="70">
        <f t="shared" si="77"/>
        <v>0</v>
      </c>
      <c r="AM210" s="70" t="e">
        <f>VLOOKUP(Worksheet!N210,code!$K$3:$M$13,3,FALSE)</f>
        <v>#N/A</v>
      </c>
      <c r="AN210" s="158" t="str">
        <f t="shared" si="58"/>
        <v/>
      </c>
      <c r="AO210" s="158" t="str">
        <f t="shared" si="78"/>
        <v/>
      </c>
      <c r="AP210" s="70" t="str">
        <f t="shared" si="79"/>
        <v/>
      </c>
      <c r="AQ210" s="158" t="str">
        <f t="shared" si="59"/>
        <v/>
      </c>
      <c r="AR210" s="158" t="str">
        <f t="shared" si="80"/>
        <v/>
      </c>
    </row>
    <row r="211" spans="1:44" ht="11.25" customHeight="1" x14ac:dyDescent="0.2">
      <c r="A211" s="131" t="s">
        <v>738</v>
      </c>
      <c r="B211" s="133"/>
      <c r="C211" s="133"/>
      <c r="D211" s="133"/>
      <c r="E211" s="133">
        <v>1</v>
      </c>
      <c r="F211" s="143">
        <f t="shared" si="82"/>
        <v>0</v>
      </c>
      <c r="G211" s="147"/>
      <c r="H211" s="148"/>
      <c r="I211" s="144"/>
      <c r="J211" s="150"/>
      <c r="K211" s="151"/>
      <c r="L211" s="152">
        <f t="shared" si="60"/>
        <v>0</v>
      </c>
      <c r="M211" s="152">
        <f t="shared" si="61"/>
        <v>0</v>
      </c>
      <c r="N211" s="155"/>
      <c r="O211" s="154"/>
      <c r="P211" s="146"/>
      <c r="Q211" s="128">
        <f ca="1">IF(OR(ISBLANK($C$10),ISBLANK($C$12),ISBLANK($G$12),ISBLANK($G$13),AND(LEFT(G211,6)="Atrium",ISBLANK(I211))=TRUE)=TRUE,0,IF(LEFT(G211,6)="Atrium",IF(G211='ASHRAE 90.1 2013 - CST'!$D$2,0.4+I211*0.02,I211*0.03),IF(ISBLANK(G211),IF(ISBLANK(H211),"0",VLOOKUP(H211,INDIRECT("BSSTTable_"&amp;$C$10),2,FALSE)),INDEX(INDIRECT("CSTTable_"&amp;$C$10),MATCH($C$12,INDIRECT("BldgTypes_"&amp;$C$10),0),MATCH(G211,INDIRECT("CSTTableTypes_"&amp;$C$10),0)))))</f>
        <v>0</v>
      </c>
      <c r="R211" s="128">
        <f t="shared" ca="1" si="62"/>
        <v>0</v>
      </c>
      <c r="S211" s="128">
        <f t="shared" ca="1" si="63"/>
        <v>0</v>
      </c>
      <c r="T211" s="130">
        <f t="shared" si="64"/>
        <v>0</v>
      </c>
      <c r="U211" s="130">
        <f t="shared" si="65"/>
        <v>0</v>
      </c>
      <c r="V211" s="135">
        <f t="shared" ca="1" si="66"/>
        <v>0</v>
      </c>
      <c r="W211" s="135">
        <f t="shared" ca="1" si="67"/>
        <v>0</v>
      </c>
      <c r="X211" s="135">
        <f t="shared" ca="1" si="68"/>
        <v>0</v>
      </c>
      <c r="Y211" s="135">
        <f t="shared" ca="1" si="69"/>
        <v>0</v>
      </c>
      <c r="Z211" s="129">
        <f t="shared" si="70"/>
        <v>0</v>
      </c>
      <c r="AA211" s="129">
        <f t="shared" si="71"/>
        <v>0</v>
      </c>
      <c r="AB211" s="130">
        <f t="shared" ca="1" si="72"/>
        <v>0</v>
      </c>
      <c r="AC211" s="130">
        <f t="shared" ca="1" si="73"/>
        <v>0</v>
      </c>
      <c r="AD211" s="130">
        <f t="shared" si="83"/>
        <v>0</v>
      </c>
      <c r="AE211" s="130">
        <f t="shared" si="74"/>
        <v>0</v>
      </c>
      <c r="AF211" s="130">
        <f t="shared" ca="1" si="75"/>
        <v>0</v>
      </c>
      <c r="AG211" s="130">
        <f t="shared" ca="1" si="76"/>
        <v>0</v>
      </c>
      <c r="AH211" s="218"/>
      <c r="AI211" s="204"/>
      <c r="AJ211" s="204"/>
      <c r="AK211" s="162">
        <f t="shared" si="81"/>
        <v>191</v>
      </c>
      <c r="AL211" s="70">
        <f t="shared" si="77"/>
        <v>0</v>
      </c>
      <c r="AM211" s="70" t="e">
        <f>VLOOKUP(Worksheet!N211,code!$K$3:$M$13,3,FALSE)</f>
        <v>#N/A</v>
      </c>
      <c r="AN211" s="158" t="str">
        <f t="shared" si="58"/>
        <v/>
      </c>
      <c r="AO211" s="158" t="str">
        <f t="shared" si="78"/>
        <v/>
      </c>
      <c r="AP211" s="70" t="str">
        <f t="shared" si="79"/>
        <v/>
      </c>
      <c r="AQ211" s="158" t="str">
        <f t="shared" si="59"/>
        <v/>
      </c>
      <c r="AR211" s="158" t="str">
        <f t="shared" si="80"/>
        <v/>
      </c>
    </row>
    <row r="212" spans="1:44" ht="11.25" customHeight="1" x14ac:dyDescent="0.2">
      <c r="A212" s="131" t="s">
        <v>738</v>
      </c>
      <c r="B212" s="133"/>
      <c r="C212" s="133"/>
      <c r="D212" s="133"/>
      <c r="E212" s="133">
        <v>1</v>
      </c>
      <c r="F212" s="143">
        <f t="shared" si="82"/>
        <v>0</v>
      </c>
      <c r="G212" s="147"/>
      <c r="H212" s="148"/>
      <c r="I212" s="144"/>
      <c r="J212" s="150"/>
      <c r="K212" s="151"/>
      <c r="L212" s="152">
        <f t="shared" si="60"/>
        <v>0</v>
      </c>
      <c r="M212" s="152">
        <f t="shared" si="61"/>
        <v>0</v>
      </c>
      <c r="N212" s="155"/>
      <c r="O212" s="154"/>
      <c r="P212" s="146"/>
      <c r="Q212" s="128">
        <f ca="1">IF(OR(ISBLANK($C$10),ISBLANK($C$12),ISBLANK($G$12),ISBLANK($G$13),AND(LEFT(G212,6)="Atrium",ISBLANK(I212))=TRUE)=TRUE,0,IF(LEFT(G212,6)="Atrium",IF(G212='ASHRAE 90.1 2013 - CST'!$D$2,0.4+I212*0.02,I212*0.03),IF(ISBLANK(G212),IF(ISBLANK(H212),"0",VLOOKUP(H212,INDIRECT("BSSTTable_"&amp;$C$10),2,FALSE)),INDEX(INDIRECT("CSTTable_"&amp;$C$10),MATCH($C$12,INDIRECT("BldgTypes_"&amp;$C$10),0),MATCH(G212,INDIRECT("CSTTableTypes_"&amp;$C$10),0)))))</f>
        <v>0</v>
      </c>
      <c r="R212" s="128">
        <f t="shared" ca="1" si="62"/>
        <v>0</v>
      </c>
      <c r="S212" s="128">
        <f t="shared" ca="1" si="63"/>
        <v>0</v>
      </c>
      <c r="T212" s="130">
        <f t="shared" si="64"/>
        <v>0</v>
      </c>
      <c r="U212" s="130">
        <f t="shared" si="65"/>
        <v>0</v>
      </c>
      <c r="V212" s="135">
        <f t="shared" ca="1" si="66"/>
        <v>0</v>
      </c>
      <c r="W212" s="135">
        <f t="shared" ca="1" si="67"/>
        <v>0</v>
      </c>
      <c r="X212" s="135">
        <f t="shared" ca="1" si="68"/>
        <v>0</v>
      </c>
      <c r="Y212" s="135">
        <f t="shared" ca="1" si="69"/>
        <v>0</v>
      </c>
      <c r="Z212" s="129">
        <f t="shared" si="70"/>
        <v>0</v>
      </c>
      <c r="AA212" s="129">
        <f t="shared" si="71"/>
        <v>0</v>
      </c>
      <c r="AB212" s="130">
        <f t="shared" ca="1" si="72"/>
        <v>0</v>
      </c>
      <c r="AC212" s="130">
        <f t="shared" ca="1" si="73"/>
        <v>0</v>
      </c>
      <c r="AD212" s="130">
        <f t="shared" si="83"/>
        <v>0</v>
      </c>
      <c r="AE212" s="130">
        <f t="shared" si="74"/>
        <v>0</v>
      </c>
      <c r="AF212" s="130">
        <f t="shared" ca="1" si="75"/>
        <v>0</v>
      </c>
      <c r="AG212" s="130">
        <f t="shared" ca="1" si="76"/>
        <v>0</v>
      </c>
      <c r="AH212" s="218"/>
      <c r="AI212" s="204"/>
      <c r="AJ212" s="204"/>
      <c r="AK212" s="162">
        <f t="shared" si="81"/>
        <v>192</v>
      </c>
      <c r="AL212" s="70">
        <f t="shared" si="77"/>
        <v>0</v>
      </c>
      <c r="AM212" s="70" t="e">
        <f>VLOOKUP(Worksheet!N212,code!$K$3:$M$13,3,FALSE)</f>
        <v>#N/A</v>
      </c>
      <c r="AN212" s="158" t="str">
        <f t="shared" si="58"/>
        <v/>
      </c>
      <c r="AO212" s="158" t="str">
        <f t="shared" si="78"/>
        <v/>
      </c>
      <c r="AP212" s="70" t="str">
        <f t="shared" si="79"/>
        <v/>
      </c>
      <c r="AQ212" s="158" t="str">
        <f t="shared" si="59"/>
        <v/>
      </c>
      <c r="AR212" s="158" t="str">
        <f t="shared" si="80"/>
        <v/>
      </c>
    </row>
    <row r="213" spans="1:44" ht="11.25" customHeight="1" x14ac:dyDescent="0.2">
      <c r="A213" s="131" t="s">
        <v>738</v>
      </c>
      <c r="B213" s="133"/>
      <c r="C213" s="133"/>
      <c r="D213" s="133"/>
      <c r="E213" s="133">
        <v>1</v>
      </c>
      <c r="F213" s="143">
        <f t="shared" si="82"/>
        <v>0</v>
      </c>
      <c r="G213" s="147"/>
      <c r="H213" s="148"/>
      <c r="I213" s="144"/>
      <c r="J213" s="150"/>
      <c r="K213" s="151"/>
      <c r="L213" s="152">
        <f t="shared" si="60"/>
        <v>0</v>
      </c>
      <c r="M213" s="152">
        <f t="shared" si="61"/>
        <v>0</v>
      </c>
      <c r="N213" s="155"/>
      <c r="O213" s="154"/>
      <c r="P213" s="146"/>
      <c r="Q213" s="128">
        <f ca="1">IF(OR(ISBLANK($C$10),ISBLANK($C$12),ISBLANK($G$12),ISBLANK($G$13),AND(LEFT(G213,6)="Atrium",ISBLANK(I213))=TRUE)=TRUE,0,IF(LEFT(G213,6)="Atrium",IF(G213='ASHRAE 90.1 2013 - CST'!$D$2,0.4+I213*0.02,I213*0.03),IF(ISBLANK(G213),IF(ISBLANK(H213),"0",VLOOKUP(H213,INDIRECT("BSSTTable_"&amp;$C$10),2,FALSE)),INDEX(INDIRECT("CSTTable_"&amp;$C$10),MATCH($C$12,INDIRECT("BldgTypes_"&amp;$C$10),0),MATCH(G213,INDIRECT("CSTTableTypes_"&amp;$C$10),0)))))</f>
        <v>0</v>
      </c>
      <c r="R213" s="128">
        <f t="shared" ca="1" si="62"/>
        <v>0</v>
      </c>
      <c r="S213" s="128">
        <f t="shared" ca="1" si="63"/>
        <v>0</v>
      </c>
      <c r="T213" s="130">
        <f t="shared" si="64"/>
        <v>0</v>
      </c>
      <c r="U213" s="130">
        <f t="shared" si="65"/>
        <v>0</v>
      </c>
      <c r="V213" s="135">
        <f t="shared" ca="1" si="66"/>
        <v>0</v>
      </c>
      <c r="W213" s="135">
        <f t="shared" ca="1" si="67"/>
        <v>0</v>
      </c>
      <c r="X213" s="135">
        <f t="shared" ca="1" si="68"/>
        <v>0</v>
      </c>
      <c r="Y213" s="135">
        <f t="shared" ca="1" si="69"/>
        <v>0</v>
      </c>
      <c r="Z213" s="129">
        <f t="shared" si="70"/>
        <v>0</v>
      </c>
      <c r="AA213" s="129">
        <f t="shared" si="71"/>
        <v>0</v>
      </c>
      <c r="AB213" s="130">
        <f t="shared" ca="1" si="72"/>
        <v>0</v>
      </c>
      <c r="AC213" s="130">
        <f t="shared" ca="1" si="73"/>
        <v>0</v>
      </c>
      <c r="AD213" s="130">
        <f t="shared" si="83"/>
        <v>0</v>
      </c>
      <c r="AE213" s="130">
        <f t="shared" si="74"/>
        <v>0</v>
      </c>
      <c r="AF213" s="130">
        <f t="shared" ca="1" si="75"/>
        <v>0</v>
      </c>
      <c r="AG213" s="130">
        <f t="shared" ca="1" si="76"/>
        <v>0</v>
      </c>
      <c r="AH213" s="218"/>
      <c r="AI213" s="204"/>
      <c r="AJ213" s="204"/>
      <c r="AK213" s="162">
        <f t="shared" si="81"/>
        <v>193</v>
      </c>
      <c r="AL213" s="70">
        <f t="shared" si="77"/>
        <v>0</v>
      </c>
      <c r="AM213" s="70" t="e">
        <f>VLOOKUP(Worksheet!N213,code!$K$3:$M$13,3,FALSE)</f>
        <v>#N/A</v>
      </c>
      <c r="AN213" s="158" t="str">
        <f t="shared" ref="AN213:AN276" si="84">IF($AP$17&lt;&gt;0, $AD$7/$AP$17*AP213, "")</f>
        <v/>
      </c>
      <c r="AO213" s="158" t="str">
        <f t="shared" si="78"/>
        <v/>
      </c>
      <c r="AP213" s="70" t="str">
        <f t="shared" si="79"/>
        <v/>
      </c>
      <c r="AQ213" s="158" t="str">
        <f t="shared" ref="AQ213:AQ276" si="85">IF($AP$17&lt;&gt;0, $AE$7/$AP$17*$AP213, "")</f>
        <v/>
      </c>
      <c r="AR213" s="158" t="str">
        <f t="shared" si="80"/>
        <v/>
      </c>
    </row>
    <row r="214" spans="1:44" ht="11.25" customHeight="1" x14ac:dyDescent="0.2">
      <c r="A214" s="131" t="s">
        <v>738</v>
      </c>
      <c r="B214" s="133"/>
      <c r="C214" s="133"/>
      <c r="D214" s="133"/>
      <c r="E214" s="133">
        <v>1</v>
      </c>
      <c r="F214" s="143">
        <f t="shared" si="82"/>
        <v>0</v>
      </c>
      <c r="G214" s="147"/>
      <c r="H214" s="148"/>
      <c r="I214" s="144"/>
      <c r="J214" s="150"/>
      <c r="K214" s="151"/>
      <c r="L214" s="152">
        <f t="shared" ref="L214:L277" si="86">C214*$E214</f>
        <v>0</v>
      </c>
      <c r="M214" s="152">
        <f t="shared" ref="M214:M277" si="87">D214*$E214</f>
        <v>0</v>
      </c>
      <c r="N214" s="155"/>
      <c r="O214" s="154"/>
      <c r="P214" s="146"/>
      <c r="Q214" s="128">
        <f ca="1">IF(OR(ISBLANK($C$10),ISBLANK($C$12),ISBLANK($G$12),ISBLANK($G$13),AND(LEFT(G214,6)="Atrium",ISBLANK(I214))=TRUE)=TRUE,0,IF(LEFT(G214,6)="Atrium",IF(G214='ASHRAE 90.1 2013 - CST'!$D$2,0.4+I214*0.02,I214*0.03),IF(ISBLANK(G214),IF(ISBLANK(H214),"0",VLOOKUP(H214,INDIRECT("BSSTTable_"&amp;$C$10),2,FALSE)),INDEX(INDIRECT("CSTTable_"&amp;$C$10),MATCH($C$12,INDIRECT("BldgTypes_"&amp;$C$10),0),MATCH(G214,INDIRECT("CSTTableTypes_"&amp;$C$10),0)))))</f>
        <v>0</v>
      </c>
      <c r="R214" s="128">
        <f t="shared" ref="R214:R277" ca="1" si="88">Q214</f>
        <v>0</v>
      </c>
      <c r="S214" s="128">
        <f t="shared" ref="S214:S277" ca="1" si="89">R214*F214</f>
        <v>0</v>
      </c>
      <c r="T214" s="130">
        <f t="shared" ref="T214:T277" si="90">L214*P214</f>
        <v>0</v>
      </c>
      <c r="U214" s="130">
        <f t="shared" ref="U214:U277" si="91">M214*P214</f>
        <v>0</v>
      </c>
      <c r="V214" s="135">
        <f t="shared" ref="V214:V277" ca="1" si="92">spaceSum(ROW(T214), COLUMN(T214))</f>
        <v>0</v>
      </c>
      <c r="W214" s="135">
        <f t="shared" ref="W214:W277" ca="1" si="93">spaceSum(ROW(U214), COLUMN(U214))</f>
        <v>0</v>
      </c>
      <c r="X214" s="135">
        <f t="shared" ref="X214:X277" ca="1" si="94">spaceSumIfYes(ROW(L214), COLUMN(L214), COLUMN(K214))</f>
        <v>0</v>
      </c>
      <c r="Y214" s="135">
        <f t="shared" ref="Y214:Y277" ca="1" si="95">spaceSumIfYes(ROW(M214), COLUMN(M214), COLUMN(K214))</f>
        <v>0</v>
      </c>
      <c r="Z214" s="129">
        <f t="shared" ref="Z214:Z277" si="96">IF(B214=0,0,IF(AND(X214&gt;0,(S214-V214&gt;0)),"Y","N"))</f>
        <v>0</v>
      </c>
      <c r="AA214" s="129">
        <f t="shared" ref="AA214:AA277" si="97">IF(B214=0,0,IF(AND(Y214&gt;0,(S214-W214&gt;0)),"Y","N"))</f>
        <v>0</v>
      </c>
      <c r="AB214" s="130">
        <f t="shared" ref="AB214:AB277" ca="1" si="98">IF(AND(NOT(ISNA(R214))),F214,0)</f>
        <v>0</v>
      </c>
      <c r="AC214" s="130">
        <f t="shared" ref="AC214:AC277" ca="1" si="99">IF(NOT(ISNA(S214)),S214,0)</f>
        <v>0</v>
      </c>
      <c r="AD214" s="130">
        <f t="shared" si="83"/>
        <v>0</v>
      </c>
      <c r="AE214" s="130">
        <f t="shared" ref="AE214:AE277" si="100">IF(AND(NOT(ISNA(U214)),$AA214="y"),W214,0)</f>
        <v>0</v>
      </c>
      <c r="AF214" s="130">
        <f t="shared" ref="AF214:AF277" ca="1" si="101">IF(AND(NOT(ISNA(V214)),$Z214="y"),X214,0)</f>
        <v>0</v>
      </c>
      <c r="AG214" s="130">
        <f t="shared" ref="AG214:AG277" ca="1" si="102">IF(AND(NOT(ISNA(W214)),$AA214="y"),Y214,0)</f>
        <v>0</v>
      </c>
      <c r="AH214" s="218"/>
      <c r="AI214" s="204"/>
      <c r="AJ214" s="204"/>
      <c r="AK214" s="162">
        <f t="shared" si="81"/>
        <v>194</v>
      </c>
      <c r="AL214" s="70">
        <f t="shared" ref="AL214:AL277" si="103">IF(T214&gt;0, IF(ISERROR(T214)=FALSE,T214),IF(ISERROR(U214)=FALSE,U214))</f>
        <v>0</v>
      </c>
      <c r="AM214" s="70" t="e">
        <f>VLOOKUP(Worksheet!N214,code!$K$3:$M$13,3,FALSE)</f>
        <v>#N/A</v>
      </c>
      <c r="AN214" s="158" t="str">
        <f t="shared" si="84"/>
        <v/>
      </c>
      <c r="AO214" s="158" t="str">
        <f t="shared" ref="AO214:AO277" si="104">IF($AP$17&lt;&gt;0, $T$12/$AP$17*AP214, "")</f>
        <v/>
      </c>
      <c r="AP214" s="70" t="str">
        <f t="shared" ref="AP214:AP277" si="105">IF(ISERROR(AL214)=FALSE,IF(ISERROR(AM214)=FALSE,AM214*AL214,""),"")</f>
        <v/>
      </c>
      <c r="AQ214" s="158" t="str">
        <f t="shared" si="85"/>
        <v/>
      </c>
      <c r="AR214" s="158" t="str">
        <f t="shared" ref="AR214:AR277" si="106">IF($AP$17&lt;&gt;0, $T$13/$AP$17*$AP214, "")</f>
        <v/>
      </c>
    </row>
    <row r="215" spans="1:44" ht="11.25" customHeight="1" x14ac:dyDescent="0.2">
      <c r="A215" s="131" t="s">
        <v>738</v>
      </c>
      <c r="B215" s="133"/>
      <c r="C215" s="133"/>
      <c r="D215" s="133"/>
      <c r="E215" s="133">
        <v>1</v>
      </c>
      <c r="F215" s="143">
        <f t="shared" si="82"/>
        <v>0</v>
      </c>
      <c r="G215" s="147"/>
      <c r="H215" s="148"/>
      <c r="I215" s="144"/>
      <c r="J215" s="150"/>
      <c r="K215" s="151"/>
      <c r="L215" s="152">
        <f t="shared" si="86"/>
        <v>0</v>
      </c>
      <c r="M215" s="152">
        <f t="shared" si="87"/>
        <v>0</v>
      </c>
      <c r="N215" s="155"/>
      <c r="O215" s="154"/>
      <c r="P215" s="146"/>
      <c r="Q215" s="128">
        <f ca="1">IF(OR(ISBLANK($C$10),ISBLANK($C$12),ISBLANK($G$12),ISBLANK($G$13),AND(LEFT(G215,6)="Atrium",ISBLANK(I215))=TRUE)=TRUE,0,IF(LEFT(G215,6)="Atrium",IF(G215='ASHRAE 90.1 2013 - CST'!$D$2,0.4+I215*0.02,I215*0.03),IF(ISBLANK(G215),IF(ISBLANK(H215),"0",VLOOKUP(H215,INDIRECT("BSSTTable_"&amp;$C$10),2,FALSE)),INDEX(INDIRECT("CSTTable_"&amp;$C$10),MATCH($C$12,INDIRECT("BldgTypes_"&amp;$C$10),0),MATCH(G215,INDIRECT("CSTTableTypes_"&amp;$C$10),0)))))</f>
        <v>0</v>
      </c>
      <c r="R215" s="128">
        <f t="shared" ca="1" si="88"/>
        <v>0</v>
      </c>
      <c r="S215" s="128">
        <f t="shared" ca="1" si="89"/>
        <v>0</v>
      </c>
      <c r="T215" s="130">
        <f t="shared" si="90"/>
        <v>0</v>
      </c>
      <c r="U215" s="130">
        <f t="shared" si="91"/>
        <v>0</v>
      </c>
      <c r="V215" s="135">
        <f t="shared" ca="1" si="92"/>
        <v>0</v>
      </c>
      <c r="W215" s="135">
        <f t="shared" ca="1" si="93"/>
        <v>0</v>
      </c>
      <c r="X215" s="135">
        <f t="shared" ca="1" si="94"/>
        <v>0</v>
      </c>
      <c r="Y215" s="135">
        <f t="shared" ca="1" si="95"/>
        <v>0</v>
      </c>
      <c r="Z215" s="129">
        <f t="shared" si="96"/>
        <v>0</v>
      </c>
      <c r="AA215" s="129">
        <f t="shared" si="97"/>
        <v>0</v>
      </c>
      <c r="AB215" s="130">
        <f t="shared" ca="1" si="98"/>
        <v>0</v>
      </c>
      <c r="AC215" s="130">
        <f t="shared" ca="1" si="99"/>
        <v>0</v>
      </c>
      <c r="AD215" s="130">
        <f t="shared" si="83"/>
        <v>0</v>
      </c>
      <c r="AE215" s="130">
        <f t="shared" si="100"/>
        <v>0</v>
      </c>
      <c r="AF215" s="130">
        <f t="shared" ca="1" si="101"/>
        <v>0</v>
      </c>
      <c r="AG215" s="130">
        <f t="shared" ca="1" si="102"/>
        <v>0</v>
      </c>
      <c r="AH215" s="218"/>
      <c r="AI215" s="204"/>
      <c r="AJ215" s="204"/>
      <c r="AK215" s="162">
        <f t="shared" ref="AK215:AK278" si="107">AK214+1</f>
        <v>195</v>
      </c>
      <c r="AL215" s="70">
        <f t="shared" si="103"/>
        <v>0</v>
      </c>
      <c r="AM215" s="70" t="e">
        <f>VLOOKUP(Worksheet!N215,code!$K$3:$M$13,3,FALSE)</f>
        <v>#N/A</v>
      </c>
      <c r="AN215" s="158" t="str">
        <f t="shared" si="84"/>
        <v/>
      </c>
      <c r="AO215" s="158" t="str">
        <f t="shared" si="104"/>
        <v/>
      </c>
      <c r="AP215" s="70" t="str">
        <f t="shared" si="105"/>
        <v/>
      </c>
      <c r="AQ215" s="158" t="str">
        <f t="shared" si="85"/>
        <v/>
      </c>
      <c r="AR215" s="158" t="str">
        <f t="shared" si="106"/>
        <v/>
      </c>
    </row>
    <row r="216" spans="1:44" ht="11.25" customHeight="1" x14ac:dyDescent="0.2">
      <c r="A216" s="131" t="s">
        <v>738</v>
      </c>
      <c r="B216" s="133"/>
      <c r="C216" s="133"/>
      <c r="D216" s="133"/>
      <c r="E216" s="133">
        <v>1</v>
      </c>
      <c r="F216" s="143">
        <f t="shared" si="82"/>
        <v>0</v>
      </c>
      <c r="G216" s="147"/>
      <c r="H216" s="148"/>
      <c r="I216" s="144"/>
      <c r="J216" s="150"/>
      <c r="K216" s="151"/>
      <c r="L216" s="152">
        <f t="shared" si="86"/>
        <v>0</v>
      </c>
      <c r="M216" s="152">
        <f t="shared" si="87"/>
        <v>0</v>
      </c>
      <c r="N216" s="155"/>
      <c r="O216" s="154"/>
      <c r="P216" s="146"/>
      <c r="Q216" s="128">
        <f ca="1">IF(OR(ISBLANK($C$10),ISBLANK($C$12),ISBLANK($G$12),ISBLANK($G$13),AND(LEFT(G216,6)="Atrium",ISBLANK(I216))=TRUE)=TRUE,0,IF(LEFT(G216,6)="Atrium",IF(G216='ASHRAE 90.1 2013 - CST'!$D$2,0.4+I216*0.02,I216*0.03),IF(ISBLANK(G216),IF(ISBLANK(H216),"0",VLOOKUP(H216,INDIRECT("BSSTTable_"&amp;$C$10),2,FALSE)),INDEX(INDIRECT("CSTTable_"&amp;$C$10),MATCH($C$12,INDIRECT("BldgTypes_"&amp;$C$10),0),MATCH(G216,INDIRECT("CSTTableTypes_"&amp;$C$10),0)))))</f>
        <v>0</v>
      </c>
      <c r="R216" s="128">
        <f t="shared" ca="1" si="88"/>
        <v>0</v>
      </c>
      <c r="S216" s="128">
        <f t="shared" ca="1" si="89"/>
        <v>0</v>
      </c>
      <c r="T216" s="130">
        <f t="shared" si="90"/>
        <v>0</v>
      </c>
      <c r="U216" s="130">
        <f t="shared" si="91"/>
        <v>0</v>
      </c>
      <c r="V216" s="135">
        <f t="shared" ca="1" si="92"/>
        <v>0</v>
      </c>
      <c r="W216" s="135">
        <f t="shared" ca="1" si="93"/>
        <v>0</v>
      </c>
      <c r="X216" s="135">
        <f t="shared" ca="1" si="94"/>
        <v>0</v>
      </c>
      <c r="Y216" s="135">
        <f t="shared" ca="1" si="95"/>
        <v>0</v>
      </c>
      <c r="Z216" s="129">
        <f t="shared" si="96"/>
        <v>0</v>
      </c>
      <c r="AA216" s="129">
        <f t="shared" si="97"/>
        <v>0</v>
      </c>
      <c r="AB216" s="130">
        <f t="shared" ca="1" si="98"/>
        <v>0</v>
      </c>
      <c r="AC216" s="130">
        <f t="shared" ca="1" si="99"/>
        <v>0</v>
      </c>
      <c r="AD216" s="130">
        <f t="shared" si="83"/>
        <v>0</v>
      </c>
      <c r="AE216" s="130">
        <f t="shared" si="100"/>
        <v>0</v>
      </c>
      <c r="AF216" s="130">
        <f t="shared" ca="1" si="101"/>
        <v>0</v>
      </c>
      <c r="AG216" s="130">
        <f t="shared" ca="1" si="102"/>
        <v>0</v>
      </c>
      <c r="AH216" s="218"/>
      <c r="AI216" s="204"/>
      <c r="AJ216" s="204"/>
      <c r="AK216" s="162">
        <f t="shared" si="107"/>
        <v>196</v>
      </c>
      <c r="AL216" s="70">
        <f t="shared" si="103"/>
        <v>0</v>
      </c>
      <c r="AM216" s="70" t="e">
        <f>VLOOKUP(Worksheet!N216,code!$K$3:$M$13,3,FALSE)</f>
        <v>#N/A</v>
      </c>
      <c r="AN216" s="158" t="str">
        <f t="shared" si="84"/>
        <v/>
      </c>
      <c r="AO216" s="158" t="str">
        <f t="shared" si="104"/>
        <v/>
      </c>
      <c r="AP216" s="70" t="str">
        <f t="shared" si="105"/>
        <v/>
      </c>
      <c r="AQ216" s="158" t="str">
        <f t="shared" si="85"/>
        <v/>
      </c>
      <c r="AR216" s="158" t="str">
        <f t="shared" si="106"/>
        <v/>
      </c>
    </row>
    <row r="217" spans="1:44" ht="11.25" customHeight="1" x14ac:dyDescent="0.2">
      <c r="A217" s="131" t="s">
        <v>738</v>
      </c>
      <c r="B217" s="133"/>
      <c r="C217" s="133"/>
      <c r="D217" s="133"/>
      <c r="E217" s="133">
        <v>1</v>
      </c>
      <c r="F217" s="143">
        <f t="shared" si="82"/>
        <v>0</v>
      </c>
      <c r="G217" s="147"/>
      <c r="H217" s="148"/>
      <c r="I217" s="144"/>
      <c r="J217" s="150"/>
      <c r="K217" s="151"/>
      <c r="L217" s="152">
        <f t="shared" si="86"/>
        <v>0</v>
      </c>
      <c r="M217" s="152">
        <f t="shared" si="87"/>
        <v>0</v>
      </c>
      <c r="N217" s="155"/>
      <c r="O217" s="154"/>
      <c r="P217" s="146"/>
      <c r="Q217" s="128">
        <f ca="1">IF(OR(ISBLANK($C$10),ISBLANK($C$12),ISBLANK($G$12),ISBLANK($G$13),AND(LEFT(G217,6)="Atrium",ISBLANK(I217))=TRUE)=TRUE,0,IF(LEFT(G217,6)="Atrium",IF(G217='ASHRAE 90.1 2013 - CST'!$D$2,0.4+I217*0.02,I217*0.03),IF(ISBLANK(G217),IF(ISBLANK(H217),"0",VLOOKUP(H217,INDIRECT("BSSTTable_"&amp;$C$10),2,FALSE)),INDEX(INDIRECT("CSTTable_"&amp;$C$10),MATCH($C$12,INDIRECT("BldgTypes_"&amp;$C$10),0),MATCH(G217,INDIRECT("CSTTableTypes_"&amp;$C$10),0)))))</f>
        <v>0</v>
      </c>
      <c r="R217" s="128">
        <f t="shared" ca="1" si="88"/>
        <v>0</v>
      </c>
      <c r="S217" s="128">
        <f t="shared" ca="1" si="89"/>
        <v>0</v>
      </c>
      <c r="T217" s="130">
        <f t="shared" si="90"/>
        <v>0</v>
      </c>
      <c r="U217" s="130">
        <f t="shared" si="91"/>
        <v>0</v>
      </c>
      <c r="V217" s="135">
        <f t="shared" ca="1" si="92"/>
        <v>0</v>
      </c>
      <c r="W217" s="135">
        <f t="shared" ca="1" si="93"/>
        <v>0</v>
      </c>
      <c r="X217" s="135">
        <f t="shared" ca="1" si="94"/>
        <v>0</v>
      </c>
      <c r="Y217" s="135">
        <f t="shared" ca="1" si="95"/>
        <v>0</v>
      </c>
      <c r="Z217" s="129">
        <f t="shared" si="96"/>
        <v>0</v>
      </c>
      <c r="AA217" s="129">
        <f t="shared" si="97"/>
        <v>0</v>
      </c>
      <c r="AB217" s="130">
        <f t="shared" ca="1" si="98"/>
        <v>0</v>
      </c>
      <c r="AC217" s="130">
        <f t="shared" ca="1" si="99"/>
        <v>0</v>
      </c>
      <c r="AD217" s="130">
        <f t="shared" si="83"/>
        <v>0</v>
      </c>
      <c r="AE217" s="130">
        <f t="shared" si="100"/>
        <v>0</v>
      </c>
      <c r="AF217" s="130">
        <f t="shared" ca="1" si="101"/>
        <v>0</v>
      </c>
      <c r="AG217" s="130">
        <f t="shared" ca="1" si="102"/>
        <v>0</v>
      </c>
      <c r="AH217" s="218"/>
      <c r="AI217" s="204"/>
      <c r="AJ217" s="204"/>
      <c r="AK217" s="162">
        <f t="shared" si="107"/>
        <v>197</v>
      </c>
      <c r="AL217" s="70">
        <f t="shared" si="103"/>
        <v>0</v>
      </c>
      <c r="AM217" s="70" t="e">
        <f>VLOOKUP(Worksheet!N217,code!$K$3:$M$13,3,FALSE)</f>
        <v>#N/A</v>
      </c>
      <c r="AN217" s="158" t="str">
        <f t="shared" si="84"/>
        <v/>
      </c>
      <c r="AO217" s="158" t="str">
        <f t="shared" si="104"/>
        <v/>
      </c>
      <c r="AP217" s="70" t="str">
        <f t="shared" si="105"/>
        <v/>
      </c>
      <c r="AQ217" s="158" t="str">
        <f t="shared" si="85"/>
        <v/>
      </c>
      <c r="AR217" s="158" t="str">
        <f t="shared" si="106"/>
        <v/>
      </c>
    </row>
    <row r="218" spans="1:44" ht="11.25" customHeight="1" x14ac:dyDescent="0.2">
      <c r="A218" s="131" t="s">
        <v>738</v>
      </c>
      <c r="B218" s="133"/>
      <c r="C218" s="133"/>
      <c r="D218" s="133"/>
      <c r="E218" s="133">
        <v>1</v>
      </c>
      <c r="F218" s="143">
        <f t="shared" si="82"/>
        <v>0</v>
      </c>
      <c r="G218" s="147"/>
      <c r="H218" s="148"/>
      <c r="I218" s="144"/>
      <c r="J218" s="150"/>
      <c r="K218" s="151"/>
      <c r="L218" s="152">
        <f t="shared" si="86"/>
        <v>0</v>
      </c>
      <c r="M218" s="152">
        <f t="shared" si="87"/>
        <v>0</v>
      </c>
      <c r="N218" s="155"/>
      <c r="O218" s="154"/>
      <c r="P218" s="146"/>
      <c r="Q218" s="128">
        <f ca="1">IF(OR(ISBLANK($C$10),ISBLANK($C$12),ISBLANK($G$12),ISBLANK($G$13),AND(LEFT(G218,6)="Atrium",ISBLANK(I218))=TRUE)=TRUE,0,IF(LEFT(G218,6)="Atrium",IF(G218='ASHRAE 90.1 2013 - CST'!$D$2,0.4+I218*0.02,I218*0.03),IF(ISBLANK(G218),IF(ISBLANK(H218),"0",VLOOKUP(H218,INDIRECT("BSSTTable_"&amp;$C$10),2,FALSE)),INDEX(INDIRECT("CSTTable_"&amp;$C$10),MATCH($C$12,INDIRECT("BldgTypes_"&amp;$C$10),0),MATCH(G218,INDIRECT("CSTTableTypes_"&amp;$C$10),0)))))</f>
        <v>0</v>
      </c>
      <c r="R218" s="128">
        <f t="shared" ca="1" si="88"/>
        <v>0</v>
      </c>
      <c r="S218" s="128">
        <f t="shared" ca="1" si="89"/>
        <v>0</v>
      </c>
      <c r="T218" s="130">
        <f t="shared" si="90"/>
        <v>0</v>
      </c>
      <c r="U218" s="130">
        <f t="shared" si="91"/>
        <v>0</v>
      </c>
      <c r="V218" s="135">
        <f t="shared" ca="1" si="92"/>
        <v>0</v>
      </c>
      <c r="W218" s="135">
        <f t="shared" ca="1" si="93"/>
        <v>0</v>
      </c>
      <c r="X218" s="135">
        <f t="shared" ca="1" si="94"/>
        <v>0</v>
      </c>
      <c r="Y218" s="135">
        <f t="shared" ca="1" si="95"/>
        <v>0</v>
      </c>
      <c r="Z218" s="129">
        <f t="shared" si="96"/>
        <v>0</v>
      </c>
      <c r="AA218" s="129">
        <f t="shared" si="97"/>
        <v>0</v>
      </c>
      <c r="AB218" s="130">
        <f t="shared" ca="1" si="98"/>
        <v>0</v>
      </c>
      <c r="AC218" s="130">
        <f t="shared" ca="1" si="99"/>
        <v>0</v>
      </c>
      <c r="AD218" s="130">
        <f t="shared" si="83"/>
        <v>0</v>
      </c>
      <c r="AE218" s="130">
        <f t="shared" si="100"/>
        <v>0</v>
      </c>
      <c r="AF218" s="130">
        <f t="shared" ca="1" si="101"/>
        <v>0</v>
      </c>
      <c r="AG218" s="130">
        <f t="shared" ca="1" si="102"/>
        <v>0</v>
      </c>
      <c r="AH218" s="218"/>
      <c r="AI218" s="204"/>
      <c r="AJ218" s="204"/>
      <c r="AK218" s="162">
        <f t="shared" si="107"/>
        <v>198</v>
      </c>
      <c r="AL218" s="70">
        <f t="shared" si="103"/>
        <v>0</v>
      </c>
      <c r="AM218" s="70" t="e">
        <f>VLOOKUP(Worksheet!N218,code!$K$3:$M$13,3,FALSE)</f>
        <v>#N/A</v>
      </c>
      <c r="AN218" s="158" t="str">
        <f t="shared" si="84"/>
        <v/>
      </c>
      <c r="AO218" s="158" t="str">
        <f t="shared" si="104"/>
        <v/>
      </c>
      <c r="AP218" s="70" t="str">
        <f t="shared" si="105"/>
        <v/>
      </c>
      <c r="AQ218" s="158" t="str">
        <f t="shared" si="85"/>
        <v/>
      </c>
      <c r="AR218" s="158" t="str">
        <f t="shared" si="106"/>
        <v/>
      </c>
    </row>
    <row r="219" spans="1:44" ht="11.25" customHeight="1" x14ac:dyDescent="0.2">
      <c r="A219" s="131" t="s">
        <v>738</v>
      </c>
      <c r="B219" s="133"/>
      <c r="C219" s="133"/>
      <c r="D219" s="133"/>
      <c r="E219" s="133">
        <v>1</v>
      </c>
      <c r="F219" s="143">
        <f t="shared" si="82"/>
        <v>0</v>
      </c>
      <c r="G219" s="147"/>
      <c r="H219" s="148"/>
      <c r="I219" s="144"/>
      <c r="J219" s="150"/>
      <c r="K219" s="151"/>
      <c r="L219" s="152">
        <f t="shared" si="86"/>
        <v>0</v>
      </c>
      <c r="M219" s="152">
        <f t="shared" si="87"/>
        <v>0</v>
      </c>
      <c r="N219" s="155"/>
      <c r="O219" s="154"/>
      <c r="P219" s="146"/>
      <c r="Q219" s="128">
        <f ca="1">IF(OR(ISBLANK($C$10),ISBLANK($C$12),ISBLANK($G$12),ISBLANK($G$13),AND(LEFT(G219,6)="Atrium",ISBLANK(I219))=TRUE)=TRUE,0,IF(LEFT(G219,6)="Atrium",IF(G219='ASHRAE 90.1 2013 - CST'!$D$2,0.4+I219*0.02,I219*0.03),IF(ISBLANK(G219),IF(ISBLANK(H219),"0",VLOOKUP(H219,INDIRECT("BSSTTable_"&amp;$C$10),2,FALSE)),INDEX(INDIRECT("CSTTable_"&amp;$C$10),MATCH($C$12,INDIRECT("BldgTypes_"&amp;$C$10),0),MATCH(G219,INDIRECT("CSTTableTypes_"&amp;$C$10),0)))))</f>
        <v>0</v>
      </c>
      <c r="R219" s="128">
        <f t="shared" ca="1" si="88"/>
        <v>0</v>
      </c>
      <c r="S219" s="128">
        <f t="shared" ca="1" si="89"/>
        <v>0</v>
      </c>
      <c r="T219" s="130">
        <f t="shared" si="90"/>
        <v>0</v>
      </c>
      <c r="U219" s="130">
        <f t="shared" si="91"/>
        <v>0</v>
      </c>
      <c r="V219" s="135">
        <f t="shared" ca="1" si="92"/>
        <v>0</v>
      </c>
      <c r="W219" s="135">
        <f t="shared" ca="1" si="93"/>
        <v>0</v>
      </c>
      <c r="X219" s="135">
        <f t="shared" ca="1" si="94"/>
        <v>0</v>
      </c>
      <c r="Y219" s="135">
        <f t="shared" ca="1" si="95"/>
        <v>0</v>
      </c>
      <c r="Z219" s="129">
        <f t="shared" si="96"/>
        <v>0</v>
      </c>
      <c r="AA219" s="129">
        <f t="shared" si="97"/>
        <v>0</v>
      </c>
      <c r="AB219" s="130">
        <f t="shared" ca="1" si="98"/>
        <v>0</v>
      </c>
      <c r="AC219" s="130">
        <f t="shared" ca="1" si="99"/>
        <v>0</v>
      </c>
      <c r="AD219" s="130">
        <f t="shared" si="83"/>
        <v>0</v>
      </c>
      <c r="AE219" s="130">
        <f t="shared" si="100"/>
        <v>0</v>
      </c>
      <c r="AF219" s="130">
        <f t="shared" ca="1" si="101"/>
        <v>0</v>
      </c>
      <c r="AG219" s="130">
        <f t="shared" ca="1" si="102"/>
        <v>0</v>
      </c>
      <c r="AH219" s="218"/>
      <c r="AI219" s="204"/>
      <c r="AJ219" s="204"/>
      <c r="AK219" s="162">
        <f t="shared" si="107"/>
        <v>199</v>
      </c>
      <c r="AL219" s="70">
        <f t="shared" si="103"/>
        <v>0</v>
      </c>
      <c r="AM219" s="70" t="e">
        <f>VLOOKUP(Worksheet!N219,code!$K$3:$M$13,3,FALSE)</f>
        <v>#N/A</v>
      </c>
      <c r="AN219" s="158" t="str">
        <f t="shared" si="84"/>
        <v/>
      </c>
      <c r="AO219" s="158" t="str">
        <f t="shared" si="104"/>
        <v/>
      </c>
      <c r="AP219" s="70" t="str">
        <f t="shared" si="105"/>
        <v/>
      </c>
      <c r="AQ219" s="158" t="str">
        <f t="shared" si="85"/>
        <v/>
      </c>
      <c r="AR219" s="158" t="str">
        <f t="shared" si="106"/>
        <v/>
      </c>
    </row>
    <row r="220" spans="1:44" ht="11.25" customHeight="1" x14ac:dyDescent="0.2">
      <c r="A220" s="131" t="s">
        <v>738</v>
      </c>
      <c r="B220" s="133"/>
      <c r="C220" s="133"/>
      <c r="D220" s="133"/>
      <c r="E220" s="133">
        <v>1</v>
      </c>
      <c r="F220" s="143">
        <f t="shared" si="82"/>
        <v>0</v>
      </c>
      <c r="G220" s="147"/>
      <c r="H220" s="148"/>
      <c r="I220" s="144"/>
      <c r="J220" s="150"/>
      <c r="K220" s="151"/>
      <c r="L220" s="152">
        <f t="shared" si="86"/>
        <v>0</v>
      </c>
      <c r="M220" s="152">
        <f t="shared" si="87"/>
        <v>0</v>
      </c>
      <c r="N220" s="155"/>
      <c r="O220" s="154"/>
      <c r="P220" s="146"/>
      <c r="Q220" s="128">
        <f ca="1">IF(OR(ISBLANK($C$10),ISBLANK($C$12),ISBLANK($G$12),ISBLANK($G$13),AND(LEFT(G220,6)="Atrium",ISBLANK(I220))=TRUE)=TRUE,0,IF(LEFT(G220,6)="Atrium",IF(G220='ASHRAE 90.1 2013 - CST'!$D$2,0.4+I220*0.02,I220*0.03),IF(ISBLANK(G220),IF(ISBLANK(H220),"0",VLOOKUP(H220,INDIRECT("BSSTTable_"&amp;$C$10),2,FALSE)),INDEX(INDIRECT("CSTTable_"&amp;$C$10),MATCH($C$12,INDIRECT("BldgTypes_"&amp;$C$10),0),MATCH(G220,INDIRECT("CSTTableTypes_"&amp;$C$10),0)))))</f>
        <v>0</v>
      </c>
      <c r="R220" s="128">
        <f t="shared" ca="1" si="88"/>
        <v>0</v>
      </c>
      <c r="S220" s="128">
        <f t="shared" ca="1" si="89"/>
        <v>0</v>
      </c>
      <c r="T220" s="130">
        <f t="shared" si="90"/>
        <v>0</v>
      </c>
      <c r="U220" s="130">
        <f t="shared" si="91"/>
        <v>0</v>
      </c>
      <c r="V220" s="135">
        <f t="shared" ca="1" si="92"/>
        <v>0</v>
      </c>
      <c r="W220" s="135">
        <f t="shared" ca="1" si="93"/>
        <v>0</v>
      </c>
      <c r="X220" s="135">
        <f t="shared" ca="1" si="94"/>
        <v>0</v>
      </c>
      <c r="Y220" s="135">
        <f t="shared" ca="1" si="95"/>
        <v>0</v>
      </c>
      <c r="Z220" s="129">
        <f t="shared" si="96"/>
        <v>0</v>
      </c>
      <c r="AA220" s="129">
        <f t="shared" si="97"/>
        <v>0</v>
      </c>
      <c r="AB220" s="130">
        <f t="shared" ca="1" si="98"/>
        <v>0</v>
      </c>
      <c r="AC220" s="130">
        <f t="shared" ca="1" si="99"/>
        <v>0</v>
      </c>
      <c r="AD220" s="130">
        <f t="shared" si="83"/>
        <v>0</v>
      </c>
      <c r="AE220" s="130">
        <f t="shared" si="100"/>
        <v>0</v>
      </c>
      <c r="AF220" s="130">
        <f t="shared" ca="1" si="101"/>
        <v>0</v>
      </c>
      <c r="AG220" s="130">
        <f t="shared" ca="1" si="102"/>
        <v>0</v>
      </c>
      <c r="AH220" s="218"/>
      <c r="AI220" s="204"/>
      <c r="AJ220" s="204"/>
      <c r="AK220" s="162">
        <f t="shared" si="107"/>
        <v>200</v>
      </c>
      <c r="AL220" s="70">
        <f t="shared" si="103"/>
        <v>0</v>
      </c>
      <c r="AM220" s="70" t="e">
        <f>VLOOKUP(Worksheet!N220,code!$K$3:$M$13,3,FALSE)</f>
        <v>#N/A</v>
      </c>
      <c r="AN220" s="158" t="str">
        <f t="shared" si="84"/>
        <v/>
      </c>
      <c r="AO220" s="158" t="str">
        <f t="shared" si="104"/>
        <v/>
      </c>
      <c r="AP220" s="70" t="str">
        <f t="shared" si="105"/>
        <v/>
      </c>
      <c r="AQ220" s="158" t="str">
        <f t="shared" si="85"/>
        <v/>
      </c>
      <c r="AR220" s="158" t="str">
        <f t="shared" si="106"/>
        <v/>
      </c>
    </row>
    <row r="221" spans="1:44" ht="11.25" customHeight="1" x14ac:dyDescent="0.2">
      <c r="A221" s="131" t="s">
        <v>738</v>
      </c>
      <c r="B221" s="133"/>
      <c r="C221" s="133"/>
      <c r="D221" s="133"/>
      <c r="E221" s="133">
        <v>1</v>
      </c>
      <c r="F221" s="143">
        <f t="shared" si="82"/>
        <v>0</v>
      </c>
      <c r="G221" s="147"/>
      <c r="H221" s="148"/>
      <c r="I221" s="144"/>
      <c r="J221" s="150"/>
      <c r="K221" s="151"/>
      <c r="L221" s="152">
        <f t="shared" si="86"/>
        <v>0</v>
      </c>
      <c r="M221" s="152">
        <f t="shared" si="87"/>
        <v>0</v>
      </c>
      <c r="N221" s="155"/>
      <c r="O221" s="154"/>
      <c r="P221" s="146"/>
      <c r="Q221" s="128">
        <f ca="1">IF(OR(ISBLANK($C$10),ISBLANK($C$12),ISBLANK($G$12),ISBLANK($G$13),AND(LEFT(G221,6)="Atrium",ISBLANK(I221))=TRUE)=TRUE,0,IF(LEFT(G221,6)="Atrium",IF(G221='ASHRAE 90.1 2013 - CST'!$D$2,0.4+I221*0.02,I221*0.03),IF(ISBLANK(G221),IF(ISBLANK(H221),"0",VLOOKUP(H221,INDIRECT("BSSTTable_"&amp;$C$10),2,FALSE)),INDEX(INDIRECT("CSTTable_"&amp;$C$10),MATCH($C$12,INDIRECT("BldgTypes_"&amp;$C$10),0),MATCH(G221,INDIRECT("CSTTableTypes_"&amp;$C$10),0)))))</f>
        <v>0</v>
      </c>
      <c r="R221" s="128">
        <f t="shared" ca="1" si="88"/>
        <v>0</v>
      </c>
      <c r="S221" s="128">
        <f t="shared" ca="1" si="89"/>
        <v>0</v>
      </c>
      <c r="T221" s="130">
        <f t="shared" si="90"/>
        <v>0</v>
      </c>
      <c r="U221" s="130">
        <f t="shared" si="91"/>
        <v>0</v>
      </c>
      <c r="V221" s="135">
        <f t="shared" ca="1" si="92"/>
        <v>0</v>
      </c>
      <c r="W221" s="135">
        <f t="shared" ca="1" si="93"/>
        <v>0</v>
      </c>
      <c r="X221" s="135">
        <f t="shared" ca="1" si="94"/>
        <v>0</v>
      </c>
      <c r="Y221" s="135">
        <f t="shared" ca="1" si="95"/>
        <v>0</v>
      </c>
      <c r="Z221" s="129">
        <f t="shared" si="96"/>
        <v>0</v>
      </c>
      <c r="AA221" s="129">
        <f t="shared" si="97"/>
        <v>0</v>
      </c>
      <c r="AB221" s="130">
        <f t="shared" ca="1" si="98"/>
        <v>0</v>
      </c>
      <c r="AC221" s="130">
        <f t="shared" ca="1" si="99"/>
        <v>0</v>
      </c>
      <c r="AD221" s="130">
        <f t="shared" si="83"/>
        <v>0</v>
      </c>
      <c r="AE221" s="130">
        <f t="shared" si="100"/>
        <v>0</v>
      </c>
      <c r="AF221" s="130">
        <f t="shared" ca="1" si="101"/>
        <v>0</v>
      </c>
      <c r="AG221" s="130">
        <f t="shared" ca="1" si="102"/>
        <v>0</v>
      </c>
      <c r="AH221" s="218"/>
      <c r="AI221" s="204"/>
      <c r="AJ221" s="204"/>
      <c r="AK221" s="162">
        <f t="shared" si="107"/>
        <v>201</v>
      </c>
      <c r="AL221" s="70">
        <f t="shared" si="103"/>
        <v>0</v>
      </c>
      <c r="AM221" s="70" t="e">
        <f>VLOOKUP(Worksheet!N221,code!$K$3:$M$13,3,FALSE)</f>
        <v>#N/A</v>
      </c>
      <c r="AN221" s="158" t="str">
        <f t="shared" si="84"/>
        <v/>
      </c>
      <c r="AO221" s="158" t="str">
        <f t="shared" si="104"/>
        <v/>
      </c>
      <c r="AP221" s="70" t="str">
        <f t="shared" si="105"/>
        <v/>
      </c>
      <c r="AQ221" s="158" t="str">
        <f t="shared" si="85"/>
        <v/>
      </c>
      <c r="AR221" s="158" t="str">
        <f t="shared" si="106"/>
        <v/>
      </c>
    </row>
    <row r="222" spans="1:44" ht="11.25" customHeight="1" x14ac:dyDescent="0.2">
      <c r="A222" s="131" t="s">
        <v>738</v>
      </c>
      <c r="B222" s="133"/>
      <c r="C222" s="133"/>
      <c r="D222" s="133"/>
      <c r="E222" s="133">
        <v>1</v>
      </c>
      <c r="F222" s="143">
        <f t="shared" si="82"/>
        <v>0</v>
      </c>
      <c r="G222" s="147"/>
      <c r="H222" s="148"/>
      <c r="I222" s="144"/>
      <c r="J222" s="150"/>
      <c r="K222" s="151"/>
      <c r="L222" s="152">
        <f t="shared" si="86"/>
        <v>0</v>
      </c>
      <c r="M222" s="152">
        <f t="shared" si="87"/>
        <v>0</v>
      </c>
      <c r="N222" s="155"/>
      <c r="O222" s="154"/>
      <c r="P222" s="146"/>
      <c r="Q222" s="128">
        <f ca="1">IF(OR(ISBLANK($C$10),ISBLANK($C$12),ISBLANK($G$12),ISBLANK($G$13),AND(LEFT(G222,6)="Atrium",ISBLANK(I222))=TRUE)=TRUE,0,IF(LEFT(G222,6)="Atrium",IF(G222='ASHRAE 90.1 2013 - CST'!$D$2,0.4+I222*0.02,I222*0.03),IF(ISBLANK(G222),IF(ISBLANK(H222),"0",VLOOKUP(H222,INDIRECT("BSSTTable_"&amp;$C$10),2,FALSE)),INDEX(INDIRECT("CSTTable_"&amp;$C$10),MATCH($C$12,INDIRECT("BldgTypes_"&amp;$C$10),0),MATCH(G222,INDIRECT("CSTTableTypes_"&amp;$C$10),0)))))</f>
        <v>0</v>
      </c>
      <c r="R222" s="128">
        <f t="shared" ca="1" si="88"/>
        <v>0</v>
      </c>
      <c r="S222" s="128">
        <f t="shared" ca="1" si="89"/>
        <v>0</v>
      </c>
      <c r="T222" s="130">
        <f t="shared" si="90"/>
        <v>0</v>
      </c>
      <c r="U222" s="130">
        <f t="shared" si="91"/>
        <v>0</v>
      </c>
      <c r="V222" s="135">
        <f t="shared" ca="1" si="92"/>
        <v>0</v>
      </c>
      <c r="W222" s="135">
        <f t="shared" ca="1" si="93"/>
        <v>0</v>
      </c>
      <c r="X222" s="135">
        <f t="shared" ca="1" si="94"/>
        <v>0</v>
      </c>
      <c r="Y222" s="135">
        <f t="shared" ca="1" si="95"/>
        <v>0</v>
      </c>
      <c r="Z222" s="129">
        <f t="shared" si="96"/>
        <v>0</v>
      </c>
      <c r="AA222" s="129">
        <f t="shared" si="97"/>
        <v>0</v>
      </c>
      <c r="AB222" s="130">
        <f t="shared" ca="1" si="98"/>
        <v>0</v>
      </c>
      <c r="AC222" s="130">
        <f t="shared" ca="1" si="99"/>
        <v>0</v>
      </c>
      <c r="AD222" s="130">
        <f t="shared" si="83"/>
        <v>0</v>
      </c>
      <c r="AE222" s="130">
        <f t="shared" si="100"/>
        <v>0</v>
      </c>
      <c r="AF222" s="130">
        <f t="shared" ca="1" si="101"/>
        <v>0</v>
      </c>
      <c r="AG222" s="130">
        <f t="shared" ca="1" si="102"/>
        <v>0</v>
      </c>
      <c r="AH222" s="218"/>
      <c r="AI222" s="204"/>
      <c r="AJ222" s="204"/>
      <c r="AK222" s="162">
        <f t="shared" si="107"/>
        <v>202</v>
      </c>
      <c r="AL222" s="70">
        <f t="shared" si="103"/>
        <v>0</v>
      </c>
      <c r="AM222" s="70" t="e">
        <f>VLOOKUP(Worksheet!N222,code!$K$3:$M$13,3,FALSE)</f>
        <v>#N/A</v>
      </c>
      <c r="AN222" s="158" t="str">
        <f t="shared" si="84"/>
        <v/>
      </c>
      <c r="AO222" s="158" t="str">
        <f t="shared" si="104"/>
        <v/>
      </c>
      <c r="AP222" s="70" t="str">
        <f t="shared" si="105"/>
        <v/>
      </c>
      <c r="AQ222" s="158" t="str">
        <f t="shared" si="85"/>
        <v/>
      </c>
      <c r="AR222" s="158" t="str">
        <f t="shared" si="106"/>
        <v/>
      </c>
    </row>
    <row r="223" spans="1:44" ht="11.25" customHeight="1" x14ac:dyDescent="0.2">
      <c r="A223" s="131" t="s">
        <v>738</v>
      </c>
      <c r="B223" s="133"/>
      <c r="C223" s="133"/>
      <c r="D223" s="133"/>
      <c r="E223" s="133">
        <v>1</v>
      </c>
      <c r="F223" s="143">
        <f t="shared" si="82"/>
        <v>0</v>
      </c>
      <c r="G223" s="147"/>
      <c r="H223" s="148"/>
      <c r="I223" s="144"/>
      <c r="J223" s="150"/>
      <c r="K223" s="151"/>
      <c r="L223" s="152">
        <f t="shared" si="86"/>
        <v>0</v>
      </c>
      <c r="M223" s="152">
        <f t="shared" si="87"/>
        <v>0</v>
      </c>
      <c r="N223" s="155"/>
      <c r="O223" s="154"/>
      <c r="P223" s="146"/>
      <c r="Q223" s="128">
        <f ca="1">IF(OR(ISBLANK($C$10),ISBLANK($C$12),ISBLANK($G$12),ISBLANK($G$13),AND(LEFT(G223,6)="Atrium",ISBLANK(I223))=TRUE)=TRUE,0,IF(LEFT(G223,6)="Atrium",IF(G223='ASHRAE 90.1 2013 - CST'!$D$2,0.4+I223*0.02,I223*0.03),IF(ISBLANK(G223),IF(ISBLANK(H223),"0",VLOOKUP(H223,INDIRECT("BSSTTable_"&amp;$C$10),2,FALSE)),INDEX(INDIRECT("CSTTable_"&amp;$C$10),MATCH($C$12,INDIRECT("BldgTypes_"&amp;$C$10),0),MATCH(G223,INDIRECT("CSTTableTypes_"&amp;$C$10),0)))))</f>
        <v>0</v>
      </c>
      <c r="R223" s="128">
        <f t="shared" ca="1" si="88"/>
        <v>0</v>
      </c>
      <c r="S223" s="128">
        <f t="shared" ca="1" si="89"/>
        <v>0</v>
      </c>
      <c r="T223" s="130">
        <f t="shared" si="90"/>
        <v>0</v>
      </c>
      <c r="U223" s="130">
        <f t="shared" si="91"/>
        <v>0</v>
      </c>
      <c r="V223" s="135">
        <f t="shared" ca="1" si="92"/>
        <v>0</v>
      </c>
      <c r="W223" s="135">
        <f t="shared" ca="1" si="93"/>
        <v>0</v>
      </c>
      <c r="X223" s="135">
        <f t="shared" ca="1" si="94"/>
        <v>0</v>
      </c>
      <c r="Y223" s="135">
        <f t="shared" ca="1" si="95"/>
        <v>0</v>
      </c>
      <c r="Z223" s="129">
        <f t="shared" si="96"/>
        <v>0</v>
      </c>
      <c r="AA223" s="129">
        <f t="shared" si="97"/>
        <v>0</v>
      </c>
      <c r="AB223" s="130">
        <f t="shared" ca="1" si="98"/>
        <v>0</v>
      </c>
      <c r="AC223" s="130">
        <f t="shared" ca="1" si="99"/>
        <v>0</v>
      </c>
      <c r="AD223" s="130">
        <f t="shared" si="83"/>
        <v>0</v>
      </c>
      <c r="AE223" s="130">
        <f t="shared" si="100"/>
        <v>0</v>
      </c>
      <c r="AF223" s="130">
        <f t="shared" ca="1" si="101"/>
        <v>0</v>
      </c>
      <c r="AG223" s="130">
        <f t="shared" ca="1" si="102"/>
        <v>0</v>
      </c>
      <c r="AH223" s="218"/>
      <c r="AI223" s="204"/>
      <c r="AJ223" s="204"/>
      <c r="AK223" s="162">
        <f t="shared" si="107"/>
        <v>203</v>
      </c>
      <c r="AL223" s="70">
        <f t="shared" si="103"/>
        <v>0</v>
      </c>
      <c r="AM223" s="70" t="e">
        <f>VLOOKUP(Worksheet!N223,code!$K$3:$M$13,3,FALSE)</f>
        <v>#N/A</v>
      </c>
      <c r="AN223" s="158" t="str">
        <f t="shared" si="84"/>
        <v/>
      </c>
      <c r="AO223" s="158" t="str">
        <f t="shared" si="104"/>
        <v/>
      </c>
      <c r="AP223" s="70" t="str">
        <f t="shared" si="105"/>
        <v/>
      </c>
      <c r="AQ223" s="158" t="str">
        <f t="shared" si="85"/>
        <v/>
      </c>
      <c r="AR223" s="158" t="str">
        <f t="shared" si="106"/>
        <v/>
      </c>
    </row>
    <row r="224" spans="1:44" ht="11.25" customHeight="1" x14ac:dyDescent="0.2">
      <c r="A224" s="131" t="s">
        <v>738</v>
      </c>
      <c r="B224" s="133"/>
      <c r="C224" s="133"/>
      <c r="D224" s="133"/>
      <c r="E224" s="133">
        <v>1</v>
      </c>
      <c r="F224" s="143">
        <f t="shared" si="82"/>
        <v>0</v>
      </c>
      <c r="G224" s="147"/>
      <c r="H224" s="148"/>
      <c r="I224" s="144"/>
      <c r="J224" s="150"/>
      <c r="K224" s="151"/>
      <c r="L224" s="152">
        <f t="shared" si="86"/>
        <v>0</v>
      </c>
      <c r="M224" s="152">
        <f t="shared" si="87"/>
        <v>0</v>
      </c>
      <c r="N224" s="155"/>
      <c r="O224" s="154"/>
      <c r="P224" s="146"/>
      <c r="Q224" s="128">
        <f ca="1">IF(OR(ISBLANK($C$10),ISBLANK($C$12),ISBLANK($G$12),ISBLANK($G$13),AND(LEFT(G224,6)="Atrium",ISBLANK(I224))=TRUE)=TRUE,0,IF(LEFT(G224,6)="Atrium",IF(G224='ASHRAE 90.1 2013 - CST'!$D$2,0.4+I224*0.02,I224*0.03),IF(ISBLANK(G224),IF(ISBLANK(H224),"0",VLOOKUP(H224,INDIRECT("BSSTTable_"&amp;$C$10),2,FALSE)),INDEX(INDIRECT("CSTTable_"&amp;$C$10),MATCH($C$12,INDIRECT("BldgTypes_"&amp;$C$10),0),MATCH(G224,INDIRECT("CSTTableTypes_"&amp;$C$10),0)))))</f>
        <v>0</v>
      </c>
      <c r="R224" s="128">
        <f t="shared" ca="1" si="88"/>
        <v>0</v>
      </c>
      <c r="S224" s="128">
        <f t="shared" ca="1" si="89"/>
        <v>0</v>
      </c>
      <c r="T224" s="130">
        <f t="shared" si="90"/>
        <v>0</v>
      </c>
      <c r="U224" s="130">
        <f t="shared" si="91"/>
        <v>0</v>
      </c>
      <c r="V224" s="135">
        <f t="shared" ca="1" si="92"/>
        <v>0</v>
      </c>
      <c r="W224" s="135">
        <f t="shared" ca="1" si="93"/>
        <v>0</v>
      </c>
      <c r="X224" s="135">
        <f t="shared" ca="1" si="94"/>
        <v>0</v>
      </c>
      <c r="Y224" s="135">
        <f t="shared" ca="1" si="95"/>
        <v>0</v>
      </c>
      <c r="Z224" s="129">
        <f t="shared" si="96"/>
        <v>0</v>
      </c>
      <c r="AA224" s="129">
        <f t="shared" si="97"/>
        <v>0</v>
      </c>
      <c r="AB224" s="130">
        <f t="shared" ca="1" si="98"/>
        <v>0</v>
      </c>
      <c r="AC224" s="130">
        <f t="shared" ca="1" si="99"/>
        <v>0</v>
      </c>
      <c r="AD224" s="130">
        <f t="shared" si="83"/>
        <v>0</v>
      </c>
      <c r="AE224" s="130">
        <f t="shared" si="100"/>
        <v>0</v>
      </c>
      <c r="AF224" s="130">
        <f t="shared" ca="1" si="101"/>
        <v>0</v>
      </c>
      <c r="AG224" s="130">
        <f t="shared" ca="1" si="102"/>
        <v>0</v>
      </c>
      <c r="AH224" s="218"/>
      <c r="AI224" s="204"/>
      <c r="AJ224" s="204"/>
      <c r="AK224" s="162">
        <f t="shared" si="107"/>
        <v>204</v>
      </c>
      <c r="AL224" s="70">
        <f t="shared" si="103"/>
        <v>0</v>
      </c>
      <c r="AM224" s="70" t="e">
        <f>VLOOKUP(Worksheet!N224,code!$K$3:$M$13,3,FALSE)</f>
        <v>#N/A</v>
      </c>
      <c r="AN224" s="158" t="str">
        <f t="shared" si="84"/>
        <v/>
      </c>
      <c r="AO224" s="158" t="str">
        <f t="shared" si="104"/>
        <v/>
      </c>
      <c r="AP224" s="70" t="str">
        <f t="shared" si="105"/>
        <v/>
      </c>
      <c r="AQ224" s="158" t="str">
        <f t="shared" si="85"/>
        <v/>
      </c>
      <c r="AR224" s="158" t="str">
        <f t="shared" si="106"/>
        <v/>
      </c>
    </row>
    <row r="225" spans="1:44" ht="11.25" customHeight="1" x14ac:dyDescent="0.2">
      <c r="A225" s="131" t="s">
        <v>738</v>
      </c>
      <c r="B225" s="133"/>
      <c r="C225" s="133"/>
      <c r="D225" s="133"/>
      <c r="E225" s="133">
        <v>1</v>
      </c>
      <c r="F225" s="143">
        <f t="shared" si="82"/>
        <v>0</v>
      </c>
      <c r="G225" s="147"/>
      <c r="H225" s="148"/>
      <c r="I225" s="144"/>
      <c r="J225" s="150"/>
      <c r="K225" s="151"/>
      <c r="L225" s="152">
        <f t="shared" si="86"/>
        <v>0</v>
      </c>
      <c r="M225" s="152">
        <f t="shared" si="87"/>
        <v>0</v>
      </c>
      <c r="N225" s="155"/>
      <c r="O225" s="154"/>
      <c r="P225" s="146"/>
      <c r="Q225" s="128">
        <f ca="1">IF(OR(ISBLANK($C$10),ISBLANK($C$12),ISBLANK($G$12),ISBLANK($G$13),AND(LEFT(G225,6)="Atrium",ISBLANK(I225))=TRUE)=TRUE,0,IF(LEFT(G225,6)="Atrium",IF(G225='ASHRAE 90.1 2013 - CST'!$D$2,0.4+I225*0.02,I225*0.03),IF(ISBLANK(G225),IF(ISBLANK(H225),"0",VLOOKUP(H225,INDIRECT("BSSTTable_"&amp;$C$10),2,FALSE)),INDEX(INDIRECT("CSTTable_"&amp;$C$10),MATCH($C$12,INDIRECT("BldgTypes_"&amp;$C$10),0),MATCH(G225,INDIRECT("CSTTableTypes_"&amp;$C$10),0)))))</f>
        <v>0</v>
      </c>
      <c r="R225" s="128">
        <f t="shared" ca="1" si="88"/>
        <v>0</v>
      </c>
      <c r="S225" s="128">
        <f t="shared" ca="1" si="89"/>
        <v>0</v>
      </c>
      <c r="T225" s="130">
        <f t="shared" si="90"/>
        <v>0</v>
      </c>
      <c r="U225" s="130">
        <f t="shared" si="91"/>
        <v>0</v>
      </c>
      <c r="V225" s="135">
        <f t="shared" ca="1" si="92"/>
        <v>0</v>
      </c>
      <c r="W225" s="135">
        <f t="shared" ca="1" si="93"/>
        <v>0</v>
      </c>
      <c r="X225" s="135">
        <f t="shared" ca="1" si="94"/>
        <v>0</v>
      </c>
      <c r="Y225" s="135">
        <f t="shared" ca="1" si="95"/>
        <v>0</v>
      </c>
      <c r="Z225" s="129">
        <f t="shared" si="96"/>
        <v>0</v>
      </c>
      <c r="AA225" s="129">
        <f t="shared" si="97"/>
        <v>0</v>
      </c>
      <c r="AB225" s="130">
        <f t="shared" ca="1" si="98"/>
        <v>0</v>
      </c>
      <c r="AC225" s="130">
        <f t="shared" ca="1" si="99"/>
        <v>0</v>
      </c>
      <c r="AD225" s="130">
        <f t="shared" si="83"/>
        <v>0</v>
      </c>
      <c r="AE225" s="130">
        <f t="shared" si="100"/>
        <v>0</v>
      </c>
      <c r="AF225" s="130">
        <f t="shared" ca="1" si="101"/>
        <v>0</v>
      </c>
      <c r="AG225" s="130">
        <f t="shared" ca="1" si="102"/>
        <v>0</v>
      </c>
      <c r="AH225" s="218"/>
      <c r="AI225" s="204"/>
      <c r="AJ225" s="204"/>
      <c r="AK225" s="162">
        <f t="shared" si="107"/>
        <v>205</v>
      </c>
      <c r="AL225" s="70">
        <f t="shared" si="103"/>
        <v>0</v>
      </c>
      <c r="AM225" s="70" t="e">
        <f>VLOOKUP(Worksheet!N225,code!$K$3:$M$13,3,FALSE)</f>
        <v>#N/A</v>
      </c>
      <c r="AN225" s="158" t="str">
        <f t="shared" si="84"/>
        <v/>
      </c>
      <c r="AO225" s="158" t="str">
        <f t="shared" si="104"/>
        <v/>
      </c>
      <c r="AP225" s="70" t="str">
        <f t="shared" si="105"/>
        <v/>
      </c>
      <c r="AQ225" s="158" t="str">
        <f t="shared" si="85"/>
        <v/>
      </c>
      <c r="AR225" s="158" t="str">
        <f t="shared" si="106"/>
        <v/>
      </c>
    </row>
    <row r="226" spans="1:44" ht="11.25" customHeight="1" x14ac:dyDescent="0.2">
      <c r="A226" s="131" t="s">
        <v>738</v>
      </c>
      <c r="B226" s="133"/>
      <c r="C226" s="133"/>
      <c r="D226" s="133"/>
      <c r="E226" s="133">
        <v>1</v>
      </c>
      <c r="F226" s="143">
        <f t="shared" si="82"/>
        <v>0</v>
      </c>
      <c r="G226" s="147"/>
      <c r="H226" s="148"/>
      <c r="I226" s="144"/>
      <c r="J226" s="150"/>
      <c r="K226" s="151"/>
      <c r="L226" s="152">
        <f t="shared" si="86"/>
        <v>0</v>
      </c>
      <c r="M226" s="152">
        <f t="shared" si="87"/>
        <v>0</v>
      </c>
      <c r="N226" s="155"/>
      <c r="O226" s="154"/>
      <c r="P226" s="146"/>
      <c r="Q226" s="128">
        <f ca="1">IF(OR(ISBLANK($C$10),ISBLANK($C$12),ISBLANK($G$12),ISBLANK($G$13),AND(LEFT(G226,6)="Atrium",ISBLANK(I226))=TRUE)=TRUE,0,IF(LEFT(G226,6)="Atrium",IF(G226='ASHRAE 90.1 2013 - CST'!$D$2,0.4+I226*0.02,I226*0.03),IF(ISBLANK(G226),IF(ISBLANK(H226),"0",VLOOKUP(H226,INDIRECT("BSSTTable_"&amp;$C$10),2,FALSE)),INDEX(INDIRECT("CSTTable_"&amp;$C$10),MATCH($C$12,INDIRECT("BldgTypes_"&amp;$C$10),0),MATCH(G226,INDIRECT("CSTTableTypes_"&amp;$C$10),0)))))</f>
        <v>0</v>
      </c>
      <c r="R226" s="128">
        <f t="shared" ca="1" si="88"/>
        <v>0</v>
      </c>
      <c r="S226" s="128">
        <f t="shared" ca="1" si="89"/>
        <v>0</v>
      </c>
      <c r="T226" s="130">
        <f t="shared" si="90"/>
        <v>0</v>
      </c>
      <c r="U226" s="130">
        <f t="shared" si="91"/>
        <v>0</v>
      </c>
      <c r="V226" s="135">
        <f t="shared" ca="1" si="92"/>
        <v>0</v>
      </c>
      <c r="W226" s="135">
        <f t="shared" ca="1" si="93"/>
        <v>0</v>
      </c>
      <c r="X226" s="135">
        <f t="shared" ca="1" si="94"/>
        <v>0</v>
      </c>
      <c r="Y226" s="135">
        <f t="shared" ca="1" si="95"/>
        <v>0</v>
      </c>
      <c r="Z226" s="129">
        <f t="shared" si="96"/>
        <v>0</v>
      </c>
      <c r="AA226" s="129">
        <f t="shared" si="97"/>
        <v>0</v>
      </c>
      <c r="AB226" s="130">
        <f t="shared" ca="1" si="98"/>
        <v>0</v>
      </c>
      <c r="AC226" s="130">
        <f t="shared" ca="1" si="99"/>
        <v>0</v>
      </c>
      <c r="AD226" s="130">
        <f t="shared" si="83"/>
        <v>0</v>
      </c>
      <c r="AE226" s="130">
        <f t="shared" si="100"/>
        <v>0</v>
      </c>
      <c r="AF226" s="130">
        <f t="shared" ca="1" si="101"/>
        <v>0</v>
      </c>
      <c r="AG226" s="130">
        <f t="shared" ca="1" si="102"/>
        <v>0</v>
      </c>
      <c r="AH226" s="218"/>
      <c r="AI226" s="204"/>
      <c r="AJ226" s="204"/>
      <c r="AK226" s="162">
        <f t="shared" si="107"/>
        <v>206</v>
      </c>
      <c r="AL226" s="70">
        <f t="shared" si="103"/>
        <v>0</v>
      </c>
      <c r="AM226" s="70" t="e">
        <f>VLOOKUP(Worksheet!N226,code!$K$3:$M$13,3,FALSE)</f>
        <v>#N/A</v>
      </c>
      <c r="AN226" s="158" t="str">
        <f t="shared" si="84"/>
        <v/>
      </c>
      <c r="AO226" s="158" t="str">
        <f t="shared" si="104"/>
        <v/>
      </c>
      <c r="AP226" s="70" t="str">
        <f t="shared" si="105"/>
        <v/>
      </c>
      <c r="AQ226" s="158" t="str">
        <f t="shared" si="85"/>
        <v/>
      </c>
      <c r="AR226" s="158" t="str">
        <f t="shared" si="106"/>
        <v/>
      </c>
    </row>
    <row r="227" spans="1:44" ht="11.25" customHeight="1" x14ac:dyDescent="0.2">
      <c r="A227" s="131" t="s">
        <v>738</v>
      </c>
      <c r="B227" s="133"/>
      <c r="C227" s="133"/>
      <c r="D227" s="133"/>
      <c r="E227" s="133">
        <v>1</v>
      </c>
      <c r="F227" s="143">
        <f t="shared" si="82"/>
        <v>0</v>
      </c>
      <c r="G227" s="147"/>
      <c r="H227" s="148"/>
      <c r="I227" s="144"/>
      <c r="J227" s="150"/>
      <c r="K227" s="151"/>
      <c r="L227" s="152">
        <f t="shared" si="86"/>
        <v>0</v>
      </c>
      <c r="M227" s="152">
        <f t="shared" si="87"/>
        <v>0</v>
      </c>
      <c r="N227" s="155"/>
      <c r="O227" s="154"/>
      <c r="P227" s="146"/>
      <c r="Q227" s="128">
        <f ca="1">IF(OR(ISBLANK($C$10),ISBLANK($C$12),ISBLANK($G$12),ISBLANK($G$13),AND(LEFT(G227,6)="Atrium",ISBLANK(I227))=TRUE)=TRUE,0,IF(LEFT(G227,6)="Atrium",IF(G227='ASHRAE 90.1 2013 - CST'!$D$2,0.4+I227*0.02,I227*0.03),IF(ISBLANK(G227),IF(ISBLANK(H227),"0",VLOOKUP(H227,INDIRECT("BSSTTable_"&amp;$C$10),2,FALSE)),INDEX(INDIRECT("CSTTable_"&amp;$C$10),MATCH($C$12,INDIRECT("BldgTypes_"&amp;$C$10),0),MATCH(G227,INDIRECT("CSTTableTypes_"&amp;$C$10),0)))))</f>
        <v>0</v>
      </c>
      <c r="R227" s="128">
        <f t="shared" ca="1" si="88"/>
        <v>0</v>
      </c>
      <c r="S227" s="128">
        <f t="shared" ca="1" si="89"/>
        <v>0</v>
      </c>
      <c r="T227" s="130">
        <f t="shared" si="90"/>
        <v>0</v>
      </c>
      <c r="U227" s="130">
        <f t="shared" si="91"/>
        <v>0</v>
      </c>
      <c r="V227" s="135">
        <f t="shared" ca="1" si="92"/>
        <v>0</v>
      </c>
      <c r="W227" s="135">
        <f t="shared" ca="1" si="93"/>
        <v>0</v>
      </c>
      <c r="X227" s="135">
        <f t="shared" ca="1" si="94"/>
        <v>0</v>
      </c>
      <c r="Y227" s="135">
        <f t="shared" ca="1" si="95"/>
        <v>0</v>
      </c>
      <c r="Z227" s="129">
        <f t="shared" si="96"/>
        <v>0</v>
      </c>
      <c r="AA227" s="129">
        <f t="shared" si="97"/>
        <v>0</v>
      </c>
      <c r="AB227" s="130">
        <f t="shared" ca="1" si="98"/>
        <v>0</v>
      </c>
      <c r="AC227" s="130">
        <f t="shared" ca="1" si="99"/>
        <v>0</v>
      </c>
      <c r="AD227" s="130">
        <f t="shared" si="83"/>
        <v>0</v>
      </c>
      <c r="AE227" s="130">
        <f t="shared" si="100"/>
        <v>0</v>
      </c>
      <c r="AF227" s="130">
        <f t="shared" ca="1" si="101"/>
        <v>0</v>
      </c>
      <c r="AG227" s="130">
        <f t="shared" ca="1" si="102"/>
        <v>0</v>
      </c>
      <c r="AH227" s="218"/>
      <c r="AI227" s="204"/>
      <c r="AJ227" s="204"/>
      <c r="AK227" s="162">
        <f t="shared" si="107"/>
        <v>207</v>
      </c>
      <c r="AL227" s="70">
        <f t="shared" si="103"/>
        <v>0</v>
      </c>
      <c r="AM227" s="70" t="e">
        <f>VLOOKUP(Worksheet!N227,code!$K$3:$M$13,3,FALSE)</f>
        <v>#N/A</v>
      </c>
      <c r="AN227" s="158" t="str">
        <f t="shared" si="84"/>
        <v/>
      </c>
      <c r="AO227" s="158" t="str">
        <f t="shared" si="104"/>
        <v/>
      </c>
      <c r="AP227" s="70" t="str">
        <f t="shared" si="105"/>
        <v/>
      </c>
      <c r="AQ227" s="158" t="str">
        <f t="shared" si="85"/>
        <v/>
      </c>
      <c r="AR227" s="158" t="str">
        <f t="shared" si="106"/>
        <v/>
      </c>
    </row>
    <row r="228" spans="1:44" ht="11.25" customHeight="1" x14ac:dyDescent="0.2">
      <c r="A228" s="131" t="s">
        <v>738</v>
      </c>
      <c r="B228" s="133"/>
      <c r="C228" s="133"/>
      <c r="D228" s="133"/>
      <c r="E228" s="133">
        <v>1</v>
      </c>
      <c r="F228" s="143">
        <f t="shared" si="82"/>
        <v>0</v>
      </c>
      <c r="G228" s="147"/>
      <c r="H228" s="148"/>
      <c r="I228" s="144"/>
      <c r="J228" s="150"/>
      <c r="K228" s="151"/>
      <c r="L228" s="152">
        <f t="shared" si="86"/>
        <v>0</v>
      </c>
      <c r="M228" s="152">
        <f t="shared" si="87"/>
        <v>0</v>
      </c>
      <c r="N228" s="155"/>
      <c r="O228" s="154"/>
      <c r="P228" s="146"/>
      <c r="Q228" s="128">
        <f ca="1">IF(OR(ISBLANK($C$10),ISBLANK($C$12),ISBLANK($G$12),ISBLANK($G$13),AND(LEFT(G228,6)="Atrium",ISBLANK(I228))=TRUE)=TRUE,0,IF(LEFT(G228,6)="Atrium",IF(G228='ASHRAE 90.1 2013 - CST'!$D$2,0.4+I228*0.02,I228*0.03),IF(ISBLANK(G228),IF(ISBLANK(H228),"0",VLOOKUP(H228,INDIRECT("BSSTTable_"&amp;$C$10),2,FALSE)),INDEX(INDIRECT("CSTTable_"&amp;$C$10),MATCH($C$12,INDIRECT("BldgTypes_"&amp;$C$10),0),MATCH(G228,INDIRECT("CSTTableTypes_"&amp;$C$10),0)))))</f>
        <v>0</v>
      </c>
      <c r="R228" s="128">
        <f t="shared" ca="1" si="88"/>
        <v>0</v>
      </c>
      <c r="S228" s="128">
        <f t="shared" ca="1" si="89"/>
        <v>0</v>
      </c>
      <c r="T228" s="130">
        <f t="shared" si="90"/>
        <v>0</v>
      </c>
      <c r="U228" s="130">
        <f t="shared" si="91"/>
        <v>0</v>
      </c>
      <c r="V228" s="135">
        <f t="shared" ca="1" si="92"/>
        <v>0</v>
      </c>
      <c r="W228" s="135">
        <f t="shared" ca="1" si="93"/>
        <v>0</v>
      </c>
      <c r="X228" s="135">
        <f t="shared" ca="1" si="94"/>
        <v>0</v>
      </c>
      <c r="Y228" s="135">
        <f t="shared" ca="1" si="95"/>
        <v>0</v>
      </c>
      <c r="Z228" s="129">
        <f t="shared" si="96"/>
        <v>0</v>
      </c>
      <c r="AA228" s="129">
        <f t="shared" si="97"/>
        <v>0</v>
      </c>
      <c r="AB228" s="130">
        <f t="shared" ca="1" si="98"/>
        <v>0</v>
      </c>
      <c r="AC228" s="130">
        <f t="shared" ca="1" si="99"/>
        <v>0</v>
      </c>
      <c r="AD228" s="130">
        <f t="shared" si="83"/>
        <v>0</v>
      </c>
      <c r="AE228" s="130">
        <f t="shared" si="100"/>
        <v>0</v>
      </c>
      <c r="AF228" s="130">
        <f t="shared" ca="1" si="101"/>
        <v>0</v>
      </c>
      <c r="AG228" s="130">
        <f t="shared" ca="1" si="102"/>
        <v>0</v>
      </c>
      <c r="AH228" s="218"/>
      <c r="AI228" s="204"/>
      <c r="AJ228" s="204"/>
      <c r="AK228" s="162">
        <f t="shared" si="107"/>
        <v>208</v>
      </c>
      <c r="AL228" s="70">
        <f t="shared" si="103"/>
        <v>0</v>
      </c>
      <c r="AM228" s="70" t="e">
        <f>VLOOKUP(Worksheet!N228,code!$K$3:$M$13,3,FALSE)</f>
        <v>#N/A</v>
      </c>
      <c r="AN228" s="158" t="str">
        <f t="shared" si="84"/>
        <v/>
      </c>
      <c r="AO228" s="158" t="str">
        <f t="shared" si="104"/>
        <v/>
      </c>
      <c r="AP228" s="70" t="str">
        <f t="shared" si="105"/>
        <v/>
      </c>
      <c r="AQ228" s="158" t="str">
        <f t="shared" si="85"/>
        <v/>
      </c>
      <c r="AR228" s="158" t="str">
        <f t="shared" si="106"/>
        <v/>
      </c>
    </row>
    <row r="229" spans="1:44" ht="11.25" customHeight="1" x14ac:dyDescent="0.2">
      <c r="A229" s="131" t="s">
        <v>738</v>
      </c>
      <c r="B229" s="133"/>
      <c r="C229" s="133"/>
      <c r="D229" s="133"/>
      <c r="E229" s="133">
        <v>1</v>
      </c>
      <c r="F229" s="143">
        <f t="shared" si="82"/>
        <v>0</v>
      </c>
      <c r="G229" s="147"/>
      <c r="H229" s="148"/>
      <c r="I229" s="144"/>
      <c r="J229" s="150"/>
      <c r="K229" s="151"/>
      <c r="L229" s="152">
        <f t="shared" si="86"/>
        <v>0</v>
      </c>
      <c r="M229" s="152">
        <f t="shared" si="87"/>
        <v>0</v>
      </c>
      <c r="N229" s="155"/>
      <c r="O229" s="154"/>
      <c r="P229" s="146"/>
      <c r="Q229" s="128">
        <f ca="1">IF(OR(ISBLANK($C$10),ISBLANK($C$12),ISBLANK($G$12),ISBLANK($G$13),AND(LEFT(G229,6)="Atrium",ISBLANK(I229))=TRUE)=TRUE,0,IF(LEFT(G229,6)="Atrium",IF(G229='ASHRAE 90.1 2013 - CST'!$D$2,0.4+I229*0.02,I229*0.03),IF(ISBLANK(G229),IF(ISBLANK(H229),"0",VLOOKUP(H229,INDIRECT("BSSTTable_"&amp;$C$10),2,FALSE)),INDEX(INDIRECT("CSTTable_"&amp;$C$10),MATCH($C$12,INDIRECT("BldgTypes_"&amp;$C$10),0),MATCH(G229,INDIRECT("CSTTableTypes_"&amp;$C$10),0)))))</f>
        <v>0</v>
      </c>
      <c r="R229" s="128">
        <f t="shared" ca="1" si="88"/>
        <v>0</v>
      </c>
      <c r="S229" s="128">
        <f t="shared" ca="1" si="89"/>
        <v>0</v>
      </c>
      <c r="T229" s="130">
        <f t="shared" si="90"/>
        <v>0</v>
      </c>
      <c r="U229" s="130">
        <f t="shared" si="91"/>
        <v>0</v>
      </c>
      <c r="V229" s="135">
        <f t="shared" ca="1" si="92"/>
        <v>0</v>
      </c>
      <c r="W229" s="135">
        <f t="shared" ca="1" si="93"/>
        <v>0</v>
      </c>
      <c r="X229" s="135">
        <f t="shared" ca="1" si="94"/>
        <v>0</v>
      </c>
      <c r="Y229" s="135">
        <f t="shared" ca="1" si="95"/>
        <v>0</v>
      </c>
      <c r="Z229" s="129">
        <f t="shared" si="96"/>
        <v>0</v>
      </c>
      <c r="AA229" s="129">
        <f t="shared" si="97"/>
        <v>0</v>
      </c>
      <c r="AB229" s="130">
        <f t="shared" ca="1" si="98"/>
        <v>0</v>
      </c>
      <c r="AC229" s="130">
        <f t="shared" ca="1" si="99"/>
        <v>0</v>
      </c>
      <c r="AD229" s="130">
        <f t="shared" si="83"/>
        <v>0</v>
      </c>
      <c r="AE229" s="130">
        <f t="shared" si="100"/>
        <v>0</v>
      </c>
      <c r="AF229" s="130">
        <f t="shared" ca="1" si="101"/>
        <v>0</v>
      </c>
      <c r="AG229" s="130">
        <f t="shared" ca="1" si="102"/>
        <v>0</v>
      </c>
      <c r="AH229" s="218"/>
      <c r="AI229" s="204"/>
      <c r="AJ229" s="204"/>
      <c r="AK229" s="162">
        <f t="shared" si="107"/>
        <v>209</v>
      </c>
      <c r="AL229" s="70">
        <f t="shared" si="103"/>
        <v>0</v>
      </c>
      <c r="AM229" s="70" t="e">
        <f>VLOOKUP(Worksheet!N229,code!$K$3:$M$13,3,FALSE)</f>
        <v>#N/A</v>
      </c>
      <c r="AN229" s="158" t="str">
        <f t="shared" si="84"/>
        <v/>
      </c>
      <c r="AO229" s="158" t="str">
        <f t="shared" si="104"/>
        <v/>
      </c>
      <c r="AP229" s="70" t="str">
        <f t="shared" si="105"/>
        <v/>
      </c>
      <c r="AQ229" s="158" t="str">
        <f t="shared" si="85"/>
        <v/>
      </c>
      <c r="AR229" s="158" t="str">
        <f t="shared" si="106"/>
        <v/>
      </c>
    </row>
    <row r="230" spans="1:44" ht="11.25" customHeight="1" x14ac:dyDescent="0.2">
      <c r="A230" s="131" t="s">
        <v>738</v>
      </c>
      <c r="B230" s="133"/>
      <c r="C230" s="133"/>
      <c r="D230" s="133"/>
      <c r="E230" s="133">
        <v>1</v>
      </c>
      <c r="F230" s="143">
        <f t="shared" si="82"/>
        <v>0</v>
      </c>
      <c r="G230" s="147"/>
      <c r="H230" s="148"/>
      <c r="I230" s="144"/>
      <c r="J230" s="150"/>
      <c r="K230" s="151"/>
      <c r="L230" s="152">
        <f t="shared" si="86"/>
        <v>0</v>
      </c>
      <c r="M230" s="152">
        <f t="shared" si="87"/>
        <v>0</v>
      </c>
      <c r="N230" s="155"/>
      <c r="O230" s="154"/>
      <c r="P230" s="146"/>
      <c r="Q230" s="128">
        <f ca="1">IF(OR(ISBLANK($C$10),ISBLANK($C$12),ISBLANK($G$12),ISBLANK($G$13),AND(LEFT(G230,6)="Atrium",ISBLANK(I230))=TRUE)=TRUE,0,IF(LEFT(G230,6)="Atrium",IF(G230='ASHRAE 90.1 2013 - CST'!$D$2,0.4+I230*0.02,I230*0.03),IF(ISBLANK(G230),IF(ISBLANK(H230),"0",VLOOKUP(H230,INDIRECT("BSSTTable_"&amp;$C$10),2,FALSE)),INDEX(INDIRECT("CSTTable_"&amp;$C$10),MATCH($C$12,INDIRECT("BldgTypes_"&amp;$C$10),0),MATCH(G230,INDIRECT("CSTTableTypes_"&amp;$C$10),0)))))</f>
        <v>0</v>
      </c>
      <c r="R230" s="128">
        <f t="shared" ca="1" si="88"/>
        <v>0</v>
      </c>
      <c r="S230" s="128">
        <f t="shared" ca="1" si="89"/>
        <v>0</v>
      </c>
      <c r="T230" s="130">
        <f t="shared" si="90"/>
        <v>0</v>
      </c>
      <c r="U230" s="130">
        <f t="shared" si="91"/>
        <v>0</v>
      </c>
      <c r="V230" s="135">
        <f t="shared" ca="1" si="92"/>
        <v>0</v>
      </c>
      <c r="W230" s="135">
        <f t="shared" ca="1" si="93"/>
        <v>0</v>
      </c>
      <c r="X230" s="135">
        <f t="shared" ca="1" si="94"/>
        <v>0</v>
      </c>
      <c r="Y230" s="135">
        <f t="shared" ca="1" si="95"/>
        <v>0</v>
      </c>
      <c r="Z230" s="129">
        <f t="shared" si="96"/>
        <v>0</v>
      </c>
      <c r="AA230" s="129">
        <f t="shared" si="97"/>
        <v>0</v>
      </c>
      <c r="AB230" s="130">
        <f t="shared" ca="1" si="98"/>
        <v>0</v>
      </c>
      <c r="AC230" s="130">
        <f t="shared" ca="1" si="99"/>
        <v>0</v>
      </c>
      <c r="AD230" s="130">
        <f t="shared" si="83"/>
        <v>0</v>
      </c>
      <c r="AE230" s="130">
        <f t="shared" si="100"/>
        <v>0</v>
      </c>
      <c r="AF230" s="130">
        <f t="shared" ca="1" si="101"/>
        <v>0</v>
      </c>
      <c r="AG230" s="130">
        <f t="shared" ca="1" si="102"/>
        <v>0</v>
      </c>
      <c r="AH230" s="218"/>
      <c r="AI230" s="204"/>
      <c r="AJ230" s="204"/>
      <c r="AK230" s="162">
        <f t="shared" si="107"/>
        <v>210</v>
      </c>
      <c r="AL230" s="70">
        <f t="shared" si="103"/>
        <v>0</v>
      </c>
      <c r="AM230" s="70" t="e">
        <f>VLOOKUP(Worksheet!N230,code!$K$3:$M$13,3,FALSE)</f>
        <v>#N/A</v>
      </c>
      <c r="AN230" s="158" t="str">
        <f t="shared" si="84"/>
        <v/>
      </c>
      <c r="AO230" s="158" t="str">
        <f t="shared" si="104"/>
        <v/>
      </c>
      <c r="AP230" s="70" t="str">
        <f t="shared" si="105"/>
        <v/>
      </c>
      <c r="AQ230" s="158" t="str">
        <f t="shared" si="85"/>
        <v/>
      </c>
      <c r="AR230" s="158" t="str">
        <f t="shared" si="106"/>
        <v/>
      </c>
    </row>
    <row r="231" spans="1:44" ht="11.25" customHeight="1" x14ac:dyDescent="0.2">
      <c r="A231" s="131" t="s">
        <v>738</v>
      </c>
      <c r="B231" s="133"/>
      <c r="C231" s="133"/>
      <c r="D231" s="133"/>
      <c r="E231" s="133">
        <v>1</v>
      </c>
      <c r="F231" s="143">
        <f t="shared" si="82"/>
        <v>0</v>
      </c>
      <c r="G231" s="147"/>
      <c r="H231" s="148"/>
      <c r="I231" s="144"/>
      <c r="J231" s="150"/>
      <c r="K231" s="151"/>
      <c r="L231" s="152">
        <f t="shared" si="86"/>
        <v>0</v>
      </c>
      <c r="M231" s="152">
        <f t="shared" si="87"/>
        <v>0</v>
      </c>
      <c r="N231" s="155"/>
      <c r="O231" s="154"/>
      <c r="P231" s="146"/>
      <c r="Q231" s="128">
        <f ca="1">IF(OR(ISBLANK($C$10),ISBLANK($C$12),ISBLANK($G$12),ISBLANK($G$13),AND(LEFT(G231,6)="Atrium",ISBLANK(I231))=TRUE)=TRUE,0,IF(LEFT(G231,6)="Atrium",IF(G231='ASHRAE 90.1 2013 - CST'!$D$2,0.4+I231*0.02,I231*0.03),IF(ISBLANK(G231),IF(ISBLANK(H231),"0",VLOOKUP(H231,INDIRECT("BSSTTable_"&amp;$C$10),2,FALSE)),INDEX(INDIRECT("CSTTable_"&amp;$C$10),MATCH($C$12,INDIRECT("BldgTypes_"&amp;$C$10),0),MATCH(G231,INDIRECT("CSTTableTypes_"&amp;$C$10),0)))))</f>
        <v>0</v>
      </c>
      <c r="R231" s="128">
        <f t="shared" ca="1" si="88"/>
        <v>0</v>
      </c>
      <c r="S231" s="128">
        <f t="shared" ca="1" si="89"/>
        <v>0</v>
      </c>
      <c r="T231" s="130">
        <f t="shared" si="90"/>
        <v>0</v>
      </c>
      <c r="U231" s="130">
        <f t="shared" si="91"/>
        <v>0</v>
      </c>
      <c r="V231" s="135">
        <f t="shared" ca="1" si="92"/>
        <v>0</v>
      </c>
      <c r="W231" s="135">
        <f t="shared" ca="1" si="93"/>
        <v>0</v>
      </c>
      <c r="X231" s="135">
        <f t="shared" ca="1" si="94"/>
        <v>0</v>
      </c>
      <c r="Y231" s="135">
        <f t="shared" ca="1" si="95"/>
        <v>0</v>
      </c>
      <c r="Z231" s="129">
        <f t="shared" si="96"/>
        <v>0</v>
      </c>
      <c r="AA231" s="129">
        <f t="shared" si="97"/>
        <v>0</v>
      </c>
      <c r="AB231" s="130">
        <f t="shared" ca="1" si="98"/>
        <v>0</v>
      </c>
      <c r="AC231" s="130">
        <f t="shared" ca="1" si="99"/>
        <v>0</v>
      </c>
      <c r="AD231" s="130">
        <f t="shared" si="83"/>
        <v>0</v>
      </c>
      <c r="AE231" s="130">
        <f t="shared" si="100"/>
        <v>0</v>
      </c>
      <c r="AF231" s="130">
        <f t="shared" ca="1" si="101"/>
        <v>0</v>
      </c>
      <c r="AG231" s="130">
        <f t="shared" ca="1" si="102"/>
        <v>0</v>
      </c>
      <c r="AH231" s="218"/>
      <c r="AI231" s="204"/>
      <c r="AJ231" s="204"/>
      <c r="AK231" s="162">
        <f t="shared" si="107"/>
        <v>211</v>
      </c>
      <c r="AL231" s="70">
        <f t="shared" si="103"/>
        <v>0</v>
      </c>
      <c r="AM231" s="70" t="e">
        <f>VLOOKUP(Worksheet!N231,code!$K$3:$M$13,3,FALSE)</f>
        <v>#N/A</v>
      </c>
      <c r="AN231" s="158" t="str">
        <f t="shared" si="84"/>
        <v/>
      </c>
      <c r="AO231" s="158" t="str">
        <f t="shared" si="104"/>
        <v/>
      </c>
      <c r="AP231" s="70" t="str">
        <f t="shared" si="105"/>
        <v/>
      </c>
      <c r="AQ231" s="158" t="str">
        <f t="shared" si="85"/>
        <v/>
      </c>
      <c r="AR231" s="158" t="str">
        <f t="shared" si="106"/>
        <v/>
      </c>
    </row>
    <row r="232" spans="1:44" ht="11.25" customHeight="1" x14ac:dyDescent="0.2">
      <c r="A232" s="131" t="s">
        <v>738</v>
      </c>
      <c r="B232" s="133"/>
      <c r="C232" s="133"/>
      <c r="D232" s="133"/>
      <c r="E232" s="133">
        <v>1</v>
      </c>
      <c r="F232" s="143">
        <f t="shared" si="82"/>
        <v>0</v>
      </c>
      <c r="G232" s="147"/>
      <c r="H232" s="148"/>
      <c r="I232" s="144"/>
      <c r="J232" s="150"/>
      <c r="K232" s="151"/>
      <c r="L232" s="152">
        <f t="shared" si="86"/>
        <v>0</v>
      </c>
      <c r="M232" s="152">
        <f t="shared" si="87"/>
        <v>0</v>
      </c>
      <c r="N232" s="155"/>
      <c r="O232" s="154"/>
      <c r="P232" s="146"/>
      <c r="Q232" s="128">
        <f ca="1">IF(OR(ISBLANK($C$10),ISBLANK($C$12),ISBLANK($G$12),ISBLANK($G$13),AND(LEFT(G232,6)="Atrium",ISBLANK(I232))=TRUE)=TRUE,0,IF(LEFT(G232,6)="Atrium",IF(G232='ASHRAE 90.1 2013 - CST'!$D$2,0.4+I232*0.02,I232*0.03),IF(ISBLANK(G232),IF(ISBLANK(H232),"0",VLOOKUP(H232,INDIRECT("BSSTTable_"&amp;$C$10),2,FALSE)),INDEX(INDIRECT("CSTTable_"&amp;$C$10),MATCH($C$12,INDIRECT("BldgTypes_"&amp;$C$10),0),MATCH(G232,INDIRECT("CSTTableTypes_"&amp;$C$10),0)))))</f>
        <v>0</v>
      </c>
      <c r="R232" s="128">
        <f t="shared" ca="1" si="88"/>
        <v>0</v>
      </c>
      <c r="S232" s="128">
        <f t="shared" ca="1" si="89"/>
        <v>0</v>
      </c>
      <c r="T232" s="130">
        <f t="shared" si="90"/>
        <v>0</v>
      </c>
      <c r="U232" s="130">
        <f t="shared" si="91"/>
        <v>0</v>
      </c>
      <c r="V232" s="135">
        <f t="shared" ca="1" si="92"/>
        <v>0</v>
      </c>
      <c r="W232" s="135">
        <f t="shared" ca="1" si="93"/>
        <v>0</v>
      </c>
      <c r="X232" s="135">
        <f t="shared" ca="1" si="94"/>
        <v>0</v>
      </c>
      <c r="Y232" s="135">
        <f t="shared" ca="1" si="95"/>
        <v>0</v>
      </c>
      <c r="Z232" s="129">
        <f t="shared" si="96"/>
        <v>0</v>
      </c>
      <c r="AA232" s="129">
        <f t="shared" si="97"/>
        <v>0</v>
      </c>
      <c r="AB232" s="130">
        <f t="shared" ca="1" si="98"/>
        <v>0</v>
      </c>
      <c r="AC232" s="130">
        <f t="shared" ca="1" si="99"/>
        <v>0</v>
      </c>
      <c r="AD232" s="130">
        <f t="shared" si="83"/>
        <v>0</v>
      </c>
      <c r="AE232" s="130">
        <f t="shared" si="100"/>
        <v>0</v>
      </c>
      <c r="AF232" s="130">
        <f t="shared" ca="1" si="101"/>
        <v>0</v>
      </c>
      <c r="AG232" s="130">
        <f t="shared" ca="1" si="102"/>
        <v>0</v>
      </c>
      <c r="AH232" s="218"/>
      <c r="AI232" s="204"/>
      <c r="AJ232" s="204"/>
      <c r="AK232" s="162">
        <f t="shared" si="107"/>
        <v>212</v>
      </c>
      <c r="AL232" s="70">
        <f t="shared" si="103"/>
        <v>0</v>
      </c>
      <c r="AM232" s="70" t="e">
        <f>VLOOKUP(Worksheet!N232,code!$K$3:$M$13,3,FALSE)</f>
        <v>#N/A</v>
      </c>
      <c r="AN232" s="158" t="str">
        <f t="shared" si="84"/>
        <v/>
      </c>
      <c r="AO232" s="158" t="str">
        <f t="shared" si="104"/>
        <v/>
      </c>
      <c r="AP232" s="70" t="str">
        <f t="shared" si="105"/>
        <v/>
      </c>
      <c r="AQ232" s="158" t="str">
        <f t="shared" si="85"/>
        <v/>
      </c>
      <c r="AR232" s="158" t="str">
        <f t="shared" si="106"/>
        <v/>
      </c>
    </row>
    <row r="233" spans="1:44" ht="11.25" customHeight="1" x14ac:dyDescent="0.2">
      <c r="A233" s="131" t="s">
        <v>738</v>
      </c>
      <c r="B233" s="133"/>
      <c r="C233" s="133"/>
      <c r="D233" s="133"/>
      <c r="E233" s="133">
        <v>1</v>
      </c>
      <c r="F233" s="143">
        <f t="shared" si="82"/>
        <v>0</v>
      </c>
      <c r="G233" s="147"/>
      <c r="H233" s="148"/>
      <c r="I233" s="144"/>
      <c r="J233" s="150"/>
      <c r="K233" s="151"/>
      <c r="L233" s="152">
        <f t="shared" si="86"/>
        <v>0</v>
      </c>
      <c r="M233" s="152">
        <f t="shared" si="87"/>
        <v>0</v>
      </c>
      <c r="N233" s="155"/>
      <c r="O233" s="154"/>
      <c r="P233" s="146"/>
      <c r="Q233" s="128">
        <f ca="1">IF(OR(ISBLANK($C$10),ISBLANK($C$12),ISBLANK($G$12),ISBLANK($G$13),AND(LEFT(G233,6)="Atrium",ISBLANK(I233))=TRUE)=TRUE,0,IF(LEFT(G233,6)="Atrium",IF(G233='ASHRAE 90.1 2013 - CST'!$D$2,0.4+I233*0.02,I233*0.03),IF(ISBLANK(G233),IF(ISBLANK(H233),"0",VLOOKUP(H233,INDIRECT("BSSTTable_"&amp;$C$10),2,FALSE)),INDEX(INDIRECT("CSTTable_"&amp;$C$10),MATCH($C$12,INDIRECT("BldgTypes_"&amp;$C$10),0),MATCH(G233,INDIRECT("CSTTableTypes_"&amp;$C$10),0)))))</f>
        <v>0</v>
      </c>
      <c r="R233" s="128">
        <f t="shared" ca="1" si="88"/>
        <v>0</v>
      </c>
      <c r="S233" s="128">
        <f t="shared" ca="1" si="89"/>
        <v>0</v>
      </c>
      <c r="T233" s="130">
        <f t="shared" si="90"/>
        <v>0</v>
      </c>
      <c r="U233" s="130">
        <f t="shared" si="91"/>
        <v>0</v>
      </c>
      <c r="V233" s="135">
        <f t="shared" ca="1" si="92"/>
        <v>0</v>
      </c>
      <c r="W233" s="135">
        <f t="shared" ca="1" si="93"/>
        <v>0</v>
      </c>
      <c r="X233" s="135">
        <f t="shared" ca="1" si="94"/>
        <v>0</v>
      </c>
      <c r="Y233" s="135">
        <f t="shared" ca="1" si="95"/>
        <v>0</v>
      </c>
      <c r="Z233" s="129">
        <f t="shared" si="96"/>
        <v>0</v>
      </c>
      <c r="AA233" s="129">
        <f t="shared" si="97"/>
        <v>0</v>
      </c>
      <c r="AB233" s="130">
        <f t="shared" ca="1" si="98"/>
        <v>0</v>
      </c>
      <c r="AC233" s="130">
        <f t="shared" ca="1" si="99"/>
        <v>0</v>
      </c>
      <c r="AD233" s="130">
        <f t="shared" si="83"/>
        <v>0</v>
      </c>
      <c r="AE233" s="130">
        <f t="shared" si="100"/>
        <v>0</v>
      </c>
      <c r="AF233" s="130">
        <f t="shared" ca="1" si="101"/>
        <v>0</v>
      </c>
      <c r="AG233" s="130">
        <f t="shared" ca="1" si="102"/>
        <v>0</v>
      </c>
      <c r="AH233" s="218"/>
      <c r="AI233" s="204"/>
      <c r="AJ233" s="204"/>
      <c r="AK233" s="162">
        <f t="shared" si="107"/>
        <v>213</v>
      </c>
      <c r="AL233" s="70">
        <f t="shared" si="103"/>
        <v>0</v>
      </c>
      <c r="AM233" s="70" t="e">
        <f>VLOOKUP(Worksheet!N233,code!$K$3:$M$13,3,FALSE)</f>
        <v>#N/A</v>
      </c>
      <c r="AN233" s="158" t="str">
        <f t="shared" si="84"/>
        <v/>
      </c>
      <c r="AO233" s="158" t="str">
        <f t="shared" si="104"/>
        <v/>
      </c>
      <c r="AP233" s="70" t="str">
        <f t="shared" si="105"/>
        <v/>
      </c>
      <c r="AQ233" s="158" t="str">
        <f t="shared" si="85"/>
        <v/>
      </c>
      <c r="AR233" s="158" t="str">
        <f t="shared" si="106"/>
        <v/>
      </c>
    </row>
    <row r="234" spans="1:44" ht="11.25" customHeight="1" x14ac:dyDescent="0.2">
      <c r="A234" s="131" t="s">
        <v>738</v>
      </c>
      <c r="B234" s="133"/>
      <c r="C234" s="133"/>
      <c r="D234" s="133"/>
      <c r="E234" s="133">
        <v>1</v>
      </c>
      <c r="F234" s="143">
        <f t="shared" si="82"/>
        <v>0</v>
      </c>
      <c r="G234" s="147"/>
      <c r="H234" s="148"/>
      <c r="I234" s="144"/>
      <c r="J234" s="150"/>
      <c r="K234" s="151"/>
      <c r="L234" s="152">
        <f t="shared" si="86"/>
        <v>0</v>
      </c>
      <c r="M234" s="152">
        <f t="shared" si="87"/>
        <v>0</v>
      </c>
      <c r="N234" s="155"/>
      <c r="O234" s="154"/>
      <c r="P234" s="146"/>
      <c r="Q234" s="128">
        <f ca="1">IF(OR(ISBLANK($C$10),ISBLANK($C$12),ISBLANK($G$12),ISBLANK($G$13),AND(LEFT(G234,6)="Atrium",ISBLANK(I234))=TRUE)=TRUE,0,IF(LEFT(G234,6)="Atrium",IF(G234='ASHRAE 90.1 2013 - CST'!$D$2,0.4+I234*0.02,I234*0.03),IF(ISBLANK(G234),IF(ISBLANK(H234),"0",VLOOKUP(H234,INDIRECT("BSSTTable_"&amp;$C$10),2,FALSE)),INDEX(INDIRECT("CSTTable_"&amp;$C$10),MATCH($C$12,INDIRECT("BldgTypes_"&amp;$C$10),0),MATCH(G234,INDIRECT("CSTTableTypes_"&amp;$C$10),0)))))</f>
        <v>0</v>
      </c>
      <c r="R234" s="128">
        <f t="shared" ca="1" si="88"/>
        <v>0</v>
      </c>
      <c r="S234" s="128">
        <f t="shared" ca="1" si="89"/>
        <v>0</v>
      </c>
      <c r="T234" s="130">
        <f t="shared" si="90"/>
        <v>0</v>
      </c>
      <c r="U234" s="130">
        <f t="shared" si="91"/>
        <v>0</v>
      </c>
      <c r="V234" s="135">
        <f t="shared" ca="1" si="92"/>
        <v>0</v>
      </c>
      <c r="W234" s="135">
        <f t="shared" ca="1" si="93"/>
        <v>0</v>
      </c>
      <c r="X234" s="135">
        <f t="shared" ca="1" si="94"/>
        <v>0</v>
      </c>
      <c r="Y234" s="135">
        <f t="shared" ca="1" si="95"/>
        <v>0</v>
      </c>
      <c r="Z234" s="129">
        <f t="shared" si="96"/>
        <v>0</v>
      </c>
      <c r="AA234" s="129">
        <f t="shared" si="97"/>
        <v>0</v>
      </c>
      <c r="AB234" s="130">
        <f t="shared" ca="1" si="98"/>
        <v>0</v>
      </c>
      <c r="AC234" s="130">
        <f t="shared" ca="1" si="99"/>
        <v>0</v>
      </c>
      <c r="AD234" s="130">
        <f t="shared" si="83"/>
        <v>0</v>
      </c>
      <c r="AE234" s="130">
        <f t="shared" si="100"/>
        <v>0</v>
      </c>
      <c r="AF234" s="130">
        <f t="shared" ca="1" si="101"/>
        <v>0</v>
      </c>
      <c r="AG234" s="130">
        <f t="shared" ca="1" si="102"/>
        <v>0</v>
      </c>
      <c r="AH234" s="218"/>
      <c r="AI234" s="204"/>
      <c r="AJ234" s="204"/>
      <c r="AK234" s="162">
        <f t="shared" si="107"/>
        <v>214</v>
      </c>
      <c r="AL234" s="70">
        <f t="shared" si="103"/>
        <v>0</v>
      </c>
      <c r="AM234" s="70" t="e">
        <f>VLOOKUP(Worksheet!N234,code!$K$3:$M$13,3,FALSE)</f>
        <v>#N/A</v>
      </c>
      <c r="AN234" s="158" t="str">
        <f t="shared" si="84"/>
        <v/>
      </c>
      <c r="AO234" s="158" t="str">
        <f t="shared" si="104"/>
        <v/>
      </c>
      <c r="AP234" s="70" t="str">
        <f t="shared" si="105"/>
        <v/>
      </c>
      <c r="AQ234" s="158" t="str">
        <f t="shared" si="85"/>
        <v/>
      </c>
      <c r="AR234" s="158" t="str">
        <f t="shared" si="106"/>
        <v/>
      </c>
    </row>
    <row r="235" spans="1:44" ht="11.25" customHeight="1" x14ac:dyDescent="0.2">
      <c r="A235" s="131" t="s">
        <v>738</v>
      </c>
      <c r="B235" s="133"/>
      <c r="C235" s="133"/>
      <c r="D235" s="133"/>
      <c r="E235" s="133">
        <v>1</v>
      </c>
      <c r="F235" s="143">
        <f t="shared" si="82"/>
        <v>0</v>
      </c>
      <c r="G235" s="147"/>
      <c r="H235" s="148"/>
      <c r="I235" s="144"/>
      <c r="J235" s="150"/>
      <c r="K235" s="151"/>
      <c r="L235" s="152">
        <f t="shared" si="86"/>
        <v>0</v>
      </c>
      <c r="M235" s="152">
        <f t="shared" si="87"/>
        <v>0</v>
      </c>
      <c r="N235" s="155"/>
      <c r="O235" s="154"/>
      <c r="P235" s="146"/>
      <c r="Q235" s="128">
        <f ca="1">IF(OR(ISBLANK($C$10),ISBLANK($C$12),ISBLANK($G$12),ISBLANK($G$13),AND(LEFT(G235,6)="Atrium",ISBLANK(I235))=TRUE)=TRUE,0,IF(LEFT(G235,6)="Atrium",IF(G235='ASHRAE 90.1 2013 - CST'!$D$2,0.4+I235*0.02,I235*0.03),IF(ISBLANK(G235),IF(ISBLANK(H235),"0",VLOOKUP(H235,INDIRECT("BSSTTable_"&amp;$C$10),2,FALSE)),INDEX(INDIRECT("CSTTable_"&amp;$C$10),MATCH($C$12,INDIRECT("BldgTypes_"&amp;$C$10),0),MATCH(G235,INDIRECT("CSTTableTypes_"&amp;$C$10),0)))))</f>
        <v>0</v>
      </c>
      <c r="R235" s="128">
        <f t="shared" ca="1" si="88"/>
        <v>0</v>
      </c>
      <c r="S235" s="128">
        <f t="shared" ca="1" si="89"/>
        <v>0</v>
      </c>
      <c r="T235" s="130">
        <f t="shared" si="90"/>
        <v>0</v>
      </c>
      <c r="U235" s="130">
        <f t="shared" si="91"/>
        <v>0</v>
      </c>
      <c r="V235" s="135">
        <f t="shared" ca="1" si="92"/>
        <v>0</v>
      </c>
      <c r="W235" s="135">
        <f t="shared" ca="1" si="93"/>
        <v>0</v>
      </c>
      <c r="X235" s="135">
        <f t="shared" ca="1" si="94"/>
        <v>0</v>
      </c>
      <c r="Y235" s="135">
        <f t="shared" ca="1" si="95"/>
        <v>0</v>
      </c>
      <c r="Z235" s="129">
        <f t="shared" si="96"/>
        <v>0</v>
      </c>
      <c r="AA235" s="129">
        <f t="shared" si="97"/>
        <v>0</v>
      </c>
      <c r="AB235" s="130">
        <f t="shared" ca="1" si="98"/>
        <v>0</v>
      </c>
      <c r="AC235" s="130">
        <f t="shared" ca="1" si="99"/>
        <v>0</v>
      </c>
      <c r="AD235" s="130">
        <f t="shared" si="83"/>
        <v>0</v>
      </c>
      <c r="AE235" s="130">
        <f t="shared" si="100"/>
        <v>0</v>
      </c>
      <c r="AF235" s="130">
        <f t="shared" ca="1" si="101"/>
        <v>0</v>
      </c>
      <c r="AG235" s="130">
        <f t="shared" ca="1" si="102"/>
        <v>0</v>
      </c>
      <c r="AH235" s="218"/>
      <c r="AI235" s="204"/>
      <c r="AJ235" s="204"/>
      <c r="AK235" s="162">
        <f t="shared" si="107"/>
        <v>215</v>
      </c>
      <c r="AL235" s="70">
        <f t="shared" si="103"/>
        <v>0</v>
      </c>
      <c r="AM235" s="70" t="e">
        <f>VLOOKUP(Worksheet!N235,code!$K$3:$M$13,3,FALSE)</f>
        <v>#N/A</v>
      </c>
      <c r="AN235" s="158" t="str">
        <f t="shared" si="84"/>
        <v/>
      </c>
      <c r="AO235" s="158" t="str">
        <f t="shared" si="104"/>
        <v/>
      </c>
      <c r="AP235" s="70" t="str">
        <f t="shared" si="105"/>
        <v/>
      </c>
      <c r="AQ235" s="158" t="str">
        <f t="shared" si="85"/>
        <v/>
      </c>
      <c r="AR235" s="158" t="str">
        <f t="shared" si="106"/>
        <v/>
      </c>
    </row>
    <row r="236" spans="1:44" ht="11.25" customHeight="1" x14ac:dyDescent="0.2">
      <c r="A236" s="131" t="s">
        <v>738</v>
      </c>
      <c r="B236" s="133"/>
      <c r="C236" s="133"/>
      <c r="D236" s="133"/>
      <c r="E236" s="133">
        <v>1</v>
      </c>
      <c r="F236" s="143">
        <f t="shared" si="82"/>
        <v>0</v>
      </c>
      <c r="G236" s="147"/>
      <c r="H236" s="148"/>
      <c r="I236" s="144"/>
      <c r="J236" s="150"/>
      <c r="K236" s="151"/>
      <c r="L236" s="152">
        <f t="shared" si="86"/>
        <v>0</v>
      </c>
      <c r="M236" s="152">
        <f t="shared" si="87"/>
        <v>0</v>
      </c>
      <c r="N236" s="155"/>
      <c r="O236" s="154"/>
      <c r="P236" s="146"/>
      <c r="Q236" s="128">
        <f ca="1">IF(OR(ISBLANK($C$10),ISBLANK($C$12),ISBLANK($G$12),ISBLANK($G$13),AND(LEFT(G236,6)="Atrium",ISBLANK(I236))=TRUE)=TRUE,0,IF(LEFT(G236,6)="Atrium",IF(G236='ASHRAE 90.1 2013 - CST'!$D$2,0.4+I236*0.02,I236*0.03),IF(ISBLANK(G236),IF(ISBLANK(H236),"0",VLOOKUP(H236,INDIRECT("BSSTTable_"&amp;$C$10),2,FALSE)),INDEX(INDIRECT("CSTTable_"&amp;$C$10),MATCH($C$12,INDIRECT("BldgTypes_"&amp;$C$10),0),MATCH(G236,INDIRECT("CSTTableTypes_"&amp;$C$10),0)))))</f>
        <v>0</v>
      </c>
      <c r="R236" s="128">
        <f t="shared" ca="1" si="88"/>
        <v>0</v>
      </c>
      <c r="S236" s="128">
        <f t="shared" ca="1" si="89"/>
        <v>0</v>
      </c>
      <c r="T236" s="130">
        <f t="shared" si="90"/>
        <v>0</v>
      </c>
      <c r="U236" s="130">
        <f t="shared" si="91"/>
        <v>0</v>
      </c>
      <c r="V236" s="135">
        <f t="shared" ca="1" si="92"/>
        <v>0</v>
      </c>
      <c r="W236" s="135">
        <f t="shared" ca="1" si="93"/>
        <v>0</v>
      </c>
      <c r="X236" s="135">
        <f t="shared" ca="1" si="94"/>
        <v>0</v>
      </c>
      <c r="Y236" s="135">
        <f t="shared" ca="1" si="95"/>
        <v>0</v>
      </c>
      <c r="Z236" s="129">
        <f t="shared" si="96"/>
        <v>0</v>
      </c>
      <c r="AA236" s="129">
        <f t="shared" si="97"/>
        <v>0</v>
      </c>
      <c r="AB236" s="130">
        <f t="shared" ca="1" si="98"/>
        <v>0</v>
      </c>
      <c r="AC236" s="130">
        <f t="shared" ca="1" si="99"/>
        <v>0</v>
      </c>
      <c r="AD236" s="130">
        <f t="shared" si="83"/>
        <v>0</v>
      </c>
      <c r="AE236" s="130">
        <f t="shared" si="100"/>
        <v>0</v>
      </c>
      <c r="AF236" s="130">
        <f t="shared" ca="1" si="101"/>
        <v>0</v>
      </c>
      <c r="AG236" s="130">
        <f t="shared" ca="1" si="102"/>
        <v>0</v>
      </c>
      <c r="AH236" s="218"/>
      <c r="AI236" s="204"/>
      <c r="AJ236" s="204"/>
      <c r="AK236" s="162">
        <f t="shared" si="107"/>
        <v>216</v>
      </c>
      <c r="AL236" s="70">
        <f t="shared" si="103"/>
        <v>0</v>
      </c>
      <c r="AM236" s="70" t="e">
        <f>VLOOKUP(Worksheet!N236,code!$K$3:$M$13,3,FALSE)</f>
        <v>#N/A</v>
      </c>
      <c r="AN236" s="158" t="str">
        <f t="shared" si="84"/>
        <v/>
      </c>
      <c r="AO236" s="158" t="str">
        <f t="shared" si="104"/>
        <v/>
      </c>
      <c r="AP236" s="70" t="str">
        <f t="shared" si="105"/>
        <v/>
      </c>
      <c r="AQ236" s="158" t="str">
        <f t="shared" si="85"/>
        <v/>
      </c>
      <c r="AR236" s="158" t="str">
        <f t="shared" si="106"/>
        <v/>
      </c>
    </row>
    <row r="237" spans="1:44" ht="11.25" customHeight="1" x14ac:dyDescent="0.2">
      <c r="A237" s="131" t="s">
        <v>738</v>
      </c>
      <c r="B237" s="133"/>
      <c r="C237" s="133"/>
      <c r="D237" s="133"/>
      <c r="E237" s="133">
        <v>1</v>
      </c>
      <c r="F237" s="143">
        <f t="shared" si="82"/>
        <v>0</v>
      </c>
      <c r="G237" s="147"/>
      <c r="H237" s="148"/>
      <c r="I237" s="144"/>
      <c r="J237" s="150"/>
      <c r="K237" s="151"/>
      <c r="L237" s="152">
        <f t="shared" si="86"/>
        <v>0</v>
      </c>
      <c r="M237" s="152">
        <f t="shared" si="87"/>
        <v>0</v>
      </c>
      <c r="N237" s="155"/>
      <c r="O237" s="154"/>
      <c r="P237" s="146"/>
      <c r="Q237" s="128">
        <f ca="1">IF(OR(ISBLANK($C$10),ISBLANK($C$12),ISBLANK($G$12),ISBLANK($G$13),AND(LEFT(G237,6)="Atrium",ISBLANK(I237))=TRUE)=TRUE,0,IF(LEFT(G237,6)="Atrium",IF(G237='ASHRAE 90.1 2013 - CST'!$D$2,0.4+I237*0.02,I237*0.03),IF(ISBLANK(G237),IF(ISBLANK(H237),"0",VLOOKUP(H237,INDIRECT("BSSTTable_"&amp;$C$10),2,FALSE)),INDEX(INDIRECT("CSTTable_"&amp;$C$10),MATCH($C$12,INDIRECT("BldgTypes_"&amp;$C$10),0),MATCH(G237,INDIRECT("CSTTableTypes_"&amp;$C$10),0)))))</f>
        <v>0</v>
      </c>
      <c r="R237" s="128">
        <f t="shared" ca="1" si="88"/>
        <v>0</v>
      </c>
      <c r="S237" s="128">
        <f t="shared" ca="1" si="89"/>
        <v>0</v>
      </c>
      <c r="T237" s="130">
        <f t="shared" si="90"/>
        <v>0</v>
      </c>
      <c r="U237" s="130">
        <f t="shared" si="91"/>
        <v>0</v>
      </c>
      <c r="V237" s="135">
        <f t="shared" ca="1" si="92"/>
        <v>0</v>
      </c>
      <c r="W237" s="135">
        <f t="shared" ca="1" si="93"/>
        <v>0</v>
      </c>
      <c r="X237" s="135">
        <f t="shared" ca="1" si="94"/>
        <v>0</v>
      </c>
      <c r="Y237" s="135">
        <f t="shared" ca="1" si="95"/>
        <v>0</v>
      </c>
      <c r="Z237" s="129">
        <f t="shared" si="96"/>
        <v>0</v>
      </c>
      <c r="AA237" s="129">
        <f t="shared" si="97"/>
        <v>0</v>
      </c>
      <c r="AB237" s="130">
        <f t="shared" ca="1" si="98"/>
        <v>0</v>
      </c>
      <c r="AC237" s="130">
        <f t="shared" ca="1" si="99"/>
        <v>0</v>
      </c>
      <c r="AD237" s="130">
        <f t="shared" si="83"/>
        <v>0</v>
      </c>
      <c r="AE237" s="130">
        <f t="shared" si="100"/>
        <v>0</v>
      </c>
      <c r="AF237" s="130">
        <f t="shared" ca="1" si="101"/>
        <v>0</v>
      </c>
      <c r="AG237" s="130">
        <f t="shared" ca="1" si="102"/>
        <v>0</v>
      </c>
      <c r="AH237" s="218"/>
      <c r="AI237" s="204"/>
      <c r="AJ237" s="204"/>
      <c r="AK237" s="162">
        <f t="shared" si="107"/>
        <v>217</v>
      </c>
      <c r="AL237" s="70">
        <f t="shared" si="103"/>
        <v>0</v>
      </c>
      <c r="AM237" s="70" t="e">
        <f>VLOOKUP(Worksheet!N237,code!$K$3:$M$13,3,FALSE)</f>
        <v>#N/A</v>
      </c>
      <c r="AN237" s="158" t="str">
        <f t="shared" si="84"/>
        <v/>
      </c>
      <c r="AO237" s="158" t="str">
        <f t="shared" si="104"/>
        <v/>
      </c>
      <c r="AP237" s="70" t="str">
        <f t="shared" si="105"/>
        <v/>
      </c>
      <c r="AQ237" s="158" t="str">
        <f t="shared" si="85"/>
        <v/>
      </c>
      <c r="AR237" s="158" t="str">
        <f t="shared" si="106"/>
        <v/>
      </c>
    </row>
    <row r="238" spans="1:44" ht="11.25" customHeight="1" x14ac:dyDescent="0.2">
      <c r="A238" s="131" t="s">
        <v>738</v>
      </c>
      <c r="B238" s="133"/>
      <c r="C238" s="133"/>
      <c r="D238" s="133"/>
      <c r="E238" s="133">
        <v>1</v>
      </c>
      <c r="F238" s="143">
        <f t="shared" si="82"/>
        <v>0</v>
      </c>
      <c r="G238" s="147"/>
      <c r="H238" s="148"/>
      <c r="I238" s="144"/>
      <c r="J238" s="150"/>
      <c r="K238" s="151"/>
      <c r="L238" s="152">
        <f t="shared" si="86"/>
        <v>0</v>
      </c>
      <c r="M238" s="152">
        <f t="shared" si="87"/>
        <v>0</v>
      </c>
      <c r="N238" s="155"/>
      <c r="O238" s="154"/>
      <c r="P238" s="146"/>
      <c r="Q238" s="128">
        <f ca="1">IF(OR(ISBLANK($C$10),ISBLANK($C$12),ISBLANK($G$12),ISBLANK($G$13),AND(LEFT(G238,6)="Atrium",ISBLANK(I238))=TRUE)=TRUE,0,IF(LEFT(G238,6)="Atrium",IF(G238='ASHRAE 90.1 2013 - CST'!$D$2,0.4+I238*0.02,I238*0.03),IF(ISBLANK(G238),IF(ISBLANK(H238),"0",VLOOKUP(H238,INDIRECT("BSSTTable_"&amp;$C$10),2,FALSE)),INDEX(INDIRECT("CSTTable_"&amp;$C$10),MATCH($C$12,INDIRECT("BldgTypes_"&amp;$C$10),0),MATCH(G238,INDIRECT("CSTTableTypes_"&amp;$C$10),0)))))</f>
        <v>0</v>
      </c>
      <c r="R238" s="128">
        <f t="shared" ca="1" si="88"/>
        <v>0</v>
      </c>
      <c r="S238" s="128">
        <f t="shared" ca="1" si="89"/>
        <v>0</v>
      </c>
      <c r="T238" s="130">
        <f t="shared" si="90"/>
        <v>0</v>
      </c>
      <c r="U238" s="130">
        <f t="shared" si="91"/>
        <v>0</v>
      </c>
      <c r="V238" s="135">
        <f t="shared" ca="1" si="92"/>
        <v>0</v>
      </c>
      <c r="W238" s="135">
        <f t="shared" ca="1" si="93"/>
        <v>0</v>
      </c>
      <c r="X238" s="135">
        <f t="shared" ca="1" si="94"/>
        <v>0</v>
      </c>
      <c r="Y238" s="135">
        <f t="shared" ca="1" si="95"/>
        <v>0</v>
      </c>
      <c r="Z238" s="129">
        <f t="shared" si="96"/>
        <v>0</v>
      </c>
      <c r="AA238" s="129">
        <f t="shared" si="97"/>
        <v>0</v>
      </c>
      <c r="AB238" s="130">
        <f t="shared" ca="1" si="98"/>
        <v>0</v>
      </c>
      <c r="AC238" s="130">
        <f t="shared" ca="1" si="99"/>
        <v>0</v>
      </c>
      <c r="AD238" s="130">
        <f t="shared" si="83"/>
        <v>0</v>
      </c>
      <c r="AE238" s="130">
        <f t="shared" si="100"/>
        <v>0</v>
      </c>
      <c r="AF238" s="130">
        <f t="shared" ca="1" si="101"/>
        <v>0</v>
      </c>
      <c r="AG238" s="130">
        <f t="shared" ca="1" si="102"/>
        <v>0</v>
      </c>
      <c r="AH238" s="218"/>
      <c r="AI238" s="204"/>
      <c r="AJ238" s="204"/>
      <c r="AK238" s="162">
        <f t="shared" si="107"/>
        <v>218</v>
      </c>
      <c r="AL238" s="70">
        <f t="shared" si="103"/>
        <v>0</v>
      </c>
      <c r="AM238" s="70" t="e">
        <f>VLOOKUP(Worksheet!N238,code!$K$3:$M$13,3,FALSE)</f>
        <v>#N/A</v>
      </c>
      <c r="AN238" s="158" t="str">
        <f t="shared" si="84"/>
        <v/>
      </c>
      <c r="AO238" s="158" t="str">
        <f t="shared" si="104"/>
        <v/>
      </c>
      <c r="AP238" s="70" t="str">
        <f t="shared" si="105"/>
        <v/>
      </c>
      <c r="AQ238" s="158" t="str">
        <f t="shared" si="85"/>
        <v/>
      </c>
      <c r="AR238" s="158" t="str">
        <f t="shared" si="106"/>
        <v/>
      </c>
    </row>
    <row r="239" spans="1:44" ht="11.25" customHeight="1" x14ac:dyDescent="0.2">
      <c r="A239" s="131" t="s">
        <v>738</v>
      </c>
      <c r="B239" s="133"/>
      <c r="C239" s="133"/>
      <c r="D239" s="133"/>
      <c r="E239" s="133">
        <v>1</v>
      </c>
      <c r="F239" s="143">
        <f t="shared" si="82"/>
        <v>0</v>
      </c>
      <c r="G239" s="147"/>
      <c r="H239" s="148"/>
      <c r="I239" s="144"/>
      <c r="J239" s="150"/>
      <c r="K239" s="151"/>
      <c r="L239" s="152">
        <f t="shared" si="86"/>
        <v>0</v>
      </c>
      <c r="M239" s="152">
        <f t="shared" si="87"/>
        <v>0</v>
      </c>
      <c r="N239" s="155"/>
      <c r="O239" s="154"/>
      <c r="P239" s="146"/>
      <c r="Q239" s="128">
        <f ca="1">IF(OR(ISBLANK($C$10),ISBLANK($C$12),ISBLANK($G$12),ISBLANK($G$13),AND(LEFT(G239,6)="Atrium",ISBLANK(I239))=TRUE)=TRUE,0,IF(LEFT(G239,6)="Atrium",IF(G239='ASHRAE 90.1 2013 - CST'!$D$2,0.4+I239*0.02,I239*0.03),IF(ISBLANK(G239),IF(ISBLANK(H239),"0",VLOOKUP(H239,INDIRECT("BSSTTable_"&amp;$C$10),2,FALSE)),INDEX(INDIRECT("CSTTable_"&amp;$C$10),MATCH($C$12,INDIRECT("BldgTypes_"&amp;$C$10),0),MATCH(G239,INDIRECT("CSTTableTypes_"&amp;$C$10),0)))))</f>
        <v>0</v>
      </c>
      <c r="R239" s="128">
        <f t="shared" ca="1" si="88"/>
        <v>0</v>
      </c>
      <c r="S239" s="128">
        <f t="shared" ca="1" si="89"/>
        <v>0</v>
      </c>
      <c r="T239" s="130">
        <f t="shared" si="90"/>
        <v>0</v>
      </c>
      <c r="U239" s="130">
        <f t="shared" si="91"/>
        <v>0</v>
      </c>
      <c r="V239" s="135">
        <f t="shared" ca="1" si="92"/>
        <v>0</v>
      </c>
      <c r="W239" s="135">
        <f t="shared" ca="1" si="93"/>
        <v>0</v>
      </c>
      <c r="X239" s="135">
        <f t="shared" ca="1" si="94"/>
        <v>0</v>
      </c>
      <c r="Y239" s="135">
        <f t="shared" ca="1" si="95"/>
        <v>0</v>
      </c>
      <c r="Z239" s="129">
        <f t="shared" si="96"/>
        <v>0</v>
      </c>
      <c r="AA239" s="129">
        <f t="shared" si="97"/>
        <v>0</v>
      </c>
      <c r="AB239" s="130">
        <f t="shared" ca="1" si="98"/>
        <v>0</v>
      </c>
      <c r="AC239" s="130">
        <f t="shared" ca="1" si="99"/>
        <v>0</v>
      </c>
      <c r="AD239" s="130">
        <f t="shared" si="83"/>
        <v>0</v>
      </c>
      <c r="AE239" s="130">
        <f t="shared" si="100"/>
        <v>0</v>
      </c>
      <c r="AF239" s="130">
        <f t="shared" ca="1" si="101"/>
        <v>0</v>
      </c>
      <c r="AG239" s="130">
        <f t="shared" ca="1" si="102"/>
        <v>0</v>
      </c>
      <c r="AH239" s="218"/>
      <c r="AI239" s="204"/>
      <c r="AJ239" s="204"/>
      <c r="AK239" s="162">
        <f t="shared" si="107"/>
        <v>219</v>
      </c>
      <c r="AL239" s="70">
        <f t="shared" si="103"/>
        <v>0</v>
      </c>
      <c r="AM239" s="70" t="e">
        <f>VLOOKUP(Worksheet!N239,code!$K$3:$M$13,3,FALSE)</f>
        <v>#N/A</v>
      </c>
      <c r="AN239" s="158" t="str">
        <f t="shared" si="84"/>
        <v/>
      </c>
      <c r="AO239" s="158" t="str">
        <f t="shared" si="104"/>
        <v/>
      </c>
      <c r="AP239" s="70" t="str">
        <f t="shared" si="105"/>
        <v/>
      </c>
      <c r="AQ239" s="158" t="str">
        <f t="shared" si="85"/>
        <v/>
      </c>
      <c r="AR239" s="158" t="str">
        <f t="shared" si="106"/>
        <v/>
      </c>
    </row>
    <row r="240" spans="1:44" ht="11.25" customHeight="1" x14ac:dyDescent="0.2">
      <c r="A240" s="131" t="s">
        <v>738</v>
      </c>
      <c r="B240" s="133"/>
      <c r="C240" s="133"/>
      <c r="D240" s="133"/>
      <c r="E240" s="133">
        <v>1</v>
      </c>
      <c r="F240" s="143">
        <f t="shared" si="82"/>
        <v>0</v>
      </c>
      <c r="G240" s="147"/>
      <c r="H240" s="148"/>
      <c r="I240" s="144"/>
      <c r="J240" s="150"/>
      <c r="K240" s="151"/>
      <c r="L240" s="152">
        <f t="shared" si="86"/>
        <v>0</v>
      </c>
      <c r="M240" s="152">
        <f t="shared" si="87"/>
        <v>0</v>
      </c>
      <c r="N240" s="155"/>
      <c r="O240" s="154"/>
      <c r="P240" s="146"/>
      <c r="Q240" s="128">
        <f ca="1">IF(OR(ISBLANK($C$10),ISBLANK($C$12),ISBLANK($G$12),ISBLANK($G$13),AND(LEFT(G240,6)="Atrium",ISBLANK(I240))=TRUE)=TRUE,0,IF(LEFT(G240,6)="Atrium",IF(G240='ASHRAE 90.1 2013 - CST'!$D$2,0.4+I240*0.02,I240*0.03),IF(ISBLANK(G240),IF(ISBLANK(H240),"0",VLOOKUP(H240,INDIRECT("BSSTTable_"&amp;$C$10),2,FALSE)),INDEX(INDIRECT("CSTTable_"&amp;$C$10),MATCH($C$12,INDIRECT("BldgTypes_"&amp;$C$10),0),MATCH(G240,INDIRECT("CSTTableTypes_"&amp;$C$10),0)))))</f>
        <v>0</v>
      </c>
      <c r="R240" s="128">
        <f t="shared" ca="1" si="88"/>
        <v>0</v>
      </c>
      <c r="S240" s="128">
        <f t="shared" ca="1" si="89"/>
        <v>0</v>
      </c>
      <c r="T240" s="130">
        <f t="shared" si="90"/>
        <v>0</v>
      </c>
      <c r="U240" s="130">
        <f t="shared" si="91"/>
        <v>0</v>
      </c>
      <c r="V240" s="135">
        <f t="shared" ca="1" si="92"/>
        <v>0</v>
      </c>
      <c r="W240" s="135">
        <f t="shared" ca="1" si="93"/>
        <v>0</v>
      </c>
      <c r="X240" s="135">
        <f t="shared" ca="1" si="94"/>
        <v>0</v>
      </c>
      <c r="Y240" s="135">
        <f t="shared" ca="1" si="95"/>
        <v>0</v>
      </c>
      <c r="Z240" s="129">
        <f t="shared" si="96"/>
        <v>0</v>
      </c>
      <c r="AA240" s="129">
        <f t="shared" si="97"/>
        <v>0</v>
      </c>
      <c r="AB240" s="130">
        <f t="shared" ca="1" si="98"/>
        <v>0</v>
      </c>
      <c r="AC240" s="130">
        <f t="shared" ca="1" si="99"/>
        <v>0</v>
      </c>
      <c r="AD240" s="130">
        <f t="shared" si="83"/>
        <v>0</v>
      </c>
      <c r="AE240" s="130">
        <f t="shared" si="100"/>
        <v>0</v>
      </c>
      <c r="AF240" s="130">
        <f t="shared" ca="1" si="101"/>
        <v>0</v>
      </c>
      <c r="AG240" s="130">
        <f t="shared" ca="1" si="102"/>
        <v>0</v>
      </c>
      <c r="AH240" s="218"/>
      <c r="AI240" s="204"/>
      <c r="AJ240" s="204"/>
      <c r="AK240" s="162">
        <f t="shared" si="107"/>
        <v>220</v>
      </c>
      <c r="AL240" s="70">
        <f t="shared" si="103"/>
        <v>0</v>
      </c>
      <c r="AM240" s="70" t="e">
        <f>VLOOKUP(Worksheet!N240,code!$K$3:$M$13,3,FALSE)</f>
        <v>#N/A</v>
      </c>
      <c r="AN240" s="158" t="str">
        <f t="shared" si="84"/>
        <v/>
      </c>
      <c r="AO240" s="158" t="str">
        <f t="shared" si="104"/>
        <v/>
      </c>
      <c r="AP240" s="70" t="str">
        <f t="shared" si="105"/>
        <v/>
      </c>
      <c r="AQ240" s="158" t="str">
        <f t="shared" si="85"/>
        <v/>
      </c>
      <c r="AR240" s="158" t="str">
        <f t="shared" si="106"/>
        <v/>
      </c>
    </row>
    <row r="241" spans="1:44" ht="11.25" customHeight="1" x14ac:dyDescent="0.2">
      <c r="A241" s="131" t="s">
        <v>738</v>
      </c>
      <c r="B241" s="133"/>
      <c r="C241" s="133"/>
      <c r="D241" s="133"/>
      <c r="E241" s="133">
        <v>1</v>
      </c>
      <c r="F241" s="143">
        <f t="shared" si="82"/>
        <v>0</v>
      </c>
      <c r="G241" s="147"/>
      <c r="H241" s="148"/>
      <c r="I241" s="144"/>
      <c r="J241" s="150"/>
      <c r="K241" s="151"/>
      <c r="L241" s="152">
        <f t="shared" si="86"/>
        <v>0</v>
      </c>
      <c r="M241" s="152">
        <f t="shared" si="87"/>
        <v>0</v>
      </c>
      <c r="N241" s="155"/>
      <c r="O241" s="154"/>
      <c r="P241" s="146"/>
      <c r="Q241" s="128">
        <f ca="1">IF(OR(ISBLANK($C$10),ISBLANK($C$12),ISBLANK($G$12),ISBLANK($G$13),AND(LEFT(G241,6)="Atrium",ISBLANK(I241))=TRUE)=TRUE,0,IF(LEFT(G241,6)="Atrium",IF(G241='ASHRAE 90.1 2013 - CST'!$D$2,0.4+I241*0.02,I241*0.03),IF(ISBLANK(G241),IF(ISBLANK(H241),"0",VLOOKUP(H241,INDIRECT("BSSTTable_"&amp;$C$10),2,FALSE)),INDEX(INDIRECT("CSTTable_"&amp;$C$10),MATCH($C$12,INDIRECT("BldgTypes_"&amp;$C$10),0),MATCH(G241,INDIRECT("CSTTableTypes_"&amp;$C$10),0)))))</f>
        <v>0</v>
      </c>
      <c r="R241" s="128">
        <f t="shared" ca="1" si="88"/>
        <v>0</v>
      </c>
      <c r="S241" s="128">
        <f t="shared" ca="1" si="89"/>
        <v>0</v>
      </c>
      <c r="T241" s="130">
        <f t="shared" si="90"/>
        <v>0</v>
      </c>
      <c r="U241" s="130">
        <f t="shared" si="91"/>
        <v>0</v>
      </c>
      <c r="V241" s="135">
        <f t="shared" ca="1" si="92"/>
        <v>0</v>
      </c>
      <c r="W241" s="135">
        <f t="shared" ca="1" si="93"/>
        <v>0</v>
      </c>
      <c r="X241" s="135">
        <f t="shared" ca="1" si="94"/>
        <v>0</v>
      </c>
      <c r="Y241" s="135">
        <f t="shared" ca="1" si="95"/>
        <v>0</v>
      </c>
      <c r="Z241" s="129">
        <f t="shared" si="96"/>
        <v>0</v>
      </c>
      <c r="AA241" s="129">
        <f t="shared" si="97"/>
        <v>0</v>
      </c>
      <c r="AB241" s="130">
        <f t="shared" ca="1" si="98"/>
        <v>0</v>
      </c>
      <c r="AC241" s="130">
        <f t="shared" ca="1" si="99"/>
        <v>0</v>
      </c>
      <c r="AD241" s="130">
        <f t="shared" si="83"/>
        <v>0</v>
      </c>
      <c r="AE241" s="130">
        <f t="shared" si="100"/>
        <v>0</v>
      </c>
      <c r="AF241" s="130">
        <f t="shared" ca="1" si="101"/>
        <v>0</v>
      </c>
      <c r="AG241" s="130">
        <f t="shared" ca="1" si="102"/>
        <v>0</v>
      </c>
      <c r="AH241" s="218"/>
      <c r="AI241" s="204"/>
      <c r="AJ241" s="204"/>
      <c r="AK241" s="162">
        <f t="shared" si="107"/>
        <v>221</v>
      </c>
      <c r="AL241" s="70">
        <f t="shared" si="103"/>
        <v>0</v>
      </c>
      <c r="AM241" s="70" t="e">
        <f>VLOOKUP(Worksheet!N241,code!$K$3:$M$13,3,FALSE)</f>
        <v>#N/A</v>
      </c>
      <c r="AN241" s="158" t="str">
        <f t="shared" si="84"/>
        <v/>
      </c>
      <c r="AO241" s="158" t="str">
        <f t="shared" si="104"/>
        <v/>
      </c>
      <c r="AP241" s="70" t="str">
        <f t="shared" si="105"/>
        <v/>
      </c>
      <c r="AQ241" s="158" t="str">
        <f t="shared" si="85"/>
        <v/>
      </c>
      <c r="AR241" s="158" t="str">
        <f t="shared" si="106"/>
        <v/>
      </c>
    </row>
    <row r="242" spans="1:44" ht="11.25" customHeight="1" x14ac:dyDescent="0.2">
      <c r="A242" s="131" t="s">
        <v>738</v>
      </c>
      <c r="B242" s="133"/>
      <c r="C242" s="133"/>
      <c r="D242" s="133"/>
      <c r="E242" s="133">
        <v>1</v>
      </c>
      <c r="F242" s="143">
        <f t="shared" si="82"/>
        <v>0</v>
      </c>
      <c r="G242" s="147"/>
      <c r="H242" s="148"/>
      <c r="I242" s="144"/>
      <c r="J242" s="150"/>
      <c r="K242" s="151"/>
      <c r="L242" s="152">
        <f t="shared" si="86"/>
        <v>0</v>
      </c>
      <c r="M242" s="152">
        <f t="shared" si="87"/>
        <v>0</v>
      </c>
      <c r="N242" s="155"/>
      <c r="O242" s="154"/>
      <c r="P242" s="146"/>
      <c r="Q242" s="128">
        <f ca="1">IF(OR(ISBLANK($C$10),ISBLANK($C$12),ISBLANK($G$12),ISBLANK($G$13),AND(LEFT(G242,6)="Atrium",ISBLANK(I242))=TRUE)=TRUE,0,IF(LEFT(G242,6)="Atrium",IF(G242='ASHRAE 90.1 2013 - CST'!$D$2,0.4+I242*0.02,I242*0.03),IF(ISBLANK(G242),IF(ISBLANK(H242),"0",VLOOKUP(H242,INDIRECT("BSSTTable_"&amp;$C$10),2,FALSE)),INDEX(INDIRECT("CSTTable_"&amp;$C$10),MATCH($C$12,INDIRECT("BldgTypes_"&amp;$C$10),0),MATCH(G242,INDIRECT("CSTTableTypes_"&amp;$C$10),0)))))</f>
        <v>0</v>
      </c>
      <c r="R242" s="128">
        <f t="shared" ca="1" si="88"/>
        <v>0</v>
      </c>
      <c r="S242" s="128">
        <f t="shared" ca="1" si="89"/>
        <v>0</v>
      </c>
      <c r="T242" s="130">
        <f t="shared" si="90"/>
        <v>0</v>
      </c>
      <c r="U242" s="130">
        <f t="shared" si="91"/>
        <v>0</v>
      </c>
      <c r="V242" s="135">
        <f t="shared" ca="1" si="92"/>
        <v>0</v>
      </c>
      <c r="W242" s="135">
        <f t="shared" ca="1" si="93"/>
        <v>0</v>
      </c>
      <c r="X242" s="135">
        <f t="shared" ca="1" si="94"/>
        <v>0</v>
      </c>
      <c r="Y242" s="135">
        <f t="shared" ca="1" si="95"/>
        <v>0</v>
      </c>
      <c r="Z242" s="129">
        <f t="shared" si="96"/>
        <v>0</v>
      </c>
      <c r="AA242" s="129">
        <f t="shared" si="97"/>
        <v>0</v>
      </c>
      <c r="AB242" s="130">
        <f t="shared" ca="1" si="98"/>
        <v>0</v>
      </c>
      <c r="AC242" s="130">
        <f t="shared" ca="1" si="99"/>
        <v>0</v>
      </c>
      <c r="AD242" s="130">
        <f t="shared" si="83"/>
        <v>0</v>
      </c>
      <c r="AE242" s="130">
        <f t="shared" si="100"/>
        <v>0</v>
      </c>
      <c r="AF242" s="130">
        <f t="shared" ca="1" si="101"/>
        <v>0</v>
      </c>
      <c r="AG242" s="130">
        <f t="shared" ca="1" si="102"/>
        <v>0</v>
      </c>
      <c r="AH242" s="218"/>
      <c r="AI242" s="204"/>
      <c r="AJ242" s="204"/>
      <c r="AK242" s="162">
        <f t="shared" si="107"/>
        <v>222</v>
      </c>
      <c r="AL242" s="70">
        <f t="shared" si="103"/>
        <v>0</v>
      </c>
      <c r="AM242" s="70" t="e">
        <f>VLOOKUP(Worksheet!N242,code!$K$3:$M$13,3,FALSE)</f>
        <v>#N/A</v>
      </c>
      <c r="AN242" s="158" t="str">
        <f t="shared" si="84"/>
        <v/>
      </c>
      <c r="AO242" s="158" t="str">
        <f t="shared" si="104"/>
        <v/>
      </c>
      <c r="AP242" s="70" t="str">
        <f t="shared" si="105"/>
        <v/>
      </c>
      <c r="AQ242" s="158" t="str">
        <f t="shared" si="85"/>
        <v/>
      </c>
      <c r="AR242" s="158" t="str">
        <f t="shared" si="106"/>
        <v/>
      </c>
    </row>
    <row r="243" spans="1:44" ht="11.25" customHeight="1" x14ac:dyDescent="0.2">
      <c r="A243" s="131" t="s">
        <v>738</v>
      </c>
      <c r="B243" s="133"/>
      <c r="C243" s="133"/>
      <c r="D243" s="133"/>
      <c r="E243" s="133">
        <v>1</v>
      </c>
      <c r="F243" s="143">
        <f t="shared" si="82"/>
        <v>0</v>
      </c>
      <c r="G243" s="147"/>
      <c r="H243" s="148"/>
      <c r="I243" s="144"/>
      <c r="J243" s="150"/>
      <c r="K243" s="151"/>
      <c r="L243" s="152">
        <f t="shared" si="86"/>
        <v>0</v>
      </c>
      <c r="M243" s="152">
        <f t="shared" si="87"/>
        <v>0</v>
      </c>
      <c r="N243" s="155"/>
      <c r="O243" s="154"/>
      <c r="P243" s="146"/>
      <c r="Q243" s="128">
        <f ca="1">IF(OR(ISBLANK($C$10),ISBLANK($C$12),ISBLANK($G$12),ISBLANK($G$13),AND(LEFT(G243,6)="Atrium",ISBLANK(I243))=TRUE)=TRUE,0,IF(LEFT(G243,6)="Atrium",IF(G243='ASHRAE 90.1 2013 - CST'!$D$2,0.4+I243*0.02,I243*0.03),IF(ISBLANK(G243),IF(ISBLANK(H243),"0",VLOOKUP(H243,INDIRECT("BSSTTable_"&amp;$C$10),2,FALSE)),INDEX(INDIRECT("CSTTable_"&amp;$C$10),MATCH($C$12,INDIRECT("BldgTypes_"&amp;$C$10),0),MATCH(G243,INDIRECT("CSTTableTypes_"&amp;$C$10),0)))))</f>
        <v>0</v>
      </c>
      <c r="R243" s="128">
        <f t="shared" ca="1" si="88"/>
        <v>0</v>
      </c>
      <c r="S243" s="128">
        <f t="shared" ca="1" si="89"/>
        <v>0</v>
      </c>
      <c r="T243" s="130">
        <f t="shared" si="90"/>
        <v>0</v>
      </c>
      <c r="U243" s="130">
        <f t="shared" si="91"/>
        <v>0</v>
      </c>
      <c r="V243" s="135">
        <f t="shared" ca="1" si="92"/>
        <v>0</v>
      </c>
      <c r="W243" s="135">
        <f t="shared" ca="1" si="93"/>
        <v>0</v>
      </c>
      <c r="X243" s="135">
        <f t="shared" ca="1" si="94"/>
        <v>0</v>
      </c>
      <c r="Y243" s="135">
        <f t="shared" ca="1" si="95"/>
        <v>0</v>
      </c>
      <c r="Z243" s="129">
        <f t="shared" si="96"/>
        <v>0</v>
      </c>
      <c r="AA243" s="129">
        <f t="shared" si="97"/>
        <v>0</v>
      </c>
      <c r="AB243" s="130">
        <f t="shared" ca="1" si="98"/>
        <v>0</v>
      </c>
      <c r="AC243" s="130">
        <f t="shared" ca="1" si="99"/>
        <v>0</v>
      </c>
      <c r="AD243" s="130">
        <f t="shared" si="83"/>
        <v>0</v>
      </c>
      <c r="AE243" s="130">
        <f t="shared" si="100"/>
        <v>0</v>
      </c>
      <c r="AF243" s="130">
        <f t="shared" ca="1" si="101"/>
        <v>0</v>
      </c>
      <c r="AG243" s="130">
        <f t="shared" ca="1" si="102"/>
        <v>0</v>
      </c>
      <c r="AH243" s="218"/>
      <c r="AI243" s="204"/>
      <c r="AJ243" s="204"/>
      <c r="AK243" s="162">
        <f t="shared" si="107"/>
        <v>223</v>
      </c>
      <c r="AL243" s="70">
        <f t="shared" si="103"/>
        <v>0</v>
      </c>
      <c r="AM243" s="70" t="e">
        <f>VLOOKUP(Worksheet!N243,code!$K$3:$M$13,3,FALSE)</f>
        <v>#N/A</v>
      </c>
      <c r="AN243" s="158" t="str">
        <f t="shared" si="84"/>
        <v/>
      </c>
      <c r="AO243" s="158" t="str">
        <f t="shared" si="104"/>
        <v/>
      </c>
      <c r="AP243" s="70" t="str">
        <f t="shared" si="105"/>
        <v/>
      </c>
      <c r="AQ243" s="158" t="str">
        <f t="shared" si="85"/>
        <v/>
      </c>
      <c r="AR243" s="158" t="str">
        <f t="shared" si="106"/>
        <v/>
      </c>
    </row>
    <row r="244" spans="1:44" ht="11.25" customHeight="1" x14ac:dyDescent="0.2">
      <c r="A244" s="131" t="s">
        <v>738</v>
      </c>
      <c r="B244" s="133"/>
      <c r="C244" s="133"/>
      <c r="D244" s="133"/>
      <c r="E244" s="133">
        <v>1</v>
      </c>
      <c r="F244" s="143">
        <f t="shared" si="82"/>
        <v>0</v>
      </c>
      <c r="G244" s="147"/>
      <c r="H244" s="148"/>
      <c r="I244" s="144"/>
      <c r="J244" s="150"/>
      <c r="K244" s="151"/>
      <c r="L244" s="152">
        <f t="shared" si="86"/>
        <v>0</v>
      </c>
      <c r="M244" s="152">
        <f t="shared" si="87"/>
        <v>0</v>
      </c>
      <c r="N244" s="155"/>
      <c r="O244" s="154"/>
      <c r="P244" s="146"/>
      <c r="Q244" s="128">
        <f ca="1">IF(OR(ISBLANK($C$10),ISBLANK($C$12),ISBLANK($G$12),ISBLANK($G$13),AND(LEFT(G244,6)="Atrium",ISBLANK(I244))=TRUE)=TRUE,0,IF(LEFT(G244,6)="Atrium",IF(G244='ASHRAE 90.1 2013 - CST'!$D$2,0.4+I244*0.02,I244*0.03),IF(ISBLANK(G244),IF(ISBLANK(H244),"0",VLOOKUP(H244,INDIRECT("BSSTTable_"&amp;$C$10),2,FALSE)),INDEX(INDIRECT("CSTTable_"&amp;$C$10),MATCH($C$12,INDIRECT("BldgTypes_"&amp;$C$10),0),MATCH(G244,INDIRECT("CSTTableTypes_"&amp;$C$10),0)))))</f>
        <v>0</v>
      </c>
      <c r="R244" s="128">
        <f t="shared" ca="1" si="88"/>
        <v>0</v>
      </c>
      <c r="S244" s="128">
        <f t="shared" ca="1" si="89"/>
        <v>0</v>
      </c>
      <c r="T244" s="130">
        <f t="shared" si="90"/>
        <v>0</v>
      </c>
      <c r="U244" s="130">
        <f t="shared" si="91"/>
        <v>0</v>
      </c>
      <c r="V244" s="135">
        <f t="shared" ca="1" si="92"/>
        <v>0</v>
      </c>
      <c r="W244" s="135">
        <f t="shared" ca="1" si="93"/>
        <v>0</v>
      </c>
      <c r="X244" s="135">
        <f t="shared" ca="1" si="94"/>
        <v>0</v>
      </c>
      <c r="Y244" s="135">
        <f t="shared" ca="1" si="95"/>
        <v>0</v>
      </c>
      <c r="Z244" s="129">
        <f t="shared" si="96"/>
        <v>0</v>
      </c>
      <c r="AA244" s="129">
        <f t="shared" si="97"/>
        <v>0</v>
      </c>
      <c r="AB244" s="130">
        <f t="shared" ca="1" si="98"/>
        <v>0</v>
      </c>
      <c r="AC244" s="130">
        <f t="shared" ca="1" si="99"/>
        <v>0</v>
      </c>
      <c r="AD244" s="130">
        <f t="shared" si="83"/>
        <v>0</v>
      </c>
      <c r="AE244" s="130">
        <f t="shared" si="100"/>
        <v>0</v>
      </c>
      <c r="AF244" s="130">
        <f t="shared" ca="1" si="101"/>
        <v>0</v>
      </c>
      <c r="AG244" s="130">
        <f t="shared" ca="1" si="102"/>
        <v>0</v>
      </c>
      <c r="AH244" s="218"/>
      <c r="AI244" s="204"/>
      <c r="AJ244" s="204"/>
      <c r="AK244" s="162">
        <f t="shared" si="107"/>
        <v>224</v>
      </c>
      <c r="AL244" s="70">
        <f t="shared" si="103"/>
        <v>0</v>
      </c>
      <c r="AM244" s="70" t="e">
        <f>VLOOKUP(Worksheet!N244,code!$K$3:$M$13,3,FALSE)</f>
        <v>#N/A</v>
      </c>
      <c r="AN244" s="158" t="str">
        <f t="shared" si="84"/>
        <v/>
      </c>
      <c r="AO244" s="158" t="str">
        <f t="shared" si="104"/>
        <v/>
      </c>
      <c r="AP244" s="70" t="str">
        <f t="shared" si="105"/>
        <v/>
      </c>
      <c r="AQ244" s="158" t="str">
        <f t="shared" si="85"/>
        <v/>
      </c>
      <c r="AR244" s="158" t="str">
        <f t="shared" si="106"/>
        <v/>
      </c>
    </row>
    <row r="245" spans="1:44" ht="11.25" customHeight="1" x14ac:dyDescent="0.2">
      <c r="A245" s="131" t="s">
        <v>738</v>
      </c>
      <c r="B245" s="133"/>
      <c r="C245" s="133"/>
      <c r="D245" s="133"/>
      <c r="E245" s="133">
        <v>1</v>
      </c>
      <c r="F245" s="143">
        <f t="shared" si="82"/>
        <v>0</v>
      </c>
      <c r="G245" s="147"/>
      <c r="H245" s="148"/>
      <c r="I245" s="144"/>
      <c r="J245" s="150"/>
      <c r="K245" s="151"/>
      <c r="L245" s="152">
        <f t="shared" si="86"/>
        <v>0</v>
      </c>
      <c r="M245" s="152">
        <f t="shared" si="87"/>
        <v>0</v>
      </c>
      <c r="N245" s="155"/>
      <c r="O245" s="154"/>
      <c r="P245" s="146"/>
      <c r="Q245" s="128">
        <f ca="1">IF(OR(ISBLANK($C$10),ISBLANK($C$12),ISBLANK($G$12),ISBLANK($G$13),AND(LEFT(G245,6)="Atrium",ISBLANK(I245))=TRUE)=TRUE,0,IF(LEFT(G245,6)="Atrium",IF(G245='ASHRAE 90.1 2013 - CST'!$D$2,0.4+I245*0.02,I245*0.03),IF(ISBLANK(G245),IF(ISBLANK(H245),"0",VLOOKUP(H245,INDIRECT("BSSTTable_"&amp;$C$10),2,FALSE)),INDEX(INDIRECT("CSTTable_"&amp;$C$10),MATCH($C$12,INDIRECT("BldgTypes_"&amp;$C$10),0),MATCH(G245,INDIRECT("CSTTableTypes_"&amp;$C$10),0)))))</f>
        <v>0</v>
      </c>
      <c r="R245" s="128">
        <f t="shared" ca="1" si="88"/>
        <v>0</v>
      </c>
      <c r="S245" s="128">
        <f t="shared" ca="1" si="89"/>
        <v>0</v>
      </c>
      <c r="T245" s="130">
        <f t="shared" si="90"/>
        <v>0</v>
      </c>
      <c r="U245" s="130">
        <f t="shared" si="91"/>
        <v>0</v>
      </c>
      <c r="V245" s="135">
        <f t="shared" ca="1" si="92"/>
        <v>0</v>
      </c>
      <c r="W245" s="135">
        <f t="shared" ca="1" si="93"/>
        <v>0</v>
      </c>
      <c r="X245" s="135">
        <f t="shared" ca="1" si="94"/>
        <v>0</v>
      </c>
      <c r="Y245" s="135">
        <f t="shared" ca="1" si="95"/>
        <v>0</v>
      </c>
      <c r="Z245" s="129">
        <f t="shared" si="96"/>
        <v>0</v>
      </c>
      <c r="AA245" s="129">
        <f t="shared" si="97"/>
        <v>0</v>
      </c>
      <c r="AB245" s="130">
        <f t="shared" ca="1" si="98"/>
        <v>0</v>
      </c>
      <c r="AC245" s="130">
        <f t="shared" ca="1" si="99"/>
        <v>0</v>
      </c>
      <c r="AD245" s="130">
        <f t="shared" si="83"/>
        <v>0</v>
      </c>
      <c r="AE245" s="130">
        <f t="shared" si="100"/>
        <v>0</v>
      </c>
      <c r="AF245" s="130">
        <f t="shared" ca="1" si="101"/>
        <v>0</v>
      </c>
      <c r="AG245" s="130">
        <f t="shared" ca="1" si="102"/>
        <v>0</v>
      </c>
      <c r="AH245" s="218"/>
      <c r="AI245" s="204"/>
      <c r="AJ245" s="204"/>
      <c r="AK245" s="162">
        <f t="shared" si="107"/>
        <v>225</v>
      </c>
      <c r="AL245" s="70">
        <f t="shared" si="103"/>
        <v>0</v>
      </c>
      <c r="AM245" s="70" t="e">
        <f>VLOOKUP(Worksheet!N245,code!$K$3:$M$13,3,FALSE)</f>
        <v>#N/A</v>
      </c>
      <c r="AN245" s="158" t="str">
        <f t="shared" si="84"/>
        <v/>
      </c>
      <c r="AO245" s="158" t="str">
        <f t="shared" si="104"/>
        <v/>
      </c>
      <c r="AP245" s="70" t="str">
        <f t="shared" si="105"/>
        <v/>
      </c>
      <c r="AQ245" s="158" t="str">
        <f t="shared" si="85"/>
        <v/>
      </c>
      <c r="AR245" s="158" t="str">
        <f t="shared" si="106"/>
        <v/>
      </c>
    </row>
    <row r="246" spans="1:44" ht="11.25" customHeight="1" x14ac:dyDescent="0.2">
      <c r="A246" s="131" t="s">
        <v>738</v>
      </c>
      <c r="B246" s="133"/>
      <c r="C246" s="133"/>
      <c r="D246" s="133"/>
      <c r="E246" s="133">
        <v>1</v>
      </c>
      <c r="F246" s="143">
        <f t="shared" si="82"/>
        <v>0</v>
      </c>
      <c r="G246" s="147"/>
      <c r="H246" s="148"/>
      <c r="I246" s="144"/>
      <c r="J246" s="150"/>
      <c r="K246" s="151"/>
      <c r="L246" s="152">
        <f t="shared" si="86"/>
        <v>0</v>
      </c>
      <c r="M246" s="152">
        <f t="shared" si="87"/>
        <v>0</v>
      </c>
      <c r="N246" s="155"/>
      <c r="O246" s="154"/>
      <c r="P246" s="146"/>
      <c r="Q246" s="128">
        <f ca="1">IF(OR(ISBLANK($C$10),ISBLANK($C$12),ISBLANK($G$12),ISBLANK($G$13),AND(LEFT(G246,6)="Atrium",ISBLANK(I246))=TRUE)=TRUE,0,IF(LEFT(G246,6)="Atrium",IF(G246='ASHRAE 90.1 2013 - CST'!$D$2,0.4+I246*0.02,I246*0.03),IF(ISBLANK(G246),IF(ISBLANK(H246),"0",VLOOKUP(H246,INDIRECT("BSSTTable_"&amp;$C$10),2,FALSE)),INDEX(INDIRECT("CSTTable_"&amp;$C$10),MATCH($C$12,INDIRECT("BldgTypes_"&amp;$C$10),0),MATCH(G246,INDIRECT("CSTTableTypes_"&amp;$C$10),0)))))</f>
        <v>0</v>
      </c>
      <c r="R246" s="128">
        <f t="shared" ca="1" si="88"/>
        <v>0</v>
      </c>
      <c r="S246" s="128">
        <f t="shared" ca="1" si="89"/>
        <v>0</v>
      </c>
      <c r="T246" s="130">
        <f t="shared" si="90"/>
        <v>0</v>
      </c>
      <c r="U246" s="130">
        <f t="shared" si="91"/>
        <v>0</v>
      </c>
      <c r="V246" s="135">
        <f t="shared" ca="1" si="92"/>
        <v>0</v>
      </c>
      <c r="W246" s="135">
        <f t="shared" ca="1" si="93"/>
        <v>0</v>
      </c>
      <c r="X246" s="135">
        <f t="shared" ca="1" si="94"/>
        <v>0</v>
      </c>
      <c r="Y246" s="135">
        <f t="shared" ca="1" si="95"/>
        <v>0</v>
      </c>
      <c r="Z246" s="129">
        <f t="shared" si="96"/>
        <v>0</v>
      </c>
      <c r="AA246" s="129">
        <f t="shared" si="97"/>
        <v>0</v>
      </c>
      <c r="AB246" s="130">
        <f t="shared" ca="1" si="98"/>
        <v>0</v>
      </c>
      <c r="AC246" s="130">
        <f t="shared" ca="1" si="99"/>
        <v>0</v>
      </c>
      <c r="AD246" s="130">
        <f t="shared" si="83"/>
        <v>0</v>
      </c>
      <c r="AE246" s="130">
        <f t="shared" si="100"/>
        <v>0</v>
      </c>
      <c r="AF246" s="130">
        <f t="shared" ca="1" si="101"/>
        <v>0</v>
      </c>
      <c r="AG246" s="130">
        <f t="shared" ca="1" si="102"/>
        <v>0</v>
      </c>
      <c r="AH246" s="218"/>
      <c r="AI246" s="204"/>
      <c r="AJ246" s="204"/>
      <c r="AK246" s="162">
        <f t="shared" si="107"/>
        <v>226</v>
      </c>
      <c r="AL246" s="70">
        <f t="shared" si="103"/>
        <v>0</v>
      </c>
      <c r="AM246" s="70" t="e">
        <f>VLOOKUP(Worksheet!N246,code!$K$3:$M$13,3,FALSE)</f>
        <v>#N/A</v>
      </c>
      <c r="AN246" s="158" t="str">
        <f t="shared" si="84"/>
        <v/>
      </c>
      <c r="AO246" s="158" t="str">
        <f t="shared" si="104"/>
        <v/>
      </c>
      <c r="AP246" s="70" t="str">
        <f t="shared" si="105"/>
        <v/>
      </c>
      <c r="AQ246" s="158" t="str">
        <f t="shared" si="85"/>
        <v/>
      </c>
      <c r="AR246" s="158" t="str">
        <f t="shared" si="106"/>
        <v/>
      </c>
    </row>
    <row r="247" spans="1:44" ht="11.25" customHeight="1" x14ac:dyDescent="0.2">
      <c r="A247" s="131" t="s">
        <v>738</v>
      </c>
      <c r="B247" s="133"/>
      <c r="C247" s="133"/>
      <c r="D247" s="133"/>
      <c r="E247" s="133">
        <v>1</v>
      </c>
      <c r="F247" s="143">
        <f t="shared" si="82"/>
        <v>0</v>
      </c>
      <c r="G247" s="147"/>
      <c r="H247" s="148"/>
      <c r="I247" s="144"/>
      <c r="J247" s="150"/>
      <c r="K247" s="151"/>
      <c r="L247" s="152">
        <f t="shared" si="86"/>
        <v>0</v>
      </c>
      <c r="M247" s="152">
        <f t="shared" si="87"/>
        <v>0</v>
      </c>
      <c r="N247" s="155"/>
      <c r="O247" s="154"/>
      <c r="P247" s="146"/>
      <c r="Q247" s="128">
        <f ca="1">IF(OR(ISBLANK($C$10),ISBLANK($C$12),ISBLANK($G$12),ISBLANK($G$13),AND(LEFT(G247,6)="Atrium",ISBLANK(I247))=TRUE)=TRUE,0,IF(LEFT(G247,6)="Atrium",IF(G247='ASHRAE 90.1 2013 - CST'!$D$2,0.4+I247*0.02,I247*0.03),IF(ISBLANK(G247),IF(ISBLANK(H247),"0",VLOOKUP(H247,INDIRECT("BSSTTable_"&amp;$C$10),2,FALSE)),INDEX(INDIRECT("CSTTable_"&amp;$C$10),MATCH($C$12,INDIRECT("BldgTypes_"&amp;$C$10),0),MATCH(G247,INDIRECT("CSTTableTypes_"&amp;$C$10),0)))))</f>
        <v>0</v>
      </c>
      <c r="R247" s="128">
        <f t="shared" ca="1" si="88"/>
        <v>0</v>
      </c>
      <c r="S247" s="128">
        <f t="shared" ca="1" si="89"/>
        <v>0</v>
      </c>
      <c r="T247" s="130">
        <f t="shared" si="90"/>
        <v>0</v>
      </c>
      <c r="U247" s="130">
        <f t="shared" si="91"/>
        <v>0</v>
      </c>
      <c r="V247" s="135">
        <f t="shared" ca="1" si="92"/>
        <v>0</v>
      </c>
      <c r="W247" s="135">
        <f t="shared" ca="1" si="93"/>
        <v>0</v>
      </c>
      <c r="X247" s="135">
        <f t="shared" ca="1" si="94"/>
        <v>0</v>
      </c>
      <c r="Y247" s="135">
        <f t="shared" ca="1" si="95"/>
        <v>0</v>
      </c>
      <c r="Z247" s="129">
        <f t="shared" si="96"/>
        <v>0</v>
      </c>
      <c r="AA247" s="129">
        <f t="shared" si="97"/>
        <v>0</v>
      </c>
      <c r="AB247" s="130">
        <f t="shared" ca="1" si="98"/>
        <v>0</v>
      </c>
      <c r="AC247" s="130">
        <f t="shared" ca="1" si="99"/>
        <v>0</v>
      </c>
      <c r="AD247" s="130">
        <f t="shared" si="83"/>
        <v>0</v>
      </c>
      <c r="AE247" s="130">
        <f t="shared" si="100"/>
        <v>0</v>
      </c>
      <c r="AF247" s="130">
        <f t="shared" ca="1" si="101"/>
        <v>0</v>
      </c>
      <c r="AG247" s="130">
        <f t="shared" ca="1" si="102"/>
        <v>0</v>
      </c>
      <c r="AH247" s="218"/>
      <c r="AI247" s="204"/>
      <c r="AJ247" s="204"/>
      <c r="AK247" s="162">
        <f t="shared" si="107"/>
        <v>227</v>
      </c>
      <c r="AL247" s="70">
        <f t="shared" si="103"/>
        <v>0</v>
      </c>
      <c r="AM247" s="70" t="e">
        <f>VLOOKUP(Worksheet!N247,code!$K$3:$M$13,3,FALSE)</f>
        <v>#N/A</v>
      </c>
      <c r="AN247" s="158" t="str">
        <f t="shared" si="84"/>
        <v/>
      </c>
      <c r="AO247" s="158" t="str">
        <f t="shared" si="104"/>
        <v/>
      </c>
      <c r="AP247" s="70" t="str">
        <f t="shared" si="105"/>
        <v/>
      </c>
      <c r="AQ247" s="158" t="str">
        <f t="shared" si="85"/>
        <v/>
      </c>
      <c r="AR247" s="158" t="str">
        <f t="shared" si="106"/>
        <v/>
      </c>
    </row>
    <row r="248" spans="1:44" ht="11.25" customHeight="1" x14ac:dyDescent="0.2">
      <c r="A248" s="131" t="s">
        <v>738</v>
      </c>
      <c r="B248" s="133"/>
      <c r="C248" s="133"/>
      <c r="D248" s="133"/>
      <c r="E248" s="133">
        <v>1</v>
      </c>
      <c r="F248" s="143">
        <f t="shared" si="82"/>
        <v>0</v>
      </c>
      <c r="G248" s="147"/>
      <c r="H248" s="148"/>
      <c r="I248" s="144"/>
      <c r="J248" s="150"/>
      <c r="K248" s="151"/>
      <c r="L248" s="152">
        <f t="shared" si="86"/>
        <v>0</v>
      </c>
      <c r="M248" s="152">
        <f t="shared" si="87"/>
        <v>0</v>
      </c>
      <c r="N248" s="155"/>
      <c r="O248" s="154"/>
      <c r="P248" s="146"/>
      <c r="Q248" s="128">
        <f ca="1">IF(OR(ISBLANK($C$10),ISBLANK($C$12),ISBLANK($G$12),ISBLANK($G$13),AND(LEFT(G248,6)="Atrium",ISBLANK(I248))=TRUE)=TRUE,0,IF(LEFT(G248,6)="Atrium",IF(G248='ASHRAE 90.1 2013 - CST'!$D$2,0.4+I248*0.02,I248*0.03),IF(ISBLANK(G248),IF(ISBLANK(H248),"0",VLOOKUP(H248,INDIRECT("BSSTTable_"&amp;$C$10),2,FALSE)),INDEX(INDIRECT("CSTTable_"&amp;$C$10),MATCH($C$12,INDIRECT("BldgTypes_"&amp;$C$10),0),MATCH(G248,INDIRECT("CSTTableTypes_"&amp;$C$10),0)))))</f>
        <v>0</v>
      </c>
      <c r="R248" s="128">
        <f t="shared" ca="1" si="88"/>
        <v>0</v>
      </c>
      <c r="S248" s="128">
        <f t="shared" ca="1" si="89"/>
        <v>0</v>
      </c>
      <c r="T248" s="130">
        <f t="shared" si="90"/>
        <v>0</v>
      </c>
      <c r="U248" s="130">
        <f t="shared" si="91"/>
        <v>0</v>
      </c>
      <c r="V248" s="135">
        <f t="shared" ca="1" si="92"/>
        <v>0</v>
      </c>
      <c r="W248" s="135">
        <f t="shared" ca="1" si="93"/>
        <v>0</v>
      </c>
      <c r="X248" s="135">
        <f t="shared" ca="1" si="94"/>
        <v>0</v>
      </c>
      <c r="Y248" s="135">
        <f t="shared" ca="1" si="95"/>
        <v>0</v>
      </c>
      <c r="Z248" s="129">
        <f t="shared" si="96"/>
        <v>0</v>
      </c>
      <c r="AA248" s="129">
        <f t="shared" si="97"/>
        <v>0</v>
      </c>
      <c r="AB248" s="130">
        <f t="shared" ca="1" si="98"/>
        <v>0</v>
      </c>
      <c r="AC248" s="130">
        <f t="shared" ca="1" si="99"/>
        <v>0</v>
      </c>
      <c r="AD248" s="130">
        <f t="shared" si="83"/>
        <v>0</v>
      </c>
      <c r="AE248" s="130">
        <f t="shared" si="100"/>
        <v>0</v>
      </c>
      <c r="AF248" s="130">
        <f t="shared" ca="1" si="101"/>
        <v>0</v>
      </c>
      <c r="AG248" s="130">
        <f t="shared" ca="1" si="102"/>
        <v>0</v>
      </c>
      <c r="AH248" s="218"/>
      <c r="AI248" s="204"/>
      <c r="AJ248" s="204"/>
      <c r="AK248" s="162">
        <f t="shared" si="107"/>
        <v>228</v>
      </c>
      <c r="AL248" s="70">
        <f t="shared" si="103"/>
        <v>0</v>
      </c>
      <c r="AM248" s="70" t="e">
        <f>VLOOKUP(Worksheet!N248,code!$K$3:$M$13,3,FALSE)</f>
        <v>#N/A</v>
      </c>
      <c r="AN248" s="158" t="str">
        <f t="shared" si="84"/>
        <v/>
      </c>
      <c r="AO248" s="158" t="str">
        <f t="shared" si="104"/>
        <v/>
      </c>
      <c r="AP248" s="70" t="str">
        <f t="shared" si="105"/>
        <v/>
      </c>
      <c r="AQ248" s="158" t="str">
        <f t="shared" si="85"/>
        <v/>
      </c>
      <c r="AR248" s="158" t="str">
        <f t="shared" si="106"/>
        <v/>
      </c>
    </row>
    <row r="249" spans="1:44" ht="11.25" customHeight="1" x14ac:dyDescent="0.2">
      <c r="A249" s="131" t="s">
        <v>738</v>
      </c>
      <c r="B249" s="133"/>
      <c r="C249" s="133"/>
      <c r="D249" s="133"/>
      <c r="E249" s="133">
        <v>1</v>
      </c>
      <c r="F249" s="143">
        <f t="shared" ref="F249:F300" si="108">B249*E249</f>
        <v>0</v>
      </c>
      <c r="G249" s="147"/>
      <c r="H249" s="148"/>
      <c r="I249" s="144"/>
      <c r="J249" s="150"/>
      <c r="K249" s="151"/>
      <c r="L249" s="152">
        <f t="shared" si="86"/>
        <v>0</v>
      </c>
      <c r="M249" s="152">
        <f t="shared" si="87"/>
        <v>0</v>
      </c>
      <c r="N249" s="155"/>
      <c r="O249" s="154"/>
      <c r="P249" s="146"/>
      <c r="Q249" s="128">
        <f ca="1">IF(OR(ISBLANK($C$10),ISBLANK($C$12),ISBLANK($G$12),ISBLANK($G$13),AND(LEFT(G249,6)="Atrium",ISBLANK(I249))=TRUE)=TRUE,0,IF(LEFT(G249,6)="Atrium",IF(G249='ASHRAE 90.1 2013 - CST'!$D$2,0.4+I249*0.02,I249*0.03),IF(ISBLANK(G249),IF(ISBLANK(H249),"0",VLOOKUP(H249,INDIRECT("BSSTTable_"&amp;$C$10),2,FALSE)),INDEX(INDIRECT("CSTTable_"&amp;$C$10),MATCH($C$12,INDIRECT("BldgTypes_"&amp;$C$10),0),MATCH(G249,INDIRECT("CSTTableTypes_"&amp;$C$10),0)))))</f>
        <v>0</v>
      </c>
      <c r="R249" s="128">
        <f t="shared" ca="1" si="88"/>
        <v>0</v>
      </c>
      <c r="S249" s="128">
        <f t="shared" ca="1" si="89"/>
        <v>0</v>
      </c>
      <c r="T249" s="130">
        <f t="shared" si="90"/>
        <v>0</v>
      </c>
      <c r="U249" s="130">
        <f t="shared" si="91"/>
        <v>0</v>
      </c>
      <c r="V249" s="135">
        <f t="shared" ca="1" si="92"/>
        <v>0</v>
      </c>
      <c r="W249" s="135">
        <f t="shared" ca="1" si="93"/>
        <v>0</v>
      </c>
      <c r="X249" s="135">
        <f t="shared" ca="1" si="94"/>
        <v>0</v>
      </c>
      <c r="Y249" s="135">
        <f t="shared" ca="1" si="95"/>
        <v>0</v>
      </c>
      <c r="Z249" s="129">
        <f t="shared" si="96"/>
        <v>0</v>
      </c>
      <c r="AA249" s="129">
        <f t="shared" si="97"/>
        <v>0</v>
      </c>
      <c r="AB249" s="130">
        <f t="shared" ca="1" si="98"/>
        <v>0</v>
      </c>
      <c r="AC249" s="130">
        <f t="shared" ca="1" si="99"/>
        <v>0</v>
      </c>
      <c r="AD249" s="130">
        <f t="shared" ref="AD249:AD300" si="109">IF(AND(NOT(ISNA(T249)),$Z249="y"),V249,0)</f>
        <v>0</v>
      </c>
      <c r="AE249" s="130">
        <f t="shared" si="100"/>
        <v>0</v>
      </c>
      <c r="AF249" s="130">
        <f t="shared" ca="1" si="101"/>
        <v>0</v>
      </c>
      <c r="AG249" s="130">
        <f t="shared" ca="1" si="102"/>
        <v>0</v>
      </c>
      <c r="AH249" s="218"/>
      <c r="AI249" s="204"/>
      <c r="AJ249" s="204"/>
      <c r="AK249" s="162">
        <f t="shared" si="107"/>
        <v>229</v>
      </c>
      <c r="AL249" s="70">
        <f t="shared" si="103"/>
        <v>0</v>
      </c>
      <c r="AM249" s="70" t="e">
        <f>VLOOKUP(Worksheet!N249,code!$K$3:$M$13,3,FALSE)</f>
        <v>#N/A</v>
      </c>
      <c r="AN249" s="158" t="str">
        <f t="shared" si="84"/>
        <v/>
      </c>
      <c r="AO249" s="158" t="str">
        <f t="shared" si="104"/>
        <v/>
      </c>
      <c r="AP249" s="70" t="str">
        <f t="shared" si="105"/>
        <v/>
      </c>
      <c r="AQ249" s="158" t="str">
        <f t="shared" si="85"/>
        <v/>
      </c>
      <c r="AR249" s="158" t="str">
        <f t="shared" si="106"/>
        <v/>
      </c>
    </row>
    <row r="250" spans="1:44" ht="11.25" customHeight="1" x14ac:dyDescent="0.2">
      <c r="A250" s="131" t="s">
        <v>738</v>
      </c>
      <c r="B250" s="133"/>
      <c r="C250" s="133"/>
      <c r="D250" s="133"/>
      <c r="E250" s="133">
        <v>1</v>
      </c>
      <c r="F250" s="143">
        <f t="shared" si="108"/>
        <v>0</v>
      </c>
      <c r="G250" s="147"/>
      <c r="H250" s="148"/>
      <c r="I250" s="144"/>
      <c r="J250" s="150"/>
      <c r="K250" s="151"/>
      <c r="L250" s="152">
        <f t="shared" si="86"/>
        <v>0</v>
      </c>
      <c r="M250" s="152">
        <f t="shared" si="87"/>
        <v>0</v>
      </c>
      <c r="N250" s="155"/>
      <c r="O250" s="154"/>
      <c r="P250" s="146"/>
      <c r="Q250" s="128">
        <f ca="1">IF(OR(ISBLANK($C$10),ISBLANK($C$12),ISBLANK($G$12),ISBLANK($G$13),AND(LEFT(G250,6)="Atrium",ISBLANK(I250))=TRUE)=TRUE,0,IF(LEFT(G250,6)="Atrium",IF(G250='ASHRAE 90.1 2013 - CST'!$D$2,0.4+I250*0.02,I250*0.03),IF(ISBLANK(G250),IF(ISBLANK(H250),"0",VLOOKUP(H250,INDIRECT("BSSTTable_"&amp;$C$10),2,FALSE)),INDEX(INDIRECT("CSTTable_"&amp;$C$10),MATCH($C$12,INDIRECT("BldgTypes_"&amp;$C$10),0),MATCH(G250,INDIRECT("CSTTableTypes_"&amp;$C$10),0)))))</f>
        <v>0</v>
      </c>
      <c r="R250" s="128">
        <f t="shared" ca="1" si="88"/>
        <v>0</v>
      </c>
      <c r="S250" s="128">
        <f t="shared" ca="1" si="89"/>
        <v>0</v>
      </c>
      <c r="T250" s="130">
        <f t="shared" si="90"/>
        <v>0</v>
      </c>
      <c r="U250" s="130">
        <f t="shared" si="91"/>
        <v>0</v>
      </c>
      <c r="V250" s="135">
        <f t="shared" ca="1" si="92"/>
        <v>0</v>
      </c>
      <c r="W250" s="135">
        <f t="shared" ca="1" si="93"/>
        <v>0</v>
      </c>
      <c r="X250" s="135">
        <f t="shared" ca="1" si="94"/>
        <v>0</v>
      </c>
      <c r="Y250" s="135">
        <f t="shared" ca="1" si="95"/>
        <v>0</v>
      </c>
      <c r="Z250" s="129">
        <f t="shared" si="96"/>
        <v>0</v>
      </c>
      <c r="AA250" s="129">
        <f t="shared" si="97"/>
        <v>0</v>
      </c>
      <c r="AB250" s="130">
        <f t="shared" ca="1" si="98"/>
        <v>0</v>
      </c>
      <c r="AC250" s="130">
        <f t="shared" ca="1" si="99"/>
        <v>0</v>
      </c>
      <c r="AD250" s="130">
        <f t="shared" si="109"/>
        <v>0</v>
      </c>
      <c r="AE250" s="130">
        <f t="shared" si="100"/>
        <v>0</v>
      </c>
      <c r="AF250" s="130">
        <f t="shared" ca="1" si="101"/>
        <v>0</v>
      </c>
      <c r="AG250" s="130">
        <f t="shared" ca="1" si="102"/>
        <v>0</v>
      </c>
      <c r="AH250" s="218"/>
      <c r="AI250" s="204"/>
      <c r="AJ250" s="204"/>
      <c r="AK250" s="162">
        <f t="shared" si="107"/>
        <v>230</v>
      </c>
      <c r="AL250" s="70">
        <f t="shared" si="103"/>
        <v>0</v>
      </c>
      <c r="AM250" s="70" t="e">
        <f>VLOOKUP(Worksheet!N250,code!$K$3:$M$13,3,FALSE)</f>
        <v>#N/A</v>
      </c>
      <c r="AN250" s="158" t="str">
        <f t="shared" si="84"/>
        <v/>
      </c>
      <c r="AO250" s="158" t="str">
        <f t="shared" si="104"/>
        <v/>
      </c>
      <c r="AP250" s="70" t="str">
        <f t="shared" si="105"/>
        <v/>
      </c>
      <c r="AQ250" s="158" t="str">
        <f t="shared" si="85"/>
        <v/>
      </c>
      <c r="AR250" s="158" t="str">
        <f t="shared" si="106"/>
        <v/>
      </c>
    </row>
    <row r="251" spans="1:44" ht="11.25" customHeight="1" x14ac:dyDescent="0.2">
      <c r="A251" s="131" t="s">
        <v>738</v>
      </c>
      <c r="B251" s="133"/>
      <c r="C251" s="133"/>
      <c r="D251" s="133"/>
      <c r="E251" s="133">
        <v>1</v>
      </c>
      <c r="F251" s="143">
        <f t="shared" si="108"/>
        <v>0</v>
      </c>
      <c r="G251" s="147"/>
      <c r="H251" s="148"/>
      <c r="I251" s="144"/>
      <c r="J251" s="150"/>
      <c r="K251" s="151"/>
      <c r="L251" s="152">
        <f t="shared" si="86"/>
        <v>0</v>
      </c>
      <c r="M251" s="152">
        <f t="shared" si="87"/>
        <v>0</v>
      </c>
      <c r="N251" s="155"/>
      <c r="O251" s="154"/>
      <c r="P251" s="146"/>
      <c r="Q251" s="128">
        <f ca="1">IF(OR(ISBLANK($C$10),ISBLANK($C$12),ISBLANK($G$12),ISBLANK($G$13),AND(LEFT(G251,6)="Atrium",ISBLANK(I251))=TRUE)=TRUE,0,IF(LEFT(G251,6)="Atrium",IF(G251='ASHRAE 90.1 2013 - CST'!$D$2,0.4+I251*0.02,I251*0.03),IF(ISBLANK(G251),IF(ISBLANK(H251),"0",VLOOKUP(H251,INDIRECT("BSSTTable_"&amp;$C$10),2,FALSE)),INDEX(INDIRECT("CSTTable_"&amp;$C$10),MATCH($C$12,INDIRECT("BldgTypes_"&amp;$C$10),0),MATCH(G251,INDIRECT("CSTTableTypes_"&amp;$C$10),0)))))</f>
        <v>0</v>
      </c>
      <c r="R251" s="128">
        <f t="shared" ca="1" si="88"/>
        <v>0</v>
      </c>
      <c r="S251" s="128">
        <f t="shared" ca="1" si="89"/>
        <v>0</v>
      </c>
      <c r="T251" s="130">
        <f t="shared" si="90"/>
        <v>0</v>
      </c>
      <c r="U251" s="130">
        <f t="shared" si="91"/>
        <v>0</v>
      </c>
      <c r="V251" s="135">
        <f t="shared" ca="1" si="92"/>
        <v>0</v>
      </c>
      <c r="W251" s="135">
        <f t="shared" ca="1" si="93"/>
        <v>0</v>
      </c>
      <c r="X251" s="135">
        <f t="shared" ca="1" si="94"/>
        <v>0</v>
      </c>
      <c r="Y251" s="135">
        <f t="shared" ca="1" si="95"/>
        <v>0</v>
      </c>
      <c r="Z251" s="129">
        <f t="shared" si="96"/>
        <v>0</v>
      </c>
      <c r="AA251" s="129">
        <f t="shared" si="97"/>
        <v>0</v>
      </c>
      <c r="AB251" s="130">
        <f t="shared" ca="1" si="98"/>
        <v>0</v>
      </c>
      <c r="AC251" s="130">
        <f t="shared" ca="1" si="99"/>
        <v>0</v>
      </c>
      <c r="AD251" s="130">
        <f t="shared" si="109"/>
        <v>0</v>
      </c>
      <c r="AE251" s="130">
        <f t="shared" si="100"/>
        <v>0</v>
      </c>
      <c r="AF251" s="130">
        <f t="shared" ca="1" si="101"/>
        <v>0</v>
      </c>
      <c r="AG251" s="130">
        <f t="shared" ca="1" si="102"/>
        <v>0</v>
      </c>
      <c r="AH251" s="218"/>
      <c r="AI251" s="204"/>
      <c r="AJ251" s="204"/>
      <c r="AK251" s="162">
        <f t="shared" si="107"/>
        <v>231</v>
      </c>
      <c r="AL251" s="70">
        <f t="shared" si="103"/>
        <v>0</v>
      </c>
      <c r="AM251" s="70" t="e">
        <f>VLOOKUP(Worksheet!N251,code!$K$3:$M$13,3,FALSE)</f>
        <v>#N/A</v>
      </c>
      <c r="AN251" s="158" t="str">
        <f t="shared" si="84"/>
        <v/>
      </c>
      <c r="AO251" s="158" t="str">
        <f t="shared" si="104"/>
        <v/>
      </c>
      <c r="AP251" s="70" t="str">
        <f t="shared" si="105"/>
        <v/>
      </c>
      <c r="AQ251" s="158" t="str">
        <f t="shared" si="85"/>
        <v/>
      </c>
      <c r="AR251" s="158" t="str">
        <f t="shared" si="106"/>
        <v/>
      </c>
    </row>
    <row r="252" spans="1:44" ht="11.25" customHeight="1" x14ac:dyDescent="0.2">
      <c r="A252" s="131" t="s">
        <v>738</v>
      </c>
      <c r="B252" s="133"/>
      <c r="C252" s="133"/>
      <c r="D252" s="133"/>
      <c r="E252" s="133">
        <v>1</v>
      </c>
      <c r="F252" s="143">
        <f t="shared" si="108"/>
        <v>0</v>
      </c>
      <c r="G252" s="147"/>
      <c r="H252" s="148"/>
      <c r="I252" s="144"/>
      <c r="J252" s="150"/>
      <c r="K252" s="151"/>
      <c r="L252" s="152">
        <f t="shared" si="86"/>
        <v>0</v>
      </c>
      <c r="M252" s="152">
        <f t="shared" si="87"/>
        <v>0</v>
      </c>
      <c r="N252" s="155"/>
      <c r="O252" s="154"/>
      <c r="P252" s="146"/>
      <c r="Q252" s="128">
        <f ca="1">IF(OR(ISBLANK($C$10),ISBLANK($C$12),ISBLANK($G$12),ISBLANK($G$13),AND(LEFT(G252,6)="Atrium",ISBLANK(I252))=TRUE)=TRUE,0,IF(LEFT(G252,6)="Atrium",IF(G252='ASHRAE 90.1 2013 - CST'!$D$2,0.4+I252*0.02,I252*0.03),IF(ISBLANK(G252),IF(ISBLANK(H252),"0",VLOOKUP(H252,INDIRECT("BSSTTable_"&amp;$C$10),2,FALSE)),INDEX(INDIRECT("CSTTable_"&amp;$C$10),MATCH($C$12,INDIRECT("BldgTypes_"&amp;$C$10),0),MATCH(G252,INDIRECT("CSTTableTypes_"&amp;$C$10),0)))))</f>
        <v>0</v>
      </c>
      <c r="R252" s="128">
        <f t="shared" ca="1" si="88"/>
        <v>0</v>
      </c>
      <c r="S252" s="128">
        <f t="shared" ca="1" si="89"/>
        <v>0</v>
      </c>
      <c r="T252" s="130">
        <f t="shared" si="90"/>
        <v>0</v>
      </c>
      <c r="U252" s="130">
        <f t="shared" si="91"/>
        <v>0</v>
      </c>
      <c r="V252" s="135">
        <f t="shared" ca="1" si="92"/>
        <v>0</v>
      </c>
      <c r="W252" s="135">
        <f t="shared" ca="1" si="93"/>
        <v>0</v>
      </c>
      <c r="X252" s="135">
        <f t="shared" ca="1" si="94"/>
        <v>0</v>
      </c>
      <c r="Y252" s="135">
        <f t="shared" ca="1" si="95"/>
        <v>0</v>
      </c>
      <c r="Z252" s="129">
        <f t="shared" si="96"/>
        <v>0</v>
      </c>
      <c r="AA252" s="129">
        <f t="shared" si="97"/>
        <v>0</v>
      </c>
      <c r="AB252" s="130">
        <f t="shared" ca="1" si="98"/>
        <v>0</v>
      </c>
      <c r="AC252" s="130">
        <f t="shared" ca="1" si="99"/>
        <v>0</v>
      </c>
      <c r="AD252" s="130">
        <f t="shared" si="109"/>
        <v>0</v>
      </c>
      <c r="AE252" s="130">
        <f t="shared" si="100"/>
        <v>0</v>
      </c>
      <c r="AF252" s="130">
        <f t="shared" ca="1" si="101"/>
        <v>0</v>
      </c>
      <c r="AG252" s="130">
        <f t="shared" ca="1" si="102"/>
        <v>0</v>
      </c>
      <c r="AH252" s="218"/>
      <c r="AI252" s="204"/>
      <c r="AJ252" s="204"/>
      <c r="AK252" s="162">
        <f t="shared" si="107"/>
        <v>232</v>
      </c>
      <c r="AL252" s="70">
        <f t="shared" si="103"/>
        <v>0</v>
      </c>
      <c r="AM252" s="70" t="e">
        <f>VLOOKUP(Worksheet!N252,code!$K$3:$M$13,3,FALSE)</f>
        <v>#N/A</v>
      </c>
      <c r="AN252" s="158" t="str">
        <f t="shared" si="84"/>
        <v/>
      </c>
      <c r="AO252" s="158" t="str">
        <f t="shared" si="104"/>
        <v/>
      </c>
      <c r="AP252" s="70" t="str">
        <f t="shared" si="105"/>
        <v/>
      </c>
      <c r="AQ252" s="158" t="str">
        <f t="shared" si="85"/>
        <v/>
      </c>
      <c r="AR252" s="158" t="str">
        <f t="shared" si="106"/>
        <v/>
      </c>
    </row>
    <row r="253" spans="1:44" ht="11.25" customHeight="1" x14ac:dyDescent="0.2">
      <c r="A253" s="131" t="s">
        <v>738</v>
      </c>
      <c r="B253" s="133"/>
      <c r="C253" s="133"/>
      <c r="D253" s="133"/>
      <c r="E253" s="133">
        <v>1</v>
      </c>
      <c r="F253" s="143">
        <f t="shared" si="108"/>
        <v>0</v>
      </c>
      <c r="G253" s="147"/>
      <c r="H253" s="148"/>
      <c r="I253" s="144"/>
      <c r="J253" s="150"/>
      <c r="K253" s="151"/>
      <c r="L253" s="152">
        <f t="shared" si="86"/>
        <v>0</v>
      </c>
      <c r="M253" s="152">
        <f t="shared" si="87"/>
        <v>0</v>
      </c>
      <c r="N253" s="155"/>
      <c r="O253" s="154"/>
      <c r="P253" s="146"/>
      <c r="Q253" s="128">
        <f ca="1">IF(OR(ISBLANK($C$10),ISBLANK($C$12),ISBLANK($G$12),ISBLANK($G$13),AND(LEFT(G253,6)="Atrium",ISBLANK(I253))=TRUE)=TRUE,0,IF(LEFT(G253,6)="Atrium",IF(G253='ASHRAE 90.1 2013 - CST'!$D$2,0.4+I253*0.02,I253*0.03),IF(ISBLANK(G253),IF(ISBLANK(H253),"0",VLOOKUP(H253,INDIRECT("BSSTTable_"&amp;$C$10),2,FALSE)),INDEX(INDIRECT("CSTTable_"&amp;$C$10),MATCH($C$12,INDIRECT("BldgTypes_"&amp;$C$10),0),MATCH(G253,INDIRECT("CSTTableTypes_"&amp;$C$10),0)))))</f>
        <v>0</v>
      </c>
      <c r="R253" s="128">
        <f t="shared" ca="1" si="88"/>
        <v>0</v>
      </c>
      <c r="S253" s="128">
        <f t="shared" ca="1" si="89"/>
        <v>0</v>
      </c>
      <c r="T253" s="130">
        <f t="shared" si="90"/>
        <v>0</v>
      </c>
      <c r="U253" s="130">
        <f t="shared" si="91"/>
        <v>0</v>
      </c>
      <c r="V253" s="135">
        <f t="shared" ca="1" si="92"/>
        <v>0</v>
      </c>
      <c r="W253" s="135">
        <f t="shared" ca="1" si="93"/>
        <v>0</v>
      </c>
      <c r="X253" s="135">
        <f t="shared" ca="1" si="94"/>
        <v>0</v>
      </c>
      <c r="Y253" s="135">
        <f t="shared" ca="1" si="95"/>
        <v>0</v>
      </c>
      <c r="Z253" s="129">
        <f t="shared" si="96"/>
        <v>0</v>
      </c>
      <c r="AA253" s="129">
        <f t="shared" si="97"/>
        <v>0</v>
      </c>
      <c r="AB253" s="130">
        <f t="shared" ca="1" si="98"/>
        <v>0</v>
      </c>
      <c r="AC253" s="130">
        <f t="shared" ca="1" si="99"/>
        <v>0</v>
      </c>
      <c r="AD253" s="130">
        <f t="shared" si="109"/>
        <v>0</v>
      </c>
      <c r="AE253" s="130">
        <f t="shared" si="100"/>
        <v>0</v>
      </c>
      <c r="AF253" s="130">
        <f t="shared" ca="1" si="101"/>
        <v>0</v>
      </c>
      <c r="AG253" s="130">
        <f t="shared" ca="1" si="102"/>
        <v>0</v>
      </c>
      <c r="AH253" s="218"/>
      <c r="AI253" s="204"/>
      <c r="AJ253" s="204"/>
      <c r="AK253" s="162">
        <f t="shared" si="107"/>
        <v>233</v>
      </c>
      <c r="AL253" s="70">
        <f t="shared" si="103"/>
        <v>0</v>
      </c>
      <c r="AM253" s="70" t="e">
        <f>VLOOKUP(Worksheet!N253,code!$K$3:$M$13,3,FALSE)</f>
        <v>#N/A</v>
      </c>
      <c r="AN253" s="158" t="str">
        <f t="shared" si="84"/>
        <v/>
      </c>
      <c r="AO253" s="158" t="str">
        <f t="shared" si="104"/>
        <v/>
      </c>
      <c r="AP253" s="70" t="str">
        <f t="shared" si="105"/>
        <v/>
      </c>
      <c r="AQ253" s="158" t="str">
        <f t="shared" si="85"/>
        <v/>
      </c>
      <c r="AR253" s="158" t="str">
        <f t="shared" si="106"/>
        <v/>
      </c>
    </row>
    <row r="254" spans="1:44" ht="11.25" customHeight="1" x14ac:dyDescent="0.2">
      <c r="A254" s="131" t="s">
        <v>738</v>
      </c>
      <c r="B254" s="133"/>
      <c r="C254" s="133"/>
      <c r="D254" s="133"/>
      <c r="E254" s="133">
        <v>1</v>
      </c>
      <c r="F254" s="143">
        <f t="shared" si="108"/>
        <v>0</v>
      </c>
      <c r="G254" s="147"/>
      <c r="H254" s="148"/>
      <c r="I254" s="144"/>
      <c r="J254" s="150"/>
      <c r="K254" s="151"/>
      <c r="L254" s="152">
        <f t="shared" si="86"/>
        <v>0</v>
      </c>
      <c r="M254" s="152">
        <f t="shared" si="87"/>
        <v>0</v>
      </c>
      <c r="N254" s="155"/>
      <c r="O254" s="154"/>
      <c r="P254" s="146"/>
      <c r="Q254" s="128">
        <f ca="1">IF(OR(ISBLANK($C$10),ISBLANK($C$12),ISBLANK($G$12),ISBLANK($G$13),AND(LEFT(G254,6)="Atrium",ISBLANK(I254))=TRUE)=TRUE,0,IF(LEFT(G254,6)="Atrium",IF(G254='ASHRAE 90.1 2013 - CST'!$D$2,0.4+I254*0.02,I254*0.03),IF(ISBLANK(G254),IF(ISBLANK(H254),"0",VLOOKUP(H254,INDIRECT("BSSTTable_"&amp;$C$10),2,FALSE)),INDEX(INDIRECT("CSTTable_"&amp;$C$10),MATCH($C$12,INDIRECT("BldgTypes_"&amp;$C$10),0),MATCH(G254,INDIRECT("CSTTableTypes_"&amp;$C$10),0)))))</f>
        <v>0</v>
      </c>
      <c r="R254" s="128">
        <f t="shared" ca="1" si="88"/>
        <v>0</v>
      </c>
      <c r="S254" s="128">
        <f t="shared" ca="1" si="89"/>
        <v>0</v>
      </c>
      <c r="T254" s="130">
        <f t="shared" si="90"/>
        <v>0</v>
      </c>
      <c r="U254" s="130">
        <f t="shared" si="91"/>
        <v>0</v>
      </c>
      <c r="V254" s="135">
        <f t="shared" ca="1" si="92"/>
        <v>0</v>
      </c>
      <c r="W254" s="135">
        <f t="shared" ca="1" si="93"/>
        <v>0</v>
      </c>
      <c r="X254" s="135">
        <f t="shared" ca="1" si="94"/>
        <v>0</v>
      </c>
      <c r="Y254" s="135">
        <f t="shared" ca="1" si="95"/>
        <v>0</v>
      </c>
      <c r="Z254" s="129">
        <f t="shared" si="96"/>
        <v>0</v>
      </c>
      <c r="AA254" s="129">
        <f t="shared" si="97"/>
        <v>0</v>
      </c>
      <c r="AB254" s="130">
        <f t="shared" ca="1" si="98"/>
        <v>0</v>
      </c>
      <c r="AC254" s="130">
        <f t="shared" ca="1" si="99"/>
        <v>0</v>
      </c>
      <c r="AD254" s="130">
        <f t="shared" si="109"/>
        <v>0</v>
      </c>
      <c r="AE254" s="130">
        <f t="shared" si="100"/>
        <v>0</v>
      </c>
      <c r="AF254" s="130">
        <f t="shared" ca="1" si="101"/>
        <v>0</v>
      </c>
      <c r="AG254" s="130">
        <f t="shared" ca="1" si="102"/>
        <v>0</v>
      </c>
      <c r="AH254" s="218"/>
      <c r="AI254" s="204"/>
      <c r="AJ254" s="204"/>
      <c r="AK254" s="162">
        <f t="shared" si="107"/>
        <v>234</v>
      </c>
      <c r="AL254" s="70">
        <f t="shared" si="103"/>
        <v>0</v>
      </c>
      <c r="AM254" s="70" t="e">
        <f>VLOOKUP(Worksheet!N254,code!$K$3:$M$13,3,FALSE)</f>
        <v>#N/A</v>
      </c>
      <c r="AN254" s="158" t="str">
        <f t="shared" si="84"/>
        <v/>
      </c>
      <c r="AO254" s="158" t="str">
        <f t="shared" si="104"/>
        <v/>
      </c>
      <c r="AP254" s="70" t="str">
        <f t="shared" si="105"/>
        <v/>
      </c>
      <c r="AQ254" s="158" t="str">
        <f t="shared" si="85"/>
        <v/>
      </c>
      <c r="AR254" s="158" t="str">
        <f t="shared" si="106"/>
        <v/>
      </c>
    </row>
    <row r="255" spans="1:44" ht="11.25" customHeight="1" x14ac:dyDescent="0.2">
      <c r="A255" s="131" t="s">
        <v>738</v>
      </c>
      <c r="B255" s="133"/>
      <c r="C255" s="133"/>
      <c r="D255" s="133"/>
      <c r="E255" s="133">
        <v>1</v>
      </c>
      <c r="F255" s="143">
        <f t="shared" si="108"/>
        <v>0</v>
      </c>
      <c r="G255" s="147"/>
      <c r="H255" s="148"/>
      <c r="I255" s="144"/>
      <c r="J255" s="150"/>
      <c r="K255" s="151"/>
      <c r="L255" s="152">
        <f t="shared" si="86"/>
        <v>0</v>
      </c>
      <c r="M255" s="152">
        <f t="shared" si="87"/>
        <v>0</v>
      </c>
      <c r="N255" s="155"/>
      <c r="O255" s="154"/>
      <c r="P255" s="146"/>
      <c r="Q255" s="128">
        <f ca="1">IF(OR(ISBLANK($C$10),ISBLANK($C$12),ISBLANK($G$12),ISBLANK($G$13),AND(LEFT(G255,6)="Atrium",ISBLANK(I255))=TRUE)=TRUE,0,IF(LEFT(G255,6)="Atrium",IF(G255='ASHRAE 90.1 2013 - CST'!$D$2,0.4+I255*0.02,I255*0.03),IF(ISBLANK(G255),IF(ISBLANK(H255),"0",VLOOKUP(H255,INDIRECT("BSSTTable_"&amp;$C$10),2,FALSE)),INDEX(INDIRECT("CSTTable_"&amp;$C$10),MATCH($C$12,INDIRECT("BldgTypes_"&amp;$C$10),0),MATCH(G255,INDIRECT("CSTTableTypes_"&amp;$C$10),0)))))</f>
        <v>0</v>
      </c>
      <c r="R255" s="128">
        <f t="shared" ca="1" si="88"/>
        <v>0</v>
      </c>
      <c r="S255" s="128">
        <f t="shared" ca="1" si="89"/>
        <v>0</v>
      </c>
      <c r="T255" s="130">
        <f t="shared" si="90"/>
        <v>0</v>
      </c>
      <c r="U255" s="130">
        <f t="shared" si="91"/>
        <v>0</v>
      </c>
      <c r="V255" s="135">
        <f t="shared" ca="1" si="92"/>
        <v>0</v>
      </c>
      <c r="W255" s="135">
        <f t="shared" ca="1" si="93"/>
        <v>0</v>
      </c>
      <c r="X255" s="135">
        <f t="shared" ca="1" si="94"/>
        <v>0</v>
      </c>
      <c r="Y255" s="135">
        <f t="shared" ca="1" si="95"/>
        <v>0</v>
      </c>
      <c r="Z255" s="129">
        <f t="shared" si="96"/>
        <v>0</v>
      </c>
      <c r="AA255" s="129">
        <f t="shared" si="97"/>
        <v>0</v>
      </c>
      <c r="AB255" s="130">
        <f t="shared" ca="1" si="98"/>
        <v>0</v>
      </c>
      <c r="AC255" s="130">
        <f t="shared" ca="1" si="99"/>
        <v>0</v>
      </c>
      <c r="AD255" s="130">
        <f t="shared" si="109"/>
        <v>0</v>
      </c>
      <c r="AE255" s="130">
        <f t="shared" si="100"/>
        <v>0</v>
      </c>
      <c r="AF255" s="130">
        <f t="shared" ca="1" si="101"/>
        <v>0</v>
      </c>
      <c r="AG255" s="130">
        <f t="shared" ca="1" si="102"/>
        <v>0</v>
      </c>
      <c r="AH255" s="218"/>
      <c r="AI255" s="204"/>
      <c r="AJ255" s="204"/>
      <c r="AK255" s="162">
        <f t="shared" si="107"/>
        <v>235</v>
      </c>
      <c r="AL255" s="70">
        <f t="shared" si="103"/>
        <v>0</v>
      </c>
      <c r="AM255" s="70" t="e">
        <f>VLOOKUP(Worksheet!N255,code!$K$3:$M$13,3,FALSE)</f>
        <v>#N/A</v>
      </c>
      <c r="AN255" s="158" t="str">
        <f t="shared" si="84"/>
        <v/>
      </c>
      <c r="AO255" s="158" t="str">
        <f t="shared" si="104"/>
        <v/>
      </c>
      <c r="AP255" s="70" t="str">
        <f t="shared" si="105"/>
        <v/>
      </c>
      <c r="AQ255" s="158" t="str">
        <f t="shared" si="85"/>
        <v/>
      </c>
      <c r="AR255" s="158" t="str">
        <f t="shared" si="106"/>
        <v/>
      </c>
    </row>
    <row r="256" spans="1:44" ht="11.25" customHeight="1" x14ac:dyDescent="0.2">
      <c r="A256" s="131" t="s">
        <v>738</v>
      </c>
      <c r="B256" s="133"/>
      <c r="C256" s="133"/>
      <c r="D256" s="133"/>
      <c r="E256" s="133">
        <v>1</v>
      </c>
      <c r="F256" s="143">
        <f t="shared" si="108"/>
        <v>0</v>
      </c>
      <c r="G256" s="147"/>
      <c r="H256" s="148"/>
      <c r="I256" s="144"/>
      <c r="J256" s="150"/>
      <c r="K256" s="151"/>
      <c r="L256" s="152">
        <f t="shared" si="86"/>
        <v>0</v>
      </c>
      <c r="M256" s="152">
        <f t="shared" si="87"/>
        <v>0</v>
      </c>
      <c r="N256" s="155"/>
      <c r="O256" s="154"/>
      <c r="P256" s="146"/>
      <c r="Q256" s="128">
        <f ca="1">IF(OR(ISBLANK($C$10),ISBLANK($C$12),ISBLANK($G$12),ISBLANK($G$13),AND(LEFT(G256,6)="Atrium",ISBLANK(I256))=TRUE)=TRUE,0,IF(LEFT(G256,6)="Atrium",IF(G256='ASHRAE 90.1 2013 - CST'!$D$2,0.4+I256*0.02,I256*0.03),IF(ISBLANK(G256),IF(ISBLANK(H256),"0",VLOOKUP(H256,INDIRECT("BSSTTable_"&amp;$C$10),2,FALSE)),INDEX(INDIRECT("CSTTable_"&amp;$C$10),MATCH($C$12,INDIRECT("BldgTypes_"&amp;$C$10),0),MATCH(G256,INDIRECT("CSTTableTypes_"&amp;$C$10),0)))))</f>
        <v>0</v>
      </c>
      <c r="R256" s="128">
        <f t="shared" ca="1" si="88"/>
        <v>0</v>
      </c>
      <c r="S256" s="128">
        <f t="shared" ca="1" si="89"/>
        <v>0</v>
      </c>
      <c r="T256" s="130">
        <f t="shared" si="90"/>
        <v>0</v>
      </c>
      <c r="U256" s="130">
        <f t="shared" si="91"/>
        <v>0</v>
      </c>
      <c r="V256" s="135">
        <f t="shared" ca="1" si="92"/>
        <v>0</v>
      </c>
      <c r="W256" s="135">
        <f t="shared" ca="1" si="93"/>
        <v>0</v>
      </c>
      <c r="X256" s="135">
        <f t="shared" ca="1" si="94"/>
        <v>0</v>
      </c>
      <c r="Y256" s="135">
        <f t="shared" ca="1" si="95"/>
        <v>0</v>
      </c>
      <c r="Z256" s="129">
        <f t="shared" si="96"/>
        <v>0</v>
      </c>
      <c r="AA256" s="129">
        <f t="shared" si="97"/>
        <v>0</v>
      </c>
      <c r="AB256" s="130">
        <f t="shared" ca="1" si="98"/>
        <v>0</v>
      </c>
      <c r="AC256" s="130">
        <f t="shared" ca="1" si="99"/>
        <v>0</v>
      </c>
      <c r="AD256" s="130">
        <f t="shared" si="109"/>
        <v>0</v>
      </c>
      <c r="AE256" s="130">
        <f t="shared" si="100"/>
        <v>0</v>
      </c>
      <c r="AF256" s="130">
        <f t="shared" ca="1" si="101"/>
        <v>0</v>
      </c>
      <c r="AG256" s="130">
        <f t="shared" ca="1" si="102"/>
        <v>0</v>
      </c>
      <c r="AH256" s="218"/>
      <c r="AI256" s="204"/>
      <c r="AJ256" s="204"/>
      <c r="AK256" s="162">
        <f t="shared" si="107"/>
        <v>236</v>
      </c>
      <c r="AL256" s="70">
        <f t="shared" si="103"/>
        <v>0</v>
      </c>
      <c r="AM256" s="70" t="e">
        <f>VLOOKUP(Worksheet!N256,code!$K$3:$M$13,3,FALSE)</f>
        <v>#N/A</v>
      </c>
      <c r="AN256" s="158" t="str">
        <f t="shared" si="84"/>
        <v/>
      </c>
      <c r="AO256" s="158" t="str">
        <f t="shared" si="104"/>
        <v/>
      </c>
      <c r="AP256" s="70" t="str">
        <f t="shared" si="105"/>
        <v/>
      </c>
      <c r="AQ256" s="158" t="str">
        <f t="shared" si="85"/>
        <v/>
      </c>
      <c r="AR256" s="158" t="str">
        <f t="shared" si="106"/>
        <v/>
      </c>
    </row>
    <row r="257" spans="1:44" ht="11.25" customHeight="1" x14ac:dyDescent="0.2">
      <c r="A257" s="131" t="s">
        <v>738</v>
      </c>
      <c r="B257" s="133"/>
      <c r="C257" s="133"/>
      <c r="D257" s="133"/>
      <c r="E257" s="133">
        <v>1</v>
      </c>
      <c r="F257" s="143">
        <f t="shared" si="108"/>
        <v>0</v>
      </c>
      <c r="G257" s="147"/>
      <c r="H257" s="148"/>
      <c r="I257" s="144"/>
      <c r="J257" s="150"/>
      <c r="K257" s="151"/>
      <c r="L257" s="152">
        <f t="shared" si="86"/>
        <v>0</v>
      </c>
      <c r="M257" s="152">
        <f t="shared" si="87"/>
        <v>0</v>
      </c>
      <c r="N257" s="155"/>
      <c r="O257" s="154"/>
      <c r="P257" s="146"/>
      <c r="Q257" s="128">
        <f ca="1">IF(OR(ISBLANK($C$10),ISBLANK($C$12),ISBLANK($G$12),ISBLANK($G$13),AND(LEFT(G257,6)="Atrium",ISBLANK(I257))=TRUE)=TRUE,0,IF(LEFT(G257,6)="Atrium",IF(G257='ASHRAE 90.1 2013 - CST'!$D$2,0.4+I257*0.02,I257*0.03),IF(ISBLANK(G257),IF(ISBLANK(H257),"0",VLOOKUP(H257,INDIRECT("BSSTTable_"&amp;$C$10),2,FALSE)),INDEX(INDIRECT("CSTTable_"&amp;$C$10),MATCH($C$12,INDIRECT("BldgTypes_"&amp;$C$10),0),MATCH(G257,INDIRECT("CSTTableTypes_"&amp;$C$10),0)))))</f>
        <v>0</v>
      </c>
      <c r="R257" s="128">
        <f t="shared" ca="1" si="88"/>
        <v>0</v>
      </c>
      <c r="S257" s="128">
        <f t="shared" ca="1" si="89"/>
        <v>0</v>
      </c>
      <c r="T257" s="130">
        <f t="shared" si="90"/>
        <v>0</v>
      </c>
      <c r="U257" s="130">
        <f t="shared" si="91"/>
        <v>0</v>
      </c>
      <c r="V257" s="135">
        <f t="shared" ca="1" si="92"/>
        <v>0</v>
      </c>
      <c r="W257" s="135">
        <f t="shared" ca="1" si="93"/>
        <v>0</v>
      </c>
      <c r="X257" s="135">
        <f t="shared" ca="1" si="94"/>
        <v>0</v>
      </c>
      <c r="Y257" s="135">
        <f t="shared" ca="1" si="95"/>
        <v>0</v>
      </c>
      <c r="Z257" s="129">
        <f t="shared" si="96"/>
        <v>0</v>
      </c>
      <c r="AA257" s="129">
        <f t="shared" si="97"/>
        <v>0</v>
      </c>
      <c r="AB257" s="130">
        <f t="shared" ca="1" si="98"/>
        <v>0</v>
      </c>
      <c r="AC257" s="130">
        <f t="shared" ca="1" si="99"/>
        <v>0</v>
      </c>
      <c r="AD257" s="130">
        <f t="shared" si="109"/>
        <v>0</v>
      </c>
      <c r="AE257" s="130">
        <f t="shared" si="100"/>
        <v>0</v>
      </c>
      <c r="AF257" s="130">
        <f t="shared" ca="1" si="101"/>
        <v>0</v>
      </c>
      <c r="AG257" s="130">
        <f t="shared" ca="1" si="102"/>
        <v>0</v>
      </c>
      <c r="AH257" s="218"/>
      <c r="AI257" s="204"/>
      <c r="AJ257" s="204"/>
      <c r="AK257" s="162">
        <f t="shared" si="107"/>
        <v>237</v>
      </c>
      <c r="AL257" s="70">
        <f t="shared" si="103"/>
        <v>0</v>
      </c>
      <c r="AM257" s="70" t="e">
        <f>VLOOKUP(Worksheet!N257,code!$K$3:$M$13,3,FALSE)</f>
        <v>#N/A</v>
      </c>
      <c r="AN257" s="158" t="str">
        <f t="shared" si="84"/>
        <v/>
      </c>
      <c r="AO257" s="158" t="str">
        <f t="shared" si="104"/>
        <v/>
      </c>
      <c r="AP257" s="70" t="str">
        <f t="shared" si="105"/>
        <v/>
      </c>
      <c r="AQ257" s="158" t="str">
        <f t="shared" si="85"/>
        <v/>
      </c>
      <c r="AR257" s="158" t="str">
        <f t="shared" si="106"/>
        <v/>
      </c>
    </row>
    <row r="258" spans="1:44" ht="11.25" customHeight="1" x14ac:dyDescent="0.2">
      <c r="A258" s="131" t="s">
        <v>738</v>
      </c>
      <c r="B258" s="133"/>
      <c r="C258" s="133"/>
      <c r="D258" s="133"/>
      <c r="E258" s="133">
        <v>1</v>
      </c>
      <c r="F258" s="143">
        <f t="shared" si="108"/>
        <v>0</v>
      </c>
      <c r="G258" s="147"/>
      <c r="H258" s="148"/>
      <c r="I258" s="144"/>
      <c r="J258" s="150"/>
      <c r="K258" s="151"/>
      <c r="L258" s="152">
        <f t="shared" si="86"/>
        <v>0</v>
      </c>
      <c r="M258" s="152">
        <f t="shared" si="87"/>
        <v>0</v>
      </c>
      <c r="N258" s="155"/>
      <c r="O258" s="154"/>
      <c r="P258" s="146"/>
      <c r="Q258" s="128">
        <f ca="1">IF(OR(ISBLANK($C$10),ISBLANK($C$12),ISBLANK($G$12),ISBLANK($G$13),AND(LEFT(G258,6)="Atrium",ISBLANK(I258))=TRUE)=TRUE,0,IF(LEFT(G258,6)="Atrium",IF(G258='ASHRAE 90.1 2013 - CST'!$D$2,0.4+I258*0.02,I258*0.03),IF(ISBLANK(G258),IF(ISBLANK(H258),"0",VLOOKUP(H258,INDIRECT("BSSTTable_"&amp;$C$10),2,FALSE)),INDEX(INDIRECT("CSTTable_"&amp;$C$10),MATCH($C$12,INDIRECT("BldgTypes_"&amp;$C$10),0),MATCH(G258,INDIRECT("CSTTableTypes_"&amp;$C$10),0)))))</f>
        <v>0</v>
      </c>
      <c r="R258" s="128">
        <f t="shared" ca="1" si="88"/>
        <v>0</v>
      </c>
      <c r="S258" s="128">
        <f t="shared" ca="1" si="89"/>
        <v>0</v>
      </c>
      <c r="T258" s="130">
        <f t="shared" si="90"/>
        <v>0</v>
      </c>
      <c r="U258" s="130">
        <f t="shared" si="91"/>
        <v>0</v>
      </c>
      <c r="V258" s="135">
        <f t="shared" ca="1" si="92"/>
        <v>0</v>
      </c>
      <c r="W258" s="135">
        <f t="shared" ca="1" si="93"/>
        <v>0</v>
      </c>
      <c r="X258" s="135">
        <f t="shared" ca="1" si="94"/>
        <v>0</v>
      </c>
      <c r="Y258" s="135">
        <f t="shared" ca="1" si="95"/>
        <v>0</v>
      </c>
      <c r="Z258" s="129">
        <f t="shared" si="96"/>
        <v>0</v>
      </c>
      <c r="AA258" s="129">
        <f t="shared" si="97"/>
        <v>0</v>
      </c>
      <c r="AB258" s="130">
        <f t="shared" ca="1" si="98"/>
        <v>0</v>
      </c>
      <c r="AC258" s="130">
        <f t="shared" ca="1" si="99"/>
        <v>0</v>
      </c>
      <c r="AD258" s="130">
        <f t="shared" si="109"/>
        <v>0</v>
      </c>
      <c r="AE258" s="130">
        <f t="shared" si="100"/>
        <v>0</v>
      </c>
      <c r="AF258" s="130">
        <f t="shared" ca="1" si="101"/>
        <v>0</v>
      </c>
      <c r="AG258" s="130">
        <f t="shared" ca="1" si="102"/>
        <v>0</v>
      </c>
      <c r="AH258" s="218"/>
      <c r="AI258" s="204"/>
      <c r="AJ258" s="204"/>
      <c r="AK258" s="162">
        <f t="shared" si="107"/>
        <v>238</v>
      </c>
      <c r="AL258" s="70">
        <f t="shared" si="103"/>
        <v>0</v>
      </c>
      <c r="AM258" s="70" t="e">
        <f>VLOOKUP(Worksheet!N258,code!$K$3:$M$13,3,FALSE)</f>
        <v>#N/A</v>
      </c>
      <c r="AN258" s="158" t="str">
        <f t="shared" si="84"/>
        <v/>
      </c>
      <c r="AO258" s="158" t="str">
        <f t="shared" si="104"/>
        <v/>
      </c>
      <c r="AP258" s="70" t="str">
        <f t="shared" si="105"/>
        <v/>
      </c>
      <c r="AQ258" s="158" t="str">
        <f t="shared" si="85"/>
        <v/>
      </c>
      <c r="AR258" s="158" t="str">
        <f t="shared" si="106"/>
        <v/>
      </c>
    </row>
    <row r="259" spans="1:44" ht="11.25" customHeight="1" x14ac:dyDescent="0.2">
      <c r="A259" s="131" t="s">
        <v>738</v>
      </c>
      <c r="B259" s="133"/>
      <c r="C259" s="133"/>
      <c r="D259" s="133"/>
      <c r="E259" s="133">
        <v>1</v>
      </c>
      <c r="F259" s="143">
        <f t="shared" si="108"/>
        <v>0</v>
      </c>
      <c r="G259" s="147"/>
      <c r="H259" s="148"/>
      <c r="I259" s="144"/>
      <c r="J259" s="150"/>
      <c r="K259" s="151"/>
      <c r="L259" s="152">
        <f t="shared" si="86"/>
        <v>0</v>
      </c>
      <c r="M259" s="152">
        <f t="shared" si="87"/>
        <v>0</v>
      </c>
      <c r="N259" s="155"/>
      <c r="O259" s="154"/>
      <c r="P259" s="146"/>
      <c r="Q259" s="128">
        <f ca="1">IF(OR(ISBLANK($C$10),ISBLANK($C$12),ISBLANK($G$12),ISBLANK($G$13),AND(LEFT(G259,6)="Atrium",ISBLANK(I259))=TRUE)=TRUE,0,IF(LEFT(G259,6)="Atrium",IF(G259='ASHRAE 90.1 2013 - CST'!$D$2,0.4+I259*0.02,I259*0.03),IF(ISBLANK(G259),IF(ISBLANK(H259),"0",VLOOKUP(H259,INDIRECT("BSSTTable_"&amp;$C$10),2,FALSE)),INDEX(INDIRECT("CSTTable_"&amp;$C$10),MATCH($C$12,INDIRECT("BldgTypes_"&amp;$C$10),0),MATCH(G259,INDIRECT("CSTTableTypes_"&amp;$C$10),0)))))</f>
        <v>0</v>
      </c>
      <c r="R259" s="128">
        <f t="shared" ca="1" si="88"/>
        <v>0</v>
      </c>
      <c r="S259" s="128">
        <f t="shared" ca="1" si="89"/>
        <v>0</v>
      </c>
      <c r="T259" s="130">
        <f t="shared" si="90"/>
        <v>0</v>
      </c>
      <c r="U259" s="130">
        <f t="shared" si="91"/>
        <v>0</v>
      </c>
      <c r="V259" s="135">
        <f t="shared" ca="1" si="92"/>
        <v>0</v>
      </c>
      <c r="W259" s="135">
        <f t="shared" ca="1" si="93"/>
        <v>0</v>
      </c>
      <c r="X259" s="135">
        <f t="shared" ca="1" si="94"/>
        <v>0</v>
      </c>
      <c r="Y259" s="135">
        <f t="shared" ca="1" si="95"/>
        <v>0</v>
      </c>
      <c r="Z259" s="129">
        <f t="shared" si="96"/>
        <v>0</v>
      </c>
      <c r="AA259" s="129">
        <f t="shared" si="97"/>
        <v>0</v>
      </c>
      <c r="AB259" s="130">
        <f t="shared" ca="1" si="98"/>
        <v>0</v>
      </c>
      <c r="AC259" s="130">
        <f t="shared" ca="1" si="99"/>
        <v>0</v>
      </c>
      <c r="AD259" s="130">
        <f t="shared" si="109"/>
        <v>0</v>
      </c>
      <c r="AE259" s="130">
        <f t="shared" si="100"/>
        <v>0</v>
      </c>
      <c r="AF259" s="130">
        <f t="shared" ca="1" si="101"/>
        <v>0</v>
      </c>
      <c r="AG259" s="130">
        <f t="shared" ca="1" si="102"/>
        <v>0</v>
      </c>
      <c r="AH259" s="218"/>
      <c r="AI259" s="204"/>
      <c r="AJ259" s="204"/>
      <c r="AK259" s="162">
        <f t="shared" si="107"/>
        <v>239</v>
      </c>
      <c r="AL259" s="70">
        <f t="shared" si="103"/>
        <v>0</v>
      </c>
      <c r="AM259" s="70" t="e">
        <f>VLOOKUP(Worksheet!N259,code!$K$3:$M$13,3,FALSE)</f>
        <v>#N/A</v>
      </c>
      <c r="AN259" s="158" t="str">
        <f t="shared" si="84"/>
        <v/>
      </c>
      <c r="AO259" s="158" t="str">
        <f t="shared" si="104"/>
        <v/>
      </c>
      <c r="AP259" s="70" t="str">
        <f t="shared" si="105"/>
        <v/>
      </c>
      <c r="AQ259" s="158" t="str">
        <f t="shared" si="85"/>
        <v/>
      </c>
      <c r="AR259" s="158" t="str">
        <f t="shared" si="106"/>
        <v/>
      </c>
    </row>
    <row r="260" spans="1:44" ht="11.25" customHeight="1" x14ac:dyDescent="0.2">
      <c r="A260" s="131" t="s">
        <v>738</v>
      </c>
      <c r="B260" s="133"/>
      <c r="C260" s="133"/>
      <c r="D260" s="133"/>
      <c r="E260" s="133">
        <v>1</v>
      </c>
      <c r="F260" s="143">
        <f t="shared" si="108"/>
        <v>0</v>
      </c>
      <c r="G260" s="147"/>
      <c r="H260" s="148"/>
      <c r="I260" s="144"/>
      <c r="J260" s="150"/>
      <c r="K260" s="151"/>
      <c r="L260" s="152">
        <f t="shared" si="86"/>
        <v>0</v>
      </c>
      <c r="M260" s="152">
        <f t="shared" si="87"/>
        <v>0</v>
      </c>
      <c r="N260" s="155"/>
      <c r="O260" s="154"/>
      <c r="P260" s="146"/>
      <c r="Q260" s="128">
        <f ca="1">IF(OR(ISBLANK($C$10),ISBLANK($C$12),ISBLANK($G$12),ISBLANK($G$13),AND(LEFT(G260,6)="Atrium",ISBLANK(I260))=TRUE)=TRUE,0,IF(LEFT(G260,6)="Atrium",IF(G260='ASHRAE 90.1 2013 - CST'!$D$2,0.4+I260*0.02,I260*0.03),IF(ISBLANK(G260),IF(ISBLANK(H260),"0",VLOOKUP(H260,INDIRECT("BSSTTable_"&amp;$C$10),2,FALSE)),INDEX(INDIRECT("CSTTable_"&amp;$C$10),MATCH($C$12,INDIRECT("BldgTypes_"&amp;$C$10),0),MATCH(G260,INDIRECT("CSTTableTypes_"&amp;$C$10),0)))))</f>
        <v>0</v>
      </c>
      <c r="R260" s="128">
        <f t="shared" ca="1" si="88"/>
        <v>0</v>
      </c>
      <c r="S260" s="128">
        <f t="shared" ca="1" si="89"/>
        <v>0</v>
      </c>
      <c r="T260" s="130">
        <f t="shared" si="90"/>
        <v>0</v>
      </c>
      <c r="U260" s="130">
        <f t="shared" si="91"/>
        <v>0</v>
      </c>
      <c r="V260" s="135">
        <f t="shared" ca="1" si="92"/>
        <v>0</v>
      </c>
      <c r="W260" s="135">
        <f t="shared" ca="1" si="93"/>
        <v>0</v>
      </c>
      <c r="X260" s="135">
        <f t="shared" ca="1" si="94"/>
        <v>0</v>
      </c>
      <c r="Y260" s="135">
        <f t="shared" ca="1" si="95"/>
        <v>0</v>
      </c>
      <c r="Z260" s="129">
        <f t="shared" si="96"/>
        <v>0</v>
      </c>
      <c r="AA260" s="129">
        <f t="shared" si="97"/>
        <v>0</v>
      </c>
      <c r="AB260" s="130">
        <f t="shared" ca="1" si="98"/>
        <v>0</v>
      </c>
      <c r="AC260" s="130">
        <f t="shared" ca="1" si="99"/>
        <v>0</v>
      </c>
      <c r="AD260" s="130">
        <f t="shared" si="109"/>
        <v>0</v>
      </c>
      <c r="AE260" s="130">
        <f t="shared" si="100"/>
        <v>0</v>
      </c>
      <c r="AF260" s="130">
        <f t="shared" ca="1" si="101"/>
        <v>0</v>
      </c>
      <c r="AG260" s="130">
        <f t="shared" ca="1" si="102"/>
        <v>0</v>
      </c>
      <c r="AH260" s="218"/>
      <c r="AI260" s="204"/>
      <c r="AJ260" s="204"/>
      <c r="AK260" s="162">
        <f t="shared" si="107"/>
        <v>240</v>
      </c>
      <c r="AL260" s="70">
        <f t="shared" si="103"/>
        <v>0</v>
      </c>
      <c r="AM260" s="70" t="e">
        <f>VLOOKUP(Worksheet!N260,code!$K$3:$M$13,3,FALSE)</f>
        <v>#N/A</v>
      </c>
      <c r="AN260" s="158" t="str">
        <f t="shared" si="84"/>
        <v/>
      </c>
      <c r="AO260" s="158" t="str">
        <f t="shared" si="104"/>
        <v/>
      </c>
      <c r="AP260" s="70" t="str">
        <f t="shared" si="105"/>
        <v/>
      </c>
      <c r="AQ260" s="158" t="str">
        <f t="shared" si="85"/>
        <v/>
      </c>
      <c r="AR260" s="158" t="str">
        <f t="shared" si="106"/>
        <v/>
      </c>
    </row>
    <row r="261" spans="1:44" ht="11.25" customHeight="1" x14ac:dyDescent="0.2">
      <c r="A261" s="131" t="s">
        <v>738</v>
      </c>
      <c r="B261" s="133"/>
      <c r="C261" s="133"/>
      <c r="D261" s="133"/>
      <c r="E261" s="133">
        <v>1</v>
      </c>
      <c r="F261" s="143">
        <f t="shared" si="108"/>
        <v>0</v>
      </c>
      <c r="G261" s="147"/>
      <c r="H261" s="148"/>
      <c r="I261" s="144"/>
      <c r="J261" s="150"/>
      <c r="K261" s="151"/>
      <c r="L261" s="152">
        <f t="shared" si="86"/>
        <v>0</v>
      </c>
      <c r="M261" s="152">
        <f t="shared" si="87"/>
        <v>0</v>
      </c>
      <c r="N261" s="155"/>
      <c r="O261" s="154"/>
      <c r="P261" s="146"/>
      <c r="Q261" s="128">
        <f ca="1">IF(OR(ISBLANK($C$10),ISBLANK($C$12),ISBLANK($G$12),ISBLANK($G$13),AND(LEFT(G261,6)="Atrium",ISBLANK(I261))=TRUE)=TRUE,0,IF(LEFT(G261,6)="Atrium",IF(G261='ASHRAE 90.1 2013 - CST'!$D$2,0.4+I261*0.02,I261*0.03),IF(ISBLANK(G261),IF(ISBLANK(H261),"0",VLOOKUP(H261,INDIRECT("BSSTTable_"&amp;$C$10),2,FALSE)),INDEX(INDIRECT("CSTTable_"&amp;$C$10),MATCH($C$12,INDIRECT("BldgTypes_"&amp;$C$10),0),MATCH(G261,INDIRECT("CSTTableTypes_"&amp;$C$10),0)))))</f>
        <v>0</v>
      </c>
      <c r="R261" s="128">
        <f t="shared" ca="1" si="88"/>
        <v>0</v>
      </c>
      <c r="S261" s="128">
        <f t="shared" ca="1" si="89"/>
        <v>0</v>
      </c>
      <c r="T261" s="130">
        <f t="shared" si="90"/>
        <v>0</v>
      </c>
      <c r="U261" s="130">
        <f t="shared" si="91"/>
        <v>0</v>
      </c>
      <c r="V261" s="135">
        <f t="shared" ca="1" si="92"/>
        <v>0</v>
      </c>
      <c r="W261" s="135">
        <f t="shared" ca="1" si="93"/>
        <v>0</v>
      </c>
      <c r="X261" s="135">
        <f t="shared" ca="1" si="94"/>
        <v>0</v>
      </c>
      <c r="Y261" s="135">
        <f t="shared" ca="1" si="95"/>
        <v>0</v>
      </c>
      <c r="Z261" s="129">
        <f t="shared" si="96"/>
        <v>0</v>
      </c>
      <c r="AA261" s="129">
        <f t="shared" si="97"/>
        <v>0</v>
      </c>
      <c r="AB261" s="130">
        <f t="shared" ca="1" si="98"/>
        <v>0</v>
      </c>
      <c r="AC261" s="130">
        <f t="shared" ca="1" si="99"/>
        <v>0</v>
      </c>
      <c r="AD261" s="130">
        <f t="shared" si="109"/>
        <v>0</v>
      </c>
      <c r="AE261" s="130">
        <f t="shared" si="100"/>
        <v>0</v>
      </c>
      <c r="AF261" s="130">
        <f t="shared" ca="1" si="101"/>
        <v>0</v>
      </c>
      <c r="AG261" s="130">
        <f t="shared" ca="1" si="102"/>
        <v>0</v>
      </c>
      <c r="AH261" s="218"/>
      <c r="AI261" s="204"/>
      <c r="AJ261" s="204"/>
      <c r="AK261" s="162">
        <f t="shared" si="107"/>
        <v>241</v>
      </c>
      <c r="AL261" s="70">
        <f t="shared" si="103"/>
        <v>0</v>
      </c>
      <c r="AM261" s="70" t="e">
        <f>VLOOKUP(Worksheet!N261,code!$K$3:$M$13,3,FALSE)</f>
        <v>#N/A</v>
      </c>
      <c r="AN261" s="158" t="str">
        <f t="shared" si="84"/>
        <v/>
      </c>
      <c r="AO261" s="158" t="str">
        <f t="shared" si="104"/>
        <v/>
      </c>
      <c r="AP261" s="70" t="str">
        <f t="shared" si="105"/>
        <v/>
      </c>
      <c r="AQ261" s="158" t="str">
        <f t="shared" si="85"/>
        <v/>
      </c>
      <c r="AR261" s="158" t="str">
        <f t="shared" si="106"/>
        <v/>
      </c>
    </row>
    <row r="262" spans="1:44" ht="11.25" customHeight="1" x14ac:dyDescent="0.2">
      <c r="A262" s="131" t="s">
        <v>738</v>
      </c>
      <c r="B262" s="133"/>
      <c r="C262" s="133"/>
      <c r="D262" s="133"/>
      <c r="E262" s="133">
        <v>1</v>
      </c>
      <c r="F262" s="143">
        <f t="shared" si="108"/>
        <v>0</v>
      </c>
      <c r="G262" s="147"/>
      <c r="H262" s="148"/>
      <c r="I262" s="144"/>
      <c r="J262" s="150"/>
      <c r="K262" s="151"/>
      <c r="L262" s="152">
        <f t="shared" si="86"/>
        <v>0</v>
      </c>
      <c r="M262" s="152">
        <f t="shared" si="87"/>
        <v>0</v>
      </c>
      <c r="N262" s="155"/>
      <c r="O262" s="154"/>
      <c r="P262" s="146"/>
      <c r="Q262" s="128">
        <f ca="1">IF(OR(ISBLANK($C$10),ISBLANK($C$12),ISBLANK($G$12),ISBLANK($G$13),AND(LEFT(G262,6)="Atrium",ISBLANK(I262))=TRUE)=TRUE,0,IF(LEFT(G262,6)="Atrium",IF(G262='ASHRAE 90.1 2013 - CST'!$D$2,0.4+I262*0.02,I262*0.03),IF(ISBLANK(G262),IF(ISBLANK(H262),"0",VLOOKUP(H262,INDIRECT("BSSTTable_"&amp;$C$10),2,FALSE)),INDEX(INDIRECT("CSTTable_"&amp;$C$10),MATCH($C$12,INDIRECT("BldgTypes_"&amp;$C$10),0),MATCH(G262,INDIRECT("CSTTableTypes_"&amp;$C$10),0)))))</f>
        <v>0</v>
      </c>
      <c r="R262" s="128">
        <f t="shared" ca="1" si="88"/>
        <v>0</v>
      </c>
      <c r="S262" s="128">
        <f t="shared" ca="1" si="89"/>
        <v>0</v>
      </c>
      <c r="T262" s="130">
        <f t="shared" si="90"/>
        <v>0</v>
      </c>
      <c r="U262" s="130">
        <f t="shared" si="91"/>
        <v>0</v>
      </c>
      <c r="V262" s="135">
        <f t="shared" ca="1" si="92"/>
        <v>0</v>
      </c>
      <c r="W262" s="135">
        <f t="shared" ca="1" si="93"/>
        <v>0</v>
      </c>
      <c r="X262" s="135">
        <f t="shared" ca="1" si="94"/>
        <v>0</v>
      </c>
      <c r="Y262" s="135">
        <f t="shared" ca="1" si="95"/>
        <v>0</v>
      </c>
      <c r="Z262" s="129">
        <f t="shared" si="96"/>
        <v>0</v>
      </c>
      <c r="AA262" s="129">
        <f t="shared" si="97"/>
        <v>0</v>
      </c>
      <c r="AB262" s="130">
        <f t="shared" ca="1" si="98"/>
        <v>0</v>
      </c>
      <c r="AC262" s="130">
        <f t="shared" ca="1" si="99"/>
        <v>0</v>
      </c>
      <c r="AD262" s="130">
        <f t="shared" si="109"/>
        <v>0</v>
      </c>
      <c r="AE262" s="130">
        <f t="shared" si="100"/>
        <v>0</v>
      </c>
      <c r="AF262" s="130">
        <f t="shared" ca="1" si="101"/>
        <v>0</v>
      </c>
      <c r="AG262" s="130">
        <f t="shared" ca="1" si="102"/>
        <v>0</v>
      </c>
      <c r="AH262" s="218"/>
      <c r="AI262" s="204"/>
      <c r="AJ262" s="204"/>
      <c r="AK262" s="162">
        <f t="shared" si="107"/>
        <v>242</v>
      </c>
      <c r="AL262" s="70">
        <f t="shared" si="103"/>
        <v>0</v>
      </c>
      <c r="AM262" s="70" t="e">
        <f>VLOOKUP(Worksheet!N262,code!$K$3:$M$13,3,FALSE)</f>
        <v>#N/A</v>
      </c>
      <c r="AN262" s="158" t="str">
        <f t="shared" si="84"/>
        <v/>
      </c>
      <c r="AO262" s="158" t="str">
        <f t="shared" si="104"/>
        <v/>
      </c>
      <c r="AP262" s="70" t="str">
        <f t="shared" si="105"/>
        <v/>
      </c>
      <c r="AQ262" s="158" t="str">
        <f t="shared" si="85"/>
        <v/>
      </c>
      <c r="AR262" s="158" t="str">
        <f t="shared" si="106"/>
        <v/>
      </c>
    </row>
    <row r="263" spans="1:44" ht="11.25" customHeight="1" x14ac:dyDescent="0.2">
      <c r="A263" s="131" t="s">
        <v>738</v>
      </c>
      <c r="B263" s="133"/>
      <c r="C263" s="133"/>
      <c r="D263" s="133"/>
      <c r="E263" s="133">
        <v>1</v>
      </c>
      <c r="F263" s="143">
        <f t="shared" si="108"/>
        <v>0</v>
      </c>
      <c r="G263" s="147"/>
      <c r="H263" s="148"/>
      <c r="I263" s="144"/>
      <c r="J263" s="150"/>
      <c r="K263" s="151"/>
      <c r="L263" s="152">
        <f t="shared" si="86"/>
        <v>0</v>
      </c>
      <c r="M263" s="152">
        <f t="shared" si="87"/>
        <v>0</v>
      </c>
      <c r="N263" s="155"/>
      <c r="O263" s="154"/>
      <c r="P263" s="146"/>
      <c r="Q263" s="128">
        <f ca="1">IF(OR(ISBLANK($C$10),ISBLANK($C$12),ISBLANK($G$12),ISBLANK($G$13),AND(LEFT(G263,6)="Atrium",ISBLANK(I263))=TRUE)=TRUE,0,IF(LEFT(G263,6)="Atrium",IF(G263='ASHRAE 90.1 2013 - CST'!$D$2,0.4+I263*0.02,I263*0.03),IF(ISBLANK(G263),IF(ISBLANK(H263),"0",VLOOKUP(H263,INDIRECT("BSSTTable_"&amp;$C$10),2,FALSE)),INDEX(INDIRECT("CSTTable_"&amp;$C$10),MATCH($C$12,INDIRECT("BldgTypes_"&amp;$C$10),0),MATCH(G263,INDIRECT("CSTTableTypes_"&amp;$C$10),0)))))</f>
        <v>0</v>
      </c>
      <c r="R263" s="128">
        <f t="shared" ca="1" si="88"/>
        <v>0</v>
      </c>
      <c r="S263" s="128">
        <f t="shared" ca="1" si="89"/>
        <v>0</v>
      </c>
      <c r="T263" s="130">
        <f t="shared" si="90"/>
        <v>0</v>
      </c>
      <c r="U263" s="130">
        <f t="shared" si="91"/>
        <v>0</v>
      </c>
      <c r="V263" s="135">
        <f t="shared" ca="1" si="92"/>
        <v>0</v>
      </c>
      <c r="W263" s="135">
        <f t="shared" ca="1" si="93"/>
        <v>0</v>
      </c>
      <c r="X263" s="135">
        <f t="shared" ca="1" si="94"/>
        <v>0</v>
      </c>
      <c r="Y263" s="135">
        <f t="shared" ca="1" si="95"/>
        <v>0</v>
      </c>
      <c r="Z263" s="129">
        <f t="shared" si="96"/>
        <v>0</v>
      </c>
      <c r="AA263" s="129">
        <f t="shared" si="97"/>
        <v>0</v>
      </c>
      <c r="AB263" s="130">
        <f t="shared" ca="1" si="98"/>
        <v>0</v>
      </c>
      <c r="AC263" s="130">
        <f t="shared" ca="1" si="99"/>
        <v>0</v>
      </c>
      <c r="AD263" s="130">
        <f t="shared" si="109"/>
        <v>0</v>
      </c>
      <c r="AE263" s="130">
        <f t="shared" si="100"/>
        <v>0</v>
      </c>
      <c r="AF263" s="130">
        <f t="shared" ca="1" si="101"/>
        <v>0</v>
      </c>
      <c r="AG263" s="130">
        <f t="shared" ca="1" si="102"/>
        <v>0</v>
      </c>
      <c r="AH263" s="218"/>
      <c r="AI263" s="204"/>
      <c r="AJ263" s="204"/>
      <c r="AK263" s="162">
        <f t="shared" si="107"/>
        <v>243</v>
      </c>
      <c r="AL263" s="70">
        <f t="shared" si="103"/>
        <v>0</v>
      </c>
      <c r="AM263" s="70" t="e">
        <f>VLOOKUP(Worksheet!N263,code!$K$3:$M$13,3,FALSE)</f>
        <v>#N/A</v>
      </c>
      <c r="AN263" s="158" t="str">
        <f t="shared" si="84"/>
        <v/>
      </c>
      <c r="AO263" s="158" t="str">
        <f t="shared" si="104"/>
        <v/>
      </c>
      <c r="AP263" s="70" t="str">
        <f t="shared" si="105"/>
        <v/>
      </c>
      <c r="AQ263" s="158" t="str">
        <f t="shared" si="85"/>
        <v/>
      </c>
      <c r="AR263" s="158" t="str">
        <f t="shared" si="106"/>
        <v/>
      </c>
    </row>
    <row r="264" spans="1:44" ht="11.25" customHeight="1" x14ac:dyDescent="0.2">
      <c r="A264" s="131" t="s">
        <v>738</v>
      </c>
      <c r="B264" s="133"/>
      <c r="C264" s="133"/>
      <c r="D264" s="133"/>
      <c r="E264" s="133">
        <v>1</v>
      </c>
      <c r="F264" s="143">
        <f t="shared" si="108"/>
        <v>0</v>
      </c>
      <c r="G264" s="147"/>
      <c r="H264" s="148"/>
      <c r="I264" s="144"/>
      <c r="J264" s="150"/>
      <c r="K264" s="151"/>
      <c r="L264" s="152">
        <f t="shared" si="86"/>
        <v>0</v>
      </c>
      <c r="M264" s="152">
        <f t="shared" si="87"/>
        <v>0</v>
      </c>
      <c r="N264" s="155"/>
      <c r="O264" s="154"/>
      <c r="P264" s="146"/>
      <c r="Q264" s="128">
        <f ca="1">IF(OR(ISBLANK($C$10),ISBLANK($C$12),ISBLANK($G$12),ISBLANK($G$13),AND(LEFT(G264,6)="Atrium",ISBLANK(I264))=TRUE)=TRUE,0,IF(LEFT(G264,6)="Atrium",IF(G264='ASHRAE 90.1 2013 - CST'!$D$2,0.4+I264*0.02,I264*0.03),IF(ISBLANK(G264),IF(ISBLANK(H264),"0",VLOOKUP(H264,INDIRECT("BSSTTable_"&amp;$C$10),2,FALSE)),INDEX(INDIRECT("CSTTable_"&amp;$C$10),MATCH($C$12,INDIRECT("BldgTypes_"&amp;$C$10),0),MATCH(G264,INDIRECT("CSTTableTypes_"&amp;$C$10),0)))))</f>
        <v>0</v>
      </c>
      <c r="R264" s="128">
        <f t="shared" ca="1" si="88"/>
        <v>0</v>
      </c>
      <c r="S264" s="128">
        <f t="shared" ca="1" si="89"/>
        <v>0</v>
      </c>
      <c r="T264" s="130">
        <f t="shared" si="90"/>
        <v>0</v>
      </c>
      <c r="U264" s="130">
        <f t="shared" si="91"/>
        <v>0</v>
      </c>
      <c r="V264" s="135">
        <f t="shared" ca="1" si="92"/>
        <v>0</v>
      </c>
      <c r="W264" s="135">
        <f t="shared" ca="1" si="93"/>
        <v>0</v>
      </c>
      <c r="X264" s="135">
        <f t="shared" ca="1" si="94"/>
        <v>0</v>
      </c>
      <c r="Y264" s="135">
        <f t="shared" ca="1" si="95"/>
        <v>0</v>
      </c>
      <c r="Z264" s="129">
        <f t="shared" si="96"/>
        <v>0</v>
      </c>
      <c r="AA264" s="129">
        <f t="shared" si="97"/>
        <v>0</v>
      </c>
      <c r="AB264" s="130">
        <f t="shared" ca="1" si="98"/>
        <v>0</v>
      </c>
      <c r="AC264" s="130">
        <f t="shared" ca="1" si="99"/>
        <v>0</v>
      </c>
      <c r="AD264" s="130">
        <f t="shared" si="109"/>
        <v>0</v>
      </c>
      <c r="AE264" s="130">
        <f t="shared" si="100"/>
        <v>0</v>
      </c>
      <c r="AF264" s="130">
        <f t="shared" ca="1" si="101"/>
        <v>0</v>
      </c>
      <c r="AG264" s="130">
        <f t="shared" ca="1" si="102"/>
        <v>0</v>
      </c>
      <c r="AH264" s="218"/>
      <c r="AI264" s="204"/>
      <c r="AJ264" s="204"/>
      <c r="AK264" s="162">
        <f t="shared" si="107"/>
        <v>244</v>
      </c>
      <c r="AL264" s="70">
        <f t="shared" si="103"/>
        <v>0</v>
      </c>
      <c r="AM264" s="70" t="e">
        <f>VLOOKUP(Worksheet!N264,code!$K$3:$M$13,3,FALSE)</f>
        <v>#N/A</v>
      </c>
      <c r="AN264" s="158" t="str">
        <f t="shared" si="84"/>
        <v/>
      </c>
      <c r="AO264" s="158" t="str">
        <f t="shared" si="104"/>
        <v/>
      </c>
      <c r="AP264" s="70" t="str">
        <f t="shared" si="105"/>
        <v/>
      </c>
      <c r="AQ264" s="158" t="str">
        <f t="shared" si="85"/>
        <v/>
      </c>
      <c r="AR264" s="158" t="str">
        <f t="shared" si="106"/>
        <v/>
      </c>
    </row>
    <row r="265" spans="1:44" ht="11.25" customHeight="1" x14ac:dyDescent="0.2">
      <c r="A265" s="131" t="s">
        <v>738</v>
      </c>
      <c r="B265" s="133"/>
      <c r="C265" s="133"/>
      <c r="D265" s="133"/>
      <c r="E265" s="133">
        <v>1</v>
      </c>
      <c r="F265" s="143">
        <f t="shared" si="108"/>
        <v>0</v>
      </c>
      <c r="G265" s="147"/>
      <c r="H265" s="148"/>
      <c r="I265" s="144"/>
      <c r="J265" s="150"/>
      <c r="K265" s="151"/>
      <c r="L265" s="152">
        <f t="shared" si="86"/>
        <v>0</v>
      </c>
      <c r="M265" s="152">
        <f t="shared" si="87"/>
        <v>0</v>
      </c>
      <c r="N265" s="155"/>
      <c r="O265" s="154"/>
      <c r="P265" s="146"/>
      <c r="Q265" s="128">
        <f ca="1">IF(OR(ISBLANK($C$10),ISBLANK($C$12),ISBLANK($G$12),ISBLANK($G$13),AND(LEFT(G265,6)="Atrium",ISBLANK(I265))=TRUE)=TRUE,0,IF(LEFT(G265,6)="Atrium",IF(G265='ASHRAE 90.1 2013 - CST'!$D$2,0.4+I265*0.02,I265*0.03),IF(ISBLANK(G265),IF(ISBLANK(H265),"0",VLOOKUP(H265,INDIRECT("BSSTTable_"&amp;$C$10),2,FALSE)),INDEX(INDIRECT("CSTTable_"&amp;$C$10),MATCH($C$12,INDIRECT("BldgTypes_"&amp;$C$10),0),MATCH(G265,INDIRECT("CSTTableTypes_"&amp;$C$10),0)))))</f>
        <v>0</v>
      </c>
      <c r="R265" s="128">
        <f t="shared" ca="1" si="88"/>
        <v>0</v>
      </c>
      <c r="S265" s="128">
        <f t="shared" ca="1" si="89"/>
        <v>0</v>
      </c>
      <c r="T265" s="130">
        <f t="shared" si="90"/>
        <v>0</v>
      </c>
      <c r="U265" s="130">
        <f t="shared" si="91"/>
        <v>0</v>
      </c>
      <c r="V265" s="135">
        <f t="shared" ca="1" si="92"/>
        <v>0</v>
      </c>
      <c r="W265" s="135">
        <f t="shared" ca="1" si="93"/>
        <v>0</v>
      </c>
      <c r="X265" s="135">
        <f t="shared" ca="1" si="94"/>
        <v>0</v>
      </c>
      <c r="Y265" s="135">
        <f t="shared" ca="1" si="95"/>
        <v>0</v>
      </c>
      <c r="Z265" s="129">
        <f t="shared" si="96"/>
        <v>0</v>
      </c>
      <c r="AA265" s="129">
        <f t="shared" si="97"/>
        <v>0</v>
      </c>
      <c r="AB265" s="130">
        <f t="shared" ca="1" si="98"/>
        <v>0</v>
      </c>
      <c r="AC265" s="130">
        <f t="shared" ca="1" si="99"/>
        <v>0</v>
      </c>
      <c r="AD265" s="130">
        <f t="shared" si="109"/>
        <v>0</v>
      </c>
      <c r="AE265" s="130">
        <f t="shared" si="100"/>
        <v>0</v>
      </c>
      <c r="AF265" s="130">
        <f t="shared" ca="1" si="101"/>
        <v>0</v>
      </c>
      <c r="AG265" s="130">
        <f t="shared" ca="1" si="102"/>
        <v>0</v>
      </c>
      <c r="AH265" s="218"/>
      <c r="AI265" s="204"/>
      <c r="AJ265" s="204"/>
      <c r="AK265" s="162">
        <f t="shared" si="107"/>
        <v>245</v>
      </c>
      <c r="AL265" s="70">
        <f t="shared" si="103"/>
        <v>0</v>
      </c>
      <c r="AM265" s="70" t="e">
        <f>VLOOKUP(Worksheet!N265,code!$K$3:$M$13,3,FALSE)</f>
        <v>#N/A</v>
      </c>
      <c r="AN265" s="158" t="str">
        <f t="shared" si="84"/>
        <v/>
      </c>
      <c r="AO265" s="158" t="str">
        <f t="shared" si="104"/>
        <v/>
      </c>
      <c r="AP265" s="70" t="str">
        <f t="shared" si="105"/>
        <v/>
      </c>
      <c r="AQ265" s="158" t="str">
        <f t="shared" si="85"/>
        <v/>
      </c>
      <c r="AR265" s="158" t="str">
        <f t="shared" si="106"/>
        <v/>
      </c>
    </row>
    <row r="266" spans="1:44" ht="11.25" customHeight="1" x14ac:dyDescent="0.2">
      <c r="A266" s="131" t="s">
        <v>738</v>
      </c>
      <c r="B266" s="133"/>
      <c r="C266" s="133"/>
      <c r="D266" s="133"/>
      <c r="E266" s="133">
        <v>1</v>
      </c>
      <c r="F266" s="143">
        <f t="shared" si="108"/>
        <v>0</v>
      </c>
      <c r="G266" s="147"/>
      <c r="H266" s="148"/>
      <c r="I266" s="144"/>
      <c r="J266" s="150"/>
      <c r="K266" s="151"/>
      <c r="L266" s="152">
        <f t="shared" si="86"/>
        <v>0</v>
      </c>
      <c r="M266" s="152">
        <f t="shared" si="87"/>
        <v>0</v>
      </c>
      <c r="N266" s="155"/>
      <c r="O266" s="154"/>
      <c r="P266" s="146"/>
      <c r="Q266" s="128">
        <f ca="1">IF(OR(ISBLANK($C$10),ISBLANK($C$12),ISBLANK($G$12),ISBLANK($G$13),AND(LEFT(G266,6)="Atrium",ISBLANK(I266))=TRUE)=TRUE,0,IF(LEFT(G266,6)="Atrium",IF(G266='ASHRAE 90.1 2013 - CST'!$D$2,0.4+I266*0.02,I266*0.03),IF(ISBLANK(G266),IF(ISBLANK(H266),"0",VLOOKUP(H266,INDIRECT("BSSTTable_"&amp;$C$10),2,FALSE)),INDEX(INDIRECT("CSTTable_"&amp;$C$10),MATCH($C$12,INDIRECT("BldgTypes_"&amp;$C$10),0),MATCH(G266,INDIRECT("CSTTableTypes_"&amp;$C$10),0)))))</f>
        <v>0</v>
      </c>
      <c r="R266" s="128">
        <f t="shared" ca="1" si="88"/>
        <v>0</v>
      </c>
      <c r="S266" s="128">
        <f t="shared" ca="1" si="89"/>
        <v>0</v>
      </c>
      <c r="T266" s="130">
        <f t="shared" si="90"/>
        <v>0</v>
      </c>
      <c r="U266" s="130">
        <f t="shared" si="91"/>
        <v>0</v>
      </c>
      <c r="V266" s="135">
        <f t="shared" ca="1" si="92"/>
        <v>0</v>
      </c>
      <c r="W266" s="135">
        <f t="shared" ca="1" si="93"/>
        <v>0</v>
      </c>
      <c r="X266" s="135">
        <f t="shared" ca="1" si="94"/>
        <v>0</v>
      </c>
      <c r="Y266" s="135">
        <f t="shared" ca="1" si="95"/>
        <v>0</v>
      </c>
      <c r="Z266" s="129">
        <f t="shared" si="96"/>
        <v>0</v>
      </c>
      <c r="AA266" s="129">
        <f t="shared" si="97"/>
        <v>0</v>
      </c>
      <c r="AB266" s="130">
        <f t="shared" ca="1" si="98"/>
        <v>0</v>
      </c>
      <c r="AC266" s="130">
        <f t="shared" ca="1" si="99"/>
        <v>0</v>
      </c>
      <c r="AD266" s="130">
        <f t="shared" si="109"/>
        <v>0</v>
      </c>
      <c r="AE266" s="130">
        <f t="shared" si="100"/>
        <v>0</v>
      </c>
      <c r="AF266" s="130">
        <f t="shared" ca="1" si="101"/>
        <v>0</v>
      </c>
      <c r="AG266" s="130">
        <f t="shared" ca="1" si="102"/>
        <v>0</v>
      </c>
      <c r="AH266" s="218"/>
      <c r="AI266" s="204"/>
      <c r="AJ266" s="204"/>
      <c r="AK266" s="162">
        <f t="shared" si="107"/>
        <v>246</v>
      </c>
      <c r="AL266" s="70">
        <f t="shared" si="103"/>
        <v>0</v>
      </c>
      <c r="AM266" s="70" t="e">
        <f>VLOOKUP(Worksheet!N266,code!$K$3:$M$13,3,FALSE)</f>
        <v>#N/A</v>
      </c>
      <c r="AN266" s="158" t="str">
        <f t="shared" si="84"/>
        <v/>
      </c>
      <c r="AO266" s="158" t="str">
        <f t="shared" si="104"/>
        <v/>
      </c>
      <c r="AP266" s="70" t="str">
        <f t="shared" si="105"/>
        <v/>
      </c>
      <c r="AQ266" s="158" t="str">
        <f t="shared" si="85"/>
        <v/>
      </c>
      <c r="AR266" s="158" t="str">
        <f t="shared" si="106"/>
        <v/>
      </c>
    </row>
    <row r="267" spans="1:44" ht="11.25" customHeight="1" x14ac:dyDescent="0.2">
      <c r="A267" s="131" t="s">
        <v>738</v>
      </c>
      <c r="B267" s="133"/>
      <c r="C267" s="133"/>
      <c r="D267" s="133"/>
      <c r="E267" s="133">
        <v>1</v>
      </c>
      <c r="F267" s="143">
        <f t="shared" si="108"/>
        <v>0</v>
      </c>
      <c r="G267" s="147"/>
      <c r="H267" s="148"/>
      <c r="I267" s="144"/>
      <c r="J267" s="150"/>
      <c r="K267" s="151"/>
      <c r="L267" s="152">
        <f t="shared" si="86"/>
        <v>0</v>
      </c>
      <c r="M267" s="152">
        <f t="shared" si="87"/>
        <v>0</v>
      </c>
      <c r="N267" s="155"/>
      <c r="O267" s="154"/>
      <c r="P267" s="146"/>
      <c r="Q267" s="128">
        <f ca="1">IF(OR(ISBLANK($C$10),ISBLANK($C$12),ISBLANK($G$12),ISBLANK($G$13),AND(LEFT(G267,6)="Atrium",ISBLANK(I267))=TRUE)=TRUE,0,IF(LEFT(G267,6)="Atrium",IF(G267='ASHRAE 90.1 2013 - CST'!$D$2,0.4+I267*0.02,I267*0.03),IF(ISBLANK(G267),IF(ISBLANK(H267),"0",VLOOKUP(H267,INDIRECT("BSSTTable_"&amp;$C$10),2,FALSE)),INDEX(INDIRECT("CSTTable_"&amp;$C$10),MATCH($C$12,INDIRECT("BldgTypes_"&amp;$C$10),0),MATCH(G267,INDIRECT("CSTTableTypes_"&amp;$C$10),0)))))</f>
        <v>0</v>
      </c>
      <c r="R267" s="128">
        <f t="shared" ca="1" si="88"/>
        <v>0</v>
      </c>
      <c r="S267" s="128">
        <f t="shared" ca="1" si="89"/>
        <v>0</v>
      </c>
      <c r="T267" s="130">
        <f t="shared" si="90"/>
        <v>0</v>
      </c>
      <c r="U267" s="130">
        <f t="shared" si="91"/>
        <v>0</v>
      </c>
      <c r="V267" s="135">
        <f t="shared" ca="1" si="92"/>
        <v>0</v>
      </c>
      <c r="W267" s="135">
        <f t="shared" ca="1" si="93"/>
        <v>0</v>
      </c>
      <c r="X267" s="135">
        <f t="shared" ca="1" si="94"/>
        <v>0</v>
      </c>
      <c r="Y267" s="135">
        <f t="shared" ca="1" si="95"/>
        <v>0</v>
      </c>
      <c r="Z267" s="129">
        <f t="shared" si="96"/>
        <v>0</v>
      </c>
      <c r="AA267" s="129">
        <f t="shared" si="97"/>
        <v>0</v>
      </c>
      <c r="AB267" s="130">
        <f t="shared" ca="1" si="98"/>
        <v>0</v>
      </c>
      <c r="AC267" s="130">
        <f t="shared" ca="1" si="99"/>
        <v>0</v>
      </c>
      <c r="AD267" s="130">
        <f t="shared" si="109"/>
        <v>0</v>
      </c>
      <c r="AE267" s="130">
        <f t="shared" si="100"/>
        <v>0</v>
      </c>
      <c r="AF267" s="130">
        <f t="shared" ca="1" si="101"/>
        <v>0</v>
      </c>
      <c r="AG267" s="130">
        <f t="shared" ca="1" si="102"/>
        <v>0</v>
      </c>
      <c r="AH267" s="218"/>
      <c r="AI267" s="204"/>
      <c r="AJ267" s="204"/>
      <c r="AK267" s="162">
        <f t="shared" si="107"/>
        <v>247</v>
      </c>
      <c r="AL267" s="70">
        <f t="shared" si="103"/>
        <v>0</v>
      </c>
      <c r="AM267" s="70" t="e">
        <f>VLOOKUP(Worksheet!N267,code!$K$3:$M$13,3,FALSE)</f>
        <v>#N/A</v>
      </c>
      <c r="AN267" s="158" t="str">
        <f t="shared" si="84"/>
        <v/>
      </c>
      <c r="AO267" s="158" t="str">
        <f t="shared" si="104"/>
        <v/>
      </c>
      <c r="AP267" s="70" t="str">
        <f t="shared" si="105"/>
        <v/>
      </c>
      <c r="AQ267" s="158" t="str">
        <f t="shared" si="85"/>
        <v/>
      </c>
      <c r="AR267" s="158" t="str">
        <f t="shared" si="106"/>
        <v/>
      </c>
    </row>
    <row r="268" spans="1:44" ht="11.25" customHeight="1" x14ac:dyDescent="0.2">
      <c r="A268" s="131" t="s">
        <v>738</v>
      </c>
      <c r="B268" s="133"/>
      <c r="C268" s="133"/>
      <c r="D268" s="133"/>
      <c r="E268" s="133">
        <v>1</v>
      </c>
      <c r="F268" s="143">
        <f t="shared" si="108"/>
        <v>0</v>
      </c>
      <c r="G268" s="147"/>
      <c r="H268" s="148"/>
      <c r="I268" s="144"/>
      <c r="J268" s="150"/>
      <c r="K268" s="151"/>
      <c r="L268" s="152">
        <f t="shared" si="86"/>
        <v>0</v>
      </c>
      <c r="M268" s="152">
        <f t="shared" si="87"/>
        <v>0</v>
      </c>
      <c r="N268" s="155"/>
      <c r="O268" s="154"/>
      <c r="P268" s="146"/>
      <c r="Q268" s="128">
        <f ca="1">IF(OR(ISBLANK($C$10),ISBLANK($C$12),ISBLANK($G$12),ISBLANK($G$13),AND(LEFT(G268,6)="Atrium",ISBLANK(I268))=TRUE)=TRUE,0,IF(LEFT(G268,6)="Atrium",IF(G268='ASHRAE 90.1 2013 - CST'!$D$2,0.4+I268*0.02,I268*0.03),IF(ISBLANK(G268),IF(ISBLANK(H268),"0",VLOOKUP(H268,INDIRECT("BSSTTable_"&amp;$C$10),2,FALSE)),INDEX(INDIRECT("CSTTable_"&amp;$C$10),MATCH($C$12,INDIRECT("BldgTypes_"&amp;$C$10),0),MATCH(G268,INDIRECT("CSTTableTypes_"&amp;$C$10),0)))))</f>
        <v>0</v>
      </c>
      <c r="R268" s="128">
        <f t="shared" ca="1" si="88"/>
        <v>0</v>
      </c>
      <c r="S268" s="128">
        <f t="shared" ca="1" si="89"/>
        <v>0</v>
      </c>
      <c r="T268" s="130">
        <f t="shared" si="90"/>
        <v>0</v>
      </c>
      <c r="U268" s="130">
        <f t="shared" si="91"/>
        <v>0</v>
      </c>
      <c r="V268" s="135">
        <f t="shared" ca="1" si="92"/>
        <v>0</v>
      </c>
      <c r="W268" s="135">
        <f t="shared" ca="1" si="93"/>
        <v>0</v>
      </c>
      <c r="X268" s="135">
        <f t="shared" ca="1" si="94"/>
        <v>0</v>
      </c>
      <c r="Y268" s="135">
        <f t="shared" ca="1" si="95"/>
        <v>0</v>
      </c>
      <c r="Z268" s="129">
        <f t="shared" si="96"/>
        <v>0</v>
      </c>
      <c r="AA268" s="129">
        <f t="shared" si="97"/>
        <v>0</v>
      </c>
      <c r="AB268" s="130">
        <f t="shared" ca="1" si="98"/>
        <v>0</v>
      </c>
      <c r="AC268" s="130">
        <f t="shared" ca="1" si="99"/>
        <v>0</v>
      </c>
      <c r="AD268" s="130">
        <f t="shared" si="109"/>
        <v>0</v>
      </c>
      <c r="AE268" s="130">
        <f t="shared" si="100"/>
        <v>0</v>
      </c>
      <c r="AF268" s="130">
        <f t="shared" ca="1" si="101"/>
        <v>0</v>
      </c>
      <c r="AG268" s="130">
        <f t="shared" ca="1" si="102"/>
        <v>0</v>
      </c>
      <c r="AH268" s="218"/>
      <c r="AI268" s="204"/>
      <c r="AJ268" s="204"/>
      <c r="AK268" s="162">
        <f t="shared" si="107"/>
        <v>248</v>
      </c>
      <c r="AL268" s="70">
        <f t="shared" si="103"/>
        <v>0</v>
      </c>
      <c r="AM268" s="70" t="e">
        <f>VLOOKUP(Worksheet!N268,code!$K$3:$M$13,3,FALSE)</f>
        <v>#N/A</v>
      </c>
      <c r="AN268" s="158" t="str">
        <f t="shared" si="84"/>
        <v/>
      </c>
      <c r="AO268" s="158" t="str">
        <f t="shared" si="104"/>
        <v/>
      </c>
      <c r="AP268" s="70" t="str">
        <f t="shared" si="105"/>
        <v/>
      </c>
      <c r="AQ268" s="158" t="str">
        <f t="shared" si="85"/>
        <v/>
      </c>
      <c r="AR268" s="158" t="str">
        <f t="shared" si="106"/>
        <v/>
      </c>
    </row>
    <row r="269" spans="1:44" ht="11.25" customHeight="1" x14ac:dyDescent="0.2">
      <c r="A269" s="131" t="s">
        <v>738</v>
      </c>
      <c r="B269" s="133"/>
      <c r="C269" s="133"/>
      <c r="D269" s="133"/>
      <c r="E269" s="133">
        <v>1</v>
      </c>
      <c r="F269" s="143">
        <f t="shared" si="108"/>
        <v>0</v>
      </c>
      <c r="G269" s="147"/>
      <c r="H269" s="148"/>
      <c r="I269" s="144"/>
      <c r="J269" s="150"/>
      <c r="K269" s="151"/>
      <c r="L269" s="152">
        <f t="shared" si="86"/>
        <v>0</v>
      </c>
      <c r="M269" s="152">
        <f t="shared" si="87"/>
        <v>0</v>
      </c>
      <c r="N269" s="155"/>
      <c r="O269" s="154"/>
      <c r="P269" s="146"/>
      <c r="Q269" s="128">
        <f ca="1">IF(OR(ISBLANK($C$10),ISBLANK($C$12),ISBLANK($G$12),ISBLANK($G$13),AND(LEFT(G269,6)="Atrium",ISBLANK(I269))=TRUE)=TRUE,0,IF(LEFT(G269,6)="Atrium",IF(G269='ASHRAE 90.1 2013 - CST'!$D$2,0.4+I269*0.02,I269*0.03),IF(ISBLANK(G269),IF(ISBLANK(H269),"0",VLOOKUP(H269,INDIRECT("BSSTTable_"&amp;$C$10),2,FALSE)),INDEX(INDIRECT("CSTTable_"&amp;$C$10),MATCH($C$12,INDIRECT("BldgTypes_"&amp;$C$10),0),MATCH(G269,INDIRECT("CSTTableTypes_"&amp;$C$10),0)))))</f>
        <v>0</v>
      </c>
      <c r="R269" s="128">
        <f t="shared" ca="1" si="88"/>
        <v>0</v>
      </c>
      <c r="S269" s="128">
        <f t="shared" ca="1" si="89"/>
        <v>0</v>
      </c>
      <c r="T269" s="130">
        <f t="shared" si="90"/>
        <v>0</v>
      </c>
      <c r="U269" s="130">
        <f t="shared" si="91"/>
        <v>0</v>
      </c>
      <c r="V269" s="135">
        <f t="shared" ca="1" si="92"/>
        <v>0</v>
      </c>
      <c r="W269" s="135">
        <f t="shared" ca="1" si="93"/>
        <v>0</v>
      </c>
      <c r="X269" s="135">
        <f t="shared" ca="1" si="94"/>
        <v>0</v>
      </c>
      <c r="Y269" s="135">
        <f t="shared" ca="1" si="95"/>
        <v>0</v>
      </c>
      <c r="Z269" s="129">
        <f t="shared" si="96"/>
        <v>0</v>
      </c>
      <c r="AA269" s="129">
        <f t="shared" si="97"/>
        <v>0</v>
      </c>
      <c r="AB269" s="130">
        <f t="shared" ca="1" si="98"/>
        <v>0</v>
      </c>
      <c r="AC269" s="130">
        <f t="shared" ca="1" si="99"/>
        <v>0</v>
      </c>
      <c r="AD269" s="130">
        <f t="shared" si="109"/>
        <v>0</v>
      </c>
      <c r="AE269" s="130">
        <f t="shared" si="100"/>
        <v>0</v>
      </c>
      <c r="AF269" s="130">
        <f t="shared" ca="1" si="101"/>
        <v>0</v>
      </c>
      <c r="AG269" s="130">
        <f t="shared" ca="1" si="102"/>
        <v>0</v>
      </c>
      <c r="AH269" s="218"/>
      <c r="AI269" s="204"/>
      <c r="AJ269" s="204"/>
      <c r="AK269" s="162">
        <f t="shared" si="107"/>
        <v>249</v>
      </c>
      <c r="AL269" s="70">
        <f t="shared" si="103"/>
        <v>0</v>
      </c>
      <c r="AM269" s="70" t="e">
        <f>VLOOKUP(Worksheet!N269,code!$K$3:$M$13,3,FALSE)</f>
        <v>#N/A</v>
      </c>
      <c r="AN269" s="158" t="str">
        <f t="shared" si="84"/>
        <v/>
      </c>
      <c r="AO269" s="158" t="str">
        <f t="shared" si="104"/>
        <v/>
      </c>
      <c r="AP269" s="70" t="str">
        <f t="shared" si="105"/>
        <v/>
      </c>
      <c r="AQ269" s="158" t="str">
        <f t="shared" si="85"/>
        <v/>
      </c>
      <c r="AR269" s="158" t="str">
        <f t="shared" si="106"/>
        <v/>
      </c>
    </row>
    <row r="270" spans="1:44" ht="11.25" customHeight="1" x14ac:dyDescent="0.2">
      <c r="A270" s="131" t="s">
        <v>738</v>
      </c>
      <c r="B270" s="133"/>
      <c r="C270" s="133"/>
      <c r="D270" s="133"/>
      <c r="E270" s="133">
        <v>1</v>
      </c>
      <c r="F270" s="143">
        <f t="shared" si="108"/>
        <v>0</v>
      </c>
      <c r="G270" s="147"/>
      <c r="H270" s="148"/>
      <c r="I270" s="144"/>
      <c r="J270" s="150"/>
      <c r="K270" s="151"/>
      <c r="L270" s="152">
        <f t="shared" si="86"/>
        <v>0</v>
      </c>
      <c r="M270" s="152">
        <f t="shared" si="87"/>
        <v>0</v>
      </c>
      <c r="N270" s="155"/>
      <c r="O270" s="154"/>
      <c r="P270" s="146"/>
      <c r="Q270" s="128">
        <f ca="1">IF(OR(ISBLANK($C$10),ISBLANK($C$12),ISBLANK($G$12),ISBLANK($G$13),AND(LEFT(G270,6)="Atrium",ISBLANK(I270))=TRUE)=TRUE,0,IF(LEFT(G270,6)="Atrium",IF(G270='ASHRAE 90.1 2013 - CST'!$D$2,0.4+I270*0.02,I270*0.03),IF(ISBLANK(G270),IF(ISBLANK(H270),"0",VLOOKUP(H270,INDIRECT("BSSTTable_"&amp;$C$10),2,FALSE)),INDEX(INDIRECT("CSTTable_"&amp;$C$10),MATCH($C$12,INDIRECT("BldgTypes_"&amp;$C$10),0),MATCH(G270,INDIRECT("CSTTableTypes_"&amp;$C$10),0)))))</f>
        <v>0</v>
      </c>
      <c r="R270" s="128">
        <f t="shared" ca="1" si="88"/>
        <v>0</v>
      </c>
      <c r="S270" s="128">
        <f t="shared" ca="1" si="89"/>
        <v>0</v>
      </c>
      <c r="T270" s="130">
        <f t="shared" si="90"/>
        <v>0</v>
      </c>
      <c r="U270" s="130">
        <f t="shared" si="91"/>
        <v>0</v>
      </c>
      <c r="V270" s="135">
        <f t="shared" ca="1" si="92"/>
        <v>0</v>
      </c>
      <c r="W270" s="135">
        <f t="shared" ca="1" si="93"/>
        <v>0</v>
      </c>
      <c r="X270" s="135">
        <f t="shared" ca="1" si="94"/>
        <v>0</v>
      </c>
      <c r="Y270" s="135">
        <f t="shared" ca="1" si="95"/>
        <v>0</v>
      </c>
      <c r="Z270" s="129">
        <f t="shared" si="96"/>
        <v>0</v>
      </c>
      <c r="AA270" s="129">
        <f t="shared" si="97"/>
        <v>0</v>
      </c>
      <c r="AB270" s="130">
        <f t="shared" ca="1" si="98"/>
        <v>0</v>
      </c>
      <c r="AC270" s="130">
        <f t="shared" ca="1" si="99"/>
        <v>0</v>
      </c>
      <c r="AD270" s="130">
        <f t="shared" si="109"/>
        <v>0</v>
      </c>
      <c r="AE270" s="130">
        <f t="shared" si="100"/>
        <v>0</v>
      </c>
      <c r="AF270" s="130">
        <f t="shared" ca="1" si="101"/>
        <v>0</v>
      </c>
      <c r="AG270" s="130">
        <f t="shared" ca="1" si="102"/>
        <v>0</v>
      </c>
      <c r="AH270" s="218"/>
      <c r="AI270" s="204"/>
      <c r="AJ270" s="204"/>
      <c r="AK270" s="162">
        <f t="shared" si="107"/>
        <v>250</v>
      </c>
      <c r="AL270" s="70">
        <f t="shared" si="103"/>
        <v>0</v>
      </c>
      <c r="AM270" s="70" t="e">
        <f>VLOOKUP(Worksheet!N270,code!$K$3:$M$13,3,FALSE)</f>
        <v>#N/A</v>
      </c>
      <c r="AN270" s="158" t="str">
        <f t="shared" si="84"/>
        <v/>
      </c>
      <c r="AO270" s="158" t="str">
        <f t="shared" si="104"/>
        <v/>
      </c>
      <c r="AP270" s="70" t="str">
        <f t="shared" si="105"/>
        <v/>
      </c>
      <c r="AQ270" s="158" t="str">
        <f t="shared" si="85"/>
        <v/>
      </c>
      <c r="AR270" s="158" t="str">
        <f t="shared" si="106"/>
        <v/>
      </c>
    </row>
    <row r="271" spans="1:44" ht="11.25" customHeight="1" x14ac:dyDescent="0.2">
      <c r="A271" s="131" t="s">
        <v>738</v>
      </c>
      <c r="B271" s="133"/>
      <c r="C271" s="133"/>
      <c r="D271" s="133"/>
      <c r="E271" s="133">
        <v>1</v>
      </c>
      <c r="F271" s="143">
        <f t="shared" si="108"/>
        <v>0</v>
      </c>
      <c r="G271" s="147"/>
      <c r="H271" s="148"/>
      <c r="I271" s="144"/>
      <c r="J271" s="150"/>
      <c r="K271" s="151"/>
      <c r="L271" s="152">
        <f t="shared" si="86"/>
        <v>0</v>
      </c>
      <c r="M271" s="152">
        <f t="shared" si="87"/>
        <v>0</v>
      </c>
      <c r="N271" s="155"/>
      <c r="O271" s="154"/>
      <c r="P271" s="146"/>
      <c r="Q271" s="128">
        <f ca="1">IF(OR(ISBLANK($C$10),ISBLANK($C$12),ISBLANK($G$12),ISBLANK($G$13),AND(LEFT(G271,6)="Atrium",ISBLANK(I271))=TRUE)=TRUE,0,IF(LEFT(G271,6)="Atrium",IF(G271='ASHRAE 90.1 2013 - CST'!$D$2,0.4+I271*0.02,I271*0.03),IF(ISBLANK(G271),IF(ISBLANK(H271),"0",VLOOKUP(H271,INDIRECT("BSSTTable_"&amp;$C$10),2,FALSE)),INDEX(INDIRECT("CSTTable_"&amp;$C$10),MATCH($C$12,INDIRECT("BldgTypes_"&amp;$C$10),0),MATCH(G271,INDIRECT("CSTTableTypes_"&amp;$C$10),0)))))</f>
        <v>0</v>
      </c>
      <c r="R271" s="128">
        <f t="shared" ca="1" si="88"/>
        <v>0</v>
      </c>
      <c r="S271" s="128">
        <f t="shared" ca="1" si="89"/>
        <v>0</v>
      </c>
      <c r="T271" s="130">
        <f t="shared" si="90"/>
        <v>0</v>
      </c>
      <c r="U271" s="130">
        <f t="shared" si="91"/>
        <v>0</v>
      </c>
      <c r="V271" s="135">
        <f t="shared" ca="1" si="92"/>
        <v>0</v>
      </c>
      <c r="W271" s="135">
        <f t="shared" ca="1" si="93"/>
        <v>0</v>
      </c>
      <c r="X271" s="135">
        <f t="shared" ca="1" si="94"/>
        <v>0</v>
      </c>
      <c r="Y271" s="135">
        <f t="shared" ca="1" si="95"/>
        <v>0</v>
      </c>
      <c r="Z271" s="129">
        <f t="shared" si="96"/>
        <v>0</v>
      </c>
      <c r="AA271" s="129">
        <f t="shared" si="97"/>
        <v>0</v>
      </c>
      <c r="AB271" s="130">
        <f t="shared" ca="1" si="98"/>
        <v>0</v>
      </c>
      <c r="AC271" s="130">
        <f t="shared" ca="1" si="99"/>
        <v>0</v>
      </c>
      <c r="AD271" s="130">
        <f t="shared" si="109"/>
        <v>0</v>
      </c>
      <c r="AE271" s="130">
        <f t="shared" si="100"/>
        <v>0</v>
      </c>
      <c r="AF271" s="130">
        <f t="shared" ca="1" si="101"/>
        <v>0</v>
      </c>
      <c r="AG271" s="130">
        <f t="shared" ca="1" si="102"/>
        <v>0</v>
      </c>
      <c r="AH271" s="218"/>
      <c r="AI271" s="204"/>
      <c r="AJ271" s="204"/>
      <c r="AK271" s="162">
        <f t="shared" si="107"/>
        <v>251</v>
      </c>
      <c r="AL271" s="70">
        <f t="shared" si="103"/>
        <v>0</v>
      </c>
      <c r="AM271" s="70" t="e">
        <f>VLOOKUP(Worksheet!N271,code!$K$3:$M$13,3,FALSE)</f>
        <v>#N/A</v>
      </c>
      <c r="AN271" s="158" t="str">
        <f t="shared" si="84"/>
        <v/>
      </c>
      <c r="AO271" s="158" t="str">
        <f t="shared" si="104"/>
        <v/>
      </c>
      <c r="AP271" s="70" t="str">
        <f t="shared" si="105"/>
        <v/>
      </c>
      <c r="AQ271" s="158" t="str">
        <f t="shared" si="85"/>
        <v/>
      </c>
      <c r="AR271" s="158" t="str">
        <f t="shared" si="106"/>
        <v/>
      </c>
    </row>
    <row r="272" spans="1:44" ht="11.25" customHeight="1" x14ac:dyDescent="0.2">
      <c r="A272" s="131" t="s">
        <v>738</v>
      </c>
      <c r="B272" s="133"/>
      <c r="C272" s="133"/>
      <c r="D272" s="133"/>
      <c r="E272" s="133">
        <v>1</v>
      </c>
      <c r="F272" s="143">
        <f t="shared" si="108"/>
        <v>0</v>
      </c>
      <c r="G272" s="147"/>
      <c r="H272" s="148"/>
      <c r="I272" s="144"/>
      <c r="J272" s="150"/>
      <c r="K272" s="151"/>
      <c r="L272" s="152">
        <f t="shared" si="86"/>
        <v>0</v>
      </c>
      <c r="M272" s="152">
        <f t="shared" si="87"/>
        <v>0</v>
      </c>
      <c r="N272" s="155"/>
      <c r="O272" s="154"/>
      <c r="P272" s="146"/>
      <c r="Q272" s="128">
        <f ca="1">IF(OR(ISBLANK($C$10),ISBLANK($C$12),ISBLANK($G$12),ISBLANK($G$13),AND(LEFT(G272,6)="Atrium",ISBLANK(I272))=TRUE)=TRUE,0,IF(LEFT(G272,6)="Atrium",IF(G272='ASHRAE 90.1 2013 - CST'!$D$2,0.4+I272*0.02,I272*0.03),IF(ISBLANK(G272),IF(ISBLANK(H272),"0",VLOOKUP(H272,INDIRECT("BSSTTable_"&amp;$C$10),2,FALSE)),INDEX(INDIRECT("CSTTable_"&amp;$C$10),MATCH($C$12,INDIRECT("BldgTypes_"&amp;$C$10),0),MATCH(G272,INDIRECT("CSTTableTypes_"&amp;$C$10),0)))))</f>
        <v>0</v>
      </c>
      <c r="R272" s="128">
        <f t="shared" ca="1" si="88"/>
        <v>0</v>
      </c>
      <c r="S272" s="128">
        <f t="shared" ca="1" si="89"/>
        <v>0</v>
      </c>
      <c r="T272" s="130">
        <f t="shared" si="90"/>
        <v>0</v>
      </c>
      <c r="U272" s="130">
        <f t="shared" si="91"/>
        <v>0</v>
      </c>
      <c r="V272" s="135">
        <f t="shared" ca="1" si="92"/>
        <v>0</v>
      </c>
      <c r="W272" s="135">
        <f t="shared" ca="1" si="93"/>
        <v>0</v>
      </c>
      <c r="X272" s="135">
        <f t="shared" ca="1" si="94"/>
        <v>0</v>
      </c>
      <c r="Y272" s="135">
        <f t="shared" ca="1" si="95"/>
        <v>0</v>
      </c>
      <c r="Z272" s="129">
        <f t="shared" si="96"/>
        <v>0</v>
      </c>
      <c r="AA272" s="129">
        <f t="shared" si="97"/>
        <v>0</v>
      </c>
      <c r="AB272" s="130">
        <f t="shared" ca="1" si="98"/>
        <v>0</v>
      </c>
      <c r="AC272" s="130">
        <f t="shared" ca="1" si="99"/>
        <v>0</v>
      </c>
      <c r="AD272" s="130">
        <f t="shared" si="109"/>
        <v>0</v>
      </c>
      <c r="AE272" s="130">
        <f t="shared" si="100"/>
        <v>0</v>
      </c>
      <c r="AF272" s="130">
        <f t="shared" ca="1" si="101"/>
        <v>0</v>
      </c>
      <c r="AG272" s="130">
        <f t="shared" ca="1" si="102"/>
        <v>0</v>
      </c>
      <c r="AH272" s="218"/>
      <c r="AI272" s="204"/>
      <c r="AJ272" s="204"/>
      <c r="AK272" s="162">
        <f t="shared" si="107"/>
        <v>252</v>
      </c>
      <c r="AL272" s="70">
        <f t="shared" si="103"/>
        <v>0</v>
      </c>
      <c r="AM272" s="70" t="e">
        <f>VLOOKUP(Worksheet!N272,code!$K$3:$M$13,3,FALSE)</f>
        <v>#N/A</v>
      </c>
      <c r="AN272" s="158" t="str">
        <f t="shared" si="84"/>
        <v/>
      </c>
      <c r="AO272" s="158" t="str">
        <f t="shared" si="104"/>
        <v/>
      </c>
      <c r="AP272" s="70" t="str">
        <f t="shared" si="105"/>
        <v/>
      </c>
      <c r="AQ272" s="158" t="str">
        <f t="shared" si="85"/>
        <v/>
      </c>
      <c r="AR272" s="158" t="str">
        <f t="shared" si="106"/>
        <v/>
      </c>
    </row>
    <row r="273" spans="1:44" ht="11.25" customHeight="1" x14ac:dyDescent="0.2">
      <c r="A273" s="131" t="s">
        <v>738</v>
      </c>
      <c r="B273" s="133"/>
      <c r="C273" s="133"/>
      <c r="D273" s="133"/>
      <c r="E273" s="133">
        <v>1</v>
      </c>
      <c r="F273" s="143">
        <f t="shared" si="108"/>
        <v>0</v>
      </c>
      <c r="G273" s="147"/>
      <c r="H273" s="148"/>
      <c r="I273" s="144"/>
      <c r="J273" s="150"/>
      <c r="K273" s="151"/>
      <c r="L273" s="152">
        <f t="shared" si="86"/>
        <v>0</v>
      </c>
      <c r="M273" s="152">
        <f t="shared" si="87"/>
        <v>0</v>
      </c>
      <c r="N273" s="155"/>
      <c r="O273" s="154"/>
      <c r="P273" s="146"/>
      <c r="Q273" s="128">
        <f ca="1">IF(OR(ISBLANK($C$10),ISBLANK($C$12),ISBLANK($G$12),ISBLANK($G$13),AND(LEFT(G273,6)="Atrium",ISBLANK(I273))=TRUE)=TRUE,0,IF(LEFT(G273,6)="Atrium",IF(G273='ASHRAE 90.1 2013 - CST'!$D$2,0.4+I273*0.02,I273*0.03),IF(ISBLANK(G273),IF(ISBLANK(H273),"0",VLOOKUP(H273,INDIRECT("BSSTTable_"&amp;$C$10),2,FALSE)),INDEX(INDIRECT("CSTTable_"&amp;$C$10),MATCH($C$12,INDIRECT("BldgTypes_"&amp;$C$10),0),MATCH(G273,INDIRECT("CSTTableTypes_"&amp;$C$10),0)))))</f>
        <v>0</v>
      </c>
      <c r="R273" s="128">
        <f t="shared" ca="1" si="88"/>
        <v>0</v>
      </c>
      <c r="S273" s="128">
        <f t="shared" ca="1" si="89"/>
        <v>0</v>
      </c>
      <c r="T273" s="130">
        <f t="shared" si="90"/>
        <v>0</v>
      </c>
      <c r="U273" s="130">
        <f t="shared" si="91"/>
        <v>0</v>
      </c>
      <c r="V273" s="135">
        <f t="shared" ca="1" si="92"/>
        <v>0</v>
      </c>
      <c r="W273" s="135">
        <f t="shared" ca="1" si="93"/>
        <v>0</v>
      </c>
      <c r="X273" s="135">
        <f t="shared" ca="1" si="94"/>
        <v>0</v>
      </c>
      <c r="Y273" s="135">
        <f t="shared" ca="1" si="95"/>
        <v>0</v>
      </c>
      <c r="Z273" s="129">
        <f t="shared" si="96"/>
        <v>0</v>
      </c>
      <c r="AA273" s="129">
        <f t="shared" si="97"/>
        <v>0</v>
      </c>
      <c r="AB273" s="130">
        <f t="shared" ca="1" si="98"/>
        <v>0</v>
      </c>
      <c r="AC273" s="130">
        <f t="shared" ca="1" si="99"/>
        <v>0</v>
      </c>
      <c r="AD273" s="130">
        <f t="shared" si="109"/>
        <v>0</v>
      </c>
      <c r="AE273" s="130">
        <f t="shared" si="100"/>
        <v>0</v>
      </c>
      <c r="AF273" s="130">
        <f t="shared" ca="1" si="101"/>
        <v>0</v>
      </c>
      <c r="AG273" s="130">
        <f t="shared" ca="1" si="102"/>
        <v>0</v>
      </c>
      <c r="AH273" s="218"/>
      <c r="AI273" s="204"/>
      <c r="AJ273" s="204"/>
      <c r="AK273" s="162">
        <f t="shared" si="107"/>
        <v>253</v>
      </c>
      <c r="AL273" s="70">
        <f t="shared" si="103"/>
        <v>0</v>
      </c>
      <c r="AM273" s="70" t="e">
        <f>VLOOKUP(Worksheet!N273,code!$K$3:$M$13,3,FALSE)</f>
        <v>#N/A</v>
      </c>
      <c r="AN273" s="158" t="str">
        <f t="shared" si="84"/>
        <v/>
      </c>
      <c r="AO273" s="158" t="str">
        <f t="shared" si="104"/>
        <v/>
      </c>
      <c r="AP273" s="70" t="str">
        <f t="shared" si="105"/>
        <v/>
      </c>
      <c r="AQ273" s="158" t="str">
        <f t="shared" si="85"/>
        <v/>
      </c>
      <c r="AR273" s="158" t="str">
        <f t="shared" si="106"/>
        <v/>
      </c>
    </row>
    <row r="274" spans="1:44" ht="11.25" customHeight="1" x14ac:dyDescent="0.2">
      <c r="A274" s="131" t="s">
        <v>738</v>
      </c>
      <c r="B274" s="133"/>
      <c r="C274" s="133"/>
      <c r="D274" s="133"/>
      <c r="E274" s="133">
        <v>1</v>
      </c>
      <c r="F274" s="143">
        <f t="shared" si="108"/>
        <v>0</v>
      </c>
      <c r="G274" s="147"/>
      <c r="H274" s="148"/>
      <c r="I274" s="144"/>
      <c r="J274" s="150"/>
      <c r="K274" s="151"/>
      <c r="L274" s="152">
        <f t="shared" si="86"/>
        <v>0</v>
      </c>
      <c r="M274" s="152">
        <f t="shared" si="87"/>
        <v>0</v>
      </c>
      <c r="N274" s="155"/>
      <c r="O274" s="154"/>
      <c r="P274" s="146"/>
      <c r="Q274" s="128">
        <f ca="1">IF(OR(ISBLANK($C$10),ISBLANK($C$12),ISBLANK($G$12),ISBLANK($G$13),AND(LEFT(G274,6)="Atrium",ISBLANK(I274))=TRUE)=TRUE,0,IF(LEFT(G274,6)="Atrium",IF(G274='ASHRAE 90.1 2013 - CST'!$D$2,0.4+I274*0.02,I274*0.03),IF(ISBLANK(G274),IF(ISBLANK(H274),"0",VLOOKUP(H274,INDIRECT("BSSTTable_"&amp;$C$10),2,FALSE)),INDEX(INDIRECT("CSTTable_"&amp;$C$10),MATCH($C$12,INDIRECT("BldgTypes_"&amp;$C$10),0),MATCH(G274,INDIRECT("CSTTableTypes_"&amp;$C$10),0)))))</f>
        <v>0</v>
      </c>
      <c r="R274" s="128">
        <f t="shared" ca="1" si="88"/>
        <v>0</v>
      </c>
      <c r="S274" s="128">
        <f t="shared" ca="1" si="89"/>
        <v>0</v>
      </c>
      <c r="T274" s="130">
        <f t="shared" si="90"/>
        <v>0</v>
      </c>
      <c r="U274" s="130">
        <f t="shared" si="91"/>
        <v>0</v>
      </c>
      <c r="V274" s="135">
        <f t="shared" ca="1" si="92"/>
        <v>0</v>
      </c>
      <c r="W274" s="135">
        <f t="shared" ca="1" si="93"/>
        <v>0</v>
      </c>
      <c r="X274" s="135">
        <f t="shared" ca="1" si="94"/>
        <v>0</v>
      </c>
      <c r="Y274" s="135">
        <f t="shared" ca="1" si="95"/>
        <v>0</v>
      </c>
      <c r="Z274" s="129">
        <f t="shared" si="96"/>
        <v>0</v>
      </c>
      <c r="AA274" s="129">
        <f t="shared" si="97"/>
        <v>0</v>
      </c>
      <c r="AB274" s="130">
        <f t="shared" ca="1" si="98"/>
        <v>0</v>
      </c>
      <c r="AC274" s="130">
        <f t="shared" ca="1" si="99"/>
        <v>0</v>
      </c>
      <c r="AD274" s="130">
        <f t="shared" si="109"/>
        <v>0</v>
      </c>
      <c r="AE274" s="130">
        <f t="shared" si="100"/>
        <v>0</v>
      </c>
      <c r="AF274" s="130">
        <f t="shared" ca="1" si="101"/>
        <v>0</v>
      </c>
      <c r="AG274" s="130">
        <f t="shared" ca="1" si="102"/>
        <v>0</v>
      </c>
      <c r="AH274" s="218"/>
      <c r="AI274" s="204"/>
      <c r="AJ274" s="204"/>
      <c r="AK274" s="162">
        <f t="shared" si="107"/>
        <v>254</v>
      </c>
      <c r="AL274" s="70">
        <f t="shared" si="103"/>
        <v>0</v>
      </c>
      <c r="AM274" s="70" t="e">
        <f>VLOOKUP(Worksheet!N274,code!$K$3:$M$13,3,FALSE)</f>
        <v>#N/A</v>
      </c>
      <c r="AN274" s="158" t="str">
        <f t="shared" si="84"/>
        <v/>
      </c>
      <c r="AO274" s="158" t="str">
        <f t="shared" si="104"/>
        <v/>
      </c>
      <c r="AP274" s="70" t="str">
        <f t="shared" si="105"/>
        <v/>
      </c>
      <c r="AQ274" s="158" t="str">
        <f t="shared" si="85"/>
        <v/>
      </c>
      <c r="AR274" s="158" t="str">
        <f t="shared" si="106"/>
        <v/>
      </c>
    </row>
    <row r="275" spans="1:44" ht="11.25" customHeight="1" x14ac:dyDescent="0.2">
      <c r="A275" s="131" t="s">
        <v>738</v>
      </c>
      <c r="B275" s="133"/>
      <c r="C275" s="133"/>
      <c r="D275" s="133"/>
      <c r="E275" s="133">
        <v>1</v>
      </c>
      <c r="F275" s="143">
        <f t="shared" si="108"/>
        <v>0</v>
      </c>
      <c r="G275" s="147"/>
      <c r="H275" s="148"/>
      <c r="I275" s="144"/>
      <c r="J275" s="150"/>
      <c r="K275" s="151"/>
      <c r="L275" s="152">
        <f t="shared" si="86"/>
        <v>0</v>
      </c>
      <c r="M275" s="152">
        <f t="shared" si="87"/>
        <v>0</v>
      </c>
      <c r="N275" s="155"/>
      <c r="O275" s="154"/>
      <c r="P275" s="146"/>
      <c r="Q275" s="128">
        <f ca="1">IF(OR(ISBLANK($C$10),ISBLANK($C$12),ISBLANK($G$12),ISBLANK($G$13),AND(LEFT(G275,6)="Atrium",ISBLANK(I275))=TRUE)=TRUE,0,IF(LEFT(G275,6)="Atrium",IF(G275='ASHRAE 90.1 2013 - CST'!$D$2,0.4+I275*0.02,I275*0.03),IF(ISBLANK(G275),IF(ISBLANK(H275),"0",VLOOKUP(H275,INDIRECT("BSSTTable_"&amp;$C$10),2,FALSE)),INDEX(INDIRECT("CSTTable_"&amp;$C$10),MATCH($C$12,INDIRECT("BldgTypes_"&amp;$C$10),0),MATCH(G275,INDIRECT("CSTTableTypes_"&amp;$C$10),0)))))</f>
        <v>0</v>
      </c>
      <c r="R275" s="128">
        <f t="shared" ca="1" si="88"/>
        <v>0</v>
      </c>
      <c r="S275" s="128">
        <f t="shared" ca="1" si="89"/>
        <v>0</v>
      </c>
      <c r="T275" s="130">
        <f t="shared" si="90"/>
        <v>0</v>
      </c>
      <c r="U275" s="130">
        <f t="shared" si="91"/>
        <v>0</v>
      </c>
      <c r="V275" s="135">
        <f t="shared" ca="1" si="92"/>
        <v>0</v>
      </c>
      <c r="W275" s="135">
        <f t="shared" ca="1" si="93"/>
        <v>0</v>
      </c>
      <c r="X275" s="135">
        <f t="shared" ca="1" si="94"/>
        <v>0</v>
      </c>
      <c r="Y275" s="135">
        <f t="shared" ca="1" si="95"/>
        <v>0</v>
      </c>
      <c r="Z275" s="129">
        <f t="shared" si="96"/>
        <v>0</v>
      </c>
      <c r="AA275" s="129">
        <f t="shared" si="97"/>
        <v>0</v>
      </c>
      <c r="AB275" s="130">
        <f t="shared" ca="1" si="98"/>
        <v>0</v>
      </c>
      <c r="AC275" s="130">
        <f t="shared" ca="1" si="99"/>
        <v>0</v>
      </c>
      <c r="AD275" s="130">
        <f t="shared" si="109"/>
        <v>0</v>
      </c>
      <c r="AE275" s="130">
        <f t="shared" si="100"/>
        <v>0</v>
      </c>
      <c r="AF275" s="130">
        <f t="shared" ca="1" si="101"/>
        <v>0</v>
      </c>
      <c r="AG275" s="130">
        <f t="shared" ca="1" si="102"/>
        <v>0</v>
      </c>
      <c r="AH275" s="218"/>
      <c r="AI275" s="204"/>
      <c r="AJ275" s="204"/>
      <c r="AK275" s="162">
        <f t="shared" si="107"/>
        <v>255</v>
      </c>
      <c r="AL275" s="70">
        <f t="shared" si="103"/>
        <v>0</v>
      </c>
      <c r="AM275" s="70" t="e">
        <f>VLOOKUP(Worksheet!N275,code!$K$3:$M$13,3,FALSE)</f>
        <v>#N/A</v>
      </c>
      <c r="AN275" s="158" t="str">
        <f t="shared" si="84"/>
        <v/>
      </c>
      <c r="AO275" s="158" t="str">
        <f t="shared" si="104"/>
        <v/>
      </c>
      <c r="AP275" s="70" t="str">
        <f t="shared" si="105"/>
        <v/>
      </c>
      <c r="AQ275" s="158" t="str">
        <f t="shared" si="85"/>
        <v/>
      </c>
      <c r="AR275" s="158" t="str">
        <f t="shared" si="106"/>
        <v/>
      </c>
    </row>
    <row r="276" spans="1:44" ht="11.25" customHeight="1" x14ac:dyDescent="0.2">
      <c r="A276" s="131" t="s">
        <v>738</v>
      </c>
      <c r="B276" s="133"/>
      <c r="C276" s="133"/>
      <c r="D276" s="133"/>
      <c r="E276" s="133">
        <v>1</v>
      </c>
      <c r="F276" s="143">
        <f t="shared" si="108"/>
        <v>0</v>
      </c>
      <c r="G276" s="147"/>
      <c r="H276" s="148"/>
      <c r="I276" s="144"/>
      <c r="J276" s="150"/>
      <c r="K276" s="151"/>
      <c r="L276" s="152">
        <f t="shared" si="86"/>
        <v>0</v>
      </c>
      <c r="M276" s="152">
        <f t="shared" si="87"/>
        <v>0</v>
      </c>
      <c r="N276" s="155"/>
      <c r="O276" s="154"/>
      <c r="P276" s="146"/>
      <c r="Q276" s="128">
        <f ca="1">IF(OR(ISBLANK($C$10),ISBLANK($C$12),ISBLANK($G$12),ISBLANK($G$13),AND(LEFT(G276,6)="Atrium",ISBLANK(I276))=TRUE)=TRUE,0,IF(LEFT(G276,6)="Atrium",IF(G276='ASHRAE 90.1 2013 - CST'!$D$2,0.4+I276*0.02,I276*0.03),IF(ISBLANK(G276),IF(ISBLANK(H276),"0",VLOOKUP(H276,INDIRECT("BSSTTable_"&amp;$C$10),2,FALSE)),INDEX(INDIRECT("CSTTable_"&amp;$C$10),MATCH($C$12,INDIRECT("BldgTypes_"&amp;$C$10),0),MATCH(G276,INDIRECT("CSTTableTypes_"&amp;$C$10),0)))))</f>
        <v>0</v>
      </c>
      <c r="R276" s="128">
        <f t="shared" ca="1" si="88"/>
        <v>0</v>
      </c>
      <c r="S276" s="128">
        <f t="shared" ca="1" si="89"/>
        <v>0</v>
      </c>
      <c r="T276" s="130">
        <f t="shared" si="90"/>
        <v>0</v>
      </c>
      <c r="U276" s="130">
        <f t="shared" si="91"/>
        <v>0</v>
      </c>
      <c r="V276" s="135">
        <f t="shared" ca="1" si="92"/>
        <v>0</v>
      </c>
      <c r="W276" s="135">
        <f t="shared" ca="1" si="93"/>
        <v>0</v>
      </c>
      <c r="X276" s="135">
        <f t="shared" ca="1" si="94"/>
        <v>0</v>
      </c>
      <c r="Y276" s="135">
        <f t="shared" ca="1" si="95"/>
        <v>0</v>
      </c>
      <c r="Z276" s="129">
        <f t="shared" si="96"/>
        <v>0</v>
      </c>
      <c r="AA276" s="129">
        <f t="shared" si="97"/>
        <v>0</v>
      </c>
      <c r="AB276" s="130">
        <f t="shared" ca="1" si="98"/>
        <v>0</v>
      </c>
      <c r="AC276" s="130">
        <f t="shared" ca="1" si="99"/>
        <v>0</v>
      </c>
      <c r="AD276" s="130">
        <f t="shared" si="109"/>
        <v>0</v>
      </c>
      <c r="AE276" s="130">
        <f t="shared" si="100"/>
        <v>0</v>
      </c>
      <c r="AF276" s="130">
        <f t="shared" ca="1" si="101"/>
        <v>0</v>
      </c>
      <c r="AG276" s="130">
        <f t="shared" ca="1" si="102"/>
        <v>0</v>
      </c>
      <c r="AH276" s="218"/>
      <c r="AI276" s="204"/>
      <c r="AJ276" s="204"/>
      <c r="AK276" s="162">
        <f t="shared" si="107"/>
        <v>256</v>
      </c>
      <c r="AL276" s="70">
        <f t="shared" si="103"/>
        <v>0</v>
      </c>
      <c r="AM276" s="70" t="e">
        <f>VLOOKUP(Worksheet!N276,code!$K$3:$M$13,3,FALSE)</f>
        <v>#N/A</v>
      </c>
      <c r="AN276" s="158" t="str">
        <f t="shared" si="84"/>
        <v/>
      </c>
      <c r="AO276" s="158" t="str">
        <f t="shared" si="104"/>
        <v/>
      </c>
      <c r="AP276" s="70" t="str">
        <f t="shared" si="105"/>
        <v/>
      </c>
      <c r="AQ276" s="158" t="str">
        <f t="shared" si="85"/>
        <v/>
      </c>
      <c r="AR276" s="158" t="str">
        <f t="shared" si="106"/>
        <v/>
      </c>
    </row>
    <row r="277" spans="1:44" ht="11.25" customHeight="1" x14ac:dyDescent="0.2">
      <c r="A277" s="131" t="s">
        <v>738</v>
      </c>
      <c r="B277" s="133"/>
      <c r="C277" s="133"/>
      <c r="D277" s="133"/>
      <c r="E277" s="133">
        <v>1</v>
      </c>
      <c r="F277" s="143">
        <f t="shared" si="108"/>
        <v>0</v>
      </c>
      <c r="G277" s="147"/>
      <c r="H277" s="148"/>
      <c r="I277" s="144"/>
      <c r="J277" s="150"/>
      <c r="K277" s="151"/>
      <c r="L277" s="152">
        <f t="shared" si="86"/>
        <v>0</v>
      </c>
      <c r="M277" s="152">
        <f t="shared" si="87"/>
        <v>0</v>
      </c>
      <c r="N277" s="155"/>
      <c r="O277" s="154"/>
      <c r="P277" s="146"/>
      <c r="Q277" s="128">
        <f ca="1">IF(OR(ISBLANK($C$10),ISBLANK($C$12),ISBLANK($G$12),ISBLANK($G$13),AND(LEFT(G277,6)="Atrium",ISBLANK(I277))=TRUE)=TRUE,0,IF(LEFT(G277,6)="Atrium",IF(G277='ASHRAE 90.1 2013 - CST'!$D$2,0.4+I277*0.02,I277*0.03),IF(ISBLANK(G277),IF(ISBLANK(H277),"0",VLOOKUP(H277,INDIRECT("BSSTTable_"&amp;$C$10),2,FALSE)),INDEX(INDIRECT("CSTTable_"&amp;$C$10),MATCH($C$12,INDIRECT("BldgTypes_"&amp;$C$10),0),MATCH(G277,INDIRECT("CSTTableTypes_"&amp;$C$10),0)))))</f>
        <v>0</v>
      </c>
      <c r="R277" s="128">
        <f t="shared" ca="1" si="88"/>
        <v>0</v>
      </c>
      <c r="S277" s="128">
        <f t="shared" ca="1" si="89"/>
        <v>0</v>
      </c>
      <c r="T277" s="130">
        <f t="shared" si="90"/>
        <v>0</v>
      </c>
      <c r="U277" s="130">
        <f t="shared" si="91"/>
        <v>0</v>
      </c>
      <c r="V277" s="135">
        <f t="shared" ca="1" si="92"/>
        <v>0</v>
      </c>
      <c r="W277" s="135">
        <f t="shared" ca="1" si="93"/>
        <v>0</v>
      </c>
      <c r="X277" s="135">
        <f t="shared" ca="1" si="94"/>
        <v>0</v>
      </c>
      <c r="Y277" s="135">
        <f t="shared" ca="1" si="95"/>
        <v>0</v>
      </c>
      <c r="Z277" s="129">
        <f t="shared" si="96"/>
        <v>0</v>
      </c>
      <c r="AA277" s="129">
        <f t="shared" si="97"/>
        <v>0</v>
      </c>
      <c r="AB277" s="130">
        <f t="shared" ca="1" si="98"/>
        <v>0</v>
      </c>
      <c r="AC277" s="130">
        <f t="shared" ca="1" si="99"/>
        <v>0</v>
      </c>
      <c r="AD277" s="130">
        <f t="shared" si="109"/>
        <v>0</v>
      </c>
      <c r="AE277" s="130">
        <f t="shared" si="100"/>
        <v>0</v>
      </c>
      <c r="AF277" s="130">
        <f t="shared" ca="1" si="101"/>
        <v>0</v>
      </c>
      <c r="AG277" s="130">
        <f t="shared" ca="1" si="102"/>
        <v>0</v>
      </c>
      <c r="AH277" s="218"/>
      <c r="AI277" s="204"/>
      <c r="AJ277" s="204"/>
      <c r="AK277" s="162">
        <f t="shared" si="107"/>
        <v>257</v>
      </c>
      <c r="AL277" s="70">
        <f t="shared" si="103"/>
        <v>0</v>
      </c>
      <c r="AM277" s="70" t="e">
        <f>VLOOKUP(Worksheet!N277,code!$K$3:$M$13,3,FALSE)</f>
        <v>#N/A</v>
      </c>
      <c r="AN277" s="158" t="str">
        <f t="shared" ref="AN277:AN340" si="110">IF($AP$17&lt;&gt;0, $AD$7/$AP$17*AP277, "")</f>
        <v/>
      </c>
      <c r="AO277" s="158" t="str">
        <f t="shared" si="104"/>
        <v/>
      </c>
      <c r="AP277" s="70" t="str">
        <f t="shared" si="105"/>
        <v/>
      </c>
      <c r="AQ277" s="158" t="str">
        <f t="shared" ref="AQ277:AQ340" si="111">IF($AP$17&lt;&gt;0, $AE$7/$AP$17*$AP277, "")</f>
        <v/>
      </c>
      <c r="AR277" s="158" t="str">
        <f t="shared" si="106"/>
        <v/>
      </c>
    </row>
    <row r="278" spans="1:44" ht="11.25" customHeight="1" x14ac:dyDescent="0.2">
      <c r="A278" s="131" t="s">
        <v>738</v>
      </c>
      <c r="B278" s="133"/>
      <c r="C278" s="133"/>
      <c r="D278" s="133"/>
      <c r="E278" s="133">
        <v>1</v>
      </c>
      <c r="F278" s="143">
        <f t="shared" si="108"/>
        <v>0</v>
      </c>
      <c r="G278" s="147"/>
      <c r="H278" s="148"/>
      <c r="I278" s="144"/>
      <c r="J278" s="150"/>
      <c r="K278" s="151"/>
      <c r="L278" s="152">
        <f t="shared" ref="L278:L341" si="112">C278*$E278</f>
        <v>0</v>
      </c>
      <c r="M278" s="152">
        <f t="shared" ref="M278:M341" si="113">D278*$E278</f>
        <v>0</v>
      </c>
      <c r="N278" s="155"/>
      <c r="O278" s="154"/>
      <c r="P278" s="146"/>
      <c r="Q278" s="128">
        <f ca="1">IF(OR(ISBLANK($C$10),ISBLANK($C$12),ISBLANK($G$12),ISBLANK($G$13),AND(LEFT(G278,6)="Atrium",ISBLANK(I278))=TRUE)=TRUE,0,IF(LEFT(G278,6)="Atrium",IF(G278='ASHRAE 90.1 2013 - CST'!$D$2,0.4+I278*0.02,I278*0.03),IF(ISBLANK(G278),IF(ISBLANK(H278),"0",VLOOKUP(H278,INDIRECT("BSSTTable_"&amp;$C$10),2,FALSE)),INDEX(INDIRECT("CSTTable_"&amp;$C$10),MATCH($C$12,INDIRECT("BldgTypes_"&amp;$C$10),0),MATCH(G278,INDIRECT("CSTTableTypes_"&amp;$C$10),0)))))</f>
        <v>0</v>
      </c>
      <c r="R278" s="128">
        <f t="shared" ref="R278:R341" ca="1" si="114">Q278</f>
        <v>0</v>
      </c>
      <c r="S278" s="128">
        <f t="shared" ref="S278:S341" ca="1" si="115">R278*F278</f>
        <v>0</v>
      </c>
      <c r="T278" s="130">
        <f t="shared" ref="T278:T341" si="116">L278*P278</f>
        <v>0</v>
      </c>
      <c r="U278" s="130">
        <f t="shared" ref="U278:U341" si="117">M278*P278</f>
        <v>0</v>
      </c>
      <c r="V278" s="135">
        <f t="shared" ref="V278:V341" ca="1" si="118">spaceSum(ROW(T278), COLUMN(T278))</f>
        <v>0</v>
      </c>
      <c r="W278" s="135">
        <f t="shared" ref="W278:W341" ca="1" si="119">spaceSum(ROW(U278), COLUMN(U278))</f>
        <v>0</v>
      </c>
      <c r="X278" s="135">
        <f t="shared" ref="X278:X341" ca="1" si="120">spaceSumIfYes(ROW(L278), COLUMN(L278), COLUMN(K278))</f>
        <v>0</v>
      </c>
      <c r="Y278" s="135">
        <f t="shared" ref="Y278:Y341" ca="1" si="121">spaceSumIfYes(ROW(M278), COLUMN(M278), COLUMN(K278))</f>
        <v>0</v>
      </c>
      <c r="Z278" s="129">
        <f t="shared" ref="Z278:Z341" si="122">IF(B278=0,0,IF(AND(X278&gt;0,(S278-V278&gt;0)),"Y","N"))</f>
        <v>0</v>
      </c>
      <c r="AA278" s="129">
        <f t="shared" ref="AA278:AA341" si="123">IF(B278=0,0,IF(AND(Y278&gt;0,(S278-W278&gt;0)),"Y","N"))</f>
        <v>0</v>
      </c>
      <c r="AB278" s="130">
        <f t="shared" ref="AB278:AB341" ca="1" si="124">IF(AND(NOT(ISNA(R278))),F278,0)</f>
        <v>0</v>
      </c>
      <c r="AC278" s="130">
        <f t="shared" ref="AC278:AC341" ca="1" si="125">IF(NOT(ISNA(S278)),S278,0)</f>
        <v>0</v>
      </c>
      <c r="AD278" s="130">
        <f t="shared" si="109"/>
        <v>0</v>
      </c>
      <c r="AE278" s="130">
        <f t="shared" ref="AE278:AE300" si="126">IF(AND(NOT(ISNA(U278)),$AA278="y"),W278,0)</f>
        <v>0</v>
      </c>
      <c r="AF278" s="130">
        <f t="shared" ref="AF278:AF341" ca="1" si="127">IF(AND(NOT(ISNA(V278)),$Z278="y"),X278,0)</f>
        <v>0</v>
      </c>
      <c r="AG278" s="130">
        <f t="shared" ref="AG278:AG341" ca="1" si="128">IF(AND(NOT(ISNA(W278)),$AA278="y"),Y278,0)</f>
        <v>0</v>
      </c>
      <c r="AH278" s="218"/>
      <c r="AI278" s="204"/>
      <c r="AJ278" s="204"/>
      <c r="AK278" s="162">
        <f t="shared" si="107"/>
        <v>258</v>
      </c>
      <c r="AL278" s="70">
        <f t="shared" ref="AL278:AL341" si="129">IF(T278&gt;0, IF(ISERROR(T278)=FALSE,T278),IF(ISERROR(U278)=FALSE,U278))</f>
        <v>0</v>
      </c>
      <c r="AM278" s="70" t="e">
        <f>VLOOKUP(Worksheet!N278,code!$K$3:$M$13,3,FALSE)</f>
        <v>#N/A</v>
      </c>
      <c r="AN278" s="158" t="str">
        <f t="shared" si="110"/>
        <v/>
      </c>
      <c r="AO278" s="158" t="str">
        <f t="shared" ref="AO278:AO341" si="130">IF($AP$17&lt;&gt;0, $T$12/$AP$17*AP278, "")</f>
        <v/>
      </c>
      <c r="AP278" s="70" t="str">
        <f t="shared" ref="AP278:AP341" si="131">IF(ISERROR(AL278)=FALSE,IF(ISERROR(AM278)=FALSE,AM278*AL278,""),"")</f>
        <v/>
      </c>
      <c r="AQ278" s="158" t="str">
        <f t="shared" si="111"/>
        <v/>
      </c>
      <c r="AR278" s="158" t="str">
        <f t="shared" ref="AR278:AR341" si="132">IF($AP$17&lt;&gt;0, $T$13/$AP$17*$AP278, "")</f>
        <v/>
      </c>
    </row>
    <row r="279" spans="1:44" ht="11.25" customHeight="1" x14ac:dyDescent="0.2">
      <c r="A279" s="131" t="s">
        <v>738</v>
      </c>
      <c r="B279" s="133"/>
      <c r="C279" s="133"/>
      <c r="D279" s="133"/>
      <c r="E279" s="133">
        <v>1</v>
      </c>
      <c r="F279" s="143">
        <f t="shared" si="108"/>
        <v>0</v>
      </c>
      <c r="G279" s="147"/>
      <c r="H279" s="148"/>
      <c r="I279" s="144"/>
      <c r="J279" s="150"/>
      <c r="K279" s="151"/>
      <c r="L279" s="152">
        <f t="shared" si="112"/>
        <v>0</v>
      </c>
      <c r="M279" s="152">
        <f t="shared" si="113"/>
        <v>0</v>
      </c>
      <c r="N279" s="155"/>
      <c r="O279" s="154"/>
      <c r="P279" s="146"/>
      <c r="Q279" s="128">
        <f ca="1">IF(OR(ISBLANK($C$10),ISBLANK($C$12),ISBLANK($G$12),ISBLANK($G$13),AND(LEFT(G279,6)="Atrium",ISBLANK(I279))=TRUE)=TRUE,0,IF(LEFT(G279,6)="Atrium",IF(G279='ASHRAE 90.1 2013 - CST'!$D$2,0.4+I279*0.02,I279*0.03),IF(ISBLANK(G279),IF(ISBLANK(H279),"0",VLOOKUP(H279,INDIRECT("BSSTTable_"&amp;$C$10),2,FALSE)),INDEX(INDIRECT("CSTTable_"&amp;$C$10),MATCH($C$12,INDIRECT("BldgTypes_"&amp;$C$10),0),MATCH(G279,INDIRECT("CSTTableTypes_"&amp;$C$10),0)))))</f>
        <v>0</v>
      </c>
      <c r="R279" s="128">
        <f t="shared" ca="1" si="114"/>
        <v>0</v>
      </c>
      <c r="S279" s="128">
        <f t="shared" ca="1" si="115"/>
        <v>0</v>
      </c>
      <c r="T279" s="130">
        <f t="shared" si="116"/>
        <v>0</v>
      </c>
      <c r="U279" s="130">
        <f t="shared" si="117"/>
        <v>0</v>
      </c>
      <c r="V279" s="135">
        <f t="shared" ca="1" si="118"/>
        <v>0</v>
      </c>
      <c r="W279" s="135">
        <f t="shared" ca="1" si="119"/>
        <v>0</v>
      </c>
      <c r="X279" s="135">
        <f t="shared" ca="1" si="120"/>
        <v>0</v>
      </c>
      <c r="Y279" s="135">
        <f t="shared" ca="1" si="121"/>
        <v>0</v>
      </c>
      <c r="Z279" s="129">
        <f t="shared" si="122"/>
        <v>0</v>
      </c>
      <c r="AA279" s="129">
        <f t="shared" si="123"/>
        <v>0</v>
      </c>
      <c r="AB279" s="130">
        <f t="shared" ca="1" si="124"/>
        <v>0</v>
      </c>
      <c r="AC279" s="130">
        <f t="shared" ca="1" si="125"/>
        <v>0</v>
      </c>
      <c r="AD279" s="130">
        <f t="shared" si="109"/>
        <v>0</v>
      </c>
      <c r="AE279" s="130">
        <f t="shared" si="126"/>
        <v>0</v>
      </c>
      <c r="AF279" s="130">
        <f t="shared" ca="1" si="127"/>
        <v>0</v>
      </c>
      <c r="AG279" s="130">
        <f t="shared" ca="1" si="128"/>
        <v>0</v>
      </c>
      <c r="AH279" s="218"/>
      <c r="AI279" s="204"/>
      <c r="AJ279" s="204"/>
      <c r="AK279" s="162">
        <f t="shared" ref="AK279:AK300" si="133">AK278+1</f>
        <v>259</v>
      </c>
      <c r="AL279" s="70">
        <f t="shared" si="129"/>
        <v>0</v>
      </c>
      <c r="AM279" s="70" t="e">
        <f>VLOOKUP(Worksheet!N279,code!$K$3:$M$13,3,FALSE)</f>
        <v>#N/A</v>
      </c>
      <c r="AN279" s="158" t="str">
        <f t="shared" si="110"/>
        <v/>
      </c>
      <c r="AO279" s="158" t="str">
        <f t="shared" si="130"/>
        <v/>
      </c>
      <c r="AP279" s="70" t="str">
        <f t="shared" si="131"/>
        <v/>
      </c>
      <c r="AQ279" s="158" t="str">
        <f t="shared" si="111"/>
        <v/>
      </c>
      <c r="AR279" s="158" t="str">
        <f t="shared" si="132"/>
        <v/>
      </c>
    </row>
    <row r="280" spans="1:44" ht="11.25" customHeight="1" x14ac:dyDescent="0.2">
      <c r="A280" s="131" t="s">
        <v>738</v>
      </c>
      <c r="B280" s="133"/>
      <c r="C280" s="133"/>
      <c r="D280" s="133"/>
      <c r="E280" s="133">
        <v>1</v>
      </c>
      <c r="F280" s="143">
        <f t="shared" si="108"/>
        <v>0</v>
      </c>
      <c r="G280" s="147"/>
      <c r="H280" s="148"/>
      <c r="I280" s="144"/>
      <c r="J280" s="150"/>
      <c r="K280" s="151"/>
      <c r="L280" s="152">
        <f t="shared" si="112"/>
        <v>0</v>
      </c>
      <c r="M280" s="152">
        <f t="shared" si="113"/>
        <v>0</v>
      </c>
      <c r="N280" s="155"/>
      <c r="O280" s="154"/>
      <c r="P280" s="146"/>
      <c r="Q280" s="128">
        <f ca="1">IF(OR(ISBLANK($C$10),ISBLANK($C$12),ISBLANK($G$12),ISBLANK($G$13),AND(LEFT(G280,6)="Atrium",ISBLANK(I280))=TRUE)=TRUE,0,IF(LEFT(G280,6)="Atrium",IF(G280='ASHRAE 90.1 2013 - CST'!$D$2,0.4+I280*0.02,I280*0.03),IF(ISBLANK(G280),IF(ISBLANK(H280),"0",VLOOKUP(H280,INDIRECT("BSSTTable_"&amp;$C$10),2,FALSE)),INDEX(INDIRECT("CSTTable_"&amp;$C$10),MATCH($C$12,INDIRECT("BldgTypes_"&amp;$C$10),0),MATCH(G280,INDIRECT("CSTTableTypes_"&amp;$C$10),0)))))</f>
        <v>0</v>
      </c>
      <c r="R280" s="128">
        <f t="shared" ca="1" si="114"/>
        <v>0</v>
      </c>
      <c r="S280" s="128">
        <f t="shared" ca="1" si="115"/>
        <v>0</v>
      </c>
      <c r="T280" s="130">
        <f t="shared" si="116"/>
        <v>0</v>
      </c>
      <c r="U280" s="130">
        <f t="shared" si="117"/>
        <v>0</v>
      </c>
      <c r="V280" s="135">
        <f t="shared" ca="1" si="118"/>
        <v>0</v>
      </c>
      <c r="W280" s="135">
        <f t="shared" ca="1" si="119"/>
        <v>0</v>
      </c>
      <c r="X280" s="135">
        <f t="shared" ca="1" si="120"/>
        <v>0</v>
      </c>
      <c r="Y280" s="135">
        <f t="shared" ca="1" si="121"/>
        <v>0</v>
      </c>
      <c r="Z280" s="129">
        <f t="shared" si="122"/>
        <v>0</v>
      </c>
      <c r="AA280" s="129">
        <f t="shared" si="123"/>
        <v>0</v>
      </c>
      <c r="AB280" s="130">
        <f t="shared" ca="1" si="124"/>
        <v>0</v>
      </c>
      <c r="AC280" s="130">
        <f t="shared" ca="1" si="125"/>
        <v>0</v>
      </c>
      <c r="AD280" s="130">
        <f t="shared" si="109"/>
        <v>0</v>
      </c>
      <c r="AE280" s="130">
        <f t="shared" si="126"/>
        <v>0</v>
      </c>
      <c r="AF280" s="130">
        <f t="shared" ca="1" si="127"/>
        <v>0</v>
      </c>
      <c r="AG280" s="130">
        <f t="shared" ca="1" si="128"/>
        <v>0</v>
      </c>
      <c r="AH280" s="218"/>
      <c r="AI280" s="204"/>
      <c r="AJ280" s="204"/>
      <c r="AK280" s="162">
        <f t="shared" si="133"/>
        <v>260</v>
      </c>
      <c r="AL280" s="70">
        <f t="shared" si="129"/>
        <v>0</v>
      </c>
      <c r="AM280" s="70" t="e">
        <f>VLOOKUP(Worksheet!N280,code!$K$3:$M$13,3,FALSE)</f>
        <v>#N/A</v>
      </c>
      <c r="AN280" s="158" t="str">
        <f t="shared" si="110"/>
        <v/>
      </c>
      <c r="AO280" s="158" t="str">
        <f t="shared" si="130"/>
        <v/>
      </c>
      <c r="AP280" s="70" t="str">
        <f t="shared" si="131"/>
        <v/>
      </c>
      <c r="AQ280" s="158" t="str">
        <f t="shared" si="111"/>
        <v/>
      </c>
      <c r="AR280" s="158" t="str">
        <f t="shared" si="132"/>
        <v/>
      </c>
    </row>
    <row r="281" spans="1:44" ht="11.25" customHeight="1" x14ac:dyDescent="0.2">
      <c r="A281" s="131" t="s">
        <v>738</v>
      </c>
      <c r="B281" s="133"/>
      <c r="C281" s="133"/>
      <c r="D281" s="133"/>
      <c r="E281" s="133">
        <v>1</v>
      </c>
      <c r="F281" s="143">
        <f t="shared" si="108"/>
        <v>0</v>
      </c>
      <c r="G281" s="147"/>
      <c r="H281" s="148"/>
      <c r="I281" s="144"/>
      <c r="J281" s="150"/>
      <c r="K281" s="151"/>
      <c r="L281" s="152">
        <f t="shared" si="112"/>
        <v>0</v>
      </c>
      <c r="M281" s="152">
        <f t="shared" si="113"/>
        <v>0</v>
      </c>
      <c r="N281" s="155"/>
      <c r="O281" s="154"/>
      <c r="P281" s="146"/>
      <c r="Q281" s="128">
        <f ca="1">IF(OR(ISBLANK($C$10),ISBLANK($C$12),ISBLANK($G$12),ISBLANK($G$13),AND(LEFT(G281,6)="Atrium",ISBLANK(I281))=TRUE)=TRUE,0,IF(LEFT(G281,6)="Atrium",IF(G281='ASHRAE 90.1 2013 - CST'!$D$2,0.4+I281*0.02,I281*0.03),IF(ISBLANK(G281),IF(ISBLANK(H281),"0",VLOOKUP(H281,INDIRECT("BSSTTable_"&amp;$C$10),2,FALSE)),INDEX(INDIRECT("CSTTable_"&amp;$C$10),MATCH($C$12,INDIRECT("BldgTypes_"&amp;$C$10),0),MATCH(G281,INDIRECT("CSTTableTypes_"&amp;$C$10),0)))))</f>
        <v>0</v>
      </c>
      <c r="R281" s="128">
        <f t="shared" ca="1" si="114"/>
        <v>0</v>
      </c>
      <c r="S281" s="128">
        <f t="shared" ca="1" si="115"/>
        <v>0</v>
      </c>
      <c r="T281" s="130">
        <f t="shared" si="116"/>
        <v>0</v>
      </c>
      <c r="U281" s="130">
        <f t="shared" si="117"/>
        <v>0</v>
      </c>
      <c r="V281" s="135">
        <f t="shared" ca="1" si="118"/>
        <v>0</v>
      </c>
      <c r="W281" s="135">
        <f t="shared" ca="1" si="119"/>
        <v>0</v>
      </c>
      <c r="X281" s="135">
        <f t="shared" ca="1" si="120"/>
        <v>0</v>
      </c>
      <c r="Y281" s="135">
        <f t="shared" ca="1" si="121"/>
        <v>0</v>
      </c>
      <c r="Z281" s="129">
        <f t="shared" si="122"/>
        <v>0</v>
      </c>
      <c r="AA281" s="129">
        <f t="shared" si="123"/>
        <v>0</v>
      </c>
      <c r="AB281" s="130">
        <f t="shared" ca="1" si="124"/>
        <v>0</v>
      </c>
      <c r="AC281" s="130">
        <f t="shared" ca="1" si="125"/>
        <v>0</v>
      </c>
      <c r="AD281" s="130">
        <f t="shared" si="109"/>
        <v>0</v>
      </c>
      <c r="AE281" s="130">
        <f t="shared" si="126"/>
        <v>0</v>
      </c>
      <c r="AF281" s="130">
        <f t="shared" ca="1" si="127"/>
        <v>0</v>
      </c>
      <c r="AG281" s="130">
        <f t="shared" ca="1" si="128"/>
        <v>0</v>
      </c>
      <c r="AH281" s="218"/>
      <c r="AI281" s="204"/>
      <c r="AJ281" s="204"/>
      <c r="AK281" s="162">
        <f t="shared" si="133"/>
        <v>261</v>
      </c>
      <c r="AL281" s="70">
        <f t="shared" si="129"/>
        <v>0</v>
      </c>
      <c r="AM281" s="70" t="e">
        <f>VLOOKUP(Worksheet!N281,code!$K$3:$M$13,3,FALSE)</f>
        <v>#N/A</v>
      </c>
      <c r="AN281" s="158" t="str">
        <f t="shared" si="110"/>
        <v/>
      </c>
      <c r="AO281" s="158" t="str">
        <f t="shared" si="130"/>
        <v/>
      </c>
      <c r="AP281" s="70" t="str">
        <f t="shared" si="131"/>
        <v/>
      </c>
      <c r="AQ281" s="158" t="str">
        <f t="shared" si="111"/>
        <v/>
      </c>
      <c r="AR281" s="158" t="str">
        <f t="shared" si="132"/>
        <v/>
      </c>
    </row>
    <row r="282" spans="1:44" ht="11.25" customHeight="1" x14ac:dyDescent="0.2">
      <c r="A282" s="131" t="s">
        <v>738</v>
      </c>
      <c r="B282" s="133"/>
      <c r="C282" s="133"/>
      <c r="D282" s="133"/>
      <c r="E282" s="133">
        <v>1</v>
      </c>
      <c r="F282" s="143">
        <f t="shared" si="108"/>
        <v>0</v>
      </c>
      <c r="G282" s="147"/>
      <c r="H282" s="148"/>
      <c r="I282" s="144"/>
      <c r="J282" s="150"/>
      <c r="K282" s="151"/>
      <c r="L282" s="152">
        <f t="shared" si="112"/>
        <v>0</v>
      </c>
      <c r="M282" s="152">
        <f t="shared" si="113"/>
        <v>0</v>
      </c>
      <c r="N282" s="155"/>
      <c r="O282" s="154"/>
      <c r="P282" s="146"/>
      <c r="Q282" s="128">
        <f ca="1">IF(OR(ISBLANK($C$10),ISBLANK($C$12),ISBLANK($G$12),ISBLANK($G$13),AND(LEFT(G282,6)="Atrium",ISBLANK(I282))=TRUE)=TRUE,0,IF(LEFT(G282,6)="Atrium",IF(G282='ASHRAE 90.1 2013 - CST'!$D$2,0.4+I282*0.02,I282*0.03),IF(ISBLANK(G282),IF(ISBLANK(H282),"0",VLOOKUP(H282,INDIRECT("BSSTTable_"&amp;$C$10),2,FALSE)),INDEX(INDIRECT("CSTTable_"&amp;$C$10),MATCH($C$12,INDIRECT("BldgTypes_"&amp;$C$10),0),MATCH(G282,INDIRECT("CSTTableTypes_"&amp;$C$10),0)))))</f>
        <v>0</v>
      </c>
      <c r="R282" s="128">
        <f t="shared" ca="1" si="114"/>
        <v>0</v>
      </c>
      <c r="S282" s="128">
        <f t="shared" ca="1" si="115"/>
        <v>0</v>
      </c>
      <c r="T282" s="130">
        <f t="shared" si="116"/>
        <v>0</v>
      </c>
      <c r="U282" s="130">
        <f t="shared" si="117"/>
        <v>0</v>
      </c>
      <c r="V282" s="135">
        <f t="shared" ca="1" si="118"/>
        <v>0</v>
      </c>
      <c r="W282" s="135">
        <f t="shared" ca="1" si="119"/>
        <v>0</v>
      </c>
      <c r="X282" s="135">
        <f t="shared" ca="1" si="120"/>
        <v>0</v>
      </c>
      <c r="Y282" s="135">
        <f t="shared" ca="1" si="121"/>
        <v>0</v>
      </c>
      <c r="Z282" s="129">
        <f t="shared" si="122"/>
        <v>0</v>
      </c>
      <c r="AA282" s="129">
        <f t="shared" si="123"/>
        <v>0</v>
      </c>
      <c r="AB282" s="130">
        <f t="shared" ca="1" si="124"/>
        <v>0</v>
      </c>
      <c r="AC282" s="130">
        <f t="shared" ca="1" si="125"/>
        <v>0</v>
      </c>
      <c r="AD282" s="130">
        <f t="shared" si="109"/>
        <v>0</v>
      </c>
      <c r="AE282" s="130">
        <f t="shared" si="126"/>
        <v>0</v>
      </c>
      <c r="AF282" s="130">
        <f t="shared" ca="1" si="127"/>
        <v>0</v>
      </c>
      <c r="AG282" s="130">
        <f t="shared" ca="1" si="128"/>
        <v>0</v>
      </c>
      <c r="AH282" s="218"/>
      <c r="AI282" s="204"/>
      <c r="AJ282" s="204"/>
      <c r="AK282" s="162">
        <f t="shared" si="133"/>
        <v>262</v>
      </c>
      <c r="AL282" s="70">
        <f t="shared" si="129"/>
        <v>0</v>
      </c>
      <c r="AM282" s="70" t="e">
        <f>VLOOKUP(Worksheet!N282,code!$K$3:$M$13,3,FALSE)</f>
        <v>#N/A</v>
      </c>
      <c r="AN282" s="158" t="str">
        <f t="shared" si="110"/>
        <v/>
      </c>
      <c r="AO282" s="158" t="str">
        <f t="shared" si="130"/>
        <v/>
      </c>
      <c r="AP282" s="70" t="str">
        <f t="shared" si="131"/>
        <v/>
      </c>
      <c r="AQ282" s="158" t="str">
        <f t="shared" si="111"/>
        <v/>
      </c>
      <c r="AR282" s="158" t="str">
        <f t="shared" si="132"/>
        <v/>
      </c>
    </row>
    <row r="283" spans="1:44" ht="11.25" customHeight="1" x14ac:dyDescent="0.2">
      <c r="A283" s="131" t="s">
        <v>738</v>
      </c>
      <c r="B283" s="133"/>
      <c r="C283" s="133"/>
      <c r="D283" s="133"/>
      <c r="E283" s="133">
        <v>1</v>
      </c>
      <c r="F283" s="143">
        <f t="shared" si="108"/>
        <v>0</v>
      </c>
      <c r="G283" s="147"/>
      <c r="H283" s="148"/>
      <c r="I283" s="144"/>
      <c r="J283" s="150"/>
      <c r="K283" s="151"/>
      <c r="L283" s="152">
        <f t="shared" si="112"/>
        <v>0</v>
      </c>
      <c r="M283" s="152">
        <f t="shared" si="113"/>
        <v>0</v>
      </c>
      <c r="N283" s="155"/>
      <c r="O283" s="154"/>
      <c r="P283" s="146"/>
      <c r="Q283" s="128">
        <f ca="1">IF(OR(ISBLANK($C$10),ISBLANK($C$12),ISBLANK($G$12),ISBLANK($G$13),AND(LEFT(G283,6)="Atrium",ISBLANK(I283))=TRUE)=TRUE,0,IF(LEFT(G283,6)="Atrium",IF(G283='ASHRAE 90.1 2013 - CST'!$D$2,0.4+I283*0.02,I283*0.03),IF(ISBLANK(G283),IF(ISBLANK(H283),"0",VLOOKUP(H283,INDIRECT("BSSTTable_"&amp;$C$10),2,FALSE)),INDEX(INDIRECT("CSTTable_"&amp;$C$10),MATCH($C$12,INDIRECT("BldgTypes_"&amp;$C$10),0),MATCH(G283,INDIRECT("CSTTableTypes_"&amp;$C$10),0)))))</f>
        <v>0</v>
      </c>
      <c r="R283" s="128">
        <f t="shared" ca="1" si="114"/>
        <v>0</v>
      </c>
      <c r="S283" s="128">
        <f t="shared" ca="1" si="115"/>
        <v>0</v>
      </c>
      <c r="T283" s="130">
        <f t="shared" si="116"/>
        <v>0</v>
      </c>
      <c r="U283" s="130">
        <f t="shared" si="117"/>
        <v>0</v>
      </c>
      <c r="V283" s="135">
        <f t="shared" ca="1" si="118"/>
        <v>0</v>
      </c>
      <c r="W283" s="135">
        <f t="shared" ca="1" si="119"/>
        <v>0</v>
      </c>
      <c r="X283" s="135">
        <f t="shared" ca="1" si="120"/>
        <v>0</v>
      </c>
      <c r="Y283" s="135">
        <f t="shared" ca="1" si="121"/>
        <v>0</v>
      </c>
      <c r="Z283" s="129">
        <f t="shared" si="122"/>
        <v>0</v>
      </c>
      <c r="AA283" s="129">
        <f t="shared" si="123"/>
        <v>0</v>
      </c>
      <c r="AB283" s="130">
        <f t="shared" ca="1" si="124"/>
        <v>0</v>
      </c>
      <c r="AC283" s="130">
        <f t="shared" ca="1" si="125"/>
        <v>0</v>
      </c>
      <c r="AD283" s="130">
        <f t="shared" si="109"/>
        <v>0</v>
      </c>
      <c r="AE283" s="130">
        <f t="shared" si="126"/>
        <v>0</v>
      </c>
      <c r="AF283" s="130">
        <f t="shared" ca="1" si="127"/>
        <v>0</v>
      </c>
      <c r="AG283" s="130">
        <f t="shared" ca="1" si="128"/>
        <v>0</v>
      </c>
      <c r="AH283" s="218"/>
      <c r="AI283" s="204"/>
      <c r="AJ283" s="204"/>
      <c r="AK283" s="162">
        <f t="shared" si="133"/>
        <v>263</v>
      </c>
      <c r="AL283" s="70">
        <f t="shared" si="129"/>
        <v>0</v>
      </c>
      <c r="AM283" s="70" t="e">
        <f>VLOOKUP(Worksheet!N283,code!$K$3:$M$13,3,FALSE)</f>
        <v>#N/A</v>
      </c>
      <c r="AN283" s="158" t="str">
        <f t="shared" si="110"/>
        <v/>
      </c>
      <c r="AO283" s="158" t="str">
        <f t="shared" si="130"/>
        <v/>
      </c>
      <c r="AP283" s="70" t="str">
        <f t="shared" si="131"/>
        <v/>
      </c>
      <c r="AQ283" s="158" t="str">
        <f t="shared" si="111"/>
        <v/>
      </c>
      <c r="AR283" s="158" t="str">
        <f t="shared" si="132"/>
        <v/>
      </c>
    </row>
    <row r="284" spans="1:44" ht="11.25" customHeight="1" x14ac:dyDescent="0.2">
      <c r="A284" s="131" t="s">
        <v>738</v>
      </c>
      <c r="B284" s="133"/>
      <c r="C284" s="133"/>
      <c r="D284" s="133"/>
      <c r="E284" s="133">
        <v>1</v>
      </c>
      <c r="F284" s="143">
        <f t="shared" si="108"/>
        <v>0</v>
      </c>
      <c r="G284" s="147"/>
      <c r="H284" s="148"/>
      <c r="I284" s="144"/>
      <c r="J284" s="150"/>
      <c r="K284" s="151"/>
      <c r="L284" s="152">
        <f t="shared" si="112"/>
        <v>0</v>
      </c>
      <c r="M284" s="152">
        <f t="shared" si="113"/>
        <v>0</v>
      </c>
      <c r="N284" s="155"/>
      <c r="O284" s="154"/>
      <c r="P284" s="146"/>
      <c r="Q284" s="128">
        <f ca="1">IF(OR(ISBLANK($C$10),ISBLANK($C$12),ISBLANK($G$12),ISBLANK($G$13),AND(LEFT(G284,6)="Atrium",ISBLANK(I284))=TRUE)=TRUE,0,IF(LEFT(G284,6)="Atrium",IF(G284='ASHRAE 90.1 2013 - CST'!$D$2,0.4+I284*0.02,I284*0.03),IF(ISBLANK(G284),IF(ISBLANK(H284),"0",VLOOKUP(H284,INDIRECT("BSSTTable_"&amp;$C$10),2,FALSE)),INDEX(INDIRECT("CSTTable_"&amp;$C$10),MATCH($C$12,INDIRECT("BldgTypes_"&amp;$C$10),0),MATCH(G284,INDIRECT("CSTTableTypes_"&amp;$C$10),0)))))</f>
        <v>0</v>
      </c>
      <c r="R284" s="128">
        <f t="shared" ca="1" si="114"/>
        <v>0</v>
      </c>
      <c r="S284" s="128">
        <f t="shared" ca="1" si="115"/>
        <v>0</v>
      </c>
      <c r="T284" s="130">
        <f t="shared" si="116"/>
        <v>0</v>
      </c>
      <c r="U284" s="130">
        <f t="shared" si="117"/>
        <v>0</v>
      </c>
      <c r="V284" s="135">
        <f t="shared" ca="1" si="118"/>
        <v>0</v>
      </c>
      <c r="W284" s="135">
        <f t="shared" ca="1" si="119"/>
        <v>0</v>
      </c>
      <c r="X284" s="135">
        <f t="shared" ca="1" si="120"/>
        <v>0</v>
      </c>
      <c r="Y284" s="135">
        <f t="shared" ca="1" si="121"/>
        <v>0</v>
      </c>
      <c r="Z284" s="129">
        <f t="shared" si="122"/>
        <v>0</v>
      </c>
      <c r="AA284" s="129">
        <f t="shared" si="123"/>
        <v>0</v>
      </c>
      <c r="AB284" s="130">
        <f t="shared" ca="1" si="124"/>
        <v>0</v>
      </c>
      <c r="AC284" s="130">
        <f t="shared" ca="1" si="125"/>
        <v>0</v>
      </c>
      <c r="AD284" s="130">
        <f t="shared" si="109"/>
        <v>0</v>
      </c>
      <c r="AE284" s="130">
        <f t="shared" si="126"/>
        <v>0</v>
      </c>
      <c r="AF284" s="130">
        <f t="shared" ca="1" si="127"/>
        <v>0</v>
      </c>
      <c r="AG284" s="130">
        <f t="shared" ca="1" si="128"/>
        <v>0</v>
      </c>
      <c r="AH284" s="218"/>
      <c r="AI284" s="204"/>
      <c r="AJ284" s="204"/>
      <c r="AK284" s="162">
        <f t="shared" si="133"/>
        <v>264</v>
      </c>
      <c r="AL284" s="70">
        <f t="shared" si="129"/>
        <v>0</v>
      </c>
      <c r="AM284" s="70" t="e">
        <f>VLOOKUP(Worksheet!N284,code!$K$3:$M$13,3,FALSE)</f>
        <v>#N/A</v>
      </c>
      <c r="AN284" s="158" t="str">
        <f t="shared" si="110"/>
        <v/>
      </c>
      <c r="AO284" s="158" t="str">
        <f t="shared" si="130"/>
        <v/>
      </c>
      <c r="AP284" s="70" t="str">
        <f t="shared" si="131"/>
        <v/>
      </c>
      <c r="AQ284" s="158" t="str">
        <f t="shared" si="111"/>
        <v/>
      </c>
      <c r="AR284" s="158" t="str">
        <f t="shared" si="132"/>
        <v/>
      </c>
    </row>
    <row r="285" spans="1:44" ht="11.25" customHeight="1" x14ac:dyDescent="0.2">
      <c r="A285" s="131" t="s">
        <v>738</v>
      </c>
      <c r="B285" s="133"/>
      <c r="C285" s="133"/>
      <c r="D285" s="133"/>
      <c r="E285" s="133">
        <v>1</v>
      </c>
      <c r="F285" s="143">
        <f t="shared" si="108"/>
        <v>0</v>
      </c>
      <c r="G285" s="147"/>
      <c r="H285" s="148"/>
      <c r="I285" s="144"/>
      <c r="J285" s="150"/>
      <c r="K285" s="151"/>
      <c r="L285" s="152">
        <f t="shared" si="112"/>
        <v>0</v>
      </c>
      <c r="M285" s="152">
        <f t="shared" si="113"/>
        <v>0</v>
      </c>
      <c r="N285" s="155"/>
      <c r="O285" s="154"/>
      <c r="P285" s="146"/>
      <c r="Q285" s="128">
        <f ca="1">IF(OR(ISBLANK($C$10),ISBLANK($C$12),ISBLANK($G$12),ISBLANK($G$13),AND(LEFT(G285,6)="Atrium",ISBLANK(I285))=TRUE)=TRUE,0,IF(LEFT(G285,6)="Atrium",IF(G285='ASHRAE 90.1 2013 - CST'!$D$2,0.4+I285*0.02,I285*0.03),IF(ISBLANK(G285),IF(ISBLANK(H285),"0",VLOOKUP(H285,INDIRECT("BSSTTable_"&amp;$C$10),2,FALSE)),INDEX(INDIRECT("CSTTable_"&amp;$C$10),MATCH($C$12,INDIRECT("BldgTypes_"&amp;$C$10),0),MATCH(G285,INDIRECT("CSTTableTypes_"&amp;$C$10),0)))))</f>
        <v>0</v>
      </c>
      <c r="R285" s="128">
        <f t="shared" ca="1" si="114"/>
        <v>0</v>
      </c>
      <c r="S285" s="128">
        <f t="shared" ca="1" si="115"/>
        <v>0</v>
      </c>
      <c r="T285" s="130">
        <f t="shared" si="116"/>
        <v>0</v>
      </c>
      <c r="U285" s="130">
        <f t="shared" si="117"/>
        <v>0</v>
      </c>
      <c r="V285" s="135">
        <f t="shared" ca="1" si="118"/>
        <v>0</v>
      </c>
      <c r="W285" s="135">
        <f t="shared" ca="1" si="119"/>
        <v>0</v>
      </c>
      <c r="X285" s="135">
        <f t="shared" ca="1" si="120"/>
        <v>0</v>
      </c>
      <c r="Y285" s="135">
        <f t="shared" ca="1" si="121"/>
        <v>0</v>
      </c>
      <c r="Z285" s="129">
        <f t="shared" si="122"/>
        <v>0</v>
      </c>
      <c r="AA285" s="129">
        <f t="shared" si="123"/>
        <v>0</v>
      </c>
      <c r="AB285" s="130">
        <f t="shared" ca="1" si="124"/>
        <v>0</v>
      </c>
      <c r="AC285" s="130">
        <f t="shared" ca="1" si="125"/>
        <v>0</v>
      </c>
      <c r="AD285" s="130">
        <f t="shared" si="109"/>
        <v>0</v>
      </c>
      <c r="AE285" s="130">
        <f t="shared" si="126"/>
        <v>0</v>
      </c>
      <c r="AF285" s="130">
        <f t="shared" ca="1" si="127"/>
        <v>0</v>
      </c>
      <c r="AG285" s="130">
        <f t="shared" ca="1" si="128"/>
        <v>0</v>
      </c>
      <c r="AH285" s="218"/>
      <c r="AI285" s="204"/>
      <c r="AJ285" s="204"/>
      <c r="AK285" s="162">
        <f t="shared" si="133"/>
        <v>265</v>
      </c>
      <c r="AL285" s="70">
        <f t="shared" si="129"/>
        <v>0</v>
      </c>
      <c r="AM285" s="70" t="e">
        <f>VLOOKUP(Worksheet!N285,code!$K$3:$M$13,3,FALSE)</f>
        <v>#N/A</v>
      </c>
      <c r="AN285" s="158" t="str">
        <f t="shared" si="110"/>
        <v/>
      </c>
      <c r="AO285" s="158" t="str">
        <f t="shared" si="130"/>
        <v/>
      </c>
      <c r="AP285" s="70" t="str">
        <f t="shared" si="131"/>
        <v/>
      </c>
      <c r="AQ285" s="158" t="str">
        <f t="shared" si="111"/>
        <v/>
      </c>
      <c r="AR285" s="158" t="str">
        <f t="shared" si="132"/>
        <v/>
      </c>
    </row>
    <row r="286" spans="1:44" ht="11.25" customHeight="1" x14ac:dyDescent="0.2">
      <c r="A286" s="131" t="s">
        <v>738</v>
      </c>
      <c r="B286" s="133"/>
      <c r="C286" s="133"/>
      <c r="D286" s="133"/>
      <c r="E286" s="133">
        <v>1</v>
      </c>
      <c r="F286" s="143">
        <f t="shared" si="108"/>
        <v>0</v>
      </c>
      <c r="G286" s="147"/>
      <c r="H286" s="148"/>
      <c r="I286" s="144"/>
      <c r="J286" s="150"/>
      <c r="K286" s="151"/>
      <c r="L286" s="152">
        <f t="shared" si="112"/>
        <v>0</v>
      </c>
      <c r="M286" s="152">
        <f t="shared" si="113"/>
        <v>0</v>
      </c>
      <c r="N286" s="155"/>
      <c r="O286" s="154"/>
      <c r="P286" s="146"/>
      <c r="Q286" s="128">
        <f ca="1">IF(OR(ISBLANK($C$10),ISBLANK($C$12),ISBLANK($G$12),ISBLANK($G$13),AND(LEFT(G286,6)="Atrium",ISBLANK(I286))=TRUE)=TRUE,0,IF(LEFT(G286,6)="Atrium",IF(G286='ASHRAE 90.1 2013 - CST'!$D$2,0.4+I286*0.02,I286*0.03),IF(ISBLANK(G286),IF(ISBLANK(H286),"0",VLOOKUP(H286,INDIRECT("BSSTTable_"&amp;$C$10),2,FALSE)),INDEX(INDIRECT("CSTTable_"&amp;$C$10),MATCH($C$12,INDIRECT("BldgTypes_"&amp;$C$10),0),MATCH(G286,INDIRECT("CSTTableTypes_"&amp;$C$10),0)))))</f>
        <v>0</v>
      </c>
      <c r="R286" s="128">
        <f t="shared" ca="1" si="114"/>
        <v>0</v>
      </c>
      <c r="S286" s="128">
        <f t="shared" ca="1" si="115"/>
        <v>0</v>
      </c>
      <c r="T286" s="130">
        <f t="shared" si="116"/>
        <v>0</v>
      </c>
      <c r="U286" s="130">
        <f t="shared" si="117"/>
        <v>0</v>
      </c>
      <c r="V286" s="135">
        <f t="shared" ca="1" si="118"/>
        <v>0</v>
      </c>
      <c r="W286" s="135">
        <f t="shared" ca="1" si="119"/>
        <v>0</v>
      </c>
      <c r="X286" s="135">
        <f t="shared" ca="1" si="120"/>
        <v>0</v>
      </c>
      <c r="Y286" s="135">
        <f t="shared" ca="1" si="121"/>
        <v>0</v>
      </c>
      <c r="Z286" s="129">
        <f t="shared" si="122"/>
        <v>0</v>
      </c>
      <c r="AA286" s="129">
        <f t="shared" si="123"/>
        <v>0</v>
      </c>
      <c r="AB286" s="130">
        <f t="shared" ca="1" si="124"/>
        <v>0</v>
      </c>
      <c r="AC286" s="130">
        <f t="shared" ca="1" si="125"/>
        <v>0</v>
      </c>
      <c r="AD286" s="130">
        <f t="shared" si="109"/>
        <v>0</v>
      </c>
      <c r="AE286" s="130">
        <f t="shared" si="126"/>
        <v>0</v>
      </c>
      <c r="AF286" s="130">
        <f t="shared" ca="1" si="127"/>
        <v>0</v>
      </c>
      <c r="AG286" s="130">
        <f t="shared" ca="1" si="128"/>
        <v>0</v>
      </c>
      <c r="AH286" s="218"/>
      <c r="AI286" s="204"/>
      <c r="AJ286" s="204"/>
      <c r="AK286" s="162">
        <f t="shared" si="133"/>
        <v>266</v>
      </c>
      <c r="AL286" s="70">
        <f t="shared" si="129"/>
        <v>0</v>
      </c>
      <c r="AM286" s="70" t="e">
        <f>VLOOKUP(Worksheet!N286,code!$K$3:$M$13,3,FALSE)</f>
        <v>#N/A</v>
      </c>
      <c r="AN286" s="158" t="str">
        <f t="shared" si="110"/>
        <v/>
      </c>
      <c r="AO286" s="158" t="str">
        <f t="shared" si="130"/>
        <v/>
      </c>
      <c r="AP286" s="70" t="str">
        <f t="shared" si="131"/>
        <v/>
      </c>
      <c r="AQ286" s="158" t="str">
        <f t="shared" si="111"/>
        <v/>
      </c>
      <c r="AR286" s="158" t="str">
        <f t="shared" si="132"/>
        <v/>
      </c>
    </row>
    <row r="287" spans="1:44" ht="11.25" customHeight="1" x14ac:dyDescent="0.2">
      <c r="A287" s="131" t="s">
        <v>738</v>
      </c>
      <c r="B287" s="133"/>
      <c r="C287" s="133"/>
      <c r="D287" s="133"/>
      <c r="E287" s="133">
        <v>1</v>
      </c>
      <c r="F287" s="143">
        <f t="shared" si="108"/>
        <v>0</v>
      </c>
      <c r="G287" s="147"/>
      <c r="H287" s="148"/>
      <c r="I287" s="144"/>
      <c r="J287" s="150"/>
      <c r="K287" s="151"/>
      <c r="L287" s="152">
        <f t="shared" si="112"/>
        <v>0</v>
      </c>
      <c r="M287" s="152">
        <f t="shared" si="113"/>
        <v>0</v>
      </c>
      <c r="N287" s="155"/>
      <c r="O287" s="154"/>
      <c r="P287" s="146"/>
      <c r="Q287" s="128">
        <f ca="1">IF(OR(ISBLANK($C$10),ISBLANK($C$12),ISBLANK($G$12),ISBLANK($G$13),AND(LEFT(G287,6)="Atrium",ISBLANK(I287))=TRUE)=TRUE,0,IF(LEFT(G287,6)="Atrium",IF(G287='ASHRAE 90.1 2013 - CST'!$D$2,0.4+I287*0.02,I287*0.03),IF(ISBLANK(G287),IF(ISBLANK(H287),"0",VLOOKUP(H287,INDIRECT("BSSTTable_"&amp;$C$10),2,FALSE)),INDEX(INDIRECT("CSTTable_"&amp;$C$10),MATCH($C$12,INDIRECT("BldgTypes_"&amp;$C$10),0),MATCH(G287,INDIRECT("CSTTableTypes_"&amp;$C$10),0)))))</f>
        <v>0</v>
      </c>
      <c r="R287" s="128">
        <f t="shared" ca="1" si="114"/>
        <v>0</v>
      </c>
      <c r="S287" s="128">
        <f t="shared" ca="1" si="115"/>
        <v>0</v>
      </c>
      <c r="T287" s="130">
        <f t="shared" si="116"/>
        <v>0</v>
      </c>
      <c r="U287" s="130">
        <f t="shared" si="117"/>
        <v>0</v>
      </c>
      <c r="V287" s="135">
        <f t="shared" ca="1" si="118"/>
        <v>0</v>
      </c>
      <c r="W287" s="135">
        <f t="shared" ca="1" si="119"/>
        <v>0</v>
      </c>
      <c r="X287" s="135">
        <f t="shared" ca="1" si="120"/>
        <v>0</v>
      </c>
      <c r="Y287" s="135">
        <f t="shared" ca="1" si="121"/>
        <v>0</v>
      </c>
      <c r="Z287" s="129">
        <f t="shared" si="122"/>
        <v>0</v>
      </c>
      <c r="AA287" s="129">
        <f t="shared" si="123"/>
        <v>0</v>
      </c>
      <c r="AB287" s="130">
        <f t="shared" ca="1" si="124"/>
        <v>0</v>
      </c>
      <c r="AC287" s="130">
        <f t="shared" ca="1" si="125"/>
        <v>0</v>
      </c>
      <c r="AD287" s="130">
        <f t="shared" si="109"/>
        <v>0</v>
      </c>
      <c r="AE287" s="130">
        <f t="shared" si="126"/>
        <v>0</v>
      </c>
      <c r="AF287" s="130">
        <f t="shared" ca="1" si="127"/>
        <v>0</v>
      </c>
      <c r="AG287" s="130">
        <f t="shared" ca="1" si="128"/>
        <v>0</v>
      </c>
      <c r="AH287" s="218"/>
      <c r="AI287" s="204"/>
      <c r="AJ287" s="204"/>
      <c r="AK287" s="162">
        <f t="shared" si="133"/>
        <v>267</v>
      </c>
      <c r="AL287" s="70">
        <f t="shared" si="129"/>
        <v>0</v>
      </c>
      <c r="AM287" s="70" t="e">
        <f>VLOOKUP(Worksheet!N287,code!$K$3:$M$13,3,FALSE)</f>
        <v>#N/A</v>
      </c>
      <c r="AN287" s="158" t="str">
        <f t="shared" si="110"/>
        <v/>
      </c>
      <c r="AO287" s="158" t="str">
        <f t="shared" si="130"/>
        <v/>
      </c>
      <c r="AP287" s="70" t="str">
        <f t="shared" si="131"/>
        <v/>
      </c>
      <c r="AQ287" s="158" t="str">
        <f t="shared" si="111"/>
        <v/>
      </c>
      <c r="AR287" s="158" t="str">
        <f t="shared" si="132"/>
        <v/>
      </c>
    </row>
    <row r="288" spans="1:44" ht="11.25" customHeight="1" x14ac:dyDescent="0.2">
      <c r="A288" s="131" t="s">
        <v>738</v>
      </c>
      <c r="B288" s="133"/>
      <c r="C288" s="133"/>
      <c r="D288" s="133"/>
      <c r="E288" s="133">
        <v>1</v>
      </c>
      <c r="F288" s="143">
        <f t="shared" si="108"/>
        <v>0</v>
      </c>
      <c r="G288" s="147"/>
      <c r="H288" s="148"/>
      <c r="I288" s="144"/>
      <c r="J288" s="150"/>
      <c r="K288" s="151"/>
      <c r="L288" s="152">
        <f t="shared" si="112"/>
        <v>0</v>
      </c>
      <c r="M288" s="152">
        <f t="shared" si="113"/>
        <v>0</v>
      </c>
      <c r="N288" s="155"/>
      <c r="O288" s="154"/>
      <c r="P288" s="146"/>
      <c r="Q288" s="128">
        <f ca="1">IF(OR(ISBLANK($C$10),ISBLANK($C$12),ISBLANK($G$12),ISBLANK($G$13),AND(LEFT(G288,6)="Atrium",ISBLANK(I288))=TRUE)=TRUE,0,IF(LEFT(G288,6)="Atrium",IF(G288='ASHRAE 90.1 2013 - CST'!$D$2,0.4+I288*0.02,I288*0.03),IF(ISBLANK(G288),IF(ISBLANK(H288),"0",VLOOKUP(H288,INDIRECT("BSSTTable_"&amp;$C$10),2,FALSE)),INDEX(INDIRECT("CSTTable_"&amp;$C$10),MATCH($C$12,INDIRECT("BldgTypes_"&amp;$C$10),0),MATCH(G288,INDIRECT("CSTTableTypes_"&amp;$C$10),0)))))</f>
        <v>0</v>
      </c>
      <c r="R288" s="128">
        <f t="shared" ca="1" si="114"/>
        <v>0</v>
      </c>
      <c r="S288" s="128">
        <f t="shared" ca="1" si="115"/>
        <v>0</v>
      </c>
      <c r="T288" s="130">
        <f t="shared" si="116"/>
        <v>0</v>
      </c>
      <c r="U288" s="130">
        <f t="shared" si="117"/>
        <v>0</v>
      </c>
      <c r="V288" s="135">
        <f t="shared" ca="1" si="118"/>
        <v>0</v>
      </c>
      <c r="W288" s="135">
        <f t="shared" ca="1" si="119"/>
        <v>0</v>
      </c>
      <c r="X288" s="135">
        <f t="shared" ca="1" si="120"/>
        <v>0</v>
      </c>
      <c r="Y288" s="135">
        <f t="shared" ca="1" si="121"/>
        <v>0</v>
      </c>
      <c r="Z288" s="129">
        <f t="shared" si="122"/>
        <v>0</v>
      </c>
      <c r="AA288" s="129">
        <f t="shared" si="123"/>
        <v>0</v>
      </c>
      <c r="AB288" s="130">
        <f t="shared" ca="1" si="124"/>
        <v>0</v>
      </c>
      <c r="AC288" s="130">
        <f t="shared" ca="1" si="125"/>
        <v>0</v>
      </c>
      <c r="AD288" s="130">
        <f t="shared" si="109"/>
        <v>0</v>
      </c>
      <c r="AE288" s="130">
        <f t="shared" si="126"/>
        <v>0</v>
      </c>
      <c r="AF288" s="130">
        <f t="shared" ca="1" si="127"/>
        <v>0</v>
      </c>
      <c r="AG288" s="130">
        <f t="shared" ca="1" si="128"/>
        <v>0</v>
      </c>
      <c r="AH288" s="218"/>
      <c r="AI288" s="204"/>
      <c r="AJ288" s="204"/>
      <c r="AK288" s="162">
        <f t="shared" si="133"/>
        <v>268</v>
      </c>
      <c r="AL288" s="70">
        <f t="shared" si="129"/>
        <v>0</v>
      </c>
      <c r="AM288" s="70" t="e">
        <f>VLOOKUP(Worksheet!N288,code!$K$3:$M$13,3,FALSE)</f>
        <v>#N/A</v>
      </c>
      <c r="AN288" s="158" t="str">
        <f t="shared" si="110"/>
        <v/>
      </c>
      <c r="AO288" s="158" t="str">
        <f t="shared" si="130"/>
        <v/>
      </c>
      <c r="AP288" s="70" t="str">
        <f t="shared" si="131"/>
        <v/>
      </c>
      <c r="AQ288" s="158" t="str">
        <f t="shared" si="111"/>
        <v/>
      </c>
      <c r="AR288" s="158" t="str">
        <f t="shared" si="132"/>
        <v/>
      </c>
    </row>
    <row r="289" spans="1:44" ht="11.25" customHeight="1" x14ac:dyDescent="0.2">
      <c r="A289" s="131" t="s">
        <v>738</v>
      </c>
      <c r="B289" s="133"/>
      <c r="C289" s="133"/>
      <c r="D289" s="133"/>
      <c r="E289" s="133">
        <v>1</v>
      </c>
      <c r="F289" s="143">
        <f t="shared" si="108"/>
        <v>0</v>
      </c>
      <c r="G289" s="147"/>
      <c r="H289" s="148"/>
      <c r="I289" s="144"/>
      <c r="J289" s="150"/>
      <c r="K289" s="151"/>
      <c r="L289" s="152">
        <f t="shared" si="112"/>
        <v>0</v>
      </c>
      <c r="M289" s="152">
        <f t="shared" si="113"/>
        <v>0</v>
      </c>
      <c r="N289" s="155"/>
      <c r="O289" s="154"/>
      <c r="P289" s="146"/>
      <c r="Q289" s="128">
        <f ca="1">IF(OR(ISBLANK($C$10),ISBLANK($C$12),ISBLANK($G$12),ISBLANK($G$13),AND(LEFT(G289,6)="Atrium",ISBLANK(I289))=TRUE)=TRUE,0,IF(LEFT(G289,6)="Atrium",IF(G289='ASHRAE 90.1 2013 - CST'!$D$2,0.4+I289*0.02,I289*0.03),IF(ISBLANK(G289),IF(ISBLANK(H289),"0",VLOOKUP(H289,INDIRECT("BSSTTable_"&amp;$C$10),2,FALSE)),INDEX(INDIRECT("CSTTable_"&amp;$C$10),MATCH($C$12,INDIRECT("BldgTypes_"&amp;$C$10),0),MATCH(G289,INDIRECT("CSTTableTypes_"&amp;$C$10),0)))))</f>
        <v>0</v>
      </c>
      <c r="R289" s="128">
        <f t="shared" ca="1" si="114"/>
        <v>0</v>
      </c>
      <c r="S289" s="128">
        <f t="shared" ca="1" si="115"/>
        <v>0</v>
      </c>
      <c r="T289" s="130">
        <f t="shared" si="116"/>
        <v>0</v>
      </c>
      <c r="U289" s="130">
        <f t="shared" si="117"/>
        <v>0</v>
      </c>
      <c r="V289" s="135">
        <f t="shared" ca="1" si="118"/>
        <v>0</v>
      </c>
      <c r="W289" s="135">
        <f t="shared" ca="1" si="119"/>
        <v>0</v>
      </c>
      <c r="X289" s="135">
        <f t="shared" ca="1" si="120"/>
        <v>0</v>
      </c>
      <c r="Y289" s="135">
        <f t="shared" ca="1" si="121"/>
        <v>0</v>
      </c>
      <c r="Z289" s="129">
        <f t="shared" si="122"/>
        <v>0</v>
      </c>
      <c r="AA289" s="129">
        <f t="shared" si="123"/>
        <v>0</v>
      </c>
      <c r="AB289" s="130">
        <f t="shared" ca="1" si="124"/>
        <v>0</v>
      </c>
      <c r="AC289" s="130">
        <f t="shared" ca="1" si="125"/>
        <v>0</v>
      </c>
      <c r="AD289" s="130">
        <f t="shared" si="109"/>
        <v>0</v>
      </c>
      <c r="AE289" s="130">
        <f t="shared" si="126"/>
        <v>0</v>
      </c>
      <c r="AF289" s="130">
        <f t="shared" ca="1" si="127"/>
        <v>0</v>
      </c>
      <c r="AG289" s="130">
        <f t="shared" ca="1" si="128"/>
        <v>0</v>
      </c>
      <c r="AH289" s="218"/>
      <c r="AI289" s="204"/>
      <c r="AJ289" s="204"/>
      <c r="AK289" s="162">
        <f t="shared" si="133"/>
        <v>269</v>
      </c>
      <c r="AL289" s="70">
        <f t="shared" si="129"/>
        <v>0</v>
      </c>
      <c r="AM289" s="70" t="e">
        <f>VLOOKUP(Worksheet!N289,code!$K$3:$M$13,3,FALSE)</f>
        <v>#N/A</v>
      </c>
      <c r="AN289" s="158" t="str">
        <f t="shared" si="110"/>
        <v/>
      </c>
      <c r="AO289" s="158" t="str">
        <f t="shared" si="130"/>
        <v/>
      </c>
      <c r="AP289" s="70" t="str">
        <f t="shared" si="131"/>
        <v/>
      </c>
      <c r="AQ289" s="158" t="str">
        <f t="shared" si="111"/>
        <v/>
      </c>
      <c r="AR289" s="158" t="str">
        <f t="shared" si="132"/>
        <v/>
      </c>
    </row>
    <row r="290" spans="1:44" ht="11.25" customHeight="1" x14ac:dyDescent="0.2">
      <c r="A290" s="131" t="s">
        <v>738</v>
      </c>
      <c r="B290" s="133"/>
      <c r="C290" s="133"/>
      <c r="D290" s="133"/>
      <c r="E290" s="133">
        <v>1</v>
      </c>
      <c r="F290" s="143">
        <f t="shared" si="108"/>
        <v>0</v>
      </c>
      <c r="G290" s="147"/>
      <c r="H290" s="148"/>
      <c r="I290" s="144"/>
      <c r="J290" s="150"/>
      <c r="K290" s="151"/>
      <c r="L290" s="152">
        <f t="shared" si="112"/>
        <v>0</v>
      </c>
      <c r="M290" s="152">
        <f t="shared" si="113"/>
        <v>0</v>
      </c>
      <c r="N290" s="155"/>
      <c r="O290" s="154"/>
      <c r="P290" s="146"/>
      <c r="Q290" s="128">
        <f ca="1">IF(OR(ISBLANK($C$10),ISBLANK($C$12),ISBLANK($G$12),ISBLANK($G$13),AND(LEFT(G290,6)="Atrium",ISBLANK(I290))=TRUE)=TRUE,0,IF(LEFT(G290,6)="Atrium",IF(G290='ASHRAE 90.1 2013 - CST'!$D$2,0.4+I290*0.02,I290*0.03),IF(ISBLANK(G290),IF(ISBLANK(H290),"0",VLOOKUP(H290,INDIRECT("BSSTTable_"&amp;$C$10),2,FALSE)),INDEX(INDIRECT("CSTTable_"&amp;$C$10),MATCH($C$12,INDIRECT("BldgTypes_"&amp;$C$10),0),MATCH(G290,INDIRECT("CSTTableTypes_"&amp;$C$10),0)))))</f>
        <v>0</v>
      </c>
      <c r="R290" s="128">
        <f t="shared" ca="1" si="114"/>
        <v>0</v>
      </c>
      <c r="S290" s="128">
        <f t="shared" ca="1" si="115"/>
        <v>0</v>
      </c>
      <c r="T290" s="130">
        <f t="shared" si="116"/>
        <v>0</v>
      </c>
      <c r="U290" s="130">
        <f t="shared" si="117"/>
        <v>0</v>
      </c>
      <c r="V290" s="135">
        <f t="shared" ca="1" si="118"/>
        <v>0</v>
      </c>
      <c r="W290" s="135">
        <f t="shared" ca="1" si="119"/>
        <v>0</v>
      </c>
      <c r="X290" s="135">
        <f t="shared" ca="1" si="120"/>
        <v>0</v>
      </c>
      <c r="Y290" s="135">
        <f t="shared" ca="1" si="121"/>
        <v>0</v>
      </c>
      <c r="Z290" s="129">
        <f t="shared" si="122"/>
        <v>0</v>
      </c>
      <c r="AA290" s="129">
        <f t="shared" si="123"/>
        <v>0</v>
      </c>
      <c r="AB290" s="130">
        <f t="shared" ca="1" si="124"/>
        <v>0</v>
      </c>
      <c r="AC290" s="130">
        <f t="shared" ca="1" si="125"/>
        <v>0</v>
      </c>
      <c r="AD290" s="130">
        <f t="shared" si="109"/>
        <v>0</v>
      </c>
      <c r="AE290" s="130">
        <f t="shared" si="126"/>
        <v>0</v>
      </c>
      <c r="AF290" s="130">
        <f t="shared" ca="1" si="127"/>
        <v>0</v>
      </c>
      <c r="AG290" s="130">
        <f t="shared" ca="1" si="128"/>
        <v>0</v>
      </c>
      <c r="AH290" s="218"/>
      <c r="AI290" s="204"/>
      <c r="AJ290" s="204"/>
      <c r="AK290" s="162">
        <f t="shared" si="133"/>
        <v>270</v>
      </c>
      <c r="AL290" s="70">
        <f t="shared" si="129"/>
        <v>0</v>
      </c>
      <c r="AM290" s="70" t="e">
        <f>VLOOKUP(Worksheet!N290,code!$K$3:$M$13,3,FALSE)</f>
        <v>#N/A</v>
      </c>
      <c r="AN290" s="158" t="str">
        <f t="shared" si="110"/>
        <v/>
      </c>
      <c r="AO290" s="158" t="str">
        <f t="shared" si="130"/>
        <v/>
      </c>
      <c r="AP290" s="70" t="str">
        <f t="shared" si="131"/>
        <v/>
      </c>
      <c r="AQ290" s="158" t="str">
        <f t="shared" si="111"/>
        <v/>
      </c>
      <c r="AR290" s="158" t="str">
        <f t="shared" si="132"/>
        <v/>
      </c>
    </row>
    <row r="291" spans="1:44" ht="11.25" customHeight="1" x14ac:dyDescent="0.2">
      <c r="A291" s="131" t="s">
        <v>738</v>
      </c>
      <c r="B291" s="133"/>
      <c r="C291" s="133"/>
      <c r="D291" s="133"/>
      <c r="E291" s="133">
        <v>1</v>
      </c>
      <c r="F291" s="143">
        <f t="shared" si="108"/>
        <v>0</v>
      </c>
      <c r="G291" s="147"/>
      <c r="H291" s="148"/>
      <c r="I291" s="144"/>
      <c r="J291" s="150"/>
      <c r="K291" s="151"/>
      <c r="L291" s="152">
        <f t="shared" si="112"/>
        <v>0</v>
      </c>
      <c r="M291" s="152">
        <f t="shared" si="113"/>
        <v>0</v>
      </c>
      <c r="N291" s="155"/>
      <c r="O291" s="154"/>
      <c r="P291" s="146"/>
      <c r="Q291" s="128">
        <f ca="1">IF(OR(ISBLANK($C$10),ISBLANK($C$12),ISBLANK($G$12),ISBLANK($G$13),AND(LEFT(G291,6)="Atrium",ISBLANK(I291))=TRUE)=TRUE,0,IF(LEFT(G291,6)="Atrium",IF(G291='ASHRAE 90.1 2013 - CST'!$D$2,0.4+I291*0.02,I291*0.03),IF(ISBLANK(G291),IF(ISBLANK(H291),"0",VLOOKUP(H291,INDIRECT("BSSTTable_"&amp;$C$10),2,FALSE)),INDEX(INDIRECT("CSTTable_"&amp;$C$10),MATCH($C$12,INDIRECT("BldgTypes_"&amp;$C$10),0),MATCH(G291,INDIRECT("CSTTableTypes_"&amp;$C$10),0)))))</f>
        <v>0</v>
      </c>
      <c r="R291" s="128">
        <f t="shared" ca="1" si="114"/>
        <v>0</v>
      </c>
      <c r="S291" s="128">
        <f t="shared" ca="1" si="115"/>
        <v>0</v>
      </c>
      <c r="T291" s="130">
        <f t="shared" si="116"/>
        <v>0</v>
      </c>
      <c r="U291" s="130">
        <f t="shared" si="117"/>
        <v>0</v>
      </c>
      <c r="V291" s="135">
        <f t="shared" ca="1" si="118"/>
        <v>0</v>
      </c>
      <c r="W291" s="135">
        <f t="shared" ca="1" si="119"/>
        <v>0</v>
      </c>
      <c r="X291" s="135">
        <f t="shared" ca="1" si="120"/>
        <v>0</v>
      </c>
      <c r="Y291" s="135">
        <f t="shared" ca="1" si="121"/>
        <v>0</v>
      </c>
      <c r="Z291" s="129">
        <f t="shared" si="122"/>
        <v>0</v>
      </c>
      <c r="AA291" s="129">
        <f t="shared" si="123"/>
        <v>0</v>
      </c>
      <c r="AB291" s="130">
        <f t="shared" ca="1" si="124"/>
        <v>0</v>
      </c>
      <c r="AC291" s="130">
        <f t="shared" ca="1" si="125"/>
        <v>0</v>
      </c>
      <c r="AD291" s="130">
        <f t="shared" si="109"/>
        <v>0</v>
      </c>
      <c r="AE291" s="130">
        <f t="shared" si="126"/>
        <v>0</v>
      </c>
      <c r="AF291" s="130">
        <f t="shared" ca="1" si="127"/>
        <v>0</v>
      </c>
      <c r="AG291" s="130">
        <f t="shared" ca="1" si="128"/>
        <v>0</v>
      </c>
      <c r="AH291" s="218"/>
      <c r="AI291" s="204"/>
      <c r="AJ291" s="204"/>
      <c r="AK291" s="162">
        <f t="shared" si="133"/>
        <v>271</v>
      </c>
      <c r="AL291" s="70">
        <f t="shared" si="129"/>
        <v>0</v>
      </c>
      <c r="AM291" s="70" t="e">
        <f>VLOOKUP(Worksheet!N291,code!$K$3:$M$13,3,FALSE)</f>
        <v>#N/A</v>
      </c>
      <c r="AN291" s="158" t="str">
        <f t="shared" si="110"/>
        <v/>
      </c>
      <c r="AO291" s="158" t="str">
        <f t="shared" si="130"/>
        <v/>
      </c>
      <c r="AP291" s="70" t="str">
        <f t="shared" si="131"/>
        <v/>
      </c>
      <c r="AQ291" s="158" t="str">
        <f t="shared" si="111"/>
        <v/>
      </c>
      <c r="AR291" s="158" t="str">
        <f t="shared" si="132"/>
        <v/>
      </c>
    </row>
    <row r="292" spans="1:44" ht="11.25" customHeight="1" x14ac:dyDescent="0.2">
      <c r="A292" s="131" t="s">
        <v>738</v>
      </c>
      <c r="B292" s="133"/>
      <c r="C292" s="133"/>
      <c r="D292" s="133"/>
      <c r="E292" s="133">
        <v>1</v>
      </c>
      <c r="F292" s="143">
        <f t="shared" si="108"/>
        <v>0</v>
      </c>
      <c r="G292" s="147"/>
      <c r="H292" s="148"/>
      <c r="I292" s="144"/>
      <c r="J292" s="150"/>
      <c r="K292" s="151"/>
      <c r="L292" s="152">
        <f t="shared" si="112"/>
        <v>0</v>
      </c>
      <c r="M292" s="152">
        <f t="shared" si="113"/>
        <v>0</v>
      </c>
      <c r="N292" s="155"/>
      <c r="O292" s="154"/>
      <c r="P292" s="146"/>
      <c r="Q292" s="128">
        <f ca="1">IF(OR(ISBLANK($C$10),ISBLANK($C$12),ISBLANK($G$12),ISBLANK($G$13),AND(LEFT(G292,6)="Atrium",ISBLANK(I292))=TRUE)=TRUE,0,IF(LEFT(G292,6)="Atrium",IF(G292='ASHRAE 90.1 2013 - CST'!$D$2,0.4+I292*0.02,I292*0.03),IF(ISBLANK(G292),IF(ISBLANK(H292),"0",VLOOKUP(H292,INDIRECT("BSSTTable_"&amp;$C$10),2,FALSE)),INDEX(INDIRECT("CSTTable_"&amp;$C$10),MATCH($C$12,INDIRECT("BldgTypes_"&amp;$C$10),0),MATCH(G292,INDIRECT("CSTTableTypes_"&amp;$C$10),0)))))</f>
        <v>0</v>
      </c>
      <c r="R292" s="128">
        <f t="shared" ca="1" si="114"/>
        <v>0</v>
      </c>
      <c r="S292" s="128">
        <f t="shared" ca="1" si="115"/>
        <v>0</v>
      </c>
      <c r="T292" s="130">
        <f t="shared" si="116"/>
        <v>0</v>
      </c>
      <c r="U292" s="130">
        <f t="shared" si="117"/>
        <v>0</v>
      </c>
      <c r="V292" s="135">
        <f t="shared" ca="1" si="118"/>
        <v>0</v>
      </c>
      <c r="W292" s="135">
        <f t="shared" ca="1" si="119"/>
        <v>0</v>
      </c>
      <c r="X292" s="135">
        <f t="shared" ca="1" si="120"/>
        <v>0</v>
      </c>
      <c r="Y292" s="135">
        <f t="shared" ca="1" si="121"/>
        <v>0</v>
      </c>
      <c r="Z292" s="129">
        <f t="shared" si="122"/>
        <v>0</v>
      </c>
      <c r="AA292" s="129">
        <f t="shared" si="123"/>
        <v>0</v>
      </c>
      <c r="AB292" s="130">
        <f t="shared" ca="1" si="124"/>
        <v>0</v>
      </c>
      <c r="AC292" s="130">
        <f t="shared" ca="1" si="125"/>
        <v>0</v>
      </c>
      <c r="AD292" s="130">
        <f t="shared" si="109"/>
        <v>0</v>
      </c>
      <c r="AE292" s="130">
        <f t="shared" si="126"/>
        <v>0</v>
      </c>
      <c r="AF292" s="130">
        <f t="shared" ca="1" si="127"/>
        <v>0</v>
      </c>
      <c r="AG292" s="130">
        <f t="shared" ca="1" si="128"/>
        <v>0</v>
      </c>
      <c r="AH292" s="218"/>
      <c r="AI292" s="204"/>
      <c r="AJ292" s="204"/>
      <c r="AK292" s="162">
        <f t="shared" si="133"/>
        <v>272</v>
      </c>
      <c r="AL292" s="70">
        <f t="shared" si="129"/>
        <v>0</v>
      </c>
      <c r="AM292" s="70" t="e">
        <f>VLOOKUP(Worksheet!N292,code!$K$3:$M$13,3,FALSE)</f>
        <v>#N/A</v>
      </c>
      <c r="AN292" s="158" t="str">
        <f t="shared" si="110"/>
        <v/>
      </c>
      <c r="AO292" s="158" t="str">
        <f t="shared" si="130"/>
        <v/>
      </c>
      <c r="AP292" s="70" t="str">
        <f t="shared" si="131"/>
        <v/>
      </c>
      <c r="AQ292" s="158" t="str">
        <f t="shared" si="111"/>
        <v/>
      </c>
      <c r="AR292" s="158" t="str">
        <f t="shared" si="132"/>
        <v/>
      </c>
    </row>
    <row r="293" spans="1:44" ht="11.25" customHeight="1" x14ac:dyDescent="0.2">
      <c r="A293" s="131" t="s">
        <v>738</v>
      </c>
      <c r="B293" s="133"/>
      <c r="C293" s="133"/>
      <c r="D293" s="133"/>
      <c r="E293" s="133">
        <v>1</v>
      </c>
      <c r="F293" s="143">
        <f t="shared" si="108"/>
        <v>0</v>
      </c>
      <c r="G293" s="147"/>
      <c r="H293" s="148"/>
      <c r="I293" s="144"/>
      <c r="J293" s="150"/>
      <c r="K293" s="151"/>
      <c r="L293" s="152">
        <f t="shared" si="112"/>
        <v>0</v>
      </c>
      <c r="M293" s="152">
        <f t="shared" si="113"/>
        <v>0</v>
      </c>
      <c r="N293" s="155"/>
      <c r="O293" s="154"/>
      <c r="P293" s="146"/>
      <c r="Q293" s="128">
        <f ca="1">IF(OR(ISBLANK($C$10),ISBLANK($C$12),ISBLANK($G$12),ISBLANK($G$13),AND(LEFT(G293,6)="Atrium",ISBLANK(I293))=TRUE)=TRUE,0,IF(LEFT(G293,6)="Atrium",IF(G293='ASHRAE 90.1 2013 - CST'!$D$2,0.4+I293*0.02,I293*0.03),IF(ISBLANK(G293),IF(ISBLANK(H293),"0",VLOOKUP(H293,INDIRECT("BSSTTable_"&amp;$C$10),2,FALSE)),INDEX(INDIRECT("CSTTable_"&amp;$C$10),MATCH($C$12,INDIRECT("BldgTypes_"&amp;$C$10),0),MATCH(G293,INDIRECT("CSTTableTypes_"&amp;$C$10),0)))))</f>
        <v>0</v>
      </c>
      <c r="R293" s="128">
        <f t="shared" ca="1" si="114"/>
        <v>0</v>
      </c>
      <c r="S293" s="128">
        <f t="shared" ca="1" si="115"/>
        <v>0</v>
      </c>
      <c r="T293" s="130">
        <f t="shared" si="116"/>
        <v>0</v>
      </c>
      <c r="U293" s="130">
        <f t="shared" si="117"/>
        <v>0</v>
      </c>
      <c r="V293" s="135">
        <f t="shared" ca="1" si="118"/>
        <v>0</v>
      </c>
      <c r="W293" s="135">
        <f t="shared" ca="1" si="119"/>
        <v>0</v>
      </c>
      <c r="X293" s="135">
        <f t="shared" ca="1" si="120"/>
        <v>0</v>
      </c>
      <c r="Y293" s="135">
        <f t="shared" ca="1" si="121"/>
        <v>0</v>
      </c>
      <c r="Z293" s="129">
        <f t="shared" si="122"/>
        <v>0</v>
      </c>
      <c r="AA293" s="129">
        <f t="shared" si="123"/>
        <v>0</v>
      </c>
      <c r="AB293" s="130">
        <f t="shared" ca="1" si="124"/>
        <v>0</v>
      </c>
      <c r="AC293" s="130">
        <f t="shared" ca="1" si="125"/>
        <v>0</v>
      </c>
      <c r="AD293" s="130">
        <f t="shared" si="109"/>
        <v>0</v>
      </c>
      <c r="AE293" s="130">
        <f t="shared" si="126"/>
        <v>0</v>
      </c>
      <c r="AF293" s="130">
        <f t="shared" ca="1" si="127"/>
        <v>0</v>
      </c>
      <c r="AG293" s="130">
        <f t="shared" ca="1" si="128"/>
        <v>0</v>
      </c>
      <c r="AH293" s="218"/>
      <c r="AI293" s="204"/>
      <c r="AJ293" s="204"/>
      <c r="AK293" s="162">
        <f t="shared" si="133"/>
        <v>273</v>
      </c>
      <c r="AL293" s="70">
        <f t="shared" si="129"/>
        <v>0</v>
      </c>
      <c r="AM293" s="70" t="e">
        <f>VLOOKUP(Worksheet!N293,code!$K$3:$M$13,3,FALSE)</f>
        <v>#N/A</v>
      </c>
      <c r="AN293" s="158" t="str">
        <f t="shared" si="110"/>
        <v/>
      </c>
      <c r="AO293" s="158" t="str">
        <f t="shared" si="130"/>
        <v/>
      </c>
      <c r="AP293" s="70" t="str">
        <f t="shared" si="131"/>
        <v/>
      </c>
      <c r="AQ293" s="158" t="str">
        <f t="shared" si="111"/>
        <v/>
      </c>
      <c r="AR293" s="158" t="str">
        <f t="shared" si="132"/>
        <v/>
      </c>
    </row>
    <row r="294" spans="1:44" ht="11.25" customHeight="1" x14ac:dyDescent="0.2">
      <c r="A294" s="131" t="s">
        <v>738</v>
      </c>
      <c r="B294" s="133"/>
      <c r="C294" s="133"/>
      <c r="D294" s="133"/>
      <c r="E294" s="133">
        <v>1</v>
      </c>
      <c r="F294" s="143">
        <f t="shared" si="108"/>
        <v>0</v>
      </c>
      <c r="G294" s="147"/>
      <c r="H294" s="148"/>
      <c r="I294" s="144"/>
      <c r="J294" s="150"/>
      <c r="K294" s="151"/>
      <c r="L294" s="152">
        <f t="shared" si="112"/>
        <v>0</v>
      </c>
      <c r="M294" s="152">
        <f t="shared" si="113"/>
        <v>0</v>
      </c>
      <c r="N294" s="155"/>
      <c r="O294" s="154"/>
      <c r="P294" s="146"/>
      <c r="Q294" s="128">
        <f ca="1">IF(OR(ISBLANK($C$10),ISBLANK($C$12),ISBLANK($G$12),ISBLANK($G$13),AND(LEFT(G294,6)="Atrium",ISBLANK(I294))=TRUE)=TRUE,0,IF(LEFT(G294,6)="Atrium",IF(G294='ASHRAE 90.1 2013 - CST'!$D$2,0.4+I294*0.02,I294*0.03),IF(ISBLANK(G294),IF(ISBLANK(H294),"0",VLOOKUP(H294,INDIRECT("BSSTTable_"&amp;$C$10),2,FALSE)),INDEX(INDIRECT("CSTTable_"&amp;$C$10),MATCH($C$12,INDIRECT("BldgTypes_"&amp;$C$10),0),MATCH(G294,INDIRECT("CSTTableTypes_"&amp;$C$10),0)))))</f>
        <v>0</v>
      </c>
      <c r="R294" s="128">
        <f t="shared" ca="1" si="114"/>
        <v>0</v>
      </c>
      <c r="S294" s="128">
        <f t="shared" ca="1" si="115"/>
        <v>0</v>
      </c>
      <c r="T294" s="130">
        <f t="shared" si="116"/>
        <v>0</v>
      </c>
      <c r="U294" s="130">
        <f t="shared" si="117"/>
        <v>0</v>
      </c>
      <c r="V294" s="135">
        <f t="shared" ca="1" si="118"/>
        <v>0</v>
      </c>
      <c r="W294" s="135">
        <f t="shared" ca="1" si="119"/>
        <v>0</v>
      </c>
      <c r="X294" s="135">
        <f t="shared" ca="1" si="120"/>
        <v>0</v>
      </c>
      <c r="Y294" s="135">
        <f t="shared" ca="1" si="121"/>
        <v>0</v>
      </c>
      <c r="Z294" s="129">
        <f t="shared" si="122"/>
        <v>0</v>
      </c>
      <c r="AA294" s="129">
        <f t="shared" si="123"/>
        <v>0</v>
      </c>
      <c r="AB294" s="130">
        <f t="shared" ca="1" si="124"/>
        <v>0</v>
      </c>
      <c r="AC294" s="130">
        <f t="shared" ca="1" si="125"/>
        <v>0</v>
      </c>
      <c r="AD294" s="130">
        <f t="shared" si="109"/>
        <v>0</v>
      </c>
      <c r="AE294" s="130">
        <f t="shared" si="126"/>
        <v>0</v>
      </c>
      <c r="AF294" s="130">
        <f t="shared" ca="1" si="127"/>
        <v>0</v>
      </c>
      <c r="AG294" s="130">
        <f t="shared" ca="1" si="128"/>
        <v>0</v>
      </c>
      <c r="AH294" s="218"/>
      <c r="AI294" s="204"/>
      <c r="AJ294" s="204"/>
      <c r="AK294" s="162">
        <f t="shared" si="133"/>
        <v>274</v>
      </c>
      <c r="AL294" s="70">
        <f t="shared" si="129"/>
        <v>0</v>
      </c>
      <c r="AM294" s="70" t="e">
        <f>VLOOKUP(Worksheet!N294,code!$K$3:$M$13,3,FALSE)</f>
        <v>#N/A</v>
      </c>
      <c r="AN294" s="158" t="str">
        <f t="shared" si="110"/>
        <v/>
      </c>
      <c r="AO294" s="158" t="str">
        <f t="shared" si="130"/>
        <v/>
      </c>
      <c r="AP294" s="70" t="str">
        <f t="shared" si="131"/>
        <v/>
      </c>
      <c r="AQ294" s="158" t="str">
        <f t="shared" si="111"/>
        <v/>
      </c>
      <c r="AR294" s="158" t="str">
        <f t="shared" si="132"/>
        <v/>
      </c>
    </row>
    <row r="295" spans="1:44" ht="11.25" customHeight="1" x14ac:dyDescent="0.2">
      <c r="A295" s="131" t="s">
        <v>738</v>
      </c>
      <c r="B295" s="133"/>
      <c r="C295" s="133"/>
      <c r="D295" s="133"/>
      <c r="E295" s="133">
        <v>1</v>
      </c>
      <c r="F295" s="143">
        <f t="shared" si="108"/>
        <v>0</v>
      </c>
      <c r="G295" s="147"/>
      <c r="H295" s="148"/>
      <c r="I295" s="144"/>
      <c r="J295" s="150"/>
      <c r="K295" s="151"/>
      <c r="L295" s="152">
        <f t="shared" si="112"/>
        <v>0</v>
      </c>
      <c r="M295" s="152">
        <f t="shared" si="113"/>
        <v>0</v>
      </c>
      <c r="N295" s="155"/>
      <c r="O295" s="154"/>
      <c r="P295" s="146"/>
      <c r="Q295" s="128">
        <f ca="1">IF(OR(ISBLANK($C$10),ISBLANK($C$12),ISBLANK($G$12),ISBLANK($G$13),AND(LEFT(G295,6)="Atrium",ISBLANK(I295))=TRUE)=TRUE,0,IF(LEFT(G295,6)="Atrium",IF(G295='ASHRAE 90.1 2013 - CST'!$D$2,0.4+I295*0.02,I295*0.03),IF(ISBLANK(G295),IF(ISBLANK(H295),"0",VLOOKUP(H295,INDIRECT("BSSTTable_"&amp;$C$10),2,FALSE)),INDEX(INDIRECT("CSTTable_"&amp;$C$10),MATCH($C$12,INDIRECT("BldgTypes_"&amp;$C$10),0),MATCH(G295,INDIRECT("CSTTableTypes_"&amp;$C$10),0)))))</f>
        <v>0</v>
      </c>
      <c r="R295" s="128">
        <f t="shared" ca="1" si="114"/>
        <v>0</v>
      </c>
      <c r="S295" s="128">
        <f t="shared" ca="1" si="115"/>
        <v>0</v>
      </c>
      <c r="T295" s="130">
        <f t="shared" si="116"/>
        <v>0</v>
      </c>
      <c r="U295" s="130">
        <f t="shared" si="117"/>
        <v>0</v>
      </c>
      <c r="V295" s="135">
        <f t="shared" ca="1" si="118"/>
        <v>0</v>
      </c>
      <c r="W295" s="135">
        <f t="shared" ca="1" si="119"/>
        <v>0</v>
      </c>
      <c r="X295" s="135">
        <f t="shared" ca="1" si="120"/>
        <v>0</v>
      </c>
      <c r="Y295" s="135">
        <f t="shared" ca="1" si="121"/>
        <v>0</v>
      </c>
      <c r="Z295" s="129">
        <f t="shared" si="122"/>
        <v>0</v>
      </c>
      <c r="AA295" s="129">
        <f t="shared" si="123"/>
        <v>0</v>
      </c>
      <c r="AB295" s="130">
        <f t="shared" ca="1" si="124"/>
        <v>0</v>
      </c>
      <c r="AC295" s="130">
        <f t="shared" ca="1" si="125"/>
        <v>0</v>
      </c>
      <c r="AD295" s="130">
        <f t="shared" si="109"/>
        <v>0</v>
      </c>
      <c r="AE295" s="130">
        <f t="shared" si="126"/>
        <v>0</v>
      </c>
      <c r="AF295" s="130">
        <f t="shared" ca="1" si="127"/>
        <v>0</v>
      </c>
      <c r="AG295" s="130">
        <f t="shared" ca="1" si="128"/>
        <v>0</v>
      </c>
      <c r="AH295" s="218"/>
      <c r="AI295" s="204"/>
      <c r="AJ295" s="204"/>
      <c r="AK295" s="162">
        <f t="shared" si="133"/>
        <v>275</v>
      </c>
      <c r="AL295" s="70">
        <f t="shared" si="129"/>
        <v>0</v>
      </c>
      <c r="AM295" s="70" t="e">
        <f>VLOOKUP(Worksheet!N295,code!$K$3:$M$13,3,FALSE)</f>
        <v>#N/A</v>
      </c>
      <c r="AN295" s="158" t="str">
        <f t="shared" si="110"/>
        <v/>
      </c>
      <c r="AO295" s="158" t="str">
        <f t="shared" si="130"/>
        <v/>
      </c>
      <c r="AP295" s="70" t="str">
        <f t="shared" si="131"/>
        <v/>
      </c>
      <c r="AQ295" s="158" t="str">
        <f t="shared" si="111"/>
        <v/>
      </c>
      <c r="AR295" s="158" t="str">
        <f t="shared" si="132"/>
        <v/>
      </c>
    </row>
    <row r="296" spans="1:44" ht="11.25" customHeight="1" x14ac:dyDescent="0.2">
      <c r="A296" s="131" t="s">
        <v>738</v>
      </c>
      <c r="B296" s="133"/>
      <c r="C296" s="133"/>
      <c r="D296" s="133"/>
      <c r="E296" s="133">
        <v>1</v>
      </c>
      <c r="F296" s="143">
        <f t="shared" si="108"/>
        <v>0</v>
      </c>
      <c r="G296" s="147"/>
      <c r="H296" s="148"/>
      <c r="I296" s="144"/>
      <c r="J296" s="150"/>
      <c r="K296" s="151"/>
      <c r="L296" s="152">
        <f t="shared" si="112"/>
        <v>0</v>
      </c>
      <c r="M296" s="152">
        <f t="shared" si="113"/>
        <v>0</v>
      </c>
      <c r="N296" s="155"/>
      <c r="O296" s="154"/>
      <c r="P296" s="146"/>
      <c r="Q296" s="128">
        <f ca="1">IF(OR(ISBLANK($C$10),ISBLANK($C$12),ISBLANK($G$12),ISBLANK($G$13),AND(LEFT(G296,6)="Atrium",ISBLANK(I296))=TRUE)=TRUE,0,IF(LEFT(G296,6)="Atrium",IF(G296='ASHRAE 90.1 2013 - CST'!$D$2,0.4+I296*0.02,I296*0.03),IF(ISBLANK(G296),IF(ISBLANK(H296),"0",VLOOKUP(H296,INDIRECT("BSSTTable_"&amp;$C$10),2,FALSE)),INDEX(INDIRECT("CSTTable_"&amp;$C$10),MATCH($C$12,INDIRECT("BldgTypes_"&amp;$C$10),0),MATCH(G296,INDIRECT("CSTTableTypes_"&amp;$C$10),0)))))</f>
        <v>0</v>
      </c>
      <c r="R296" s="128">
        <f t="shared" ca="1" si="114"/>
        <v>0</v>
      </c>
      <c r="S296" s="128">
        <f t="shared" ca="1" si="115"/>
        <v>0</v>
      </c>
      <c r="T296" s="130">
        <f t="shared" si="116"/>
        <v>0</v>
      </c>
      <c r="U296" s="130">
        <f t="shared" si="117"/>
        <v>0</v>
      </c>
      <c r="V296" s="135">
        <f t="shared" ca="1" si="118"/>
        <v>0</v>
      </c>
      <c r="W296" s="135">
        <f t="shared" ca="1" si="119"/>
        <v>0</v>
      </c>
      <c r="X296" s="135">
        <f t="shared" ca="1" si="120"/>
        <v>0</v>
      </c>
      <c r="Y296" s="135">
        <f t="shared" ca="1" si="121"/>
        <v>0</v>
      </c>
      <c r="Z296" s="129">
        <f t="shared" si="122"/>
        <v>0</v>
      </c>
      <c r="AA296" s="129">
        <f t="shared" si="123"/>
        <v>0</v>
      </c>
      <c r="AB296" s="130">
        <f t="shared" ca="1" si="124"/>
        <v>0</v>
      </c>
      <c r="AC296" s="130">
        <f t="shared" ca="1" si="125"/>
        <v>0</v>
      </c>
      <c r="AD296" s="130">
        <f t="shared" si="109"/>
        <v>0</v>
      </c>
      <c r="AE296" s="130">
        <f t="shared" si="126"/>
        <v>0</v>
      </c>
      <c r="AF296" s="130">
        <f t="shared" ca="1" si="127"/>
        <v>0</v>
      </c>
      <c r="AG296" s="130">
        <f t="shared" ca="1" si="128"/>
        <v>0</v>
      </c>
      <c r="AH296" s="218"/>
      <c r="AI296" s="204"/>
      <c r="AJ296" s="204"/>
      <c r="AK296" s="162">
        <f t="shared" si="133"/>
        <v>276</v>
      </c>
      <c r="AL296" s="70">
        <f t="shared" si="129"/>
        <v>0</v>
      </c>
      <c r="AM296" s="70" t="e">
        <f>VLOOKUP(Worksheet!N296,code!$K$3:$M$13,3,FALSE)</f>
        <v>#N/A</v>
      </c>
      <c r="AN296" s="158" t="str">
        <f t="shared" si="110"/>
        <v/>
      </c>
      <c r="AO296" s="158" t="str">
        <f t="shared" si="130"/>
        <v/>
      </c>
      <c r="AP296" s="70" t="str">
        <f t="shared" si="131"/>
        <v/>
      </c>
      <c r="AQ296" s="158" t="str">
        <f t="shared" si="111"/>
        <v/>
      </c>
      <c r="AR296" s="158" t="str">
        <f t="shared" si="132"/>
        <v/>
      </c>
    </row>
    <row r="297" spans="1:44" ht="11.25" customHeight="1" x14ac:dyDescent="0.2">
      <c r="A297" s="131" t="s">
        <v>738</v>
      </c>
      <c r="B297" s="133"/>
      <c r="C297" s="133"/>
      <c r="D297" s="133"/>
      <c r="E297" s="133">
        <v>1</v>
      </c>
      <c r="F297" s="143">
        <f t="shared" si="108"/>
        <v>0</v>
      </c>
      <c r="G297" s="147"/>
      <c r="H297" s="148"/>
      <c r="I297" s="144"/>
      <c r="J297" s="150"/>
      <c r="K297" s="151"/>
      <c r="L297" s="152">
        <f t="shared" si="112"/>
        <v>0</v>
      </c>
      <c r="M297" s="152">
        <f t="shared" si="113"/>
        <v>0</v>
      </c>
      <c r="N297" s="155"/>
      <c r="O297" s="154"/>
      <c r="P297" s="146"/>
      <c r="Q297" s="128">
        <f ca="1">IF(OR(ISBLANK($C$10),ISBLANK($C$12),ISBLANK($G$12),ISBLANK($G$13),AND(LEFT(G297,6)="Atrium",ISBLANK(I297))=TRUE)=TRUE,0,IF(LEFT(G297,6)="Atrium",IF(G297='ASHRAE 90.1 2013 - CST'!$D$2,0.4+I297*0.02,I297*0.03),IF(ISBLANK(G297),IF(ISBLANK(H297),"0",VLOOKUP(H297,INDIRECT("BSSTTable_"&amp;$C$10),2,FALSE)),INDEX(INDIRECT("CSTTable_"&amp;$C$10),MATCH($C$12,INDIRECT("BldgTypes_"&amp;$C$10),0),MATCH(G297,INDIRECT("CSTTableTypes_"&amp;$C$10),0)))))</f>
        <v>0</v>
      </c>
      <c r="R297" s="128">
        <f t="shared" ca="1" si="114"/>
        <v>0</v>
      </c>
      <c r="S297" s="128">
        <f t="shared" ca="1" si="115"/>
        <v>0</v>
      </c>
      <c r="T297" s="130">
        <f t="shared" si="116"/>
        <v>0</v>
      </c>
      <c r="U297" s="130">
        <f t="shared" si="117"/>
        <v>0</v>
      </c>
      <c r="V297" s="135">
        <f t="shared" ca="1" si="118"/>
        <v>0</v>
      </c>
      <c r="W297" s="135">
        <f t="shared" ca="1" si="119"/>
        <v>0</v>
      </c>
      <c r="X297" s="135">
        <f t="shared" ca="1" si="120"/>
        <v>0</v>
      </c>
      <c r="Y297" s="135">
        <f t="shared" ca="1" si="121"/>
        <v>0</v>
      </c>
      <c r="Z297" s="129">
        <f t="shared" si="122"/>
        <v>0</v>
      </c>
      <c r="AA297" s="129">
        <f t="shared" si="123"/>
        <v>0</v>
      </c>
      <c r="AB297" s="130">
        <f t="shared" ca="1" si="124"/>
        <v>0</v>
      </c>
      <c r="AC297" s="130">
        <f t="shared" ca="1" si="125"/>
        <v>0</v>
      </c>
      <c r="AD297" s="130">
        <f t="shared" si="109"/>
        <v>0</v>
      </c>
      <c r="AE297" s="130">
        <f t="shared" si="126"/>
        <v>0</v>
      </c>
      <c r="AF297" s="130">
        <f t="shared" ca="1" si="127"/>
        <v>0</v>
      </c>
      <c r="AG297" s="130">
        <f t="shared" ca="1" si="128"/>
        <v>0</v>
      </c>
      <c r="AH297" s="218"/>
      <c r="AI297" s="204"/>
      <c r="AJ297" s="204"/>
      <c r="AK297" s="162">
        <f t="shared" si="133"/>
        <v>277</v>
      </c>
      <c r="AL297" s="70">
        <f t="shared" si="129"/>
        <v>0</v>
      </c>
      <c r="AM297" s="70" t="e">
        <f>VLOOKUP(Worksheet!N297,code!$K$3:$M$13,3,FALSE)</f>
        <v>#N/A</v>
      </c>
      <c r="AN297" s="158" t="str">
        <f t="shared" si="110"/>
        <v/>
      </c>
      <c r="AO297" s="158" t="str">
        <f t="shared" si="130"/>
        <v/>
      </c>
      <c r="AP297" s="70" t="str">
        <f t="shared" si="131"/>
        <v/>
      </c>
      <c r="AQ297" s="158" t="str">
        <f t="shared" si="111"/>
        <v/>
      </c>
      <c r="AR297" s="158" t="str">
        <f t="shared" si="132"/>
        <v/>
      </c>
    </row>
    <row r="298" spans="1:44" ht="11.25" customHeight="1" x14ac:dyDescent="0.2">
      <c r="A298" s="131" t="s">
        <v>738</v>
      </c>
      <c r="B298" s="133"/>
      <c r="C298" s="133"/>
      <c r="D298" s="133"/>
      <c r="E298" s="133">
        <v>1</v>
      </c>
      <c r="F298" s="143">
        <f t="shared" si="108"/>
        <v>0</v>
      </c>
      <c r="G298" s="147"/>
      <c r="H298" s="148"/>
      <c r="I298" s="144"/>
      <c r="J298" s="150"/>
      <c r="K298" s="151"/>
      <c r="L298" s="152">
        <f t="shared" si="112"/>
        <v>0</v>
      </c>
      <c r="M298" s="152">
        <f t="shared" si="113"/>
        <v>0</v>
      </c>
      <c r="N298" s="155"/>
      <c r="O298" s="154"/>
      <c r="P298" s="146"/>
      <c r="Q298" s="128">
        <f ca="1">IF(OR(ISBLANK($C$10),ISBLANK($C$12),ISBLANK($G$12),ISBLANK($G$13),AND(LEFT(G298,6)="Atrium",ISBLANK(I298))=TRUE)=TRUE,0,IF(LEFT(G298,6)="Atrium",IF(G298='ASHRAE 90.1 2013 - CST'!$D$2,0.4+I298*0.02,I298*0.03),IF(ISBLANK(G298),IF(ISBLANK(H298),"0",VLOOKUP(H298,INDIRECT("BSSTTable_"&amp;$C$10),2,FALSE)),INDEX(INDIRECT("CSTTable_"&amp;$C$10),MATCH($C$12,INDIRECT("BldgTypes_"&amp;$C$10),0),MATCH(G298,INDIRECT("CSTTableTypes_"&amp;$C$10),0)))))</f>
        <v>0</v>
      </c>
      <c r="R298" s="128">
        <f t="shared" ca="1" si="114"/>
        <v>0</v>
      </c>
      <c r="S298" s="128">
        <f t="shared" ca="1" si="115"/>
        <v>0</v>
      </c>
      <c r="T298" s="130">
        <f t="shared" si="116"/>
        <v>0</v>
      </c>
      <c r="U298" s="130">
        <f t="shared" si="117"/>
        <v>0</v>
      </c>
      <c r="V298" s="135">
        <f t="shared" ca="1" si="118"/>
        <v>0</v>
      </c>
      <c r="W298" s="135">
        <f t="shared" ca="1" si="119"/>
        <v>0</v>
      </c>
      <c r="X298" s="135">
        <f t="shared" ca="1" si="120"/>
        <v>0</v>
      </c>
      <c r="Y298" s="135">
        <f t="shared" ca="1" si="121"/>
        <v>0</v>
      </c>
      <c r="Z298" s="129">
        <f t="shared" si="122"/>
        <v>0</v>
      </c>
      <c r="AA298" s="129">
        <f t="shared" si="123"/>
        <v>0</v>
      </c>
      <c r="AB298" s="130">
        <f t="shared" ca="1" si="124"/>
        <v>0</v>
      </c>
      <c r="AC298" s="130">
        <f t="shared" ca="1" si="125"/>
        <v>0</v>
      </c>
      <c r="AD298" s="130">
        <f t="shared" si="109"/>
        <v>0</v>
      </c>
      <c r="AE298" s="130">
        <f t="shared" si="126"/>
        <v>0</v>
      </c>
      <c r="AF298" s="130">
        <f t="shared" ca="1" si="127"/>
        <v>0</v>
      </c>
      <c r="AG298" s="130">
        <f t="shared" ca="1" si="128"/>
        <v>0</v>
      </c>
      <c r="AH298" s="218"/>
      <c r="AI298" s="204"/>
      <c r="AJ298" s="204"/>
      <c r="AK298" s="162">
        <f t="shared" si="133"/>
        <v>278</v>
      </c>
      <c r="AL298" s="70">
        <f t="shared" si="129"/>
        <v>0</v>
      </c>
      <c r="AM298" s="70" t="e">
        <f>VLOOKUP(Worksheet!N298,code!$K$3:$M$13,3,FALSE)</f>
        <v>#N/A</v>
      </c>
      <c r="AN298" s="158" t="str">
        <f t="shared" si="110"/>
        <v/>
      </c>
      <c r="AO298" s="158" t="str">
        <f t="shared" si="130"/>
        <v/>
      </c>
      <c r="AP298" s="70" t="str">
        <f t="shared" si="131"/>
        <v/>
      </c>
      <c r="AQ298" s="158" t="str">
        <f t="shared" si="111"/>
        <v/>
      </c>
      <c r="AR298" s="158" t="str">
        <f t="shared" si="132"/>
        <v/>
      </c>
    </row>
    <row r="299" spans="1:44" ht="11.25" customHeight="1" x14ac:dyDescent="0.2">
      <c r="A299" s="131" t="s">
        <v>738</v>
      </c>
      <c r="B299" s="133"/>
      <c r="C299" s="133"/>
      <c r="D299" s="133"/>
      <c r="E299" s="133">
        <v>1</v>
      </c>
      <c r="F299" s="143">
        <f t="shared" si="108"/>
        <v>0</v>
      </c>
      <c r="G299" s="147"/>
      <c r="H299" s="148"/>
      <c r="I299" s="144"/>
      <c r="J299" s="150"/>
      <c r="K299" s="151"/>
      <c r="L299" s="152">
        <f t="shared" si="112"/>
        <v>0</v>
      </c>
      <c r="M299" s="152">
        <f t="shared" si="113"/>
        <v>0</v>
      </c>
      <c r="N299" s="155"/>
      <c r="O299" s="154"/>
      <c r="P299" s="146"/>
      <c r="Q299" s="128">
        <f ca="1">IF(OR(ISBLANK($C$10),ISBLANK($C$12),ISBLANK($G$12),ISBLANK($G$13),AND(LEFT(G299,6)="Atrium",ISBLANK(I299))=TRUE)=TRUE,0,IF(LEFT(G299,6)="Atrium",IF(G299='ASHRAE 90.1 2013 - CST'!$D$2,0.4+I299*0.02,I299*0.03),IF(ISBLANK(G299),IF(ISBLANK(H299),"0",VLOOKUP(H299,INDIRECT("BSSTTable_"&amp;$C$10),2,FALSE)),INDEX(INDIRECT("CSTTable_"&amp;$C$10),MATCH($C$12,INDIRECT("BldgTypes_"&amp;$C$10),0),MATCH(G299,INDIRECT("CSTTableTypes_"&amp;$C$10),0)))))</f>
        <v>0</v>
      </c>
      <c r="R299" s="128">
        <f t="shared" ca="1" si="114"/>
        <v>0</v>
      </c>
      <c r="S299" s="128">
        <f t="shared" ca="1" si="115"/>
        <v>0</v>
      </c>
      <c r="T299" s="130">
        <f t="shared" si="116"/>
        <v>0</v>
      </c>
      <c r="U299" s="130">
        <f t="shared" si="117"/>
        <v>0</v>
      </c>
      <c r="V299" s="135">
        <f t="shared" ca="1" si="118"/>
        <v>0</v>
      </c>
      <c r="W299" s="135">
        <f t="shared" ca="1" si="119"/>
        <v>0</v>
      </c>
      <c r="X299" s="135">
        <f t="shared" ca="1" si="120"/>
        <v>0</v>
      </c>
      <c r="Y299" s="135">
        <f t="shared" ca="1" si="121"/>
        <v>0</v>
      </c>
      <c r="Z299" s="129">
        <f t="shared" si="122"/>
        <v>0</v>
      </c>
      <c r="AA299" s="129">
        <f t="shared" si="123"/>
        <v>0</v>
      </c>
      <c r="AB299" s="130">
        <f t="shared" ca="1" si="124"/>
        <v>0</v>
      </c>
      <c r="AC299" s="130">
        <f t="shared" ca="1" si="125"/>
        <v>0</v>
      </c>
      <c r="AD299" s="130">
        <f t="shared" si="109"/>
        <v>0</v>
      </c>
      <c r="AE299" s="130">
        <f t="shared" si="126"/>
        <v>0</v>
      </c>
      <c r="AF299" s="130">
        <f t="shared" ca="1" si="127"/>
        <v>0</v>
      </c>
      <c r="AG299" s="130">
        <f t="shared" ca="1" si="128"/>
        <v>0</v>
      </c>
      <c r="AH299" s="218"/>
      <c r="AI299" s="204"/>
      <c r="AJ299" s="204"/>
      <c r="AK299" s="162">
        <f t="shared" si="133"/>
        <v>279</v>
      </c>
      <c r="AL299" s="70">
        <f t="shared" si="129"/>
        <v>0</v>
      </c>
      <c r="AM299" s="70" t="e">
        <f>VLOOKUP(Worksheet!N299,code!$K$3:$M$13,3,FALSE)</f>
        <v>#N/A</v>
      </c>
      <c r="AN299" s="158" t="str">
        <f t="shared" si="110"/>
        <v/>
      </c>
      <c r="AO299" s="158" t="str">
        <f t="shared" si="130"/>
        <v/>
      </c>
      <c r="AP299" s="70" t="str">
        <f t="shared" si="131"/>
        <v/>
      </c>
      <c r="AQ299" s="158" t="str">
        <f t="shared" si="111"/>
        <v/>
      </c>
      <c r="AR299" s="158" t="str">
        <f t="shared" si="132"/>
        <v/>
      </c>
    </row>
    <row r="300" spans="1:44" ht="11.25" customHeight="1" x14ac:dyDescent="0.2">
      <c r="A300" s="131" t="s">
        <v>738</v>
      </c>
      <c r="B300" s="133"/>
      <c r="C300" s="133"/>
      <c r="D300" s="133"/>
      <c r="E300" s="133">
        <v>1</v>
      </c>
      <c r="F300" s="143">
        <f t="shared" si="108"/>
        <v>0</v>
      </c>
      <c r="G300" s="147"/>
      <c r="H300" s="148"/>
      <c r="I300" s="144"/>
      <c r="J300" s="150"/>
      <c r="K300" s="151"/>
      <c r="L300" s="152">
        <f t="shared" si="112"/>
        <v>0</v>
      </c>
      <c r="M300" s="152">
        <f t="shared" si="113"/>
        <v>0</v>
      </c>
      <c r="N300" s="155"/>
      <c r="O300" s="154"/>
      <c r="P300" s="146"/>
      <c r="Q300" s="128">
        <f ca="1">IF(OR(ISBLANK($C$10),ISBLANK($C$12),ISBLANK($G$12),ISBLANK($G$13),AND(LEFT(G300,6)="Atrium",ISBLANK(I300))=TRUE)=TRUE,0,IF(LEFT(G300,6)="Atrium",IF(G300='ASHRAE 90.1 2013 - CST'!$D$2,0.4+I300*0.02,I300*0.03),IF(ISBLANK(G300),IF(ISBLANK(H300),"0",VLOOKUP(H300,INDIRECT("BSSTTable_"&amp;$C$10),2,FALSE)),INDEX(INDIRECT("CSTTable_"&amp;$C$10),MATCH($C$12,INDIRECT("BldgTypes_"&amp;$C$10),0),MATCH(G300,INDIRECT("CSTTableTypes_"&amp;$C$10),0)))))</f>
        <v>0</v>
      </c>
      <c r="R300" s="128">
        <f t="shared" ca="1" si="114"/>
        <v>0</v>
      </c>
      <c r="S300" s="128">
        <f t="shared" ca="1" si="115"/>
        <v>0</v>
      </c>
      <c r="T300" s="130">
        <f t="shared" si="116"/>
        <v>0</v>
      </c>
      <c r="U300" s="130">
        <f t="shared" si="117"/>
        <v>0</v>
      </c>
      <c r="V300" s="135">
        <f t="shared" ca="1" si="118"/>
        <v>0</v>
      </c>
      <c r="W300" s="135">
        <f t="shared" ca="1" si="119"/>
        <v>0</v>
      </c>
      <c r="X300" s="135">
        <f t="shared" ca="1" si="120"/>
        <v>0</v>
      </c>
      <c r="Y300" s="135">
        <f t="shared" ca="1" si="121"/>
        <v>0</v>
      </c>
      <c r="Z300" s="129">
        <f t="shared" si="122"/>
        <v>0</v>
      </c>
      <c r="AA300" s="129">
        <f t="shared" si="123"/>
        <v>0</v>
      </c>
      <c r="AB300" s="130">
        <f t="shared" ca="1" si="124"/>
        <v>0</v>
      </c>
      <c r="AC300" s="130">
        <f t="shared" ca="1" si="125"/>
        <v>0</v>
      </c>
      <c r="AD300" s="130">
        <f t="shared" si="109"/>
        <v>0</v>
      </c>
      <c r="AE300" s="130">
        <f t="shared" si="126"/>
        <v>0</v>
      </c>
      <c r="AF300" s="130">
        <f t="shared" ca="1" si="127"/>
        <v>0</v>
      </c>
      <c r="AG300" s="130">
        <f t="shared" ca="1" si="128"/>
        <v>0</v>
      </c>
      <c r="AH300" s="218"/>
      <c r="AI300" s="204"/>
      <c r="AJ300" s="204"/>
      <c r="AK300" s="162">
        <f t="shared" si="133"/>
        <v>280</v>
      </c>
      <c r="AL300" s="70">
        <f t="shared" si="129"/>
        <v>0</v>
      </c>
      <c r="AM300" s="70" t="e">
        <f>VLOOKUP(Worksheet!N300,code!$K$3:$M$13,3,FALSE)</f>
        <v>#N/A</v>
      </c>
      <c r="AN300" s="158" t="str">
        <f t="shared" si="110"/>
        <v/>
      </c>
      <c r="AO300" s="158" t="str">
        <f t="shared" si="130"/>
        <v/>
      </c>
      <c r="AP300" s="70" t="str">
        <f t="shared" si="131"/>
        <v/>
      </c>
      <c r="AQ300" s="158" t="str">
        <f t="shared" si="111"/>
        <v/>
      </c>
      <c r="AR300" s="158" t="str">
        <f t="shared" si="132"/>
        <v/>
      </c>
    </row>
    <row r="301" spans="1:44" ht="11.25" customHeight="1" x14ac:dyDescent="0.2">
      <c r="A301" s="131" t="s">
        <v>738</v>
      </c>
      <c r="B301" s="133"/>
      <c r="C301" s="133"/>
      <c r="D301" s="133"/>
      <c r="E301" s="133">
        <v>1</v>
      </c>
      <c r="F301" s="143">
        <f t="shared" ref="F301:F364" si="134">B301*E301</f>
        <v>0</v>
      </c>
      <c r="G301" s="147"/>
      <c r="H301" s="148"/>
      <c r="I301" s="144"/>
      <c r="J301" s="150"/>
      <c r="K301" s="151"/>
      <c r="L301" s="152">
        <f t="shared" si="112"/>
        <v>0</v>
      </c>
      <c r="M301" s="152">
        <f t="shared" si="113"/>
        <v>0</v>
      </c>
      <c r="N301" s="155"/>
      <c r="O301" s="154"/>
      <c r="P301" s="146"/>
      <c r="Q301" s="128">
        <f ca="1">IF(OR(ISBLANK($C$10),ISBLANK($C$12),ISBLANK($G$12),ISBLANK($G$13),AND(LEFT(G301,6)="Atrium",ISBLANK(I301))=TRUE)=TRUE,0,IF(LEFT(G301,6)="Atrium",IF(G301='ASHRAE 90.1 2013 - CST'!$D$2,0.4+I301*0.02,I301*0.03),IF(ISBLANK(G301),IF(ISBLANK(H301),"0",VLOOKUP(H301,INDIRECT("BSSTTable_"&amp;$C$10),2,FALSE)),INDEX(INDIRECT("CSTTable_"&amp;$C$10),MATCH($C$12,INDIRECT("BldgTypes_"&amp;$C$10),0),MATCH(G301,INDIRECT("CSTTableTypes_"&amp;$C$10),0)))))</f>
        <v>0</v>
      </c>
      <c r="R301" s="128">
        <f t="shared" ca="1" si="114"/>
        <v>0</v>
      </c>
      <c r="S301" s="128">
        <f t="shared" ca="1" si="115"/>
        <v>0</v>
      </c>
      <c r="T301" s="130">
        <f t="shared" si="116"/>
        <v>0</v>
      </c>
      <c r="U301" s="130">
        <f t="shared" si="117"/>
        <v>0</v>
      </c>
      <c r="V301" s="135">
        <f t="shared" ca="1" si="118"/>
        <v>0</v>
      </c>
      <c r="W301" s="135">
        <f t="shared" ca="1" si="119"/>
        <v>0</v>
      </c>
      <c r="X301" s="135">
        <f t="shared" ca="1" si="120"/>
        <v>0</v>
      </c>
      <c r="Y301" s="135">
        <f t="shared" ca="1" si="121"/>
        <v>0</v>
      </c>
      <c r="Z301" s="129">
        <f t="shared" si="122"/>
        <v>0</v>
      </c>
      <c r="AA301" s="129">
        <f t="shared" si="123"/>
        <v>0</v>
      </c>
      <c r="AB301" s="130">
        <f t="shared" ca="1" si="124"/>
        <v>0</v>
      </c>
      <c r="AC301" s="130">
        <f t="shared" ca="1" si="125"/>
        <v>0</v>
      </c>
      <c r="AD301" s="130">
        <f t="shared" ref="AD301:AD364" si="135">IF(AND(NOT(ISNA(T301)),$Z301="y"),V301,0)</f>
        <v>0</v>
      </c>
      <c r="AE301" s="130">
        <f t="shared" ref="AE301:AE364" si="136">IF(AND(NOT(ISNA(U301)),$AA301="y"),W301,0)</f>
        <v>0</v>
      </c>
      <c r="AF301" s="130">
        <f t="shared" ca="1" si="127"/>
        <v>0</v>
      </c>
      <c r="AG301" s="130">
        <f t="shared" ca="1" si="128"/>
        <v>0</v>
      </c>
      <c r="AH301" s="218"/>
      <c r="AI301" s="204"/>
      <c r="AJ301" s="204"/>
      <c r="AK301" s="162">
        <f t="shared" ref="AK301:AK364" si="137">AK300+1</f>
        <v>281</v>
      </c>
      <c r="AL301" s="70">
        <f t="shared" si="129"/>
        <v>0</v>
      </c>
      <c r="AM301" s="70" t="e">
        <f>VLOOKUP(Worksheet!N301,code!$K$3:$M$13,3,FALSE)</f>
        <v>#N/A</v>
      </c>
      <c r="AN301" s="158" t="str">
        <f t="shared" si="110"/>
        <v/>
      </c>
      <c r="AO301" s="158" t="str">
        <f t="shared" si="130"/>
        <v/>
      </c>
      <c r="AP301" s="70" t="str">
        <f t="shared" si="131"/>
        <v/>
      </c>
      <c r="AQ301" s="158" t="str">
        <f t="shared" si="111"/>
        <v/>
      </c>
      <c r="AR301" s="158" t="str">
        <f t="shared" si="132"/>
        <v/>
      </c>
    </row>
    <row r="302" spans="1:44" ht="11.25" customHeight="1" x14ac:dyDescent="0.2">
      <c r="A302" s="131" t="s">
        <v>738</v>
      </c>
      <c r="B302" s="133"/>
      <c r="C302" s="133"/>
      <c r="D302" s="133"/>
      <c r="E302" s="133">
        <v>1</v>
      </c>
      <c r="F302" s="143">
        <f t="shared" si="134"/>
        <v>0</v>
      </c>
      <c r="G302" s="147"/>
      <c r="H302" s="148"/>
      <c r="I302" s="144"/>
      <c r="J302" s="150"/>
      <c r="K302" s="151"/>
      <c r="L302" s="152">
        <f t="shared" si="112"/>
        <v>0</v>
      </c>
      <c r="M302" s="152">
        <f t="shared" si="113"/>
        <v>0</v>
      </c>
      <c r="N302" s="155"/>
      <c r="O302" s="154"/>
      <c r="P302" s="146"/>
      <c r="Q302" s="128">
        <f ca="1">IF(OR(ISBLANK($C$10),ISBLANK($C$12),ISBLANK($G$12),ISBLANK($G$13),AND(LEFT(G302,6)="Atrium",ISBLANK(I302))=TRUE)=TRUE,0,IF(LEFT(G302,6)="Atrium",IF(G302='ASHRAE 90.1 2013 - CST'!$D$2,0.4+I302*0.02,I302*0.03),IF(ISBLANK(G302),IF(ISBLANK(H302),"0",VLOOKUP(H302,INDIRECT("BSSTTable_"&amp;$C$10),2,FALSE)),INDEX(INDIRECT("CSTTable_"&amp;$C$10),MATCH($C$12,INDIRECT("BldgTypes_"&amp;$C$10),0),MATCH(G302,INDIRECT("CSTTableTypes_"&amp;$C$10),0)))))</f>
        <v>0</v>
      </c>
      <c r="R302" s="128">
        <f t="shared" ca="1" si="114"/>
        <v>0</v>
      </c>
      <c r="S302" s="128">
        <f t="shared" ca="1" si="115"/>
        <v>0</v>
      </c>
      <c r="T302" s="130">
        <f t="shared" si="116"/>
        <v>0</v>
      </c>
      <c r="U302" s="130">
        <f t="shared" si="117"/>
        <v>0</v>
      </c>
      <c r="V302" s="135">
        <f t="shared" ca="1" si="118"/>
        <v>0</v>
      </c>
      <c r="W302" s="135">
        <f t="shared" ca="1" si="119"/>
        <v>0</v>
      </c>
      <c r="X302" s="135">
        <f t="shared" ca="1" si="120"/>
        <v>0</v>
      </c>
      <c r="Y302" s="135">
        <f t="shared" ca="1" si="121"/>
        <v>0</v>
      </c>
      <c r="Z302" s="129">
        <f t="shared" si="122"/>
        <v>0</v>
      </c>
      <c r="AA302" s="129">
        <f t="shared" si="123"/>
        <v>0</v>
      </c>
      <c r="AB302" s="130">
        <f t="shared" ca="1" si="124"/>
        <v>0</v>
      </c>
      <c r="AC302" s="130">
        <f t="shared" ca="1" si="125"/>
        <v>0</v>
      </c>
      <c r="AD302" s="130">
        <f t="shared" si="135"/>
        <v>0</v>
      </c>
      <c r="AE302" s="130">
        <f t="shared" si="136"/>
        <v>0</v>
      </c>
      <c r="AF302" s="130">
        <f t="shared" ca="1" si="127"/>
        <v>0</v>
      </c>
      <c r="AG302" s="130">
        <f t="shared" ca="1" si="128"/>
        <v>0</v>
      </c>
      <c r="AH302" s="218"/>
      <c r="AI302" s="204"/>
      <c r="AJ302" s="204"/>
      <c r="AK302" s="162">
        <f t="shared" si="137"/>
        <v>282</v>
      </c>
      <c r="AL302" s="70">
        <f t="shared" si="129"/>
        <v>0</v>
      </c>
      <c r="AM302" s="70" t="e">
        <f>VLOOKUP(Worksheet!N302,code!$K$3:$M$13,3,FALSE)</f>
        <v>#N/A</v>
      </c>
      <c r="AN302" s="158" t="str">
        <f t="shared" si="110"/>
        <v/>
      </c>
      <c r="AO302" s="158" t="str">
        <f t="shared" si="130"/>
        <v/>
      </c>
      <c r="AP302" s="70" t="str">
        <f t="shared" si="131"/>
        <v/>
      </c>
      <c r="AQ302" s="158" t="str">
        <f t="shared" si="111"/>
        <v/>
      </c>
      <c r="AR302" s="158" t="str">
        <f t="shared" si="132"/>
        <v/>
      </c>
    </row>
    <row r="303" spans="1:44" ht="11.25" customHeight="1" x14ac:dyDescent="0.2">
      <c r="A303" s="131" t="s">
        <v>738</v>
      </c>
      <c r="B303" s="133"/>
      <c r="C303" s="133"/>
      <c r="D303" s="133"/>
      <c r="E303" s="133">
        <v>1</v>
      </c>
      <c r="F303" s="143">
        <f t="shared" si="134"/>
        <v>0</v>
      </c>
      <c r="G303" s="147"/>
      <c r="H303" s="148"/>
      <c r="I303" s="144"/>
      <c r="J303" s="150"/>
      <c r="K303" s="151"/>
      <c r="L303" s="152">
        <f t="shared" si="112"/>
        <v>0</v>
      </c>
      <c r="M303" s="152">
        <f t="shared" si="113"/>
        <v>0</v>
      </c>
      <c r="N303" s="155"/>
      <c r="O303" s="154"/>
      <c r="P303" s="146"/>
      <c r="Q303" s="128">
        <f ca="1">IF(OR(ISBLANK($C$10),ISBLANK($C$12),ISBLANK($G$12),ISBLANK($G$13),AND(LEFT(G303,6)="Atrium",ISBLANK(I303))=TRUE)=TRUE,0,IF(LEFT(G303,6)="Atrium",IF(G303='ASHRAE 90.1 2013 - CST'!$D$2,0.4+I303*0.02,I303*0.03),IF(ISBLANK(G303),IF(ISBLANK(H303),"0",VLOOKUP(H303,INDIRECT("BSSTTable_"&amp;$C$10),2,FALSE)),INDEX(INDIRECT("CSTTable_"&amp;$C$10),MATCH($C$12,INDIRECT("BldgTypes_"&amp;$C$10),0),MATCH(G303,INDIRECT("CSTTableTypes_"&amp;$C$10),0)))))</f>
        <v>0</v>
      </c>
      <c r="R303" s="128">
        <f t="shared" ca="1" si="114"/>
        <v>0</v>
      </c>
      <c r="S303" s="128">
        <f t="shared" ca="1" si="115"/>
        <v>0</v>
      </c>
      <c r="T303" s="130">
        <f t="shared" si="116"/>
        <v>0</v>
      </c>
      <c r="U303" s="130">
        <f t="shared" si="117"/>
        <v>0</v>
      </c>
      <c r="V303" s="135">
        <f t="shared" ca="1" si="118"/>
        <v>0</v>
      </c>
      <c r="W303" s="135">
        <f t="shared" ca="1" si="119"/>
        <v>0</v>
      </c>
      <c r="X303" s="135">
        <f t="shared" ca="1" si="120"/>
        <v>0</v>
      </c>
      <c r="Y303" s="135">
        <f t="shared" ca="1" si="121"/>
        <v>0</v>
      </c>
      <c r="Z303" s="129">
        <f t="shared" si="122"/>
        <v>0</v>
      </c>
      <c r="AA303" s="129">
        <f t="shared" si="123"/>
        <v>0</v>
      </c>
      <c r="AB303" s="130">
        <f t="shared" ca="1" si="124"/>
        <v>0</v>
      </c>
      <c r="AC303" s="130">
        <f t="shared" ca="1" si="125"/>
        <v>0</v>
      </c>
      <c r="AD303" s="130">
        <f t="shared" si="135"/>
        <v>0</v>
      </c>
      <c r="AE303" s="130">
        <f t="shared" si="136"/>
        <v>0</v>
      </c>
      <c r="AF303" s="130">
        <f t="shared" ca="1" si="127"/>
        <v>0</v>
      </c>
      <c r="AG303" s="130">
        <f t="shared" ca="1" si="128"/>
        <v>0</v>
      </c>
      <c r="AH303" s="218"/>
      <c r="AI303" s="204"/>
      <c r="AJ303" s="204"/>
      <c r="AK303" s="162">
        <f t="shared" si="137"/>
        <v>283</v>
      </c>
      <c r="AL303" s="70">
        <f t="shared" si="129"/>
        <v>0</v>
      </c>
      <c r="AM303" s="70" t="e">
        <f>VLOOKUP(Worksheet!N303,code!$K$3:$M$13,3,FALSE)</f>
        <v>#N/A</v>
      </c>
      <c r="AN303" s="158" t="str">
        <f t="shared" si="110"/>
        <v/>
      </c>
      <c r="AO303" s="158" t="str">
        <f t="shared" si="130"/>
        <v/>
      </c>
      <c r="AP303" s="70" t="str">
        <f t="shared" si="131"/>
        <v/>
      </c>
      <c r="AQ303" s="158" t="str">
        <f t="shared" si="111"/>
        <v/>
      </c>
      <c r="AR303" s="158" t="str">
        <f t="shared" si="132"/>
        <v/>
      </c>
    </row>
    <row r="304" spans="1:44" ht="11.25" customHeight="1" x14ac:dyDescent="0.2">
      <c r="A304" s="131" t="s">
        <v>738</v>
      </c>
      <c r="B304" s="133"/>
      <c r="C304" s="133"/>
      <c r="D304" s="133"/>
      <c r="E304" s="133">
        <v>1</v>
      </c>
      <c r="F304" s="143">
        <f t="shared" si="134"/>
        <v>0</v>
      </c>
      <c r="G304" s="147"/>
      <c r="H304" s="148"/>
      <c r="I304" s="144"/>
      <c r="J304" s="150"/>
      <c r="K304" s="151"/>
      <c r="L304" s="152">
        <f t="shared" si="112"/>
        <v>0</v>
      </c>
      <c r="M304" s="152">
        <f t="shared" si="113"/>
        <v>0</v>
      </c>
      <c r="N304" s="155"/>
      <c r="O304" s="154"/>
      <c r="P304" s="146"/>
      <c r="Q304" s="128">
        <f ca="1">IF(OR(ISBLANK($C$10),ISBLANK($C$12),ISBLANK($G$12),ISBLANK($G$13),AND(LEFT(G304,6)="Atrium",ISBLANK(I304))=TRUE)=TRUE,0,IF(LEFT(G304,6)="Atrium",IF(G304='ASHRAE 90.1 2013 - CST'!$D$2,0.4+I304*0.02,I304*0.03),IF(ISBLANK(G304),IF(ISBLANK(H304),"0",VLOOKUP(H304,INDIRECT("BSSTTable_"&amp;$C$10),2,FALSE)),INDEX(INDIRECT("CSTTable_"&amp;$C$10),MATCH($C$12,INDIRECT("BldgTypes_"&amp;$C$10),0),MATCH(G304,INDIRECT("CSTTableTypes_"&amp;$C$10),0)))))</f>
        <v>0</v>
      </c>
      <c r="R304" s="128">
        <f t="shared" ca="1" si="114"/>
        <v>0</v>
      </c>
      <c r="S304" s="128">
        <f t="shared" ca="1" si="115"/>
        <v>0</v>
      </c>
      <c r="T304" s="130">
        <f t="shared" si="116"/>
        <v>0</v>
      </c>
      <c r="U304" s="130">
        <f t="shared" si="117"/>
        <v>0</v>
      </c>
      <c r="V304" s="135">
        <f t="shared" ca="1" si="118"/>
        <v>0</v>
      </c>
      <c r="W304" s="135">
        <f t="shared" ca="1" si="119"/>
        <v>0</v>
      </c>
      <c r="X304" s="135">
        <f t="shared" ca="1" si="120"/>
        <v>0</v>
      </c>
      <c r="Y304" s="135">
        <f t="shared" ca="1" si="121"/>
        <v>0</v>
      </c>
      <c r="Z304" s="129">
        <f t="shared" si="122"/>
        <v>0</v>
      </c>
      <c r="AA304" s="129">
        <f t="shared" si="123"/>
        <v>0</v>
      </c>
      <c r="AB304" s="130">
        <f t="shared" ca="1" si="124"/>
        <v>0</v>
      </c>
      <c r="AC304" s="130">
        <f t="shared" ca="1" si="125"/>
        <v>0</v>
      </c>
      <c r="AD304" s="130">
        <f t="shared" si="135"/>
        <v>0</v>
      </c>
      <c r="AE304" s="130">
        <f t="shared" si="136"/>
        <v>0</v>
      </c>
      <c r="AF304" s="130">
        <f t="shared" ca="1" si="127"/>
        <v>0</v>
      </c>
      <c r="AG304" s="130">
        <f t="shared" ca="1" si="128"/>
        <v>0</v>
      </c>
      <c r="AH304" s="218"/>
      <c r="AI304" s="204"/>
      <c r="AJ304" s="204"/>
      <c r="AK304" s="162">
        <f t="shared" si="137"/>
        <v>284</v>
      </c>
      <c r="AL304" s="70">
        <f t="shared" si="129"/>
        <v>0</v>
      </c>
      <c r="AM304" s="70" t="e">
        <f>VLOOKUP(Worksheet!N304,code!$K$3:$M$13,3,FALSE)</f>
        <v>#N/A</v>
      </c>
      <c r="AN304" s="158" t="str">
        <f t="shared" si="110"/>
        <v/>
      </c>
      <c r="AO304" s="158" t="str">
        <f t="shared" si="130"/>
        <v/>
      </c>
      <c r="AP304" s="70" t="str">
        <f t="shared" si="131"/>
        <v/>
      </c>
      <c r="AQ304" s="158" t="str">
        <f t="shared" si="111"/>
        <v/>
      </c>
      <c r="AR304" s="158" t="str">
        <f t="shared" si="132"/>
        <v/>
      </c>
    </row>
    <row r="305" spans="1:44" ht="11.25" customHeight="1" x14ac:dyDescent="0.2">
      <c r="A305" s="131" t="s">
        <v>738</v>
      </c>
      <c r="B305" s="133"/>
      <c r="C305" s="133"/>
      <c r="D305" s="133"/>
      <c r="E305" s="133">
        <v>1</v>
      </c>
      <c r="F305" s="143">
        <f t="shared" si="134"/>
        <v>0</v>
      </c>
      <c r="G305" s="147"/>
      <c r="H305" s="148"/>
      <c r="I305" s="144"/>
      <c r="J305" s="150"/>
      <c r="K305" s="151"/>
      <c r="L305" s="152">
        <f t="shared" si="112"/>
        <v>0</v>
      </c>
      <c r="M305" s="152">
        <f t="shared" si="113"/>
        <v>0</v>
      </c>
      <c r="N305" s="155"/>
      <c r="O305" s="154"/>
      <c r="P305" s="146"/>
      <c r="Q305" s="128">
        <f ca="1">IF(OR(ISBLANK($C$10),ISBLANK($C$12),ISBLANK($G$12),ISBLANK($G$13),AND(LEFT(G305,6)="Atrium",ISBLANK(I305))=TRUE)=TRUE,0,IF(LEFT(G305,6)="Atrium",IF(G305='ASHRAE 90.1 2013 - CST'!$D$2,0.4+I305*0.02,I305*0.03),IF(ISBLANK(G305),IF(ISBLANK(H305),"0",VLOOKUP(H305,INDIRECT("BSSTTable_"&amp;$C$10),2,FALSE)),INDEX(INDIRECT("CSTTable_"&amp;$C$10),MATCH($C$12,INDIRECT("BldgTypes_"&amp;$C$10),0),MATCH(G305,INDIRECT("CSTTableTypes_"&amp;$C$10),0)))))</f>
        <v>0</v>
      </c>
      <c r="R305" s="128">
        <f t="shared" ca="1" si="114"/>
        <v>0</v>
      </c>
      <c r="S305" s="128">
        <f t="shared" ca="1" si="115"/>
        <v>0</v>
      </c>
      <c r="T305" s="130">
        <f t="shared" si="116"/>
        <v>0</v>
      </c>
      <c r="U305" s="130">
        <f t="shared" si="117"/>
        <v>0</v>
      </c>
      <c r="V305" s="135">
        <f t="shared" ca="1" si="118"/>
        <v>0</v>
      </c>
      <c r="W305" s="135">
        <f t="shared" ca="1" si="119"/>
        <v>0</v>
      </c>
      <c r="X305" s="135">
        <f t="shared" ca="1" si="120"/>
        <v>0</v>
      </c>
      <c r="Y305" s="135">
        <f t="shared" ca="1" si="121"/>
        <v>0</v>
      </c>
      <c r="Z305" s="129">
        <f t="shared" si="122"/>
        <v>0</v>
      </c>
      <c r="AA305" s="129">
        <f t="shared" si="123"/>
        <v>0</v>
      </c>
      <c r="AB305" s="130">
        <f t="shared" ca="1" si="124"/>
        <v>0</v>
      </c>
      <c r="AC305" s="130">
        <f t="shared" ca="1" si="125"/>
        <v>0</v>
      </c>
      <c r="AD305" s="130">
        <f t="shared" si="135"/>
        <v>0</v>
      </c>
      <c r="AE305" s="130">
        <f t="shared" si="136"/>
        <v>0</v>
      </c>
      <c r="AF305" s="130">
        <f t="shared" ca="1" si="127"/>
        <v>0</v>
      </c>
      <c r="AG305" s="130">
        <f t="shared" ca="1" si="128"/>
        <v>0</v>
      </c>
      <c r="AH305" s="218"/>
      <c r="AI305" s="204"/>
      <c r="AJ305" s="204"/>
      <c r="AK305" s="162">
        <f t="shared" si="137"/>
        <v>285</v>
      </c>
      <c r="AL305" s="70">
        <f t="shared" si="129"/>
        <v>0</v>
      </c>
      <c r="AM305" s="70" t="e">
        <f>VLOOKUP(Worksheet!N305,code!$K$3:$M$13,3,FALSE)</f>
        <v>#N/A</v>
      </c>
      <c r="AN305" s="158" t="str">
        <f t="shared" si="110"/>
        <v/>
      </c>
      <c r="AO305" s="158" t="str">
        <f t="shared" si="130"/>
        <v/>
      </c>
      <c r="AP305" s="70" t="str">
        <f t="shared" si="131"/>
        <v/>
      </c>
      <c r="AQ305" s="158" t="str">
        <f t="shared" si="111"/>
        <v/>
      </c>
      <c r="AR305" s="158" t="str">
        <f t="shared" si="132"/>
        <v/>
      </c>
    </row>
    <row r="306" spans="1:44" ht="11.25" customHeight="1" x14ac:dyDescent="0.2">
      <c r="A306" s="131" t="s">
        <v>738</v>
      </c>
      <c r="B306" s="133"/>
      <c r="C306" s="133"/>
      <c r="D306" s="133"/>
      <c r="E306" s="133">
        <v>1</v>
      </c>
      <c r="F306" s="143">
        <f t="shared" si="134"/>
        <v>0</v>
      </c>
      <c r="G306" s="147"/>
      <c r="H306" s="148"/>
      <c r="I306" s="144"/>
      <c r="J306" s="150"/>
      <c r="K306" s="151"/>
      <c r="L306" s="152">
        <f t="shared" si="112"/>
        <v>0</v>
      </c>
      <c r="M306" s="152">
        <f t="shared" si="113"/>
        <v>0</v>
      </c>
      <c r="N306" s="155"/>
      <c r="O306" s="154"/>
      <c r="P306" s="146"/>
      <c r="Q306" s="128">
        <f ca="1">IF(OR(ISBLANK($C$10),ISBLANK($C$12),ISBLANK($G$12),ISBLANK($G$13),AND(LEFT(G306,6)="Atrium",ISBLANK(I306))=TRUE)=TRUE,0,IF(LEFT(G306,6)="Atrium",IF(G306='ASHRAE 90.1 2013 - CST'!$D$2,0.4+I306*0.02,I306*0.03),IF(ISBLANK(G306),IF(ISBLANK(H306),"0",VLOOKUP(H306,INDIRECT("BSSTTable_"&amp;$C$10),2,FALSE)),INDEX(INDIRECT("CSTTable_"&amp;$C$10),MATCH($C$12,INDIRECT("BldgTypes_"&amp;$C$10),0),MATCH(G306,INDIRECT("CSTTableTypes_"&amp;$C$10),0)))))</f>
        <v>0</v>
      </c>
      <c r="R306" s="128">
        <f t="shared" ca="1" si="114"/>
        <v>0</v>
      </c>
      <c r="S306" s="128">
        <f t="shared" ca="1" si="115"/>
        <v>0</v>
      </c>
      <c r="T306" s="130">
        <f t="shared" si="116"/>
        <v>0</v>
      </c>
      <c r="U306" s="130">
        <f t="shared" si="117"/>
        <v>0</v>
      </c>
      <c r="V306" s="135">
        <f t="shared" ca="1" si="118"/>
        <v>0</v>
      </c>
      <c r="W306" s="135">
        <f t="shared" ca="1" si="119"/>
        <v>0</v>
      </c>
      <c r="X306" s="135">
        <f t="shared" ca="1" si="120"/>
        <v>0</v>
      </c>
      <c r="Y306" s="135">
        <f t="shared" ca="1" si="121"/>
        <v>0</v>
      </c>
      <c r="Z306" s="129">
        <f t="shared" si="122"/>
        <v>0</v>
      </c>
      <c r="AA306" s="129">
        <f t="shared" si="123"/>
        <v>0</v>
      </c>
      <c r="AB306" s="130">
        <f t="shared" ca="1" si="124"/>
        <v>0</v>
      </c>
      <c r="AC306" s="130">
        <f t="shared" ca="1" si="125"/>
        <v>0</v>
      </c>
      <c r="AD306" s="130">
        <f t="shared" si="135"/>
        <v>0</v>
      </c>
      <c r="AE306" s="130">
        <f t="shared" si="136"/>
        <v>0</v>
      </c>
      <c r="AF306" s="130">
        <f t="shared" ca="1" si="127"/>
        <v>0</v>
      </c>
      <c r="AG306" s="130">
        <f t="shared" ca="1" si="128"/>
        <v>0</v>
      </c>
      <c r="AH306" s="218"/>
      <c r="AI306" s="204"/>
      <c r="AJ306" s="204"/>
      <c r="AK306" s="162">
        <f t="shared" si="137"/>
        <v>286</v>
      </c>
      <c r="AL306" s="70">
        <f t="shared" si="129"/>
        <v>0</v>
      </c>
      <c r="AM306" s="70" t="e">
        <f>VLOOKUP(Worksheet!N306,code!$K$3:$M$13,3,FALSE)</f>
        <v>#N/A</v>
      </c>
      <c r="AN306" s="158" t="str">
        <f t="shared" si="110"/>
        <v/>
      </c>
      <c r="AO306" s="158" t="str">
        <f t="shared" si="130"/>
        <v/>
      </c>
      <c r="AP306" s="70" t="str">
        <f t="shared" si="131"/>
        <v/>
      </c>
      <c r="AQ306" s="158" t="str">
        <f t="shared" si="111"/>
        <v/>
      </c>
      <c r="AR306" s="158" t="str">
        <f t="shared" si="132"/>
        <v/>
      </c>
    </row>
    <row r="307" spans="1:44" ht="11.25" customHeight="1" x14ac:dyDescent="0.2">
      <c r="A307" s="131" t="s">
        <v>738</v>
      </c>
      <c r="B307" s="133"/>
      <c r="C307" s="133"/>
      <c r="D307" s="133"/>
      <c r="E307" s="133">
        <v>1</v>
      </c>
      <c r="F307" s="143">
        <f t="shared" si="134"/>
        <v>0</v>
      </c>
      <c r="G307" s="147"/>
      <c r="H307" s="148"/>
      <c r="I307" s="144"/>
      <c r="J307" s="150"/>
      <c r="K307" s="151"/>
      <c r="L307" s="152">
        <f t="shared" si="112"/>
        <v>0</v>
      </c>
      <c r="M307" s="152">
        <f t="shared" si="113"/>
        <v>0</v>
      </c>
      <c r="N307" s="155"/>
      <c r="O307" s="154"/>
      <c r="P307" s="146"/>
      <c r="Q307" s="128">
        <f ca="1">IF(OR(ISBLANK($C$10),ISBLANK($C$12),ISBLANK($G$12),ISBLANK($G$13),AND(LEFT(G307,6)="Atrium",ISBLANK(I307))=TRUE)=TRUE,0,IF(LEFT(G307,6)="Atrium",IF(G307='ASHRAE 90.1 2013 - CST'!$D$2,0.4+I307*0.02,I307*0.03),IF(ISBLANK(G307),IF(ISBLANK(H307),"0",VLOOKUP(H307,INDIRECT("BSSTTable_"&amp;$C$10),2,FALSE)),INDEX(INDIRECT("CSTTable_"&amp;$C$10),MATCH($C$12,INDIRECT("BldgTypes_"&amp;$C$10),0),MATCH(G307,INDIRECT("CSTTableTypes_"&amp;$C$10),0)))))</f>
        <v>0</v>
      </c>
      <c r="R307" s="128">
        <f t="shared" ca="1" si="114"/>
        <v>0</v>
      </c>
      <c r="S307" s="128">
        <f t="shared" ca="1" si="115"/>
        <v>0</v>
      </c>
      <c r="T307" s="130">
        <f t="shared" si="116"/>
        <v>0</v>
      </c>
      <c r="U307" s="130">
        <f t="shared" si="117"/>
        <v>0</v>
      </c>
      <c r="V307" s="135">
        <f t="shared" ca="1" si="118"/>
        <v>0</v>
      </c>
      <c r="W307" s="135">
        <f t="shared" ca="1" si="119"/>
        <v>0</v>
      </c>
      <c r="X307" s="135">
        <f t="shared" ca="1" si="120"/>
        <v>0</v>
      </c>
      <c r="Y307" s="135">
        <f t="shared" ca="1" si="121"/>
        <v>0</v>
      </c>
      <c r="Z307" s="129">
        <f t="shared" si="122"/>
        <v>0</v>
      </c>
      <c r="AA307" s="129">
        <f t="shared" si="123"/>
        <v>0</v>
      </c>
      <c r="AB307" s="130">
        <f t="shared" ca="1" si="124"/>
        <v>0</v>
      </c>
      <c r="AC307" s="130">
        <f t="shared" ca="1" si="125"/>
        <v>0</v>
      </c>
      <c r="AD307" s="130">
        <f t="shared" si="135"/>
        <v>0</v>
      </c>
      <c r="AE307" s="130">
        <f t="shared" si="136"/>
        <v>0</v>
      </c>
      <c r="AF307" s="130">
        <f t="shared" ca="1" si="127"/>
        <v>0</v>
      </c>
      <c r="AG307" s="130">
        <f t="shared" ca="1" si="128"/>
        <v>0</v>
      </c>
      <c r="AH307" s="218"/>
      <c r="AI307" s="204"/>
      <c r="AJ307" s="204"/>
      <c r="AK307" s="162">
        <f t="shared" si="137"/>
        <v>287</v>
      </c>
      <c r="AL307" s="70">
        <f t="shared" si="129"/>
        <v>0</v>
      </c>
      <c r="AM307" s="70" t="e">
        <f>VLOOKUP(Worksheet!N307,code!$K$3:$M$13,3,FALSE)</f>
        <v>#N/A</v>
      </c>
      <c r="AN307" s="158" t="str">
        <f t="shared" si="110"/>
        <v/>
      </c>
      <c r="AO307" s="158" t="str">
        <f t="shared" si="130"/>
        <v/>
      </c>
      <c r="AP307" s="70" t="str">
        <f t="shared" si="131"/>
        <v/>
      </c>
      <c r="AQ307" s="158" t="str">
        <f t="shared" si="111"/>
        <v/>
      </c>
      <c r="AR307" s="158" t="str">
        <f t="shared" si="132"/>
        <v/>
      </c>
    </row>
    <row r="308" spans="1:44" ht="11.25" customHeight="1" x14ac:dyDescent="0.2">
      <c r="A308" s="131" t="s">
        <v>738</v>
      </c>
      <c r="B308" s="133"/>
      <c r="C308" s="133"/>
      <c r="D308" s="133"/>
      <c r="E308" s="133">
        <v>1</v>
      </c>
      <c r="F308" s="143">
        <f t="shared" si="134"/>
        <v>0</v>
      </c>
      <c r="G308" s="147"/>
      <c r="H308" s="148"/>
      <c r="I308" s="144"/>
      <c r="J308" s="150"/>
      <c r="K308" s="151"/>
      <c r="L308" s="152">
        <f t="shared" si="112"/>
        <v>0</v>
      </c>
      <c r="M308" s="152">
        <f t="shared" si="113"/>
        <v>0</v>
      </c>
      <c r="N308" s="155"/>
      <c r="O308" s="154"/>
      <c r="P308" s="146"/>
      <c r="Q308" s="128">
        <f ca="1">IF(OR(ISBLANK($C$10),ISBLANK($C$12),ISBLANK($G$12),ISBLANK($G$13),AND(LEFT(G308,6)="Atrium",ISBLANK(I308))=TRUE)=TRUE,0,IF(LEFT(G308,6)="Atrium",IF(G308='ASHRAE 90.1 2013 - CST'!$D$2,0.4+I308*0.02,I308*0.03),IF(ISBLANK(G308),IF(ISBLANK(H308),"0",VLOOKUP(H308,INDIRECT("BSSTTable_"&amp;$C$10),2,FALSE)),INDEX(INDIRECT("CSTTable_"&amp;$C$10),MATCH($C$12,INDIRECT("BldgTypes_"&amp;$C$10),0),MATCH(G308,INDIRECT("CSTTableTypes_"&amp;$C$10),0)))))</f>
        <v>0</v>
      </c>
      <c r="R308" s="128">
        <f t="shared" ca="1" si="114"/>
        <v>0</v>
      </c>
      <c r="S308" s="128">
        <f t="shared" ca="1" si="115"/>
        <v>0</v>
      </c>
      <c r="T308" s="130">
        <f t="shared" si="116"/>
        <v>0</v>
      </c>
      <c r="U308" s="130">
        <f t="shared" si="117"/>
        <v>0</v>
      </c>
      <c r="V308" s="135">
        <f t="shared" ca="1" si="118"/>
        <v>0</v>
      </c>
      <c r="W308" s="135">
        <f t="shared" ca="1" si="119"/>
        <v>0</v>
      </c>
      <c r="X308" s="135">
        <f t="shared" ca="1" si="120"/>
        <v>0</v>
      </c>
      <c r="Y308" s="135">
        <f t="shared" ca="1" si="121"/>
        <v>0</v>
      </c>
      <c r="Z308" s="129">
        <f t="shared" si="122"/>
        <v>0</v>
      </c>
      <c r="AA308" s="129">
        <f t="shared" si="123"/>
        <v>0</v>
      </c>
      <c r="AB308" s="130">
        <f t="shared" ca="1" si="124"/>
        <v>0</v>
      </c>
      <c r="AC308" s="130">
        <f t="shared" ca="1" si="125"/>
        <v>0</v>
      </c>
      <c r="AD308" s="130">
        <f t="shared" si="135"/>
        <v>0</v>
      </c>
      <c r="AE308" s="130">
        <f t="shared" si="136"/>
        <v>0</v>
      </c>
      <c r="AF308" s="130">
        <f t="shared" ca="1" si="127"/>
        <v>0</v>
      </c>
      <c r="AG308" s="130">
        <f t="shared" ca="1" si="128"/>
        <v>0</v>
      </c>
      <c r="AH308" s="218"/>
      <c r="AI308" s="204"/>
      <c r="AJ308" s="204"/>
      <c r="AK308" s="162">
        <f t="shared" si="137"/>
        <v>288</v>
      </c>
      <c r="AL308" s="70">
        <f t="shared" si="129"/>
        <v>0</v>
      </c>
      <c r="AM308" s="70" t="e">
        <f>VLOOKUP(Worksheet!N308,code!$K$3:$M$13,3,FALSE)</f>
        <v>#N/A</v>
      </c>
      <c r="AN308" s="158" t="str">
        <f t="shared" si="110"/>
        <v/>
      </c>
      <c r="AO308" s="158" t="str">
        <f t="shared" si="130"/>
        <v/>
      </c>
      <c r="AP308" s="70" t="str">
        <f t="shared" si="131"/>
        <v/>
      </c>
      <c r="AQ308" s="158" t="str">
        <f t="shared" si="111"/>
        <v/>
      </c>
      <c r="AR308" s="158" t="str">
        <f t="shared" si="132"/>
        <v/>
      </c>
    </row>
    <row r="309" spans="1:44" ht="11.25" customHeight="1" x14ac:dyDescent="0.2">
      <c r="A309" s="131" t="s">
        <v>738</v>
      </c>
      <c r="B309" s="133"/>
      <c r="C309" s="133"/>
      <c r="D309" s="133"/>
      <c r="E309" s="133">
        <v>1</v>
      </c>
      <c r="F309" s="143">
        <f t="shared" si="134"/>
        <v>0</v>
      </c>
      <c r="G309" s="147"/>
      <c r="H309" s="148"/>
      <c r="I309" s="144"/>
      <c r="J309" s="150"/>
      <c r="K309" s="151"/>
      <c r="L309" s="152">
        <f t="shared" si="112"/>
        <v>0</v>
      </c>
      <c r="M309" s="152">
        <f t="shared" si="113"/>
        <v>0</v>
      </c>
      <c r="N309" s="155"/>
      <c r="O309" s="154"/>
      <c r="P309" s="146"/>
      <c r="Q309" s="128">
        <f ca="1">IF(OR(ISBLANK($C$10),ISBLANK($C$12),ISBLANK($G$12),ISBLANK($G$13),AND(LEFT(G309,6)="Atrium",ISBLANK(I309))=TRUE)=TRUE,0,IF(LEFT(G309,6)="Atrium",IF(G309='ASHRAE 90.1 2013 - CST'!$D$2,0.4+I309*0.02,I309*0.03),IF(ISBLANK(G309),IF(ISBLANK(H309),"0",VLOOKUP(H309,INDIRECT("BSSTTable_"&amp;$C$10),2,FALSE)),INDEX(INDIRECT("CSTTable_"&amp;$C$10),MATCH($C$12,INDIRECT("BldgTypes_"&amp;$C$10),0),MATCH(G309,INDIRECT("CSTTableTypes_"&amp;$C$10),0)))))</f>
        <v>0</v>
      </c>
      <c r="R309" s="128">
        <f t="shared" ca="1" si="114"/>
        <v>0</v>
      </c>
      <c r="S309" s="128">
        <f t="shared" ca="1" si="115"/>
        <v>0</v>
      </c>
      <c r="T309" s="130">
        <f t="shared" si="116"/>
        <v>0</v>
      </c>
      <c r="U309" s="130">
        <f t="shared" si="117"/>
        <v>0</v>
      </c>
      <c r="V309" s="135">
        <f t="shared" ca="1" si="118"/>
        <v>0</v>
      </c>
      <c r="W309" s="135">
        <f t="shared" ca="1" si="119"/>
        <v>0</v>
      </c>
      <c r="X309" s="135">
        <f t="shared" ca="1" si="120"/>
        <v>0</v>
      </c>
      <c r="Y309" s="135">
        <f t="shared" ca="1" si="121"/>
        <v>0</v>
      </c>
      <c r="Z309" s="129">
        <f t="shared" si="122"/>
        <v>0</v>
      </c>
      <c r="AA309" s="129">
        <f t="shared" si="123"/>
        <v>0</v>
      </c>
      <c r="AB309" s="130">
        <f t="shared" ca="1" si="124"/>
        <v>0</v>
      </c>
      <c r="AC309" s="130">
        <f t="shared" ca="1" si="125"/>
        <v>0</v>
      </c>
      <c r="AD309" s="130">
        <f t="shared" si="135"/>
        <v>0</v>
      </c>
      <c r="AE309" s="130">
        <f t="shared" si="136"/>
        <v>0</v>
      </c>
      <c r="AF309" s="130">
        <f t="shared" ca="1" si="127"/>
        <v>0</v>
      </c>
      <c r="AG309" s="130">
        <f t="shared" ca="1" si="128"/>
        <v>0</v>
      </c>
      <c r="AH309" s="218"/>
      <c r="AI309" s="204"/>
      <c r="AJ309" s="204"/>
      <c r="AK309" s="162">
        <f t="shared" si="137"/>
        <v>289</v>
      </c>
      <c r="AL309" s="70">
        <f t="shared" si="129"/>
        <v>0</v>
      </c>
      <c r="AM309" s="70" t="e">
        <f>VLOOKUP(Worksheet!N309,code!$K$3:$M$13,3,FALSE)</f>
        <v>#N/A</v>
      </c>
      <c r="AN309" s="158" t="str">
        <f t="shared" si="110"/>
        <v/>
      </c>
      <c r="AO309" s="158" t="str">
        <f t="shared" si="130"/>
        <v/>
      </c>
      <c r="AP309" s="70" t="str">
        <f t="shared" si="131"/>
        <v/>
      </c>
      <c r="AQ309" s="158" t="str">
        <f t="shared" si="111"/>
        <v/>
      </c>
      <c r="AR309" s="158" t="str">
        <f t="shared" si="132"/>
        <v/>
      </c>
    </row>
    <row r="310" spans="1:44" ht="11.25" customHeight="1" x14ac:dyDescent="0.2">
      <c r="A310" s="131" t="s">
        <v>738</v>
      </c>
      <c r="B310" s="133"/>
      <c r="C310" s="133"/>
      <c r="D310" s="133"/>
      <c r="E310" s="133">
        <v>1</v>
      </c>
      <c r="F310" s="143">
        <f t="shared" si="134"/>
        <v>0</v>
      </c>
      <c r="G310" s="147"/>
      <c r="H310" s="148"/>
      <c r="I310" s="144"/>
      <c r="J310" s="150"/>
      <c r="K310" s="151"/>
      <c r="L310" s="152">
        <f t="shared" si="112"/>
        <v>0</v>
      </c>
      <c r="M310" s="152">
        <f t="shared" si="113"/>
        <v>0</v>
      </c>
      <c r="N310" s="155"/>
      <c r="O310" s="154"/>
      <c r="P310" s="146"/>
      <c r="Q310" s="128">
        <f ca="1">IF(OR(ISBLANK($C$10),ISBLANK($C$12),ISBLANK($G$12),ISBLANK($G$13),AND(LEFT(G310,6)="Atrium",ISBLANK(I310))=TRUE)=TRUE,0,IF(LEFT(G310,6)="Atrium",IF(G310='ASHRAE 90.1 2013 - CST'!$D$2,0.4+I310*0.02,I310*0.03),IF(ISBLANK(G310),IF(ISBLANK(H310),"0",VLOOKUP(H310,INDIRECT("BSSTTable_"&amp;$C$10),2,FALSE)),INDEX(INDIRECT("CSTTable_"&amp;$C$10),MATCH($C$12,INDIRECT("BldgTypes_"&amp;$C$10),0),MATCH(G310,INDIRECT("CSTTableTypes_"&amp;$C$10),0)))))</f>
        <v>0</v>
      </c>
      <c r="R310" s="128">
        <f t="shared" ca="1" si="114"/>
        <v>0</v>
      </c>
      <c r="S310" s="128">
        <f t="shared" ca="1" si="115"/>
        <v>0</v>
      </c>
      <c r="T310" s="130">
        <f t="shared" si="116"/>
        <v>0</v>
      </c>
      <c r="U310" s="130">
        <f t="shared" si="117"/>
        <v>0</v>
      </c>
      <c r="V310" s="135">
        <f t="shared" ca="1" si="118"/>
        <v>0</v>
      </c>
      <c r="W310" s="135">
        <f t="shared" ca="1" si="119"/>
        <v>0</v>
      </c>
      <c r="X310" s="135">
        <f t="shared" ca="1" si="120"/>
        <v>0</v>
      </c>
      <c r="Y310" s="135">
        <f t="shared" ca="1" si="121"/>
        <v>0</v>
      </c>
      <c r="Z310" s="129">
        <f t="shared" si="122"/>
        <v>0</v>
      </c>
      <c r="AA310" s="129">
        <f t="shared" si="123"/>
        <v>0</v>
      </c>
      <c r="AB310" s="130">
        <f t="shared" ca="1" si="124"/>
        <v>0</v>
      </c>
      <c r="AC310" s="130">
        <f t="shared" ca="1" si="125"/>
        <v>0</v>
      </c>
      <c r="AD310" s="130">
        <f t="shared" si="135"/>
        <v>0</v>
      </c>
      <c r="AE310" s="130">
        <f t="shared" si="136"/>
        <v>0</v>
      </c>
      <c r="AF310" s="130">
        <f t="shared" ca="1" si="127"/>
        <v>0</v>
      </c>
      <c r="AG310" s="130">
        <f t="shared" ca="1" si="128"/>
        <v>0</v>
      </c>
      <c r="AH310" s="218"/>
      <c r="AI310" s="204"/>
      <c r="AJ310" s="204"/>
      <c r="AK310" s="162">
        <f t="shared" si="137"/>
        <v>290</v>
      </c>
      <c r="AL310" s="70">
        <f t="shared" si="129"/>
        <v>0</v>
      </c>
      <c r="AM310" s="70" t="e">
        <f>VLOOKUP(Worksheet!N310,code!$K$3:$M$13,3,FALSE)</f>
        <v>#N/A</v>
      </c>
      <c r="AN310" s="158" t="str">
        <f t="shared" si="110"/>
        <v/>
      </c>
      <c r="AO310" s="158" t="str">
        <f t="shared" si="130"/>
        <v/>
      </c>
      <c r="AP310" s="70" t="str">
        <f t="shared" si="131"/>
        <v/>
      </c>
      <c r="AQ310" s="158" t="str">
        <f t="shared" si="111"/>
        <v/>
      </c>
      <c r="AR310" s="158" t="str">
        <f t="shared" si="132"/>
        <v/>
      </c>
    </row>
    <row r="311" spans="1:44" ht="11.25" customHeight="1" x14ac:dyDescent="0.2">
      <c r="A311" s="131" t="s">
        <v>738</v>
      </c>
      <c r="B311" s="133"/>
      <c r="C311" s="133"/>
      <c r="D311" s="133"/>
      <c r="E311" s="133">
        <v>1</v>
      </c>
      <c r="F311" s="143">
        <f t="shared" si="134"/>
        <v>0</v>
      </c>
      <c r="G311" s="147"/>
      <c r="H311" s="148"/>
      <c r="I311" s="144"/>
      <c r="J311" s="150"/>
      <c r="K311" s="151"/>
      <c r="L311" s="152">
        <f t="shared" si="112"/>
        <v>0</v>
      </c>
      <c r="M311" s="152">
        <f t="shared" si="113"/>
        <v>0</v>
      </c>
      <c r="N311" s="155"/>
      <c r="O311" s="154"/>
      <c r="P311" s="146"/>
      <c r="Q311" s="128">
        <f ca="1">IF(OR(ISBLANK($C$10),ISBLANK($C$12),ISBLANK($G$12),ISBLANK($G$13),AND(LEFT(G311,6)="Atrium",ISBLANK(I311))=TRUE)=TRUE,0,IF(LEFT(G311,6)="Atrium",IF(G311='ASHRAE 90.1 2013 - CST'!$D$2,0.4+I311*0.02,I311*0.03),IF(ISBLANK(G311),IF(ISBLANK(H311),"0",VLOOKUP(H311,INDIRECT("BSSTTable_"&amp;$C$10),2,FALSE)),INDEX(INDIRECT("CSTTable_"&amp;$C$10),MATCH($C$12,INDIRECT("BldgTypes_"&amp;$C$10),0),MATCH(G311,INDIRECT("CSTTableTypes_"&amp;$C$10),0)))))</f>
        <v>0</v>
      </c>
      <c r="R311" s="128">
        <f t="shared" ca="1" si="114"/>
        <v>0</v>
      </c>
      <c r="S311" s="128">
        <f t="shared" ca="1" si="115"/>
        <v>0</v>
      </c>
      <c r="T311" s="130">
        <f t="shared" si="116"/>
        <v>0</v>
      </c>
      <c r="U311" s="130">
        <f t="shared" si="117"/>
        <v>0</v>
      </c>
      <c r="V311" s="135">
        <f t="shared" ca="1" si="118"/>
        <v>0</v>
      </c>
      <c r="W311" s="135">
        <f t="shared" ca="1" si="119"/>
        <v>0</v>
      </c>
      <c r="X311" s="135">
        <f t="shared" ca="1" si="120"/>
        <v>0</v>
      </c>
      <c r="Y311" s="135">
        <f t="shared" ca="1" si="121"/>
        <v>0</v>
      </c>
      <c r="Z311" s="129">
        <f t="shared" si="122"/>
        <v>0</v>
      </c>
      <c r="AA311" s="129">
        <f t="shared" si="123"/>
        <v>0</v>
      </c>
      <c r="AB311" s="130">
        <f t="shared" ca="1" si="124"/>
        <v>0</v>
      </c>
      <c r="AC311" s="130">
        <f t="shared" ca="1" si="125"/>
        <v>0</v>
      </c>
      <c r="AD311" s="130">
        <f t="shared" si="135"/>
        <v>0</v>
      </c>
      <c r="AE311" s="130">
        <f t="shared" si="136"/>
        <v>0</v>
      </c>
      <c r="AF311" s="130">
        <f t="shared" ca="1" si="127"/>
        <v>0</v>
      </c>
      <c r="AG311" s="130">
        <f t="shared" ca="1" si="128"/>
        <v>0</v>
      </c>
      <c r="AH311" s="218"/>
      <c r="AI311" s="204"/>
      <c r="AJ311" s="204"/>
      <c r="AK311" s="162">
        <f t="shared" si="137"/>
        <v>291</v>
      </c>
      <c r="AL311" s="70">
        <f t="shared" si="129"/>
        <v>0</v>
      </c>
      <c r="AM311" s="70" t="e">
        <f>VLOOKUP(Worksheet!N311,code!$K$3:$M$13,3,FALSE)</f>
        <v>#N/A</v>
      </c>
      <c r="AN311" s="158" t="str">
        <f t="shared" si="110"/>
        <v/>
      </c>
      <c r="AO311" s="158" t="str">
        <f t="shared" si="130"/>
        <v/>
      </c>
      <c r="AP311" s="70" t="str">
        <f t="shared" si="131"/>
        <v/>
      </c>
      <c r="AQ311" s="158" t="str">
        <f t="shared" si="111"/>
        <v/>
      </c>
      <c r="AR311" s="158" t="str">
        <f t="shared" si="132"/>
        <v/>
      </c>
    </row>
    <row r="312" spans="1:44" ht="11.25" customHeight="1" x14ac:dyDescent="0.2">
      <c r="A312" s="131" t="s">
        <v>738</v>
      </c>
      <c r="B312" s="133"/>
      <c r="C312" s="133"/>
      <c r="D312" s="133"/>
      <c r="E312" s="133">
        <v>1</v>
      </c>
      <c r="F312" s="143">
        <f t="shared" si="134"/>
        <v>0</v>
      </c>
      <c r="G312" s="147"/>
      <c r="H312" s="148"/>
      <c r="I312" s="144"/>
      <c r="J312" s="150"/>
      <c r="K312" s="151"/>
      <c r="L312" s="152">
        <f t="shared" si="112"/>
        <v>0</v>
      </c>
      <c r="M312" s="152">
        <f t="shared" si="113"/>
        <v>0</v>
      </c>
      <c r="N312" s="155"/>
      <c r="O312" s="154"/>
      <c r="P312" s="146"/>
      <c r="Q312" s="128">
        <f ca="1">IF(OR(ISBLANK($C$10),ISBLANK($C$12),ISBLANK($G$12),ISBLANK($G$13),AND(LEFT(G312,6)="Atrium",ISBLANK(I312))=TRUE)=TRUE,0,IF(LEFT(G312,6)="Atrium",IF(G312='ASHRAE 90.1 2013 - CST'!$D$2,0.4+I312*0.02,I312*0.03),IF(ISBLANK(G312),IF(ISBLANK(H312),"0",VLOOKUP(H312,INDIRECT("BSSTTable_"&amp;$C$10),2,FALSE)),INDEX(INDIRECT("CSTTable_"&amp;$C$10),MATCH($C$12,INDIRECT("BldgTypes_"&amp;$C$10),0),MATCH(G312,INDIRECT("CSTTableTypes_"&amp;$C$10),0)))))</f>
        <v>0</v>
      </c>
      <c r="R312" s="128">
        <f t="shared" ca="1" si="114"/>
        <v>0</v>
      </c>
      <c r="S312" s="128">
        <f t="shared" ca="1" si="115"/>
        <v>0</v>
      </c>
      <c r="T312" s="130">
        <f t="shared" si="116"/>
        <v>0</v>
      </c>
      <c r="U312" s="130">
        <f t="shared" si="117"/>
        <v>0</v>
      </c>
      <c r="V312" s="135">
        <f t="shared" ca="1" si="118"/>
        <v>0</v>
      </c>
      <c r="W312" s="135">
        <f t="shared" ca="1" si="119"/>
        <v>0</v>
      </c>
      <c r="X312" s="135">
        <f t="shared" ca="1" si="120"/>
        <v>0</v>
      </c>
      <c r="Y312" s="135">
        <f t="shared" ca="1" si="121"/>
        <v>0</v>
      </c>
      <c r="Z312" s="129">
        <f t="shared" si="122"/>
        <v>0</v>
      </c>
      <c r="AA312" s="129">
        <f t="shared" si="123"/>
        <v>0</v>
      </c>
      <c r="AB312" s="130">
        <f t="shared" ca="1" si="124"/>
        <v>0</v>
      </c>
      <c r="AC312" s="130">
        <f t="shared" ca="1" si="125"/>
        <v>0</v>
      </c>
      <c r="AD312" s="130">
        <f t="shared" si="135"/>
        <v>0</v>
      </c>
      <c r="AE312" s="130">
        <f t="shared" si="136"/>
        <v>0</v>
      </c>
      <c r="AF312" s="130">
        <f t="shared" ca="1" si="127"/>
        <v>0</v>
      </c>
      <c r="AG312" s="130">
        <f t="shared" ca="1" si="128"/>
        <v>0</v>
      </c>
      <c r="AH312" s="218"/>
      <c r="AI312" s="204"/>
      <c r="AJ312" s="204"/>
      <c r="AK312" s="162">
        <f t="shared" si="137"/>
        <v>292</v>
      </c>
      <c r="AL312" s="70">
        <f t="shared" si="129"/>
        <v>0</v>
      </c>
      <c r="AM312" s="70" t="e">
        <f>VLOOKUP(Worksheet!N312,code!$K$3:$M$13,3,FALSE)</f>
        <v>#N/A</v>
      </c>
      <c r="AN312" s="158" t="str">
        <f t="shared" si="110"/>
        <v/>
      </c>
      <c r="AO312" s="158" t="str">
        <f t="shared" si="130"/>
        <v/>
      </c>
      <c r="AP312" s="70" t="str">
        <f t="shared" si="131"/>
        <v/>
      </c>
      <c r="AQ312" s="158" t="str">
        <f t="shared" si="111"/>
        <v/>
      </c>
      <c r="AR312" s="158" t="str">
        <f t="shared" si="132"/>
        <v/>
      </c>
    </row>
    <row r="313" spans="1:44" ht="11.25" customHeight="1" x14ac:dyDescent="0.2">
      <c r="A313" s="131" t="s">
        <v>738</v>
      </c>
      <c r="B313" s="133"/>
      <c r="C313" s="133"/>
      <c r="D313" s="133"/>
      <c r="E313" s="133">
        <v>1</v>
      </c>
      <c r="F313" s="143">
        <f t="shared" si="134"/>
        <v>0</v>
      </c>
      <c r="G313" s="147"/>
      <c r="H313" s="148"/>
      <c r="I313" s="144"/>
      <c r="J313" s="150"/>
      <c r="K313" s="151"/>
      <c r="L313" s="152">
        <f t="shared" si="112"/>
        <v>0</v>
      </c>
      <c r="M313" s="152">
        <f t="shared" si="113"/>
        <v>0</v>
      </c>
      <c r="N313" s="155"/>
      <c r="O313" s="154"/>
      <c r="P313" s="146"/>
      <c r="Q313" s="128">
        <f ca="1">IF(OR(ISBLANK($C$10),ISBLANK($C$12),ISBLANK($G$12),ISBLANK($G$13),AND(LEFT(G313,6)="Atrium",ISBLANK(I313))=TRUE)=TRUE,0,IF(LEFT(G313,6)="Atrium",IF(G313='ASHRAE 90.1 2013 - CST'!$D$2,0.4+I313*0.02,I313*0.03),IF(ISBLANK(G313),IF(ISBLANK(H313),"0",VLOOKUP(H313,INDIRECT("BSSTTable_"&amp;$C$10),2,FALSE)),INDEX(INDIRECT("CSTTable_"&amp;$C$10),MATCH($C$12,INDIRECT("BldgTypes_"&amp;$C$10),0),MATCH(G313,INDIRECT("CSTTableTypes_"&amp;$C$10),0)))))</f>
        <v>0</v>
      </c>
      <c r="R313" s="128">
        <f t="shared" ca="1" si="114"/>
        <v>0</v>
      </c>
      <c r="S313" s="128">
        <f t="shared" ca="1" si="115"/>
        <v>0</v>
      </c>
      <c r="T313" s="130">
        <f t="shared" si="116"/>
        <v>0</v>
      </c>
      <c r="U313" s="130">
        <f t="shared" si="117"/>
        <v>0</v>
      </c>
      <c r="V313" s="135">
        <f t="shared" ca="1" si="118"/>
        <v>0</v>
      </c>
      <c r="W313" s="135">
        <f t="shared" ca="1" si="119"/>
        <v>0</v>
      </c>
      <c r="X313" s="135">
        <f t="shared" ca="1" si="120"/>
        <v>0</v>
      </c>
      <c r="Y313" s="135">
        <f t="shared" ca="1" si="121"/>
        <v>0</v>
      </c>
      <c r="Z313" s="129">
        <f t="shared" si="122"/>
        <v>0</v>
      </c>
      <c r="AA313" s="129">
        <f t="shared" si="123"/>
        <v>0</v>
      </c>
      <c r="AB313" s="130">
        <f t="shared" ca="1" si="124"/>
        <v>0</v>
      </c>
      <c r="AC313" s="130">
        <f t="shared" ca="1" si="125"/>
        <v>0</v>
      </c>
      <c r="AD313" s="130">
        <f t="shared" si="135"/>
        <v>0</v>
      </c>
      <c r="AE313" s="130">
        <f t="shared" si="136"/>
        <v>0</v>
      </c>
      <c r="AF313" s="130">
        <f t="shared" ca="1" si="127"/>
        <v>0</v>
      </c>
      <c r="AG313" s="130">
        <f t="shared" ca="1" si="128"/>
        <v>0</v>
      </c>
      <c r="AH313" s="218"/>
      <c r="AI313" s="204"/>
      <c r="AJ313" s="204"/>
      <c r="AK313" s="162">
        <f t="shared" si="137"/>
        <v>293</v>
      </c>
      <c r="AL313" s="70">
        <f t="shared" si="129"/>
        <v>0</v>
      </c>
      <c r="AM313" s="70" t="e">
        <f>VLOOKUP(Worksheet!N313,code!$K$3:$M$13,3,FALSE)</f>
        <v>#N/A</v>
      </c>
      <c r="AN313" s="158" t="str">
        <f t="shared" si="110"/>
        <v/>
      </c>
      <c r="AO313" s="158" t="str">
        <f t="shared" si="130"/>
        <v/>
      </c>
      <c r="AP313" s="70" t="str">
        <f t="shared" si="131"/>
        <v/>
      </c>
      <c r="AQ313" s="158" t="str">
        <f t="shared" si="111"/>
        <v/>
      </c>
      <c r="AR313" s="158" t="str">
        <f t="shared" si="132"/>
        <v/>
      </c>
    </row>
    <row r="314" spans="1:44" ht="11.25" customHeight="1" x14ac:dyDescent="0.2">
      <c r="A314" s="131" t="s">
        <v>738</v>
      </c>
      <c r="B314" s="133"/>
      <c r="C314" s="133"/>
      <c r="D314" s="133"/>
      <c r="E314" s="133">
        <v>1</v>
      </c>
      <c r="F314" s="143">
        <f t="shared" si="134"/>
        <v>0</v>
      </c>
      <c r="G314" s="147"/>
      <c r="H314" s="148"/>
      <c r="I314" s="144"/>
      <c r="J314" s="150"/>
      <c r="K314" s="151"/>
      <c r="L314" s="152">
        <f t="shared" si="112"/>
        <v>0</v>
      </c>
      <c r="M314" s="152">
        <f t="shared" si="113"/>
        <v>0</v>
      </c>
      <c r="N314" s="155"/>
      <c r="O314" s="154"/>
      <c r="P314" s="146"/>
      <c r="Q314" s="128">
        <f ca="1">IF(OR(ISBLANK($C$10),ISBLANK($C$12),ISBLANK($G$12),ISBLANK($G$13),AND(LEFT(G314,6)="Atrium",ISBLANK(I314))=TRUE)=TRUE,0,IF(LEFT(G314,6)="Atrium",IF(G314='ASHRAE 90.1 2013 - CST'!$D$2,0.4+I314*0.02,I314*0.03),IF(ISBLANK(G314),IF(ISBLANK(H314),"0",VLOOKUP(H314,INDIRECT("BSSTTable_"&amp;$C$10),2,FALSE)),INDEX(INDIRECT("CSTTable_"&amp;$C$10),MATCH($C$12,INDIRECT("BldgTypes_"&amp;$C$10),0),MATCH(G314,INDIRECT("CSTTableTypes_"&amp;$C$10),0)))))</f>
        <v>0</v>
      </c>
      <c r="R314" s="128">
        <f t="shared" ca="1" si="114"/>
        <v>0</v>
      </c>
      <c r="S314" s="128">
        <f t="shared" ca="1" si="115"/>
        <v>0</v>
      </c>
      <c r="T314" s="130">
        <f t="shared" si="116"/>
        <v>0</v>
      </c>
      <c r="U314" s="130">
        <f t="shared" si="117"/>
        <v>0</v>
      </c>
      <c r="V314" s="135">
        <f t="shared" ca="1" si="118"/>
        <v>0</v>
      </c>
      <c r="W314" s="135">
        <f t="shared" ca="1" si="119"/>
        <v>0</v>
      </c>
      <c r="X314" s="135">
        <f t="shared" ca="1" si="120"/>
        <v>0</v>
      </c>
      <c r="Y314" s="135">
        <f t="shared" ca="1" si="121"/>
        <v>0</v>
      </c>
      <c r="Z314" s="129">
        <f t="shared" si="122"/>
        <v>0</v>
      </c>
      <c r="AA314" s="129">
        <f t="shared" si="123"/>
        <v>0</v>
      </c>
      <c r="AB314" s="130">
        <f t="shared" ca="1" si="124"/>
        <v>0</v>
      </c>
      <c r="AC314" s="130">
        <f t="shared" ca="1" si="125"/>
        <v>0</v>
      </c>
      <c r="AD314" s="130">
        <f t="shared" si="135"/>
        <v>0</v>
      </c>
      <c r="AE314" s="130">
        <f t="shared" si="136"/>
        <v>0</v>
      </c>
      <c r="AF314" s="130">
        <f t="shared" ca="1" si="127"/>
        <v>0</v>
      </c>
      <c r="AG314" s="130">
        <f t="shared" ca="1" si="128"/>
        <v>0</v>
      </c>
      <c r="AH314" s="218"/>
      <c r="AI314" s="204"/>
      <c r="AJ314" s="204"/>
      <c r="AK314" s="162">
        <f t="shared" si="137"/>
        <v>294</v>
      </c>
      <c r="AL314" s="70">
        <f t="shared" si="129"/>
        <v>0</v>
      </c>
      <c r="AM314" s="70" t="e">
        <f>VLOOKUP(Worksheet!N314,code!$K$3:$M$13,3,FALSE)</f>
        <v>#N/A</v>
      </c>
      <c r="AN314" s="158" t="str">
        <f t="shared" si="110"/>
        <v/>
      </c>
      <c r="AO314" s="158" t="str">
        <f t="shared" si="130"/>
        <v/>
      </c>
      <c r="AP314" s="70" t="str">
        <f t="shared" si="131"/>
        <v/>
      </c>
      <c r="AQ314" s="158" t="str">
        <f t="shared" si="111"/>
        <v/>
      </c>
      <c r="AR314" s="158" t="str">
        <f t="shared" si="132"/>
        <v/>
      </c>
    </row>
    <row r="315" spans="1:44" ht="11.25" customHeight="1" x14ac:dyDescent="0.2">
      <c r="A315" s="131" t="s">
        <v>738</v>
      </c>
      <c r="B315" s="133"/>
      <c r="C315" s="133"/>
      <c r="D315" s="133"/>
      <c r="E315" s="133">
        <v>1</v>
      </c>
      <c r="F315" s="143">
        <f t="shared" si="134"/>
        <v>0</v>
      </c>
      <c r="G315" s="147"/>
      <c r="H315" s="148"/>
      <c r="I315" s="144"/>
      <c r="J315" s="150"/>
      <c r="K315" s="151"/>
      <c r="L315" s="152">
        <f t="shared" si="112"/>
        <v>0</v>
      </c>
      <c r="M315" s="152">
        <f t="shared" si="113"/>
        <v>0</v>
      </c>
      <c r="N315" s="155"/>
      <c r="O315" s="154"/>
      <c r="P315" s="146"/>
      <c r="Q315" s="128">
        <f ca="1">IF(OR(ISBLANK($C$10),ISBLANK($C$12),ISBLANK($G$12),ISBLANK($G$13),AND(LEFT(G315,6)="Atrium",ISBLANK(I315))=TRUE)=TRUE,0,IF(LEFT(G315,6)="Atrium",IF(G315='ASHRAE 90.1 2013 - CST'!$D$2,0.4+I315*0.02,I315*0.03),IF(ISBLANK(G315),IF(ISBLANK(H315),"0",VLOOKUP(H315,INDIRECT("BSSTTable_"&amp;$C$10),2,FALSE)),INDEX(INDIRECT("CSTTable_"&amp;$C$10),MATCH($C$12,INDIRECT("BldgTypes_"&amp;$C$10),0),MATCH(G315,INDIRECT("CSTTableTypes_"&amp;$C$10),0)))))</f>
        <v>0</v>
      </c>
      <c r="R315" s="128">
        <f t="shared" ca="1" si="114"/>
        <v>0</v>
      </c>
      <c r="S315" s="128">
        <f t="shared" ca="1" si="115"/>
        <v>0</v>
      </c>
      <c r="T315" s="130">
        <f t="shared" si="116"/>
        <v>0</v>
      </c>
      <c r="U315" s="130">
        <f t="shared" si="117"/>
        <v>0</v>
      </c>
      <c r="V315" s="135">
        <f t="shared" ca="1" si="118"/>
        <v>0</v>
      </c>
      <c r="W315" s="135">
        <f t="shared" ca="1" si="119"/>
        <v>0</v>
      </c>
      <c r="X315" s="135">
        <f t="shared" ca="1" si="120"/>
        <v>0</v>
      </c>
      <c r="Y315" s="135">
        <f t="shared" ca="1" si="121"/>
        <v>0</v>
      </c>
      <c r="Z315" s="129">
        <f t="shared" si="122"/>
        <v>0</v>
      </c>
      <c r="AA315" s="129">
        <f t="shared" si="123"/>
        <v>0</v>
      </c>
      <c r="AB315" s="130">
        <f t="shared" ca="1" si="124"/>
        <v>0</v>
      </c>
      <c r="AC315" s="130">
        <f t="shared" ca="1" si="125"/>
        <v>0</v>
      </c>
      <c r="AD315" s="130">
        <f t="shared" si="135"/>
        <v>0</v>
      </c>
      <c r="AE315" s="130">
        <f t="shared" si="136"/>
        <v>0</v>
      </c>
      <c r="AF315" s="130">
        <f t="shared" ca="1" si="127"/>
        <v>0</v>
      </c>
      <c r="AG315" s="130">
        <f t="shared" ca="1" si="128"/>
        <v>0</v>
      </c>
      <c r="AH315" s="218"/>
      <c r="AI315" s="204"/>
      <c r="AJ315" s="204"/>
      <c r="AK315" s="162">
        <f t="shared" si="137"/>
        <v>295</v>
      </c>
      <c r="AL315" s="70">
        <f t="shared" si="129"/>
        <v>0</v>
      </c>
      <c r="AM315" s="70" t="e">
        <f>VLOOKUP(Worksheet!N315,code!$K$3:$M$13,3,FALSE)</f>
        <v>#N/A</v>
      </c>
      <c r="AN315" s="158" t="str">
        <f t="shared" si="110"/>
        <v/>
      </c>
      <c r="AO315" s="158" t="str">
        <f t="shared" si="130"/>
        <v/>
      </c>
      <c r="AP315" s="70" t="str">
        <f t="shared" si="131"/>
        <v/>
      </c>
      <c r="AQ315" s="158" t="str">
        <f t="shared" si="111"/>
        <v/>
      </c>
      <c r="AR315" s="158" t="str">
        <f t="shared" si="132"/>
        <v/>
      </c>
    </row>
    <row r="316" spans="1:44" ht="11.25" customHeight="1" x14ac:dyDescent="0.2">
      <c r="A316" s="131" t="s">
        <v>738</v>
      </c>
      <c r="B316" s="133"/>
      <c r="C316" s="133"/>
      <c r="D316" s="133"/>
      <c r="E316" s="133">
        <v>1</v>
      </c>
      <c r="F316" s="143">
        <f t="shared" si="134"/>
        <v>0</v>
      </c>
      <c r="G316" s="147"/>
      <c r="H316" s="148"/>
      <c r="I316" s="144"/>
      <c r="J316" s="150"/>
      <c r="K316" s="151"/>
      <c r="L316" s="152">
        <f t="shared" si="112"/>
        <v>0</v>
      </c>
      <c r="M316" s="152">
        <f t="shared" si="113"/>
        <v>0</v>
      </c>
      <c r="N316" s="155"/>
      <c r="O316" s="154"/>
      <c r="P316" s="146"/>
      <c r="Q316" s="128">
        <f ca="1">IF(OR(ISBLANK($C$10),ISBLANK($C$12),ISBLANK($G$12),ISBLANK($G$13),AND(LEFT(G316,6)="Atrium",ISBLANK(I316))=TRUE)=TRUE,0,IF(LEFT(G316,6)="Atrium",IF(G316='ASHRAE 90.1 2013 - CST'!$D$2,0.4+I316*0.02,I316*0.03),IF(ISBLANK(G316),IF(ISBLANK(H316),"0",VLOOKUP(H316,INDIRECT("BSSTTable_"&amp;$C$10),2,FALSE)),INDEX(INDIRECT("CSTTable_"&amp;$C$10),MATCH($C$12,INDIRECT("BldgTypes_"&amp;$C$10),0),MATCH(G316,INDIRECT("CSTTableTypes_"&amp;$C$10),0)))))</f>
        <v>0</v>
      </c>
      <c r="R316" s="128">
        <f t="shared" ca="1" si="114"/>
        <v>0</v>
      </c>
      <c r="S316" s="128">
        <f t="shared" ca="1" si="115"/>
        <v>0</v>
      </c>
      <c r="T316" s="130">
        <f t="shared" si="116"/>
        <v>0</v>
      </c>
      <c r="U316" s="130">
        <f t="shared" si="117"/>
        <v>0</v>
      </c>
      <c r="V316" s="135">
        <f t="shared" ca="1" si="118"/>
        <v>0</v>
      </c>
      <c r="W316" s="135">
        <f t="shared" ca="1" si="119"/>
        <v>0</v>
      </c>
      <c r="X316" s="135">
        <f t="shared" ca="1" si="120"/>
        <v>0</v>
      </c>
      <c r="Y316" s="135">
        <f t="shared" ca="1" si="121"/>
        <v>0</v>
      </c>
      <c r="Z316" s="129">
        <f t="shared" si="122"/>
        <v>0</v>
      </c>
      <c r="AA316" s="129">
        <f t="shared" si="123"/>
        <v>0</v>
      </c>
      <c r="AB316" s="130">
        <f t="shared" ca="1" si="124"/>
        <v>0</v>
      </c>
      <c r="AC316" s="130">
        <f t="shared" ca="1" si="125"/>
        <v>0</v>
      </c>
      <c r="AD316" s="130">
        <f t="shared" si="135"/>
        <v>0</v>
      </c>
      <c r="AE316" s="130">
        <f t="shared" si="136"/>
        <v>0</v>
      </c>
      <c r="AF316" s="130">
        <f t="shared" ca="1" si="127"/>
        <v>0</v>
      </c>
      <c r="AG316" s="130">
        <f t="shared" ca="1" si="128"/>
        <v>0</v>
      </c>
      <c r="AH316" s="218"/>
      <c r="AI316" s="204"/>
      <c r="AJ316" s="204"/>
      <c r="AK316" s="162">
        <f t="shared" si="137"/>
        <v>296</v>
      </c>
      <c r="AL316" s="70">
        <f t="shared" si="129"/>
        <v>0</v>
      </c>
      <c r="AM316" s="70" t="e">
        <f>VLOOKUP(Worksheet!N316,code!$K$3:$M$13,3,FALSE)</f>
        <v>#N/A</v>
      </c>
      <c r="AN316" s="158" t="str">
        <f t="shared" si="110"/>
        <v/>
      </c>
      <c r="AO316" s="158" t="str">
        <f t="shared" si="130"/>
        <v/>
      </c>
      <c r="AP316" s="70" t="str">
        <f t="shared" si="131"/>
        <v/>
      </c>
      <c r="AQ316" s="158" t="str">
        <f t="shared" si="111"/>
        <v/>
      </c>
      <c r="AR316" s="158" t="str">
        <f t="shared" si="132"/>
        <v/>
      </c>
    </row>
    <row r="317" spans="1:44" ht="11.25" customHeight="1" x14ac:dyDescent="0.2">
      <c r="A317" s="131" t="s">
        <v>738</v>
      </c>
      <c r="B317" s="133"/>
      <c r="C317" s="133"/>
      <c r="D317" s="133"/>
      <c r="E317" s="133">
        <v>1</v>
      </c>
      <c r="F317" s="143">
        <f t="shared" si="134"/>
        <v>0</v>
      </c>
      <c r="G317" s="147"/>
      <c r="H317" s="148"/>
      <c r="I317" s="144"/>
      <c r="J317" s="150"/>
      <c r="K317" s="151"/>
      <c r="L317" s="152">
        <f t="shared" si="112"/>
        <v>0</v>
      </c>
      <c r="M317" s="152">
        <f t="shared" si="113"/>
        <v>0</v>
      </c>
      <c r="N317" s="155"/>
      <c r="O317" s="154"/>
      <c r="P317" s="146"/>
      <c r="Q317" s="128">
        <f ca="1">IF(OR(ISBLANK($C$10),ISBLANK($C$12),ISBLANK($G$12),ISBLANK($G$13),AND(LEFT(G317,6)="Atrium",ISBLANK(I317))=TRUE)=TRUE,0,IF(LEFT(G317,6)="Atrium",IF(G317='ASHRAE 90.1 2013 - CST'!$D$2,0.4+I317*0.02,I317*0.03),IF(ISBLANK(G317),IF(ISBLANK(H317),"0",VLOOKUP(H317,INDIRECT("BSSTTable_"&amp;$C$10),2,FALSE)),INDEX(INDIRECT("CSTTable_"&amp;$C$10),MATCH($C$12,INDIRECT("BldgTypes_"&amp;$C$10),0),MATCH(G317,INDIRECT("CSTTableTypes_"&amp;$C$10),0)))))</f>
        <v>0</v>
      </c>
      <c r="R317" s="128">
        <f t="shared" ca="1" si="114"/>
        <v>0</v>
      </c>
      <c r="S317" s="128">
        <f t="shared" ca="1" si="115"/>
        <v>0</v>
      </c>
      <c r="T317" s="130">
        <f t="shared" si="116"/>
        <v>0</v>
      </c>
      <c r="U317" s="130">
        <f t="shared" si="117"/>
        <v>0</v>
      </c>
      <c r="V317" s="135">
        <f t="shared" ca="1" si="118"/>
        <v>0</v>
      </c>
      <c r="W317" s="135">
        <f t="shared" ca="1" si="119"/>
        <v>0</v>
      </c>
      <c r="X317" s="135">
        <f t="shared" ca="1" si="120"/>
        <v>0</v>
      </c>
      <c r="Y317" s="135">
        <f t="shared" ca="1" si="121"/>
        <v>0</v>
      </c>
      <c r="Z317" s="129">
        <f t="shared" si="122"/>
        <v>0</v>
      </c>
      <c r="AA317" s="129">
        <f t="shared" si="123"/>
        <v>0</v>
      </c>
      <c r="AB317" s="130">
        <f t="shared" ca="1" si="124"/>
        <v>0</v>
      </c>
      <c r="AC317" s="130">
        <f t="shared" ca="1" si="125"/>
        <v>0</v>
      </c>
      <c r="AD317" s="130">
        <f t="shared" si="135"/>
        <v>0</v>
      </c>
      <c r="AE317" s="130">
        <f t="shared" si="136"/>
        <v>0</v>
      </c>
      <c r="AF317" s="130">
        <f t="shared" ca="1" si="127"/>
        <v>0</v>
      </c>
      <c r="AG317" s="130">
        <f t="shared" ca="1" si="128"/>
        <v>0</v>
      </c>
      <c r="AH317" s="218"/>
      <c r="AI317" s="204"/>
      <c r="AJ317" s="204"/>
      <c r="AK317" s="162">
        <f t="shared" si="137"/>
        <v>297</v>
      </c>
      <c r="AL317" s="70">
        <f t="shared" si="129"/>
        <v>0</v>
      </c>
      <c r="AM317" s="70" t="e">
        <f>VLOOKUP(Worksheet!N317,code!$K$3:$M$13,3,FALSE)</f>
        <v>#N/A</v>
      </c>
      <c r="AN317" s="158" t="str">
        <f t="shared" si="110"/>
        <v/>
      </c>
      <c r="AO317" s="158" t="str">
        <f t="shared" si="130"/>
        <v/>
      </c>
      <c r="AP317" s="70" t="str">
        <f t="shared" si="131"/>
        <v/>
      </c>
      <c r="AQ317" s="158" t="str">
        <f t="shared" si="111"/>
        <v/>
      </c>
      <c r="AR317" s="158" t="str">
        <f t="shared" si="132"/>
        <v/>
      </c>
    </row>
    <row r="318" spans="1:44" ht="11.25" customHeight="1" x14ac:dyDescent="0.2">
      <c r="A318" s="131" t="s">
        <v>738</v>
      </c>
      <c r="B318" s="133"/>
      <c r="C318" s="133"/>
      <c r="D318" s="133"/>
      <c r="E318" s="133">
        <v>1</v>
      </c>
      <c r="F318" s="143">
        <f t="shared" si="134"/>
        <v>0</v>
      </c>
      <c r="G318" s="147"/>
      <c r="H318" s="148"/>
      <c r="I318" s="144"/>
      <c r="J318" s="150"/>
      <c r="K318" s="151"/>
      <c r="L318" s="152">
        <f t="shared" si="112"/>
        <v>0</v>
      </c>
      <c r="M318" s="152">
        <f t="shared" si="113"/>
        <v>0</v>
      </c>
      <c r="N318" s="155"/>
      <c r="O318" s="154"/>
      <c r="P318" s="146"/>
      <c r="Q318" s="128">
        <f ca="1">IF(OR(ISBLANK($C$10),ISBLANK($C$12),ISBLANK($G$12),ISBLANK($G$13),AND(LEFT(G318,6)="Atrium",ISBLANK(I318))=TRUE)=TRUE,0,IF(LEFT(G318,6)="Atrium",IF(G318='ASHRAE 90.1 2013 - CST'!$D$2,0.4+I318*0.02,I318*0.03),IF(ISBLANK(G318),IF(ISBLANK(H318),"0",VLOOKUP(H318,INDIRECT("BSSTTable_"&amp;$C$10),2,FALSE)),INDEX(INDIRECT("CSTTable_"&amp;$C$10),MATCH($C$12,INDIRECT("BldgTypes_"&amp;$C$10),0),MATCH(G318,INDIRECT("CSTTableTypes_"&amp;$C$10),0)))))</f>
        <v>0</v>
      </c>
      <c r="R318" s="128">
        <f t="shared" ca="1" si="114"/>
        <v>0</v>
      </c>
      <c r="S318" s="128">
        <f t="shared" ca="1" si="115"/>
        <v>0</v>
      </c>
      <c r="T318" s="130">
        <f t="shared" si="116"/>
        <v>0</v>
      </c>
      <c r="U318" s="130">
        <f t="shared" si="117"/>
        <v>0</v>
      </c>
      <c r="V318" s="135">
        <f t="shared" ca="1" si="118"/>
        <v>0</v>
      </c>
      <c r="W318" s="135">
        <f t="shared" ca="1" si="119"/>
        <v>0</v>
      </c>
      <c r="X318" s="135">
        <f t="shared" ca="1" si="120"/>
        <v>0</v>
      </c>
      <c r="Y318" s="135">
        <f t="shared" ca="1" si="121"/>
        <v>0</v>
      </c>
      <c r="Z318" s="129">
        <f t="shared" si="122"/>
        <v>0</v>
      </c>
      <c r="AA318" s="129">
        <f t="shared" si="123"/>
        <v>0</v>
      </c>
      <c r="AB318" s="130">
        <f t="shared" ca="1" si="124"/>
        <v>0</v>
      </c>
      <c r="AC318" s="130">
        <f t="shared" ca="1" si="125"/>
        <v>0</v>
      </c>
      <c r="AD318" s="130">
        <f t="shared" si="135"/>
        <v>0</v>
      </c>
      <c r="AE318" s="130">
        <f t="shared" si="136"/>
        <v>0</v>
      </c>
      <c r="AF318" s="130">
        <f t="shared" ca="1" si="127"/>
        <v>0</v>
      </c>
      <c r="AG318" s="130">
        <f t="shared" ca="1" si="128"/>
        <v>0</v>
      </c>
      <c r="AH318" s="218"/>
      <c r="AI318" s="204"/>
      <c r="AJ318" s="204"/>
      <c r="AK318" s="162">
        <f t="shared" si="137"/>
        <v>298</v>
      </c>
      <c r="AL318" s="70">
        <f t="shared" si="129"/>
        <v>0</v>
      </c>
      <c r="AM318" s="70" t="e">
        <f>VLOOKUP(Worksheet!N318,code!$K$3:$M$13,3,FALSE)</f>
        <v>#N/A</v>
      </c>
      <c r="AN318" s="158" t="str">
        <f t="shared" si="110"/>
        <v/>
      </c>
      <c r="AO318" s="158" t="str">
        <f t="shared" si="130"/>
        <v/>
      </c>
      <c r="AP318" s="70" t="str">
        <f t="shared" si="131"/>
        <v/>
      </c>
      <c r="AQ318" s="158" t="str">
        <f t="shared" si="111"/>
        <v/>
      </c>
      <c r="AR318" s="158" t="str">
        <f t="shared" si="132"/>
        <v/>
      </c>
    </row>
    <row r="319" spans="1:44" ht="11.25" customHeight="1" x14ac:dyDescent="0.2">
      <c r="A319" s="131" t="s">
        <v>738</v>
      </c>
      <c r="B319" s="133"/>
      <c r="C319" s="133"/>
      <c r="D319" s="133"/>
      <c r="E319" s="133">
        <v>1</v>
      </c>
      <c r="F319" s="143">
        <f t="shared" si="134"/>
        <v>0</v>
      </c>
      <c r="G319" s="147"/>
      <c r="H319" s="148"/>
      <c r="I319" s="144"/>
      <c r="J319" s="150"/>
      <c r="K319" s="151"/>
      <c r="L319" s="152">
        <f t="shared" si="112"/>
        <v>0</v>
      </c>
      <c r="M319" s="152">
        <f t="shared" si="113"/>
        <v>0</v>
      </c>
      <c r="N319" s="155"/>
      <c r="O319" s="154"/>
      <c r="P319" s="146"/>
      <c r="Q319" s="128">
        <f ca="1">IF(OR(ISBLANK($C$10),ISBLANK($C$12),ISBLANK($G$12),ISBLANK($G$13),AND(LEFT(G319,6)="Atrium",ISBLANK(I319))=TRUE)=TRUE,0,IF(LEFT(G319,6)="Atrium",IF(G319='ASHRAE 90.1 2013 - CST'!$D$2,0.4+I319*0.02,I319*0.03),IF(ISBLANK(G319),IF(ISBLANK(H319),"0",VLOOKUP(H319,INDIRECT("BSSTTable_"&amp;$C$10),2,FALSE)),INDEX(INDIRECT("CSTTable_"&amp;$C$10),MATCH($C$12,INDIRECT("BldgTypes_"&amp;$C$10),0),MATCH(G319,INDIRECT("CSTTableTypes_"&amp;$C$10),0)))))</f>
        <v>0</v>
      </c>
      <c r="R319" s="128">
        <f t="shared" ca="1" si="114"/>
        <v>0</v>
      </c>
      <c r="S319" s="128">
        <f t="shared" ca="1" si="115"/>
        <v>0</v>
      </c>
      <c r="T319" s="130">
        <f t="shared" si="116"/>
        <v>0</v>
      </c>
      <c r="U319" s="130">
        <f t="shared" si="117"/>
        <v>0</v>
      </c>
      <c r="V319" s="135">
        <f t="shared" ca="1" si="118"/>
        <v>0</v>
      </c>
      <c r="W319" s="135">
        <f t="shared" ca="1" si="119"/>
        <v>0</v>
      </c>
      <c r="X319" s="135">
        <f t="shared" ca="1" si="120"/>
        <v>0</v>
      </c>
      <c r="Y319" s="135">
        <f t="shared" ca="1" si="121"/>
        <v>0</v>
      </c>
      <c r="Z319" s="129">
        <f t="shared" si="122"/>
        <v>0</v>
      </c>
      <c r="AA319" s="129">
        <f t="shared" si="123"/>
        <v>0</v>
      </c>
      <c r="AB319" s="130">
        <f t="shared" ca="1" si="124"/>
        <v>0</v>
      </c>
      <c r="AC319" s="130">
        <f t="shared" ca="1" si="125"/>
        <v>0</v>
      </c>
      <c r="AD319" s="130">
        <f t="shared" si="135"/>
        <v>0</v>
      </c>
      <c r="AE319" s="130">
        <f t="shared" si="136"/>
        <v>0</v>
      </c>
      <c r="AF319" s="130">
        <f t="shared" ca="1" si="127"/>
        <v>0</v>
      </c>
      <c r="AG319" s="130">
        <f t="shared" ca="1" si="128"/>
        <v>0</v>
      </c>
      <c r="AH319" s="218"/>
      <c r="AI319" s="204"/>
      <c r="AJ319" s="204"/>
      <c r="AK319" s="162">
        <f t="shared" si="137"/>
        <v>299</v>
      </c>
      <c r="AL319" s="70">
        <f t="shared" si="129"/>
        <v>0</v>
      </c>
      <c r="AM319" s="70" t="e">
        <f>VLOOKUP(Worksheet!N319,code!$K$3:$M$13,3,FALSE)</f>
        <v>#N/A</v>
      </c>
      <c r="AN319" s="158" t="str">
        <f t="shared" si="110"/>
        <v/>
      </c>
      <c r="AO319" s="158" t="str">
        <f t="shared" si="130"/>
        <v/>
      </c>
      <c r="AP319" s="70" t="str">
        <f t="shared" si="131"/>
        <v/>
      </c>
      <c r="AQ319" s="158" t="str">
        <f t="shared" si="111"/>
        <v/>
      </c>
      <c r="AR319" s="158" t="str">
        <f t="shared" si="132"/>
        <v/>
      </c>
    </row>
    <row r="320" spans="1:44" ht="11.25" customHeight="1" x14ac:dyDescent="0.2">
      <c r="A320" s="131" t="s">
        <v>738</v>
      </c>
      <c r="B320" s="133"/>
      <c r="C320" s="133"/>
      <c r="D320" s="133"/>
      <c r="E320" s="133">
        <v>1</v>
      </c>
      <c r="F320" s="143">
        <f t="shared" si="134"/>
        <v>0</v>
      </c>
      <c r="G320" s="147"/>
      <c r="H320" s="148"/>
      <c r="I320" s="144"/>
      <c r="J320" s="150"/>
      <c r="K320" s="151"/>
      <c r="L320" s="152">
        <f t="shared" si="112"/>
        <v>0</v>
      </c>
      <c r="M320" s="152">
        <f t="shared" si="113"/>
        <v>0</v>
      </c>
      <c r="N320" s="155"/>
      <c r="O320" s="154"/>
      <c r="P320" s="146"/>
      <c r="Q320" s="128">
        <f ca="1">IF(OR(ISBLANK($C$10),ISBLANK($C$12),ISBLANK($G$12),ISBLANK($G$13),AND(LEFT(G320,6)="Atrium",ISBLANK(I320))=TRUE)=TRUE,0,IF(LEFT(G320,6)="Atrium",IF(G320='ASHRAE 90.1 2013 - CST'!$D$2,0.4+I320*0.02,I320*0.03),IF(ISBLANK(G320),IF(ISBLANK(H320),"0",VLOOKUP(H320,INDIRECT("BSSTTable_"&amp;$C$10),2,FALSE)),INDEX(INDIRECT("CSTTable_"&amp;$C$10),MATCH($C$12,INDIRECT("BldgTypes_"&amp;$C$10),0),MATCH(G320,INDIRECT("CSTTableTypes_"&amp;$C$10),0)))))</f>
        <v>0</v>
      </c>
      <c r="R320" s="128">
        <f t="shared" ca="1" si="114"/>
        <v>0</v>
      </c>
      <c r="S320" s="128">
        <f t="shared" ca="1" si="115"/>
        <v>0</v>
      </c>
      <c r="T320" s="130">
        <f t="shared" si="116"/>
        <v>0</v>
      </c>
      <c r="U320" s="130">
        <f t="shared" si="117"/>
        <v>0</v>
      </c>
      <c r="V320" s="135">
        <f t="shared" ca="1" si="118"/>
        <v>0</v>
      </c>
      <c r="W320" s="135">
        <f t="shared" ca="1" si="119"/>
        <v>0</v>
      </c>
      <c r="X320" s="135">
        <f t="shared" ca="1" si="120"/>
        <v>0</v>
      </c>
      <c r="Y320" s="135">
        <f t="shared" ca="1" si="121"/>
        <v>0</v>
      </c>
      <c r="Z320" s="129">
        <f t="shared" si="122"/>
        <v>0</v>
      </c>
      <c r="AA320" s="129">
        <f t="shared" si="123"/>
        <v>0</v>
      </c>
      <c r="AB320" s="130">
        <f t="shared" ca="1" si="124"/>
        <v>0</v>
      </c>
      <c r="AC320" s="130">
        <f t="shared" ca="1" si="125"/>
        <v>0</v>
      </c>
      <c r="AD320" s="130">
        <f t="shared" si="135"/>
        <v>0</v>
      </c>
      <c r="AE320" s="130">
        <f t="shared" si="136"/>
        <v>0</v>
      </c>
      <c r="AF320" s="130">
        <f t="shared" ca="1" si="127"/>
        <v>0</v>
      </c>
      <c r="AG320" s="130">
        <f t="shared" ca="1" si="128"/>
        <v>0</v>
      </c>
      <c r="AH320" s="218"/>
      <c r="AI320" s="204"/>
      <c r="AJ320" s="204"/>
      <c r="AK320" s="162">
        <f t="shared" si="137"/>
        <v>300</v>
      </c>
      <c r="AL320" s="70">
        <f t="shared" si="129"/>
        <v>0</v>
      </c>
      <c r="AM320" s="70" t="e">
        <f>VLOOKUP(Worksheet!N320,code!$K$3:$M$13,3,FALSE)</f>
        <v>#N/A</v>
      </c>
      <c r="AN320" s="158" t="str">
        <f t="shared" si="110"/>
        <v/>
      </c>
      <c r="AO320" s="158" t="str">
        <f t="shared" si="130"/>
        <v/>
      </c>
      <c r="AP320" s="70" t="str">
        <f t="shared" si="131"/>
        <v/>
      </c>
      <c r="AQ320" s="158" t="str">
        <f t="shared" si="111"/>
        <v/>
      </c>
      <c r="AR320" s="158" t="str">
        <f t="shared" si="132"/>
        <v/>
      </c>
    </row>
    <row r="321" spans="1:44" ht="11.25" customHeight="1" x14ac:dyDescent="0.2">
      <c r="A321" s="131" t="s">
        <v>738</v>
      </c>
      <c r="B321" s="133"/>
      <c r="C321" s="133"/>
      <c r="D321" s="133"/>
      <c r="E321" s="133">
        <v>1</v>
      </c>
      <c r="F321" s="143">
        <f t="shared" si="134"/>
        <v>0</v>
      </c>
      <c r="G321" s="147"/>
      <c r="H321" s="148"/>
      <c r="I321" s="144"/>
      <c r="J321" s="150"/>
      <c r="K321" s="151"/>
      <c r="L321" s="152">
        <f t="shared" si="112"/>
        <v>0</v>
      </c>
      <c r="M321" s="152">
        <f t="shared" si="113"/>
        <v>0</v>
      </c>
      <c r="N321" s="155"/>
      <c r="O321" s="154"/>
      <c r="P321" s="146"/>
      <c r="Q321" s="128">
        <f ca="1">IF(OR(ISBLANK($C$10),ISBLANK($C$12),ISBLANK($G$12),ISBLANK($G$13),AND(LEFT(G321,6)="Atrium",ISBLANK(I321))=TRUE)=TRUE,0,IF(LEFT(G321,6)="Atrium",IF(G321='ASHRAE 90.1 2013 - CST'!$D$2,0.4+I321*0.02,I321*0.03),IF(ISBLANK(G321),IF(ISBLANK(H321),"0",VLOOKUP(H321,INDIRECT("BSSTTable_"&amp;$C$10),2,FALSE)),INDEX(INDIRECT("CSTTable_"&amp;$C$10),MATCH($C$12,INDIRECT("BldgTypes_"&amp;$C$10),0),MATCH(G321,INDIRECT("CSTTableTypes_"&amp;$C$10),0)))))</f>
        <v>0</v>
      </c>
      <c r="R321" s="128">
        <f t="shared" ca="1" si="114"/>
        <v>0</v>
      </c>
      <c r="S321" s="128">
        <f t="shared" ca="1" si="115"/>
        <v>0</v>
      </c>
      <c r="T321" s="130">
        <f t="shared" si="116"/>
        <v>0</v>
      </c>
      <c r="U321" s="130">
        <f t="shared" si="117"/>
        <v>0</v>
      </c>
      <c r="V321" s="135">
        <f t="shared" ca="1" si="118"/>
        <v>0</v>
      </c>
      <c r="W321" s="135">
        <f t="shared" ca="1" si="119"/>
        <v>0</v>
      </c>
      <c r="X321" s="135">
        <f t="shared" ca="1" si="120"/>
        <v>0</v>
      </c>
      <c r="Y321" s="135">
        <f t="shared" ca="1" si="121"/>
        <v>0</v>
      </c>
      <c r="Z321" s="129">
        <f t="shared" si="122"/>
        <v>0</v>
      </c>
      <c r="AA321" s="129">
        <f t="shared" si="123"/>
        <v>0</v>
      </c>
      <c r="AB321" s="130">
        <f t="shared" ca="1" si="124"/>
        <v>0</v>
      </c>
      <c r="AC321" s="130">
        <f t="shared" ca="1" si="125"/>
        <v>0</v>
      </c>
      <c r="AD321" s="130">
        <f t="shared" si="135"/>
        <v>0</v>
      </c>
      <c r="AE321" s="130">
        <f t="shared" si="136"/>
        <v>0</v>
      </c>
      <c r="AF321" s="130">
        <f t="shared" ca="1" si="127"/>
        <v>0</v>
      </c>
      <c r="AG321" s="130">
        <f t="shared" ca="1" si="128"/>
        <v>0</v>
      </c>
      <c r="AH321" s="218"/>
      <c r="AI321" s="204"/>
      <c r="AJ321" s="204"/>
      <c r="AK321" s="162">
        <f t="shared" si="137"/>
        <v>301</v>
      </c>
      <c r="AL321" s="70">
        <f t="shared" si="129"/>
        <v>0</v>
      </c>
      <c r="AM321" s="70" t="e">
        <f>VLOOKUP(Worksheet!N321,code!$K$3:$M$13,3,FALSE)</f>
        <v>#N/A</v>
      </c>
      <c r="AN321" s="158" t="str">
        <f t="shared" si="110"/>
        <v/>
      </c>
      <c r="AO321" s="158" t="str">
        <f t="shared" si="130"/>
        <v/>
      </c>
      <c r="AP321" s="70" t="str">
        <f t="shared" si="131"/>
        <v/>
      </c>
      <c r="AQ321" s="158" t="str">
        <f t="shared" si="111"/>
        <v/>
      </c>
      <c r="AR321" s="158" t="str">
        <f t="shared" si="132"/>
        <v/>
      </c>
    </row>
    <row r="322" spans="1:44" ht="11.25" customHeight="1" x14ac:dyDescent="0.2">
      <c r="A322" s="131" t="s">
        <v>738</v>
      </c>
      <c r="B322" s="133"/>
      <c r="C322" s="133"/>
      <c r="D322" s="133"/>
      <c r="E322" s="133">
        <v>1</v>
      </c>
      <c r="F322" s="143">
        <f t="shared" si="134"/>
        <v>0</v>
      </c>
      <c r="G322" s="147"/>
      <c r="H322" s="148"/>
      <c r="I322" s="144"/>
      <c r="J322" s="150"/>
      <c r="K322" s="151"/>
      <c r="L322" s="152">
        <f t="shared" si="112"/>
        <v>0</v>
      </c>
      <c r="M322" s="152">
        <f t="shared" si="113"/>
        <v>0</v>
      </c>
      <c r="N322" s="155"/>
      <c r="O322" s="154"/>
      <c r="P322" s="146"/>
      <c r="Q322" s="128">
        <f ca="1">IF(OR(ISBLANK($C$10),ISBLANK($C$12),ISBLANK($G$12),ISBLANK($G$13),AND(LEFT(G322,6)="Atrium",ISBLANK(I322))=TRUE)=TRUE,0,IF(LEFT(G322,6)="Atrium",IF(G322='ASHRAE 90.1 2013 - CST'!$D$2,0.4+I322*0.02,I322*0.03),IF(ISBLANK(G322),IF(ISBLANK(H322),"0",VLOOKUP(H322,INDIRECT("BSSTTable_"&amp;$C$10),2,FALSE)),INDEX(INDIRECT("CSTTable_"&amp;$C$10),MATCH($C$12,INDIRECT("BldgTypes_"&amp;$C$10),0),MATCH(G322,INDIRECT("CSTTableTypes_"&amp;$C$10),0)))))</f>
        <v>0</v>
      </c>
      <c r="R322" s="128">
        <f t="shared" ca="1" si="114"/>
        <v>0</v>
      </c>
      <c r="S322" s="128">
        <f t="shared" ca="1" si="115"/>
        <v>0</v>
      </c>
      <c r="T322" s="130">
        <f t="shared" si="116"/>
        <v>0</v>
      </c>
      <c r="U322" s="130">
        <f t="shared" si="117"/>
        <v>0</v>
      </c>
      <c r="V322" s="135">
        <f t="shared" ca="1" si="118"/>
        <v>0</v>
      </c>
      <c r="W322" s="135">
        <f t="shared" ca="1" si="119"/>
        <v>0</v>
      </c>
      <c r="X322" s="135">
        <f t="shared" ca="1" si="120"/>
        <v>0</v>
      </c>
      <c r="Y322" s="135">
        <f t="shared" ca="1" si="121"/>
        <v>0</v>
      </c>
      <c r="Z322" s="129">
        <f t="shared" si="122"/>
        <v>0</v>
      </c>
      <c r="AA322" s="129">
        <f t="shared" si="123"/>
        <v>0</v>
      </c>
      <c r="AB322" s="130">
        <f t="shared" ca="1" si="124"/>
        <v>0</v>
      </c>
      <c r="AC322" s="130">
        <f t="shared" ca="1" si="125"/>
        <v>0</v>
      </c>
      <c r="AD322" s="130">
        <f t="shared" si="135"/>
        <v>0</v>
      </c>
      <c r="AE322" s="130">
        <f t="shared" si="136"/>
        <v>0</v>
      </c>
      <c r="AF322" s="130">
        <f t="shared" ca="1" si="127"/>
        <v>0</v>
      </c>
      <c r="AG322" s="130">
        <f t="shared" ca="1" si="128"/>
        <v>0</v>
      </c>
      <c r="AH322" s="218"/>
      <c r="AI322" s="204"/>
      <c r="AJ322" s="204"/>
      <c r="AK322" s="162">
        <f t="shared" si="137"/>
        <v>302</v>
      </c>
      <c r="AL322" s="70">
        <f t="shared" si="129"/>
        <v>0</v>
      </c>
      <c r="AM322" s="70" t="e">
        <f>VLOOKUP(Worksheet!N322,code!$K$3:$M$13,3,FALSE)</f>
        <v>#N/A</v>
      </c>
      <c r="AN322" s="158" t="str">
        <f t="shared" si="110"/>
        <v/>
      </c>
      <c r="AO322" s="158" t="str">
        <f t="shared" si="130"/>
        <v/>
      </c>
      <c r="AP322" s="70" t="str">
        <f t="shared" si="131"/>
        <v/>
      </c>
      <c r="AQ322" s="158" t="str">
        <f t="shared" si="111"/>
        <v/>
      </c>
      <c r="AR322" s="158" t="str">
        <f t="shared" si="132"/>
        <v/>
      </c>
    </row>
    <row r="323" spans="1:44" ht="11.25" customHeight="1" x14ac:dyDescent="0.2">
      <c r="A323" s="131" t="s">
        <v>738</v>
      </c>
      <c r="B323" s="133"/>
      <c r="C323" s="133"/>
      <c r="D323" s="133"/>
      <c r="E323" s="133">
        <v>1</v>
      </c>
      <c r="F323" s="143">
        <f t="shared" si="134"/>
        <v>0</v>
      </c>
      <c r="G323" s="147"/>
      <c r="H323" s="148"/>
      <c r="I323" s="144"/>
      <c r="J323" s="150"/>
      <c r="K323" s="151"/>
      <c r="L323" s="152">
        <f t="shared" si="112"/>
        <v>0</v>
      </c>
      <c r="M323" s="152">
        <f t="shared" si="113"/>
        <v>0</v>
      </c>
      <c r="N323" s="155"/>
      <c r="O323" s="154"/>
      <c r="P323" s="146"/>
      <c r="Q323" s="128">
        <f ca="1">IF(OR(ISBLANK($C$10),ISBLANK($C$12),ISBLANK($G$12),ISBLANK($G$13),AND(LEFT(G323,6)="Atrium",ISBLANK(I323))=TRUE)=TRUE,0,IF(LEFT(G323,6)="Atrium",IF(G323='ASHRAE 90.1 2013 - CST'!$D$2,0.4+I323*0.02,I323*0.03),IF(ISBLANK(G323),IF(ISBLANK(H323),"0",VLOOKUP(H323,INDIRECT("BSSTTable_"&amp;$C$10),2,FALSE)),INDEX(INDIRECT("CSTTable_"&amp;$C$10),MATCH($C$12,INDIRECT("BldgTypes_"&amp;$C$10),0),MATCH(G323,INDIRECT("CSTTableTypes_"&amp;$C$10),0)))))</f>
        <v>0</v>
      </c>
      <c r="R323" s="128">
        <f t="shared" ca="1" si="114"/>
        <v>0</v>
      </c>
      <c r="S323" s="128">
        <f t="shared" ca="1" si="115"/>
        <v>0</v>
      </c>
      <c r="T323" s="130">
        <f t="shared" si="116"/>
        <v>0</v>
      </c>
      <c r="U323" s="130">
        <f t="shared" si="117"/>
        <v>0</v>
      </c>
      <c r="V323" s="135">
        <f t="shared" ca="1" si="118"/>
        <v>0</v>
      </c>
      <c r="W323" s="135">
        <f t="shared" ca="1" si="119"/>
        <v>0</v>
      </c>
      <c r="X323" s="135">
        <f t="shared" ca="1" si="120"/>
        <v>0</v>
      </c>
      <c r="Y323" s="135">
        <f t="shared" ca="1" si="121"/>
        <v>0</v>
      </c>
      <c r="Z323" s="129">
        <f t="shared" si="122"/>
        <v>0</v>
      </c>
      <c r="AA323" s="129">
        <f t="shared" si="123"/>
        <v>0</v>
      </c>
      <c r="AB323" s="130">
        <f t="shared" ca="1" si="124"/>
        <v>0</v>
      </c>
      <c r="AC323" s="130">
        <f t="shared" ca="1" si="125"/>
        <v>0</v>
      </c>
      <c r="AD323" s="130">
        <f t="shared" si="135"/>
        <v>0</v>
      </c>
      <c r="AE323" s="130">
        <f t="shared" si="136"/>
        <v>0</v>
      </c>
      <c r="AF323" s="130">
        <f t="shared" ca="1" si="127"/>
        <v>0</v>
      </c>
      <c r="AG323" s="130">
        <f t="shared" ca="1" si="128"/>
        <v>0</v>
      </c>
      <c r="AH323" s="218"/>
      <c r="AI323" s="204"/>
      <c r="AJ323" s="204"/>
      <c r="AK323" s="162">
        <f t="shared" si="137"/>
        <v>303</v>
      </c>
      <c r="AL323" s="70">
        <f t="shared" si="129"/>
        <v>0</v>
      </c>
      <c r="AM323" s="70" t="e">
        <f>VLOOKUP(Worksheet!N323,code!$K$3:$M$13,3,FALSE)</f>
        <v>#N/A</v>
      </c>
      <c r="AN323" s="158" t="str">
        <f t="shared" si="110"/>
        <v/>
      </c>
      <c r="AO323" s="158" t="str">
        <f t="shared" si="130"/>
        <v/>
      </c>
      <c r="AP323" s="70" t="str">
        <f t="shared" si="131"/>
        <v/>
      </c>
      <c r="AQ323" s="158" t="str">
        <f t="shared" si="111"/>
        <v/>
      </c>
      <c r="AR323" s="158" t="str">
        <f t="shared" si="132"/>
        <v/>
      </c>
    </row>
    <row r="324" spans="1:44" ht="11.25" customHeight="1" x14ac:dyDescent="0.2">
      <c r="A324" s="131" t="s">
        <v>738</v>
      </c>
      <c r="B324" s="133"/>
      <c r="C324" s="133"/>
      <c r="D324" s="133"/>
      <c r="E324" s="133">
        <v>1</v>
      </c>
      <c r="F324" s="143">
        <f t="shared" si="134"/>
        <v>0</v>
      </c>
      <c r="G324" s="147"/>
      <c r="H324" s="148"/>
      <c r="I324" s="144"/>
      <c r="J324" s="150"/>
      <c r="K324" s="151"/>
      <c r="L324" s="152">
        <f t="shared" si="112"/>
        <v>0</v>
      </c>
      <c r="M324" s="152">
        <f t="shared" si="113"/>
        <v>0</v>
      </c>
      <c r="N324" s="155"/>
      <c r="O324" s="154"/>
      <c r="P324" s="146"/>
      <c r="Q324" s="128">
        <f ca="1">IF(OR(ISBLANK($C$10),ISBLANK($C$12),ISBLANK($G$12),ISBLANK($G$13),AND(LEFT(G324,6)="Atrium",ISBLANK(I324))=TRUE)=TRUE,0,IF(LEFT(G324,6)="Atrium",IF(G324='ASHRAE 90.1 2013 - CST'!$D$2,0.4+I324*0.02,I324*0.03),IF(ISBLANK(G324),IF(ISBLANK(H324),"0",VLOOKUP(H324,INDIRECT("BSSTTable_"&amp;$C$10),2,FALSE)),INDEX(INDIRECT("CSTTable_"&amp;$C$10),MATCH($C$12,INDIRECT("BldgTypes_"&amp;$C$10),0),MATCH(G324,INDIRECT("CSTTableTypes_"&amp;$C$10),0)))))</f>
        <v>0</v>
      </c>
      <c r="R324" s="128">
        <f t="shared" ca="1" si="114"/>
        <v>0</v>
      </c>
      <c r="S324" s="128">
        <f t="shared" ca="1" si="115"/>
        <v>0</v>
      </c>
      <c r="T324" s="130">
        <f t="shared" si="116"/>
        <v>0</v>
      </c>
      <c r="U324" s="130">
        <f t="shared" si="117"/>
        <v>0</v>
      </c>
      <c r="V324" s="135">
        <f t="shared" ca="1" si="118"/>
        <v>0</v>
      </c>
      <c r="W324" s="135">
        <f t="shared" ca="1" si="119"/>
        <v>0</v>
      </c>
      <c r="X324" s="135">
        <f t="shared" ca="1" si="120"/>
        <v>0</v>
      </c>
      <c r="Y324" s="135">
        <f t="shared" ca="1" si="121"/>
        <v>0</v>
      </c>
      <c r="Z324" s="129">
        <f t="shared" si="122"/>
        <v>0</v>
      </c>
      <c r="AA324" s="129">
        <f t="shared" si="123"/>
        <v>0</v>
      </c>
      <c r="AB324" s="130">
        <f t="shared" ca="1" si="124"/>
        <v>0</v>
      </c>
      <c r="AC324" s="130">
        <f t="shared" ca="1" si="125"/>
        <v>0</v>
      </c>
      <c r="AD324" s="130">
        <f t="shared" si="135"/>
        <v>0</v>
      </c>
      <c r="AE324" s="130">
        <f t="shared" si="136"/>
        <v>0</v>
      </c>
      <c r="AF324" s="130">
        <f t="shared" ca="1" si="127"/>
        <v>0</v>
      </c>
      <c r="AG324" s="130">
        <f t="shared" ca="1" si="128"/>
        <v>0</v>
      </c>
      <c r="AH324" s="218"/>
      <c r="AI324" s="204"/>
      <c r="AJ324" s="204"/>
      <c r="AK324" s="162">
        <f t="shared" si="137"/>
        <v>304</v>
      </c>
      <c r="AL324" s="70">
        <f t="shared" si="129"/>
        <v>0</v>
      </c>
      <c r="AM324" s="70" t="e">
        <f>VLOOKUP(Worksheet!N324,code!$K$3:$M$13,3,FALSE)</f>
        <v>#N/A</v>
      </c>
      <c r="AN324" s="158" t="str">
        <f t="shared" si="110"/>
        <v/>
      </c>
      <c r="AO324" s="158" t="str">
        <f t="shared" si="130"/>
        <v/>
      </c>
      <c r="AP324" s="70" t="str">
        <f t="shared" si="131"/>
        <v/>
      </c>
      <c r="AQ324" s="158" t="str">
        <f t="shared" si="111"/>
        <v/>
      </c>
      <c r="AR324" s="158" t="str">
        <f t="shared" si="132"/>
        <v/>
      </c>
    </row>
    <row r="325" spans="1:44" ht="11.25" customHeight="1" x14ac:dyDescent="0.2">
      <c r="A325" s="131" t="s">
        <v>738</v>
      </c>
      <c r="B325" s="133"/>
      <c r="C325" s="133"/>
      <c r="D325" s="133"/>
      <c r="E325" s="133">
        <v>1</v>
      </c>
      <c r="F325" s="143">
        <f t="shared" si="134"/>
        <v>0</v>
      </c>
      <c r="G325" s="147"/>
      <c r="H325" s="148"/>
      <c r="I325" s="144"/>
      <c r="J325" s="150"/>
      <c r="K325" s="151"/>
      <c r="L325" s="152">
        <f t="shared" si="112"/>
        <v>0</v>
      </c>
      <c r="M325" s="152">
        <f t="shared" si="113"/>
        <v>0</v>
      </c>
      <c r="N325" s="155"/>
      <c r="O325" s="154"/>
      <c r="P325" s="146"/>
      <c r="Q325" s="128">
        <f ca="1">IF(OR(ISBLANK($C$10),ISBLANK($C$12),ISBLANK($G$12),ISBLANK($G$13),AND(LEFT(G325,6)="Atrium",ISBLANK(I325))=TRUE)=TRUE,0,IF(LEFT(G325,6)="Atrium",IF(G325='ASHRAE 90.1 2013 - CST'!$D$2,0.4+I325*0.02,I325*0.03),IF(ISBLANK(G325),IF(ISBLANK(H325),"0",VLOOKUP(H325,INDIRECT("BSSTTable_"&amp;$C$10),2,FALSE)),INDEX(INDIRECT("CSTTable_"&amp;$C$10),MATCH($C$12,INDIRECT("BldgTypes_"&amp;$C$10),0),MATCH(G325,INDIRECT("CSTTableTypes_"&amp;$C$10),0)))))</f>
        <v>0</v>
      </c>
      <c r="R325" s="128">
        <f t="shared" ca="1" si="114"/>
        <v>0</v>
      </c>
      <c r="S325" s="128">
        <f t="shared" ca="1" si="115"/>
        <v>0</v>
      </c>
      <c r="T325" s="130">
        <f t="shared" si="116"/>
        <v>0</v>
      </c>
      <c r="U325" s="130">
        <f t="shared" si="117"/>
        <v>0</v>
      </c>
      <c r="V325" s="135">
        <f t="shared" ca="1" si="118"/>
        <v>0</v>
      </c>
      <c r="W325" s="135">
        <f t="shared" ca="1" si="119"/>
        <v>0</v>
      </c>
      <c r="X325" s="135">
        <f t="shared" ca="1" si="120"/>
        <v>0</v>
      </c>
      <c r="Y325" s="135">
        <f t="shared" ca="1" si="121"/>
        <v>0</v>
      </c>
      <c r="Z325" s="129">
        <f t="shared" si="122"/>
        <v>0</v>
      </c>
      <c r="AA325" s="129">
        <f t="shared" si="123"/>
        <v>0</v>
      </c>
      <c r="AB325" s="130">
        <f t="shared" ca="1" si="124"/>
        <v>0</v>
      </c>
      <c r="AC325" s="130">
        <f t="shared" ca="1" si="125"/>
        <v>0</v>
      </c>
      <c r="AD325" s="130">
        <f t="shared" si="135"/>
        <v>0</v>
      </c>
      <c r="AE325" s="130">
        <f t="shared" si="136"/>
        <v>0</v>
      </c>
      <c r="AF325" s="130">
        <f t="shared" ca="1" si="127"/>
        <v>0</v>
      </c>
      <c r="AG325" s="130">
        <f t="shared" ca="1" si="128"/>
        <v>0</v>
      </c>
      <c r="AH325" s="218"/>
      <c r="AI325" s="204"/>
      <c r="AJ325" s="204"/>
      <c r="AK325" s="162">
        <f t="shared" si="137"/>
        <v>305</v>
      </c>
      <c r="AL325" s="70">
        <f t="shared" si="129"/>
        <v>0</v>
      </c>
      <c r="AM325" s="70" t="e">
        <f>VLOOKUP(Worksheet!N325,code!$K$3:$M$13,3,FALSE)</f>
        <v>#N/A</v>
      </c>
      <c r="AN325" s="158" t="str">
        <f t="shared" si="110"/>
        <v/>
      </c>
      <c r="AO325" s="158" t="str">
        <f t="shared" si="130"/>
        <v/>
      </c>
      <c r="AP325" s="70" t="str">
        <f t="shared" si="131"/>
        <v/>
      </c>
      <c r="AQ325" s="158" t="str">
        <f t="shared" si="111"/>
        <v/>
      </c>
      <c r="AR325" s="158" t="str">
        <f t="shared" si="132"/>
        <v/>
      </c>
    </row>
    <row r="326" spans="1:44" ht="11.25" customHeight="1" x14ac:dyDescent="0.2">
      <c r="A326" s="131" t="s">
        <v>738</v>
      </c>
      <c r="B326" s="133"/>
      <c r="C326" s="133"/>
      <c r="D326" s="133"/>
      <c r="E326" s="133">
        <v>1</v>
      </c>
      <c r="F326" s="143">
        <f t="shared" si="134"/>
        <v>0</v>
      </c>
      <c r="G326" s="147"/>
      <c r="H326" s="148"/>
      <c r="I326" s="144"/>
      <c r="J326" s="150"/>
      <c r="K326" s="151"/>
      <c r="L326" s="152">
        <f t="shared" si="112"/>
        <v>0</v>
      </c>
      <c r="M326" s="152">
        <f t="shared" si="113"/>
        <v>0</v>
      </c>
      <c r="N326" s="155"/>
      <c r="O326" s="154"/>
      <c r="P326" s="146"/>
      <c r="Q326" s="128">
        <f ca="1">IF(OR(ISBLANK($C$10),ISBLANK($C$12),ISBLANK($G$12),ISBLANK($G$13),AND(LEFT(G326,6)="Atrium",ISBLANK(I326))=TRUE)=TRUE,0,IF(LEFT(G326,6)="Atrium",IF(G326='ASHRAE 90.1 2013 - CST'!$D$2,0.4+I326*0.02,I326*0.03),IF(ISBLANK(G326),IF(ISBLANK(H326),"0",VLOOKUP(H326,INDIRECT("BSSTTable_"&amp;$C$10),2,FALSE)),INDEX(INDIRECT("CSTTable_"&amp;$C$10),MATCH($C$12,INDIRECT("BldgTypes_"&amp;$C$10),0),MATCH(G326,INDIRECT("CSTTableTypes_"&amp;$C$10),0)))))</f>
        <v>0</v>
      </c>
      <c r="R326" s="128">
        <f t="shared" ca="1" si="114"/>
        <v>0</v>
      </c>
      <c r="S326" s="128">
        <f t="shared" ca="1" si="115"/>
        <v>0</v>
      </c>
      <c r="T326" s="130">
        <f t="shared" si="116"/>
        <v>0</v>
      </c>
      <c r="U326" s="130">
        <f t="shared" si="117"/>
        <v>0</v>
      </c>
      <c r="V326" s="135">
        <f t="shared" ca="1" si="118"/>
        <v>0</v>
      </c>
      <c r="W326" s="135">
        <f t="shared" ca="1" si="119"/>
        <v>0</v>
      </c>
      <c r="X326" s="135">
        <f t="shared" ca="1" si="120"/>
        <v>0</v>
      </c>
      <c r="Y326" s="135">
        <f t="shared" ca="1" si="121"/>
        <v>0</v>
      </c>
      <c r="Z326" s="129">
        <f t="shared" si="122"/>
        <v>0</v>
      </c>
      <c r="AA326" s="129">
        <f t="shared" si="123"/>
        <v>0</v>
      </c>
      <c r="AB326" s="130">
        <f t="shared" ca="1" si="124"/>
        <v>0</v>
      </c>
      <c r="AC326" s="130">
        <f t="shared" ca="1" si="125"/>
        <v>0</v>
      </c>
      <c r="AD326" s="130">
        <f t="shared" si="135"/>
        <v>0</v>
      </c>
      <c r="AE326" s="130">
        <f t="shared" si="136"/>
        <v>0</v>
      </c>
      <c r="AF326" s="130">
        <f t="shared" ca="1" si="127"/>
        <v>0</v>
      </c>
      <c r="AG326" s="130">
        <f t="shared" ca="1" si="128"/>
        <v>0</v>
      </c>
      <c r="AH326" s="218"/>
      <c r="AI326" s="204"/>
      <c r="AJ326" s="204"/>
      <c r="AK326" s="162">
        <f t="shared" si="137"/>
        <v>306</v>
      </c>
      <c r="AL326" s="70">
        <f t="shared" si="129"/>
        <v>0</v>
      </c>
      <c r="AM326" s="70" t="e">
        <f>VLOOKUP(Worksheet!N326,code!$K$3:$M$13,3,FALSE)</f>
        <v>#N/A</v>
      </c>
      <c r="AN326" s="158" t="str">
        <f t="shared" si="110"/>
        <v/>
      </c>
      <c r="AO326" s="158" t="str">
        <f t="shared" si="130"/>
        <v/>
      </c>
      <c r="AP326" s="70" t="str">
        <f t="shared" si="131"/>
        <v/>
      </c>
      <c r="AQ326" s="158" t="str">
        <f t="shared" si="111"/>
        <v/>
      </c>
      <c r="AR326" s="158" t="str">
        <f t="shared" si="132"/>
        <v/>
      </c>
    </row>
    <row r="327" spans="1:44" ht="11.25" customHeight="1" x14ac:dyDescent="0.2">
      <c r="A327" s="131" t="s">
        <v>738</v>
      </c>
      <c r="B327" s="133"/>
      <c r="C327" s="133"/>
      <c r="D327" s="133"/>
      <c r="E327" s="133">
        <v>1</v>
      </c>
      <c r="F327" s="143">
        <f t="shared" si="134"/>
        <v>0</v>
      </c>
      <c r="G327" s="147"/>
      <c r="H327" s="148"/>
      <c r="I327" s="144"/>
      <c r="J327" s="150"/>
      <c r="K327" s="151"/>
      <c r="L327" s="152">
        <f t="shared" si="112"/>
        <v>0</v>
      </c>
      <c r="M327" s="152">
        <f t="shared" si="113"/>
        <v>0</v>
      </c>
      <c r="N327" s="155"/>
      <c r="O327" s="154"/>
      <c r="P327" s="146"/>
      <c r="Q327" s="128">
        <f ca="1">IF(OR(ISBLANK($C$10),ISBLANK($C$12),ISBLANK($G$12),ISBLANK($G$13),AND(LEFT(G327,6)="Atrium",ISBLANK(I327))=TRUE)=TRUE,0,IF(LEFT(G327,6)="Atrium",IF(G327='ASHRAE 90.1 2013 - CST'!$D$2,0.4+I327*0.02,I327*0.03),IF(ISBLANK(G327),IF(ISBLANK(H327),"0",VLOOKUP(H327,INDIRECT("BSSTTable_"&amp;$C$10),2,FALSE)),INDEX(INDIRECT("CSTTable_"&amp;$C$10),MATCH($C$12,INDIRECT("BldgTypes_"&amp;$C$10),0),MATCH(G327,INDIRECT("CSTTableTypes_"&amp;$C$10),0)))))</f>
        <v>0</v>
      </c>
      <c r="R327" s="128">
        <f t="shared" ca="1" si="114"/>
        <v>0</v>
      </c>
      <c r="S327" s="128">
        <f t="shared" ca="1" si="115"/>
        <v>0</v>
      </c>
      <c r="T327" s="130">
        <f t="shared" si="116"/>
        <v>0</v>
      </c>
      <c r="U327" s="130">
        <f t="shared" si="117"/>
        <v>0</v>
      </c>
      <c r="V327" s="135">
        <f t="shared" ca="1" si="118"/>
        <v>0</v>
      </c>
      <c r="W327" s="135">
        <f t="shared" ca="1" si="119"/>
        <v>0</v>
      </c>
      <c r="X327" s="135">
        <f t="shared" ca="1" si="120"/>
        <v>0</v>
      </c>
      <c r="Y327" s="135">
        <f t="shared" ca="1" si="121"/>
        <v>0</v>
      </c>
      <c r="Z327" s="129">
        <f t="shared" si="122"/>
        <v>0</v>
      </c>
      <c r="AA327" s="129">
        <f t="shared" si="123"/>
        <v>0</v>
      </c>
      <c r="AB327" s="130">
        <f t="shared" ca="1" si="124"/>
        <v>0</v>
      </c>
      <c r="AC327" s="130">
        <f t="shared" ca="1" si="125"/>
        <v>0</v>
      </c>
      <c r="AD327" s="130">
        <f t="shared" si="135"/>
        <v>0</v>
      </c>
      <c r="AE327" s="130">
        <f t="shared" si="136"/>
        <v>0</v>
      </c>
      <c r="AF327" s="130">
        <f t="shared" ca="1" si="127"/>
        <v>0</v>
      </c>
      <c r="AG327" s="130">
        <f t="shared" ca="1" si="128"/>
        <v>0</v>
      </c>
      <c r="AH327" s="218"/>
      <c r="AI327" s="204"/>
      <c r="AJ327" s="204"/>
      <c r="AK327" s="162">
        <f t="shared" si="137"/>
        <v>307</v>
      </c>
      <c r="AL327" s="70">
        <f t="shared" si="129"/>
        <v>0</v>
      </c>
      <c r="AM327" s="70" t="e">
        <f>VLOOKUP(Worksheet!N327,code!$K$3:$M$13,3,FALSE)</f>
        <v>#N/A</v>
      </c>
      <c r="AN327" s="158" t="str">
        <f t="shared" si="110"/>
        <v/>
      </c>
      <c r="AO327" s="158" t="str">
        <f t="shared" si="130"/>
        <v/>
      </c>
      <c r="AP327" s="70" t="str">
        <f t="shared" si="131"/>
        <v/>
      </c>
      <c r="AQ327" s="158" t="str">
        <f t="shared" si="111"/>
        <v/>
      </c>
      <c r="AR327" s="158" t="str">
        <f t="shared" si="132"/>
        <v/>
      </c>
    </row>
    <row r="328" spans="1:44" ht="11.25" customHeight="1" x14ac:dyDescent="0.2">
      <c r="A328" s="131" t="s">
        <v>738</v>
      </c>
      <c r="B328" s="133"/>
      <c r="C328" s="133"/>
      <c r="D328" s="133"/>
      <c r="E328" s="133">
        <v>1</v>
      </c>
      <c r="F328" s="143">
        <f t="shared" si="134"/>
        <v>0</v>
      </c>
      <c r="G328" s="147"/>
      <c r="H328" s="148"/>
      <c r="I328" s="144"/>
      <c r="J328" s="150"/>
      <c r="K328" s="151"/>
      <c r="L328" s="152">
        <f t="shared" si="112"/>
        <v>0</v>
      </c>
      <c r="M328" s="152">
        <f t="shared" si="113"/>
        <v>0</v>
      </c>
      <c r="N328" s="155"/>
      <c r="O328" s="154"/>
      <c r="P328" s="146"/>
      <c r="Q328" s="128">
        <f ca="1">IF(OR(ISBLANK($C$10),ISBLANK($C$12),ISBLANK($G$12),ISBLANK($G$13),AND(LEFT(G328,6)="Atrium",ISBLANK(I328))=TRUE)=TRUE,0,IF(LEFT(G328,6)="Atrium",IF(G328='ASHRAE 90.1 2013 - CST'!$D$2,0.4+I328*0.02,I328*0.03),IF(ISBLANK(G328),IF(ISBLANK(H328),"0",VLOOKUP(H328,INDIRECT("BSSTTable_"&amp;$C$10),2,FALSE)),INDEX(INDIRECT("CSTTable_"&amp;$C$10),MATCH($C$12,INDIRECT("BldgTypes_"&amp;$C$10),0),MATCH(G328,INDIRECT("CSTTableTypes_"&amp;$C$10),0)))))</f>
        <v>0</v>
      </c>
      <c r="R328" s="128">
        <f t="shared" ca="1" si="114"/>
        <v>0</v>
      </c>
      <c r="S328" s="128">
        <f t="shared" ca="1" si="115"/>
        <v>0</v>
      </c>
      <c r="T328" s="130">
        <f t="shared" si="116"/>
        <v>0</v>
      </c>
      <c r="U328" s="130">
        <f t="shared" si="117"/>
        <v>0</v>
      </c>
      <c r="V328" s="135">
        <f t="shared" ca="1" si="118"/>
        <v>0</v>
      </c>
      <c r="W328" s="135">
        <f t="shared" ca="1" si="119"/>
        <v>0</v>
      </c>
      <c r="X328" s="135">
        <f t="shared" ca="1" si="120"/>
        <v>0</v>
      </c>
      <c r="Y328" s="135">
        <f t="shared" ca="1" si="121"/>
        <v>0</v>
      </c>
      <c r="Z328" s="129">
        <f t="shared" si="122"/>
        <v>0</v>
      </c>
      <c r="AA328" s="129">
        <f t="shared" si="123"/>
        <v>0</v>
      </c>
      <c r="AB328" s="130">
        <f t="shared" ca="1" si="124"/>
        <v>0</v>
      </c>
      <c r="AC328" s="130">
        <f t="shared" ca="1" si="125"/>
        <v>0</v>
      </c>
      <c r="AD328" s="130">
        <f t="shared" si="135"/>
        <v>0</v>
      </c>
      <c r="AE328" s="130">
        <f t="shared" si="136"/>
        <v>0</v>
      </c>
      <c r="AF328" s="130">
        <f t="shared" ca="1" si="127"/>
        <v>0</v>
      </c>
      <c r="AG328" s="130">
        <f t="shared" ca="1" si="128"/>
        <v>0</v>
      </c>
      <c r="AH328" s="218"/>
      <c r="AI328" s="204"/>
      <c r="AJ328" s="204"/>
      <c r="AK328" s="162">
        <f t="shared" si="137"/>
        <v>308</v>
      </c>
      <c r="AL328" s="70">
        <f t="shared" si="129"/>
        <v>0</v>
      </c>
      <c r="AM328" s="70" t="e">
        <f>VLOOKUP(Worksheet!N328,code!$K$3:$M$13,3,FALSE)</f>
        <v>#N/A</v>
      </c>
      <c r="AN328" s="158" t="str">
        <f t="shared" si="110"/>
        <v/>
      </c>
      <c r="AO328" s="158" t="str">
        <f t="shared" si="130"/>
        <v/>
      </c>
      <c r="AP328" s="70" t="str">
        <f t="shared" si="131"/>
        <v/>
      </c>
      <c r="AQ328" s="158" t="str">
        <f t="shared" si="111"/>
        <v/>
      </c>
      <c r="AR328" s="158" t="str">
        <f t="shared" si="132"/>
        <v/>
      </c>
    </row>
    <row r="329" spans="1:44" ht="11.25" customHeight="1" x14ac:dyDescent="0.2">
      <c r="A329" s="131" t="s">
        <v>738</v>
      </c>
      <c r="B329" s="133"/>
      <c r="C329" s="133"/>
      <c r="D329" s="133"/>
      <c r="E329" s="133">
        <v>1</v>
      </c>
      <c r="F329" s="143">
        <f t="shared" si="134"/>
        <v>0</v>
      </c>
      <c r="G329" s="147"/>
      <c r="H329" s="148"/>
      <c r="I329" s="144"/>
      <c r="J329" s="150"/>
      <c r="K329" s="151"/>
      <c r="L329" s="152">
        <f t="shared" si="112"/>
        <v>0</v>
      </c>
      <c r="M329" s="152">
        <f t="shared" si="113"/>
        <v>0</v>
      </c>
      <c r="N329" s="155"/>
      <c r="O329" s="154"/>
      <c r="P329" s="146"/>
      <c r="Q329" s="128">
        <f ca="1">IF(OR(ISBLANK($C$10),ISBLANK($C$12),ISBLANK($G$12),ISBLANK($G$13),AND(LEFT(G329,6)="Atrium",ISBLANK(I329))=TRUE)=TRUE,0,IF(LEFT(G329,6)="Atrium",IF(G329='ASHRAE 90.1 2013 - CST'!$D$2,0.4+I329*0.02,I329*0.03),IF(ISBLANK(G329),IF(ISBLANK(H329),"0",VLOOKUP(H329,INDIRECT("BSSTTable_"&amp;$C$10),2,FALSE)),INDEX(INDIRECT("CSTTable_"&amp;$C$10),MATCH($C$12,INDIRECT("BldgTypes_"&amp;$C$10),0),MATCH(G329,INDIRECT("CSTTableTypes_"&amp;$C$10),0)))))</f>
        <v>0</v>
      </c>
      <c r="R329" s="128">
        <f t="shared" ca="1" si="114"/>
        <v>0</v>
      </c>
      <c r="S329" s="128">
        <f t="shared" ca="1" si="115"/>
        <v>0</v>
      </c>
      <c r="T329" s="130">
        <f t="shared" si="116"/>
        <v>0</v>
      </c>
      <c r="U329" s="130">
        <f t="shared" si="117"/>
        <v>0</v>
      </c>
      <c r="V329" s="135">
        <f t="shared" ca="1" si="118"/>
        <v>0</v>
      </c>
      <c r="W329" s="135">
        <f t="shared" ca="1" si="119"/>
        <v>0</v>
      </c>
      <c r="X329" s="135">
        <f t="shared" ca="1" si="120"/>
        <v>0</v>
      </c>
      <c r="Y329" s="135">
        <f t="shared" ca="1" si="121"/>
        <v>0</v>
      </c>
      <c r="Z329" s="129">
        <f t="shared" si="122"/>
        <v>0</v>
      </c>
      <c r="AA329" s="129">
        <f t="shared" si="123"/>
        <v>0</v>
      </c>
      <c r="AB329" s="130">
        <f t="shared" ca="1" si="124"/>
        <v>0</v>
      </c>
      <c r="AC329" s="130">
        <f t="shared" ca="1" si="125"/>
        <v>0</v>
      </c>
      <c r="AD329" s="130">
        <f t="shared" si="135"/>
        <v>0</v>
      </c>
      <c r="AE329" s="130">
        <f t="shared" si="136"/>
        <v>0</v>
      </c>
      <c r="AF329" s="130">
        <f t="shared" ca="1" si="127"/>
        <v>0</v>
      </c>
      <c r="AG329" s="130">
        <f t="shared" ca="1" si="128"/>
        <v>0</v>
      </c>
      <c r="AH329" s="218"/>
      <c r="AI329" s="204"/>
      <c r="AJ329" s="204"/>
      <c r="AK329" s="162">
        <f t="shared" si="137"/>
        <v>309</v>
      </c>
      <c r="AL329" s="70">
        <f t="shared" si="129"/>
        <v>0</v>
      </c>
      <c r="AM329" s="70" t="e">
        <f>VLOOKUP(Worksheet!N329,code!$K$3:$M$13,3,FALSE)</f>
        <v>#N/A</v>
      </c>
      <c r="AN329" s="158" t="str">
        <f t="shared" si="110"/>
        <v/>
      </c>
      <c r="AO329" s="158" t="str">
        <f t="shared" si="130"/>
        <v/>
      </c>
      <c r="AP329" s="70" t="str">
        <f t="shared" si="131"/>
        <v/>
      </c>
      <c r="AQ329" s="158" t="str">
        <f t="shared" si="111"/>
        <v/>
      </c>
      <c r="AR329" s="158" t="str">
        <f t="shared" si="132"/>
        <v/>
      </c>
    </row>
    <row r="330" spans="1:44" ht="11.25" customHeight="1" x14ac:dyDescent="0.2">
      <c r="A330" s="131" t="s">
        <v>738</v>
      </c>
      <c r="B330" s="133"/>
      <c r="C330" s="133"/>
      <c r="D330" s="133"/>
      <c r="E330" s="133">
        <v>1</v>
      </c>
      <c r="F330" s="143">
        <f t="shared" si="134"/>
        <v>0</v>
      </c>
      <c r="G330" s="147"/>
      <c r="H330" s="148"/>
      <c r="I330" s="144"/>
      <c r="J330" s="150"/>
      <c r="K330" s="151"/>
      <c r="L330" s="152">
        <f t="shared" si="112"/>
        <v>0</v>
      </c>
      <c r="M330" s="152">
        <f t="shared" si="113"/>
        <v>0</v>
      </c>
      <c r="N330" s="155"/>
      <c r="O330" s="154"/>
      <c r="P330" s="146"/>
      <c r="Q330" s="128">
        <f ca="1">IF(OR(ISBLANK($C$10),ISBLANK($C$12),ISBLANK($G$12),ISBLANK($G$13),AND(LEFT(G330,6)="Atrium",ISBLANK(I330))=TRUE)=TRUE,0,IF(LEFT(G330,6)="Atrium",IF(G330='ASHRAE 90.1 2013 - CST'!$D$2,0.4+I330*0.02,I330*0.03),IF(ISBLANK(G330),IF(ISBLANK(H330),"0",VLOOKUP(H330,INDIRECT("BSSTTable_"&amp;$C$10),2,FALSE)),INDEX(INDIRECT("CSTTable_"&amp;$C$10),MATCH($C$12,INDIRECT("BldgTypes_"&amp;$C$10),0),MATCH(G330,INDIRECT("CSTTableTypes_"&amp;$C$10),0)))))</f>
        <v>0</v>
      </c>
      <c r="R330" s="128">
        <f t="shared" ca="1" si="114"/>
        <v>0</v>
      </c>
      <c r="S330" s="128">
        <f t="shared" ca="1" si="115"/>
        <v>0</v>
      </c>
      <c r="T330" s="130">
        <f t="shared" si="116"/>
        <v>0</v>
      </c>
      <c r="U330" s="130">
        <f t="shared" si="117"/>
        <v>0</v>
      </c>
      <c r="V330" s="135">
        <f t="shared" ca="1" si="118"/>
        <v>0</v>
      </c>
      <c r="W330" s="135">
        <f t="shared" ca="1" si="119"/>
        <v>0</v>
      </c>
      <c r="X330" s="135">
        <f t="shared" ca="1" si="120"/>
        <v>0</v>
      </c>
      <c r="Y330" s="135">
        <f t="shared" ca="1" si="121"/>
        <v>0</v>
      </c>
      <c r="Z330" s="129">
        <f t="shared" si="122"/>
        <v>0</v>
      </c>
      <c r="AA330" s="129">
        <f t="shared" si="123"/>
        <v>0</v>
      </c>
      <c r="AB330" s="130">
        <f t="shared" ca="1" si="124"/>
        <v>0</v>
      </c>
      <c r="AC330" s="130">
        <f t="shared" ca="1" si="125"/>
        <v>0</v>
      </c>
      <c r="AD330" s="130">
        <f t="shared" si="135"/>
        <v>0</v>
      </c>
      <c r="AE330" s="130">
        <f t="shared" si="136"/>
        <v>0</v>
      </c>
      <c r="AF330" s="130">
        <f t="shared" ca="1" si="127"/>
        <v>0</v>
      </c>
      <c r="AG330" s="130">
        <f t="shared" ca="1" si="128"/>
        <v>0</v>
      </c>
      <c r="AH330" s="218"/>
      <c r="AI330" s="204"/>
      <c r="AJ330" s="204"/>
      <c r="AK330" s="162">
        <f t="shared" si="137"/>
        <v>310</v>
      </c>
      <c r="AL330" s="70">
        <f t="shared" si="129"/>
        <v>0</v>
      </c>
      <c r="AM330" s="70" t="e">
        <f>VLOOKUP(Worksheet!N330,code!$K$3:$M$13,3,FALSE)</f>
        <v>#N/A</v>
      </c>
      <c r="AN330" s="158" t="str">
        <f t="shared" si="110"/>
        <v/>
      </c>
      <c r="AO330" s="158" t="str">
        <f t="shared" si="130"/>
        <v/>
      </c>
      <c r="AP330" s="70" t="str">
        <f t="shared" si="131"/>
        <v/>
      </c>
      <c r="AQ330" s="158" t="str">
        <f t="shared" si="111"/>
        <v/>
      </c>
      <c r="AR330" s="158" t="str">
        <f t="shared" si="132"/>
        <v/>
      </c>
    </row>
    <row r="331" spans="1:44" ht="11.25" customHeight="1" x14ac:dyDescent="0.2">
      <c r="A331" s="131" t="s">
        <v>738</v>
      </c>
      <c r="B331" s="133"/>
      <c r="C331" s="133"/>
      <c r="D331" s="133"/>
      <c r="E331" s="133">
        <v>1</v>
      </c>
      <c r="F331" s="143">
        <f t="shared" si="134"/>
        <v>0</v>
      </c>
      <c r="G331" s="147"/>
      <c r="H331" s="148"/>
      <c r="I331" s="144"/>
      <c r="J331" s="150"/>
      <c r="K331" s="151"/>
      <c r="L331" s="152">
        <f t="shared" si="112"/>
        <v>0</v>
      </c>
      <c r="M331" s="152">
        <f t="shared" si="113"/>
        <v>0</v>
      </c>
      <c r="N331" s="155"/>
      <c r="O331" s="154"/>
      <c r="P331" s="146"/>
      <c r="Q331" s="128">
        <f ca="1">IF(OR(ISBLANK($C$10),ISBLANK($C$12),ISBLANK($G$12),ISBLANK($G$13),AND(LEFT(G331,6)="Atrium",ISBLANK(I331))=TRUE)=TRUE,0,IF(LEFT(G331,6)="Atrium",IF(G331='ASHRAE 90.1 2013 - CST'!$D$2,0.4+I331*0.02,I331*0.03),IF(ISBLANK(G331),IF(ISBLANK(H331),"0",VLOOKUP(H331,INDIRECT("BSSTTable_"&amp;$C$10),2,FALSE)),INDEX(INDIRECT("CSTTable_"&amp;$C$10),MATCH($C$12,INDIRECT("BldgTypes_"&amp;$C$10),0),MATCH(G331,INDIRECT("CSTTableTypes_"&amp;$C$10),0)))))</f>
        <v>0</v>
      </c>
      <c r="R331" s="128">
        <f t="shared" ca="1" si="114"/>
        <v>0</v>
      </c>
      <c r="S331" s="128">
        <f t="shared" ca="1" si="115"/>
        <v>0</v>
      </c>
      <c r="T331" s="130">
        <f t="shared" si="116"/>
        <v>0</v>
      </c>
      <c r="U331" s="130">
        <f t="shared" si="117"/>
        <v>0</v>
      </c>
      <c r="V331" s="135">
        <f t="shared" ca="1" si="118"/>
        <v>0</v>
      </c>
      <c r="W331" s="135">
        <f t="shared" ca="1" si="119"/>
        <v>0</v>
      </c>
      <c r="X331" s="135">
        <f t="shared" ca="1" si="120"/>
        <v>0</v>
      </c>
      <c r="Y331" s="135">
        <f t="shared" ca="1" si="121"/>
        <v>0</v>
      </c>
      <c r="Z331" s="129">
        <f t="shared" si="122"/>
        <v>0</v>
      </c>
      <c r="AA331" s="129">
        <f t="shared" si="123"/>
        <v>0</v>
      </c>
      <c r="AB331" s="130">
        <f t="shared" ca="1" si="124"/>
        <v>0</v>
      </c>
      <c r="AC331" s="130">
        <f t="shared" ca="1" si="125"/>
        <v>0</v>
      </c>
      <c r="AD331" s="130">
        <f t="shared" si="135"/>
        <v>0</v>
      </c>
      <c r="AE331" s="130">
        <f t="shared" si="136"/>
        <v>0</v>
      </c>
      <c r="AF331" s="130">
        <f t="shared" ca="1" si="127"/>
        <v>0</v>
      </c>
      <c r="AG331" s="130">
        <f t="shared" ca="1" si="128"/>
        <v>0</v>
      </c>
      <c r="AH331" s="218"/>
      <c r="AI331" s="204"/>
      <c r="AJ331" s="204"/>
      <c r="AK331" s="162">
        <f t="shared" si="137"/>
        <v>311</v>
      </c>
      <c r="AL331" s="70">
        <f t="shared" si="129"/>
        <v>0</v>
      </c>
      <c r="AM331" s="70" t="e">
        <f>VLOOKUP(Worksheet!N331,code!$K$3:$M$13,3,FALSE)</f>
        <v>#N/A</v>
      </c>
      <c r="AN331" s="158" t="str">
        <f t="shared" si="110"/>
        <v/>
      </c>
      <c r="AO331" s="158" t="str">
        <f t="shared" si="130"/>
        <v/>
      </c>
      <c r="AP331" s="70" t="str">
        <f t="shared" si="131"/>
        <v/>
      </c>
      <c r="AQ331" s="158" t="str">
        <f t="shared" si="111"/>
        <v/>
      </c>
      <c r="AR331" s="158" t="str">
        <f t="shared" si="132"/>
        <v/>
      </c>
    </row>
    <row r="332" spans="1:44" ht="11.25" customHeight="1" x14ac:dyDescent="0.2">
      <c r="A332" s="131" t="s">
        <v>738</v>
      </c>
      <c r="B332" s="133"/>
      <c r="C332" s="133"/>
      <c r="D332" s="133"/>
      <c r="E332" s="133">
        <v>1</v>
      </c>
      <c r="F332" s="143">
        <f t="shared" si="134"/>
        <v>0</v>
      </c>
      <c r="G332" s="147"/>
      <c r="H332" s="148"/>
      <c r="I332" s="144"/>
      <c r="J332" s="150"/>
      <c r="K332" s="151"/>
      <c r="L332" s="152">
        <f t="shared" si="112"/>
        <v>0</v>
      </c>
      <c r="M332" s="152">
        <f t="shared" si="113"/>
        <v>0</v>
      </c>
      <c r="N332" s="155"/>
      <c r="O332" s="154"/>
      <c r="P332" s="146"/>
      <c r="Q332" s="128">
        <f ca="1">IF(OR(ISBLANK($C$10),ISBLANK($C$12),ISBLANK($G$12),ISBLANK($G$13),AND(LEFT(G332,6)="Atrium",ISBLANK(I332))=TRUE)=TRUE,0,IF(LEFT(G332,6)="Atrium",IF(G332='ASHRAE 90.1 2013 - CST'!$D$2,0.4+I332*0.02,I332*0.03),IF(ISBLANK(G332),IF(ISBLANK(H332),"0",VLOOKUP(H332,INDIRECT("BSSTTable_"&amp;$C$10),2,FALSE)),INDEX(INDIRECT("CSTTable_"&amp;$C$10),MATCH($C$12,INDIRECT("BldgTypes_"&amp;$C$10),0),MATCH(G332,INDIRECT("CSTTableTypes_"&amp;$C$10),0)))))</f>
        <v>0</v>
      </c>
      <c r="R332" s="128">
        <f t="shared" ca="1" si="114"/>
        <v>0</v>
      </c>
      <c r="S332" s="128">
        <f t="shared" ca="1" si="115"/>
        <v>0</v>
      </c>
      <c r="T332" s="130">
        <f t="shared" si="116"/>
        <v>0</v>
      </c>
      <c r="U332" s="130">
        <f t="shared" si="117"/>
        <v>0</v>
      </c>
      <c r="V332" s="135">
        <f t="shared" ca="1" si="118"/>
        <v>0</v>
      </c>
      <c r="W332" s="135">
        <f t="shared" ca="1" si="119"/>
        <v>0</v>
      </c>
      <c r="X332" s="135">
        <f t="shared" ca="1" si="120"/>
        <v>0</v>
      </c>
      <c r="Y332" s="135">
        <f t="shared" ca="1" si="121"/>
        <v>0</v>
      </c>
      <c r="Z332" s="129">
        <f t="shared" si="122"/>
        <v>0</v>
      </c>
      <c r="AA332" s="129">
        <f t="shared" si="123"/>
        <v>0</v>
      </c>
      <c r="AB332" s="130">
        <f t="shared" ca="1" si="124"/>
        <v>0</v>
      </c>
      <c r="AC332" s="130">
        <f t="shared" ca="1" si="125"/>
        <v>0</v>
      </c>
      <c r="AD332" s="130">
        <f t="shared" si="135"/>
        <v>0</v>
      </c>
      <c r="AE332" s="130">
        <f t="shared" si="136"/>
        <v>0</v>
      </c>
      <c r="AF332" s="130">
        <f t="shared" ca="1" si="127"/>
        <v>0</v>
      </c>
      <c r="AG332" s="130">
        <f t="shared" ca="1" si="128"/>
        <v>0</v>
      </c>
      <c r="AH332" s="218"/>
      <c r="AI332" s="204"/>
      <c r="AJ332" s="204"/>
      <c r="AK332" s="162">
        <f t="shared" si="137"/>
        <v>312</v>
      </c>
      <c r="AL332" s="70">
        <f t="shared" si="129"/>
        <v>0</v>
      </c>
      <c r="AM332" s="70" t="e">
        <f>VLOOKUP(Worksheet!N332,code!$K$3:$M$13,3,FALSE)</f>
        <v>#N/A</v>
      </c>
      <c r="AN332" s="158" t="str">
        <f t="shared" si="110"/>
        <v/>
      </c>
      <c r="AO332" s="158" t="str">
        <f t="shared" si="130"/>
        <v/>
      </c>
      <c r="AP332" s="70" t="str">
        <f t="shared" si="131"/>
        <v/>
      </c>
      <c r="AQ332" s="158" t="str">
        <f t="shared" si="111"/>
        <v/>
      </c>
      <c r="AR332" s="158" t="str">
        <f t="shared" si="132"/>
        <v/>
      </c>
    </row>
    <row r="333" spans="1:44" ht="11.25" customHeight="1" x14ac:dyDescent="0.2">
      <c r="A333" s="131" t="s">
        <v>738</v>
      </c>
      <c r="B333" s="133"/>
      <c r="C333" s="133"/>
      <c r="D333" s="133"/>
      <c r="E333" s="133">
        <v>1</v>
      </c>
      <c r="F333" s="143">
        <f t="shared" si="134"/>
        <v>0</v>
      </c>
      <c r="G333" s="147"/>
      <c r="H333" s="148"/>
      <c r="I333" s="144"/>
      <c r="J333" s="150"/>
      <c r="K333" s="151"/>
      <c r="L333" s="152">
        <f t="shared" si="112"/>
        <v>0</v>
      </c>
      <c r="M333" s="152">
        <f t="shared" si="113"/>
        <v>0</v>
      </c>
      <c r="N333" s="155"/>
      <c r="O333" s="154"/>
      <c r="P333" s="146"/>
      <c r="Q333" s="128">
        <f ca="1">IF(OR(ISBLANK($C$10),ISBLANK($C$12),ISBLANK($G$12),ISBLANK($G$13),AND(LEFT(G333,6)="Atrium",ISBLANK(I333))=TRUE)=TRUE,0,IF(LEFT(G333,6)="Atrium",IF(G333='ASHRAE 90.1 2013 - CST'!$D$2,0.4+I333*0.02,I333*0.03),IF(ISBLANK(G333),IF(ISBLANK(H333),"0",VLOOKUP(H333,INDIRECT("BSSTTable_"&amp;$C$10),2,FALSE)),INDEX(INDIRECT("CSTTable_"&amp;$C$10),MATCH($C$12,INDIRECT("BldgTypes_"&amp;$C$10),0),MATCH(G333,INDIRECT("CSTTableTypes_"&amp;$C$10),0)))))</f>
        <v>0</v>
      </c>
      <c r="R333" s="128">
        <f t="shared" ca="1" si="114"/>
        <v>0</v>
      </c>
      <c r="S333" s="128">
        <f t="shared" ca="1" si="115"/>
        <v>0</v>
      </c>
      <c r="T333" s="130">
        <f t="shared" si="116"/>
        <v>0</v>
      </c>
      <c r="U333" s="130">
        <f t="shared" si="117"/>
        <v>0</v>
      </c>
      <c r="V333" s="135">
        <f t="shared" ca="1" si="118"/>
        <v>0</v>
      </c>
      <c r="W333" s="135">
        <f t="shared" ca="1" si="119"/>
        <v>0</v>
      </c>
      <c r="X333" s="135">
        <f t="shared" ca="1" si="120"/>
        <v>0</v>
      </c>
      <c r="Y333" s="135">
        <f t="shared" ca="1" si="121"/>
        <v>0</v>
      </c>
      <c r="Z333" s="129">
        <f t="shared" si="122"/>
        <v>0</v>
      </c>
      <c r="AA333" s="129">
        <f t="shared" si="123"/>
        <v>0</v>
      </c>
      <c r="AB333" s="130">
        <f t="shared" ca="1" si="124"/>
        <v>0</v>
      </c>
      <c r="AC333" s="130">
        <f t="shared" ca="1" si="125"/>
        <v>0</v>
      </c>
      <c r="AD333" s="130">
        <f t="shared" si="135"/>
        <v>0</v>
      </c>
      <c r="AE333" s="130">
        <f t="shared" si="136"/>
        <v>0</v>
      </c>
      <c r="AF333" s="130">
        <f t="shared" ca="1" si="127"/>
        <v>0</v>
      </c>
      <c r="AG333" s="130">
        <f t="shared" ca="1" si="128"/>
        <v>0</v>
      </c>
      <c r="AH333" s="218"/>
      <c r="AI333" s="204"/>
      <c r="AJ333" s="204"/>
      <c r="AK333" s="162">
        <f t="shared" si="137"/>
        <v>313</v>
      </c>
      <c r="AL333" s="70">
        <f t="shared" si="129"/>
        <v>0</v>
      </c>
      <c r="AM333" s="70" t="e">
        <f>VLOOKUP(Worksheet!N333,code!$K$3:$M$13,3,FALSE)</f>
        <v>#N/A</v>
      </c>
      <c r="AN333" s="158" t="str">
        <f t="shared" si="110"/>
        <v/>
      </c>
      <c r="AO333" s="158" t="str">
        <f t="shared" si="130"/>
        <v/>
      </c>
      <c r="AP333" s="70" t="str">
        <f t="shared" si="131"/>
        <v/>
      </c>
      <c r="AQ333" s="158" t="str">
        <f t="shared" si="111"/>
        <v/>
      </c>
      <c r="AR333" s="158" t="str">
        <f t="shared" si="132"/>
        <v/>
      </c>
    </row>
    <row r="334" spans="1:44" ht="11.25" customHeight="1" x14ac:dyDescent="0.2">
      <c r="A334" s="131" t="s">
        <v>738</v>
      </c>
      <c r="B334" s="133"/>
      <c r="C334" s="133"/>
      <c r="D334" s="133"/>
      <c r="E334" s="133">
        <v>1</v>
      </c>
      <c r="F334" s="143">
        <f t="shared" si="134"/>
        <v>0</v>
      </c>
      <c r="G334" s="147"/>
      <c r="H334" s="148"/>
      <c r="I334" s="144"/>
      <c r="J334" s="150"/>
      <c r="K334" s="151"/>
      <c r="L334" s="152">
        <f t="shared" si="112"/>
        <v>0</v>
      </c>
      <c r="M334" s="152">
        <f t="shared" si="113"/>
        <v>0</v>
      </c>
      <c r="N334" s="155"/>
      <c r="O334" s="154"/>
      <c r="P334" s="146"/>
      <c r="Q334" s="128">
        <f ca="1">IF(OR(ISBLANK($C$10),ISBLANK($C$12),ISBLANK($G$12),ISBLANK($G$13),AND(LEFT(G334,6)="Atrium",ISBLANK(I334))=TRUE)=TRUE,0,IF(LEFT(G334,6)="Atrium",IF(G334='ASHRAE 90.1 2013 - CST'!$D$2,0.4+I334*0.02,I334*0.03),IF(ISBLANK(G334),IF(ISBLANK(H334),"0",VLOOKUP(H334,INDIRECT("BSSTTable_"&amp;$C$10),2,FALSE)),INDEX(INDIRECT("CSTTable_"&amp;$C$10),MATCH($C$12,INDIRECT("BldgTypes_"&amp;$C$10),0),MATCH(G334,INDIRECT("CSTTableTypes_"&amp;$C$10),0)))))</f>
        <v>0</v>
      </c>
      <c r="R334" s="128">
        <f t="shared" ca="1" si="114"/>
        <v>0</v>
      </c>
      <c r="S334" s="128">
        <f t="shared" ca="1" si="115"/>
        <v>0</v>
      </c>
      <c r="T334" s="130">
        <f t="shared" si="116"/>
        <v>0</v>
      </c>
      <c r="U334" s="130">
        <f t="shared" si="117"/>
        <v>0</v>
      </c>
      <c r="V334" s="135">
        <f t="shared" ca="1" si="118"/>
        <v>0</v>
      </c>
      <c r="W334" s="135">
        <f t="shared" ca="1" si="119"/>
        <v>0</v>
      </c>
      <c r="X334" s="135">
        <f t="shared" ca="1" si="120"/>
        <v>0</v>
      </c>
      <c r="Y334" s="135">
        <f t="shared" ca="1" si="121"/>
        <v>0</v>
      </c>
      <c r="Z334" s="129">
        <f t="shared" si="122"/>
        <v>0</v>
      </c>
      <c r="AA334" s="129">
        <f t="shared" si="123"/>
        <v>0</v>
      </c>
      <c r="AB334" s="130">
        <f t="shared" ca="1" si="124"/>
        <v>0</v>
      </c>
      <c r="AC334" s="130">
        <f t="shared" ca="1" si="125"/>
        <v>0</v>
      </c>
      <c r="AD334" s="130">
        <f t="shared" si="135"/>
        <v>0</v>
      </c>
      <c r="AE334" s="130">
        <f t="shared" si="136"/>
        <v>0</v>
      </c>
      <c r="AF334" s="130">
        <f t="shared" ca="1" si="127"/>
        <v>0</v>
      </c>
      <c r="AG334" s="130">
        <f t="shared" ca="1" si="128"/>
        <v>0</v>
      </c>
      <c r="AH334" s="218"/>
      <c r="AI334" s="204"/>
      <c r="AJ334" s="204"/>
      <c r="AK334" s="162">
        <f t="shared" si="137"/>
        <v>314</v>
      </c>
      <c r="AL334" s="70">
        <f t="shared" si="129"/>
        <v>0</v>
      </c>
      <c r="AM334" s="70" t="e">
        <f>VLOOKUP(Worksheet!N334,code!$K$3:$M$13,3,FALSE)</f>
        <v>#N/A</v>
      </c>
      <c r="AN334" s="158" t="str">
        <f t="shared" si="110"/>
        <v/>
      </c>
      <c r="AO334" s="158" t="str">
        <f t="shared" si="130"/>
        <v/>
      </c>
      <c r="AP334" s="70" t="str">
        <f t="shared" si="131"/>
        <v/>
      </c>
      <c r="AQ334" s="158" t="str">
        <f t="shared" si="111"/>
        <v/>
      </c>
      <c r="AR334" s="158" t="str">
        <f t="shared" si="132"/>
        <v/>
      </c>
    </row>
    <row r="335" spans="1:44" ht="11.25" customHeight="1" x14ac:dyDescent="0.2">
      <c r="A335" s="131" t="s">
        <v>738</v>
      </c>
      <c r="B335" s="133"/>
      <c r="C335" s="133"/>
      <c r="D335" s="133"/>
      <c r="E335" s="133">
        <v>1</v>
      </c>
      <c r="F335" s="143">
        <f t="shared" si="134"/>
        <v>0</v>
      </c>
      <c r="G335" s="147"/>
      <c r="H335" s="148"/>
      <c r="I335" s="144"/>
      <c r="J335" s="150"/>
      <c r="K335" s="151"/>
      <c r="L335" s="152">
        <f t="shared" si="112"/>
        <v>0</v>
      </c>
      <c r="M335" s="152">
        <f t="shared" si="113"/>
        <v>0</v>
      </c>
      <c r="N335" s="155"/>
      <c r="O335" s="154"/>
      <c r="P335" s="146"/>
      <c r="Q335" s="128">
        <f ca="1">IF(OR(ISBLANK($C$10),ISBLANK($C$12),ISBLANK($G$12),ISBLANK($G$13),AND(LEFT(G335,6)="Atrium",ISBLANK(I335))=TRUE)=TRUE,0,IF(LEFT(G335,6)="Atrium",IF(G335='ASHRAE 90.1 2013 - CST'!$D$2,0.4+I335*0.02,I335*0.03),IF(ISBLANK(G335),IF(ISBLANK(H335),"0",VLOOKUP(H335,INDIRECT("BSSTTable_"&amp;$C$10),2,FALSE)),INDEX(INDIRECT("CSTTable_"&amp;$C$10),MATCH($C$12,INDIRECT("BldgTypes_"&amp;$C$10),0),MATCH(G335,INDIRECT("CSTTableTypes_"&amp;$C$10),0)))))</f>
        <v>0</v>
      </c>
      <c r="R335" s="128">
        <f t="shared" ca="1" si="114"/>
        <v>0</v>
      </c>
      <c r="S335" s="128">
        <f t="shared" ca="1" si="115"/>
        <v>0</v>
      </c>
      <c r="T335" s="130">
        <f t="shared" si="116"/>
        <v>0</v>
      </c>
      <c r="U335" s="130">
        <f t="shared" si="117"/>
        <v>0</v>
      </c>
      <c r="V335" s="135">
        <f t="shared" ca="1" si="118"/>
        <v>0</v>
      </c>
      <c r="W335" s="135">
        <f t="shared" ca="1" si="119"/>
        <v>0</v>
      </c>
      <c r="X335" s="135">
        <f t="shared" ca="1" si="120"/>
        <v>0</v>
      </c>
      <c r="Y335" s="135">
        <f t="shared" ca="1" si="121"/>
        <v>0</v>
      </c>
      <c r="Z335" s="129">
        <f t="shared" si="122"/>
        <v>0</v>
      </c>
      <c r="AA335" s="129">
        <f t="shared" si="123"/>
        <v>0</v>
      </c>
      <c r="AB335" s="130">
        <f t="shared" ca="1" si="124"/>
        <v>0</v>
      </c>
      <c r="AC335" s="130">
        <f t="shared" ca="1" si="125"/>
        <v>0</v>
      </c>
      <c r="AD335" s="130">
        <f t="shared" si="135"/>
        <v>0</v>
      </c>
      <c r="AE335" s="130">
        <f t="shared" si="136"/>
        <v>0</v>
      </c>
      <c r="AF335" s="130">
        <f t="shared" ca="1" si="127"/>
        <v>0</v>
      </c>
      <c r="AG335" s="130">
        <f t="shared" ca="1" si="128"/>
        <v>0</v>
      </c>
      <c r="AH335" s="218"/>
      <c r="AI335" s="204"/>
      <c r="AJ335" s="204"/>
      <c r="AK335" s="162">
        <f t="shared" si="137"/>
        <v>315</v>
      </c>
      <c r="AL335" s="70">
        <f t="shared" si="129"/>
        <v>0</v>
      </c>
      <c r="AM335" s="70" t="e">
        <f>VLOOKUP(Worksheet!N335,code!$K$3:$M$13,3,FALSE)</f>
        <v>#N/A</v>
      </c>
      <c r="AN335" s="158" t="str">
        <f t="shared" si="110"/>
        <v/>
      </c>
      <c r="AO335" s="158" t="str">
        <f t="shared" si="130"/>
        <v/>
      </c>
      <c r="AP335" s="70" t="str">
        <f t="shared" si="131"/>
        <v/>
      </c>
      <c r="AQ335" s="158" t="str">
        <f t="shared" si="111"/>
        <v/>
      </c>
      <c r="AR335" s="158" t="str">
        <f t="shared" si="132"/>
        <v/>
      </c>
    </row>
    <row r="336" spans="1:44" ht="11.25" customHeight="1" x14ac:dyDescent="0.2">
      <c r="A336" s="131" t="s">
        <v>738</v>
      </c>
      <c r="B336" s="133"/>
      <c r="C336" s="133"/>
      <c r="D336" s="133"/>
      <c r="E336" s="133">
        <v>1</v>
      </c>
      <c r="F336" s="143">
        <f t="shared" si="134"/>
        <v>0</v>
      </c>
      <c r="G336" s="147"/>
      <c r="H336" s="148"/>
      <c r="I336" s="144"/>
      <c r="J336" s="150"/>
      <c r="K336" s="151"/>
      <c r="L336" s="152">
        <f t="shared" si="112"/>
        <v>0</v>
      </c>
      <c r="M336" s="152">
        <f t="shared" si="113"/>
        <v>0</v>
      </c>
      <c r="N336" s="155"/>
      <c r="O336" s="154"/>
      <c r="P336" s="146"/>
      <c r="Q336" s="128">
        <f ca="1">IF(OR(ISBLANK($C$10),ISBLANK($C$12),ISBLANK($G$12),ISBLANK($G$13),AND(LEFT(G336,6)="Atrium",ISBLANK(I336))=TRUE)=TRUE,0,IF(LEFT(G336,6)="Atrium",IF(G336='ASHRAE 90.1 2013 - CST'!$D$2,0.4+I336*0.02,I336*0.03),IF(ISBLANK(G336),IF(ISBLANK(H336),"0",VLOOKUP(H336,INDIRECT("BSSTTable_"&amp;$C$10),2,FALSE)),INDEX(INDIRECT("CSTTable_"&amp;$C$10),MATCH($C$12,INDIRECT("BldgTypes_"&amp;$C$10),0),MATCH(G336,INDIRECT("CSTTableTypes_"&amp;$C$10),0)))))</f>
        <v>0</v>
      </c>
      <c r="R336" s="128">
        <f t="shared" ca="1" si="114"/>
        <v>0</v>
      </c>
      <c r="S336" s="128">
        <f t="shared" ca="1" si="115"/>
        <v>0</v>
      </c>
      <c r="T336" s="130">
        <f t="shared" si="116"/>
        <v>0</v>
      </c>
      <c r="U336" s="130">
        <f t="shared" si="117"/>
        <v>0</v>
      </c>
      <c r="V336" s="135">
        <f t="shared" ca="1" si="118"/>
        <v>0</v>
      </c>
      <c r="W336" s="135">
        <f t="shared" ca="1" si="119"/>
        <v>0</v>
      </c>
      <c r="X336" s="135">
        <f t="shared" ca="1" si="120"/>
        <v>0</v>
      </c>
      <c r="Y336" s="135">
        <f t="shared" ca="1" si="121"/>
        <v>0</v>
      </c>
      <c r="Z336" s="129">
        <f t="shared" si="122"/>
        <v>0</v>
      </c>
      <c r="AA336" s="129">
        <f t="shared" si="123"/>
        <v>0</v>
      </c>
      <c r="AB336" s="130">
        <f t="shared" ca="1" si="124"/>
        <v>0</v>
      </c>
      <c r="AC336" s="130">
        <f t="shared" ca="1" si="125"/>
        <v>0</v>
      </c>
      <c r="AD336" s="130">
        <f t="shared" si="135"/>
        <v>0</v>
      </c>
      <c r="AE336" s="130">
        <f t="shared" si="136"/>
        <v>0</v>
      </c>
      <c r="AF336" s="130">
        <f t="shared" ca="1" si="127"/>
        <v>0</v>
      </c>
      <c r="AG336" s="130">
        <f t="shared" ca="1" si="128"/>
        <v>0</v>
      </c>
      <c r="AH336" s="218"/>
      <c r="AI336" s="204"/>
      <c r="AJ336" s="204"/>
      <c r="AK336" s="162">
        <f t="shared" si="137"/>
        <v>316</v>
      </c>
      <c r="AL336" s="70">
        <f t="shared" si="129"/>
        <v>0</v>
      </c>
      <c r="AM336" s="70" t="e">
        <f>VLOOKUP(Worksheet!N336,code!$K$3:$M$13,3,FALSE)</f>
        <v>#N/A</v>
      </c>
      <c r="AN336" s="158" t="str">
        <f t="shared" si="110"/>
        <v/>
      </c>
      <c r="AO336" s="158" t="str">
        <f t="shared" si="130"/>
        <v/>
      </c>
      <c r="AP336" s="70" t="str">
        <f t="shared" si="131"/>
        <v/>
      </c>
      <c r="AQ336" s="158" t="str">
        <f t="shared" si="111"/>
        <v/>
      </c>
      <c r="AR336" s="158" t="str">
        <f t="shared" si="132"/>
        <v/>
      </c>
    </row>
    <row r="337" spans="1:44" ht="11.25" customHeight="1" x14ac:dyDescent="0.2">
      <c r="A337" s="131" t="s">
        <v>738</v>
      </c>
      <c r="B337" s="133"/>
      <c r="C337" s="133"/>
      <c r="D337" s="133"/>
      <c r="E337" s="133">
        <v>1</v>
      </c>
      <c r="F337" s="143">
        <f t="shared" si="134"/>
        <v>0</v>
      </c>
      <c r="G337" s="147"/>
      <c r="H337" s="148"/>
      <c r="I337" s="144"/>
      <c r="J337" s="150"/>
      <c r="K337" s="151"/>
      <c r="L337" s="152">
        <f t="shared" si="112"/>
        <v>0</v>
      </c>
      <c r="M337" s="152">
        <f t="shared" si="113"/>
        <v>0</v>
      </c>
      <c r="N337" s="155"/>
      <c r="O337" s="154"/>
      <c r="P337" s="146"/>
      <c r="Q337" s="128">
        <f ca="1">IF(OR(ISBLANK($C$10),ISBLANK($C$12),ISBLANK($G$12),ISBLANK($G$13),AND(LEFT(G337,6)="Atrium",ISBLANK(I337))=TRUE)=TRUE,0,IF(LEFT(G337,6)="Atrium",IF(G337='ASHRAE 90.1 2013 - CST'!$D$2,0.4+I337*0.02,I337*0.03),IF(ISBLANK(G337),IF(ISBLANK(H337),"0",VLOOKUP(H337,INDIRECT("BSSTTable_"&amp;$C$10),2,FALSE)),INDEX(INDIRECT("CSTTable_"&amp;$C$10),MATCH($C$12,INDIRECT("BldgTypes_"&amp;$C$10),0),MATCH(G337,INDIRECT("CSTTableTypes_"&amp;$C$10),0)))))</f>
        <v>0</v>
      </c>
      <c r="R337" s="128">
        <f t="shared" ca="1" si="114"/>
        <v>0</v>
      </c>
      <c r="S337" s="128">
        <f t="shared" ca="1" si="115"/>
        <v>0</v>
      </c>
      <c r="T337" s="130">
        <f t="shared" si="116"/>
        <v>0</v>
      </c>
      <c r="U337" s="130">
        <f t="shared" si="117"/>
        <v>0</v>
      </c>
      <c r="V337" s="135">
        <f t="shared" ca="1" si="118"/>
        <v>0</v>
      </c>
      <c r="W337" s="135">
        <f t="shared" ca="1" si="119"/>
        <v>0</v>
      </c>
      <c r="X337" s="135">
        <f t="shared" ca="1" si="120"/>
        <v>0</v>
      </c>
      <c r="Y337" s="135">
        <f t="shared" ca="1" si="121"/>
        <v>0</v>
      </c>
      <c r="Z337" s="129">
        <f t="shared" si="122"/>
        <v>0</v>
      </c>
      <c r="AA337" s="129">
        <f t="shared" si="123"/>
        <v>0</v>
      </c>
      <c r="AB337" s="130">
        <f t="shared" ca="1" si="124"/>
        <v>0</v>
      </c>
      <c r="AC337" s="130">
        <f t="shared" ca="1" si="125"/>
        <v>0</v>
      </c>
      <c r="AD337" s="130">
        <f t="shared" si="135"/>
        <v>0</v>
      </c>
      <c r="AE337" s="130">
        <f t="shared" si="136"/>
        <v>0</v>
      </c>
      <c r="AF337" s="130">
        <f t="shared" ca="1" si="127"/>
        <v>0</v>
      </c>
      <c r="AG337" s="130">
        <f t="shared" ca="1" si="128"/>
        <v>0</v>
      </c>
      <c r="AH337" s="218"/>
      <c r="AI337" s="204"/>
      <c r="AJ337" s="204"/>
      <c r="AK337" s="162">
        <f t="shared" si="137"/>
        <v>317</v>
      </c>
      <c r="AL337" s="70">
        <f t="shared" si="129"/>
        <v>0</v>
      </c>
      <c r="AM337" s="70" t="e">
        <f>VLOOKUP(Worksheet!N337,code!$K$3:$M$13,3,FALSE)</f>
        <v>#N/A</v>
      </c>
      <c r="AN337" s="158" t="str">
        <f t="shared" si="110"/>
        <v/>
      </c>
      <c r="AO337" s="158" t="str">
        <f t="shared" si="130"/>
        <v/>
      </c>
      <c r="AP337" s="70" t="str">
        <f t="shared" si="131"/>
        <v/>
      </c>
      <c r="AQ337" s="158" t="str">
        <f t="shared" si="111"/>
        <v/>
      </c>
      <c r="AR337" s="158" t="str">
        <f t="shared" si="132"/>
        <v/>
      </c>
    </row>
    <row r="338" spans="1:44" ht="11.25" customHeight="1" x14ac:dyDescent="0.2">
      <c r="A338" s="131" t="s">
        <v>738</v>
      </c>
      <c r="B338" s="133"/>
      <c r="C338" s="133"/>
      <c r="D338" s="133"/>
      <c r="E338" s="133">
        <v>1</v>
      </c>
      <c r="F338" s="143">
        <f t="shared" si="134"/>
        <v>0</v>
      </c>
      <c r="G338" s="147"/>
      <c r="H338" s="148"/>
      <c r="I338" s="144"/>
      <c r="J338" s="150"/>
      <c r="K338" s="151"/>
      <c r="L338" s="152">
        <f t="shared" si="112"/>
        <v>0</v>
      </c>
      <c r="M338" s="152">
        <f t="shared" si="113"/>
        <v>0</v>
      </c>
      <c r="N338" s="155"/>
      <c r="O338" s="154"/>
      <c r="P338" s="146"/>
      <c r="Q338" s="128">
        <f ca="1">IF(OR(ISBLANK($C$10),ISBLANK($C$12),ISBLANK($G$12),ISBLANK($G$13),AND(LEFT(G338,6)="Atrium",ISBLANK(I338))=TRUE)=TRUE,0,IF(LEFT(G338,6)="Atrium",IF(G338='ASHRAE 90.1 2013 - CST'!$D$2,0.4+I338*0.02,I338*0.03),IF(ISBLANK(G338),IF(ISBLANK(H338),"0",VLOOKUP(H338,INDIRECT("BSSTTable_"&amp;$C$10),2,FALSE)),INDEX(INDIRECT("CSTTable_"&amp;$C$10),MATCH($C$12,INDIRECT("BldgTypes_"&amp;$C$10),0),MATCH(G338,INDIRECT("CSTTableTypes_"&amp;$C$10),0)))))</f>
        <v>0</v>
      </c>
      <c r="R338" s="128">
        <f t="shared" ca="1" si="114"/>
        <v>0</v>
      </c>
      <c r="S338" s="128">
        <f t="shared" ca="1" si="115"/>
        <v>0</v>
      </c>
      <c r="T338" s="130">
        <f t="shared" si="116"/>
        <v>0</v>
      </c>
      <c r="U338" s="130">
        <f t="shared" si="117"/>
        <v>0</v>
      </c>
      <c r="V338" s="135">
        <f t="shared" ca="1" si="118"/>
        <v>0</v>
      </c>
      <c r="W338" s="135">
        <f t="shared" ca="1" si="119"/>
        <v>0</v>
      </c>
      <c r="X338" s="135">
        <f t="shared" ca="1" si="120"/>
        <v>0</v>
      </c>
      <c r="Y338" s="135">
        <f t="shared" ca="1" si="121"/>
        <v>0</v>
      </c>
      <c r="Z338" s="129">
        <f t="shared" si="122"/>
        <v>0</v>
      </c>
      <c r="AA338" s="129">
        <f t="shared" si="123"/>
        <v>0</v>
      </c>
      <c r="AB338" s="130">
        <f t="shared" ca="1" si="124"/>
        <v>0</v>
      </c>
      <c r="AC338" s="130">
        <f t="shared" ca="1" si="125"/>
        <v>0</v>
      </c>
      <c r="AD338" s="130">
        <f t="shared" si="135"/>
        <v>0</v>
      </c>
      <c r="AE338" s="130">
        <f t="shared" si="136"/>
        <v>0</v>
      </c>
      <c r="AF338" s="130">
        <f t="shared" ca="1" si="127"/>
        <v>0</v>
      </c>
      <c r="AG338" s="130">
        <f t="shared" ca="1" si="128"/>
        <v>0</v>
      </c>
      <c r="AH338" s="218"/>
      <c r="AI338" s="204"/>
      <c r="AJ338" s="204"/>
      <c r="AK338" s="162">
        <f t="shared" si="137"/>
        <v>318</v>
      </c>
      <c r="AL338" s="70">
        <f t="shared" si="129"/>
        <v>0</v>
      </c>
      <c r="AM338" s="70" t="e">
        <f>VLOOKUP(Worksheet!N338,code!$K$3:$M$13,3,FALSE)</f>
        <v>#N/A</v>
      </c>
      <c r="AN338" s="158" t="str">
        <f t="shared" si="110"/>
        <v/>
      </c>
      <c r="AO338" s="158" t="str">
        <f t="shared" si="130"/>
        <v/>
      </c>
      <c r="AP338" s="70" t="str">
        <f t="shared" si="131"/>
        <v/>
      </c>
      <c r="AQ338" s="158" t="str">
        <f t="shared" si="111"/>
        <v/>
      </c>
      <c r="AR338" s="158" t="str">
        <f t="shared" si="132"/>
        <v/>
      </c>
    </row>
    <row r="339" spans="1:44" ht="11.25" customHeight="1" x14ac:dyDescent="0.2">
      <c r="A339" s="131" t="s">
        <v>738</v>
      </c>
      <c r="B339" s="133"/>
      <c r="C339" s="133"/>
      <c r="D339" s="133"/>
      <c r="E339" s="133">
        <v>1</v>
      </c>
      <c r="F339" s="143">
        <f t="shared" si="134"/>
        <v>0</v>
      </c>
      <c r="G339" s="147"/>
      <c r="H339" s="148"/>
      <c r="I339" s="144"/>
      <c r="J339" s="150"/>
      <c r="K339" s="151"/>
      <c r="L339" s="152">
        <f t="shared" si="112"/>
        <v>0</v>
      </c>
      <c r="M339" s="152">
        <f t="shared" si="113"/>
        <v>0</v>
      </c>
      <c r="N339" s="155"/>
      <c r="O339" s="154"/>
      <c r="P339" s="146"/>
      <c r="Q339" s="128">
        <f ca="1">IF(OR(ISBLANK($C$10),ISBLANK($C$12),ISBLANK($G$12),ISBLANK($G$13),AND(LEFT(G339,6)="Atrium",ISBLANK(I339))=TRUE)=TRUE,0,IF(LEFT(G339,6)="Atrium",IF(G339='ASHRAE 90.1 2013 - CST'!$D$2,0.4+I339*0.02,I339*0.03),IF(ISBLANK(G339),IF(ISBLANK(H339),"0",VLOOKUP(H339,INDIRECT("BSSTTable_"&amp;$C$10),2,FALSE)),INDEX(INDIRECT("CSTTable_"&amp;$C$10),MATCH($C$12,INDIRECT("BldgTypes_"&amp;$C$10),0),MATCH(G339,INDIRECT("CSTTableTypes_"&amp;$C$10),0)))))</f>
        <v>0</v>
      </c>
      <c r="R339" s="128">
        <f t="shared" ca="1" si="114"/>
        <v>0</v>
      </c>
      <c r="S339" s="128">
        <f t="shared" ca="1" si="115"/>
        <v>0</v>
      </c>
      <c r="T339" s="130">
        <f t="shared" si="116"/>
        <v>0</v>
      </c>
      <c r="U339" s="130">
        <f t="shared" si="117"/>
        <v>0</v>
      </c>
      <c r="V339" s="135">
        <f t="shared" ca="1" si="118"/>
        <v>0</v>
      </c>
      <c r="W339" s="135">
        <f t="shared" ca="1" si="119"/>
        <v>0</v>
      </c>
      <c r="X339" s="135">
        <f t="shared" ca="1" si="120"/>
        <v>0</v>
      </c>
      <c r="Y339" s="135">
        <f t="shared" ca="1" si="121"/>
        <v>0</v>
      </c>
      <c r="Z339" s="129">
        <f t="shared" si="122"/>
        <v>0</v>
      </c>
      <c r="AA339" s="129">
        <f t="shared" si="123"/>
        <v>0</v>
      </c>
      <c r="AB339" s="130">
        <f t="shared" ca="1" si="124"/>
        <v>0</v>
      </c>
      <c r="AC339" s="130">
        <f t="shared" ca="1" si="125"/>
        <v>0</v>
      </c>
      <c r="AD339" s="130">
        <f t="shared" si="135"/>
        <v>0</v>
      </c>
      <c r="AE339" s="130">
        <f t="shared" si="136"/>
        <v>0</v>
      </c>
      <c r="AF339" s="130">
        <f t="shared" ca="1" si="127"/>
        <v>0</v>
      </c>
      <c r="AG339" s="130">
        <f t="shared" ca="1" si="128"/>
        <v>0</v>
      </c>
      <c r="AH339" s="218"/>
      <c r="AI339" s="204"/>
      <c r="AJ339" s="204"/>
      <c r="AK339" s="162">
        <f t="shared" si="137"/>
        <v>319</v>
      </c>
      <c r="AL339" s="70">
        <f t="shared" si="129"/>
        <v>0</v>
      </c>
      <c r="AM339" s="70" t="e">
        <f>VLOOKUP(Worksheet!N339,code!$K$3:$M$13,3,FALSE)</f>
        <v>#N/A</v>
      </c>
      <c r="AN339" s="158" t="str">
        <f t="shared" si="110"/>
        <v/>
      </c>
      <c r="AO339" s="158" t="str">
        <f t="shared" si="130"/>
        <v/>
      </c>
      <c r="AP339" s="70" t="str">
        <f t="shared" si="131"/>
        <v/>
      </c>
      <c r="AQ339" s="158" t="str">
        <f t="shared" si="111"/>
        <v/>
      </c>
      <c r="AR339" s="158" t="str">
        <f t="shared" si="132"/>
        <v/>
      </c>
    </row>
    <row r="340" spans="1:44" ht="11.25" customHeight="1" x14ac:dyDescent="0.2">
      <c r="A340" s="131" t="s">
        <v>738</v>
      </c>
      <c r="B340" s="133"/>
      <c r="C340" s="133"/>
      <c r="D340" s="133"/>
      <c r="E340" s="133">
        <v>1</v>
      </c>
      <c r="F340" s="143">
        <f t="shared" si="134"/>
        <v>0</v>
      </c>
      <c r="G340" s="147"/>
      <c r="H340" s="148"/>
      <c r="I340" s="144"/>
      <c r="J340" s="150"/>
      <c r="K340" s="151"/>
      <c r="L340" s="152">
        <f t="shared" si="112"/>
        <v>0</v>
      </c>
      <c r="M340" s="152">
        <f t="shared" si="113"/>
        <v>0</v>
      </c>
      <c r="N340" s="155"/>
      <c r="O340" s="154"/>
      <c r="P340" s="146"/>
      <c r="Q340" s="128">
        <f ca="1">IF(OR(ISBLANK($C$10),ISBLANK($C$12),ISBLANK($G$12),ISBLANK($G$13),AND(LEFT(G340,6)="Atrium",ISBLANK(I340))=TRUE)=TRUE,0,IF(LEFT(G340,6)="Atrium",IF(G340='ASHRAE 90.1 2013 - CST'!$D$2,0.4+I340*0.02,I340*0.03),IF(ISBLANK(G340),IF(ISBLANK(H340),"0",VLOOKUP(H340,INDIRECT("BSSTTable_"&amp;$C$10),2,FALSE)),INDEX(INDIRECT("CSTTable_"&amp;$C$10),MATCH($C$12,INDIRECT("BldgTypes_"&amp;$C$10),0),MATCH(G340,INDIRECT("CSTTableTypes_"&amp;$C$10),0)))))</f>
        <v>0</v>
      </c>
      <c r="R340" s="128">
        <f t="shared" ca="1" si="114"/>
        <v>0</v>
      </c>
      <c r="S340" s="128">
        <f t="shared" ca="1" si="115"/>
        <v>0</v>
      </c>
      <c r="T340" s="130">
        <f t="shared" si="116"/>
        <v>0</v>
      </c>
      <c r="U340" s="130">
        <f t="shared" si="117"/>
        <v>0</v>
      </c>
      <c r="V340" s="135">
        <f t="shared" ca="1" si="118"/>
        <v>0</v>
      </c>
      <c r="W340" s="135">
        <f t="shared" ca="1" si="119"/>
        <v>0</v>
      </c>
      <c r="X340" s="135">
        <f t="shared" ca="1" si="120"/>
        <v>0</v>
      </c>
      <c r="Y340" s="135">
        <f t="shared" ca="1" si="121"/>
        <v>0</v>
      </c>
      <c r="Z340" s="129">
        <f t="shared" si="122"/>
        <v>0</v>
      </c>
      <c r="AA340" s="129">
        <f t="shared" si="123"/>
        <v>0</v>
      </c>
      <c r="AB340" s="130">
        <f t="shared" ca="1" si="124"/>
        <v>0</v>
      </c>
      <c r="AC340" s="130">
        <f t="shared" ca="1" si="125"/>
        <v>0</v>
      </c>
      <c r="AD340" s="130">
        <f t="shared" si="135"/>
        <v>0</v>
      </c>
      <c r="AE340" s="130">
        <f t="shared" si="136"/>
        <v>0</v>
      </c>
      <c r="AF340" s="130">
        <f t="shared" ca="1" si="127"/>
        <v>0</v>
      </c>
      <c r="AG340" s="130">
        <f t="shared" ca="1" si="128"/>
        <v>0</v>
      </c>
      <c r="AH340" s="218"/>
      <c r="AI340" s="204"/>
      <c r="AJ340" s="204"/>
      <c r="AK340" s="162">
        <f t="shared" si="137"/>
        <v>320</v>
      </c>
      <c r="AL340" s="70">
        <f t="shared" si="129"/>
        <v>0</v>
      </c>
      <c r="AM340" s="70" t="e">
        <f>VLOOKUP(Worksheet!N340,code!$K$3:$M$13,3,FALSE)</f>
        <v>#N/A</v>
      </c>
      <c r="AN340" s="158" t="str">
        <f t="shared" si="110"/>
        <v/>
      </c>
      <c r="AO340" s="158" t="str">
        <f t="shared" si="130"/>
        <v/>
      </c>
      <c r="AP340" s="70" t="str">
        <f t="shared" si="131"/>
        <v/>
      </c>
      <c r="AQ340" s="158" t="str">
        <f t="shared" si="111"/>
        <v/>
      </c>
      <c r="AR340" s="158" t="str">
        <f t="shared" si="132"/>
        <v/>
      </c>
    </row>
    <row r="341" spans="1:44" ht="11.25" customHeight="1" x14ac:dyDescent="0.2">
      <c r="A341" s="131" t="s">
        <v>738</v>
      </c>
      <c r="B341" s="133"/>
      <c r="C341" s="133"/>
      <c r="D341" s="133"/>
      <c r="E341" s="133">
        <v>1</v>
      </c>
      <c r="F341" s="143">
        <f t="shared" si="134"/>
        <v>0</v>
      </c>
      <c r="G341" s="147"/>
      <c r="H341" s="148"/>
      <c r="I341" s="144"/>
      <c r="J341" s="150"/>
      <c r="K341" s="151"/>
      <c r="L341" s="152">
        <f t="shared" si="112"/>
        <v>0</v>
      </c>
      <c r="M341" s="152">
        <f t="shared" si="113"/>
        <v>0</v>
      </c>
      <c r="N341" s="155"/>
      <c r="O341" s="154"/>
      <c r="P341" s="146"/>
      <c r="Q341" s="128">
        <f ca="1">IF(OR(ISBLANK($C$10),ISBLANK($C$12),ISBLANK($G$12),ISBLANK($G$13),AND(LEFT(G341,6)="Atrium",ISBLANK(I341))=TRUE)=TRUE,0,IF(LEFT(G341,6)="Atrium",IF(G341='ASHRAE 90.1 2013 - CST'!$D$2,0.4+I341*0.02,I341*0.03),IF(ISBLANK(G341),IF(ISBLANK(H341),"0",VLOOKUP(H341,INDIRECT("BSSTTable_"&amp;$C$10),2,FALSE)),INDEX(INDIRECT("CSTTable_"&amp;$C$10),MATCH($C$12,INDIRECT("BldgTypes_"&amp;$C$10),0),MATCH(G341,INDIRECT("CSTTableTypes_"&amp;$C$10),0)))))</f>
        <v>0</v>
      </c>
      <c r="R341" s="128">
        <f t="shared" ca="1" si="114"/>
        <v>0</v>
      </c>
      <c r="S341" s="128">
        <f t="shared" ca="1" si="115"/>
        <v>0</v>
      </c>
      <c r="T341" s="130">
        <f t="shared" si="116"/>
        <v>0</v>
      </c>
      <c r="U341" s="130">
        <f t="shared" si="117"/>
        <v>0</v>
      </c>
      <c r="V341" s="135">
        <f t="shared" ca="1" si="118"/>
        <v>0</v>
      </c>
      <c r="W341" s="135">
        <f t="shared" ca="1" si="119"/>
        <v>0</v>
      </c>
      <c r="X341" s="135">
        <f t="shared" ca="1" si="120"/>
        <v>0</v>
      </c>
      <c r="Y341" s="135">
        <f t="shared" ca="1" si="121"/>
        <v>0</v>
      </c>
      <c r="Z341" s="129">
        <f t="shared" si="122"/>
        <v>0</v>
      </c>
      <c r="AA341" s="129">
        <f t="shared" si="123"/>
        <v>0</v>
      </c>
      <c r="AB341" s="130">
        <f t="shared" ca="1" si="124"/>
        <v>0</v>
      </c>
      <c r="AC341" s="130">
        <f t="shared" ca="1" si="125"/>
        <v>0</v>
      </c>
      <c r="AD341" s="130">
        <f t="shared" si="135"/>
        <v>0</v>
      </c>
      <c r="AE341" s="130">
        <f t="shared" si="136"/>
        <v>0</v>
      </c>
      <c r="AF341" s="130">
        <f t="shared" ca="1" si="127"/>
        <v>0</v>
      </c>
      <c r="AG341" s="130">
        <f t="shared" ca="1" si="128"/>
        <v>0</v>
      </c>
      <c r="AH341" s="218"/>
      <c r="AI341" s="204"/>
      <c r="AJ341" s="204"/>
      <c r="AK341" s="162">
        <f t="shared" si="137"/>
        <v>321</v>
      </c>
      <c r="AL341" s="70">
        <f t="shared" si="129"/>
        <v>0</v>
      </c>
      <c r="AM341" s="70" t="e">
        <f>VLOOKUP(Worksheet!N341,code!$K$3:$M$13,3,FALSE)</f>
        <v>#N/A</v>
      </c>
      <c r="AN341" s="158" t="str">
        <f t="shared" ref="AN341:AN404" si="138">IF($AP$17&lt;&gt;0, $AD$7/$AP$17*AP341, "")</f>
        <v/>
      </c>
      <c r="AO341" s="158" t="str">
        <f t="shared" si="130"/>
        <v/>
      </c>
      <c r="AP341" s="70" t="str">
        <f t="shared" si="131"/>
        <v/>
      </c>
      <c r="AQ341" s="158" t="str">
        <f t="shared" ref="AQ341:AQ404" si="139">IF($AP$17&lt;&gt;0, $AE$7/$AP$17*$AP341, "")</f>
        <v/>
      </c>
      <c r="AR341" s="158" t="str">
        <f t="shared" si="132"/>
        <v/>
      </c>
    </row>
    <row r="342" spans="1:44" ht="11.25" customHeight="1" x14ac:dyDescent="0.2">
      <c r="A342" s="131" t="s">
        <v>738</v>
      </c>
      <c r="B342" s="133"/>
      <c r="C342" s="133"/>
      <c r="D342" s="133"/>
      <c r="E342" s="133">
        <v>1</v>
      </c>
      <c r="F342" s="143">
        <f t="shared" si="134"/>
        <v>0</v>
      </c>
      <c r="G342" s="147"/>
      <c r="H342" s="148"/>
      <c r="I342" s="144"/>
      <c r="J342" s="150"/>
      <c r="K342" s="151"/>
      <c r="L342" s="152">
        <f t="shared" ref="L342:L405" si="140">C342*$E342</f>
        <v>0</v>
      </c>
      <c r="M342" s="152">
        <f t="shared" ref="M342:M405" si="141">D342*$E342</f>
        <v>0</v>
      </c>
      <c r="N342" s="155"/>
      <c r="O342" s="154"/>
      <c r="P342" s="146"/>
      <c r="Q342" s="128">
        <f ca="1">IF(OR(ISBLANK($C$10),ISBLANK($C$12),ISBLANK($G$12),ISBLANK($G$13),AND(LEFT(G342,6)="Atrium",ISBLANK(I342))=TRUE)=TRUE,0,IF(LEFT(G342,6)="Atrium",IF(G342='ASHRAE 90.1 2013 - CST'!$D$2,0.4+I342*0.02,I342*0.03),IF(ISBLANK(G342),IF(ISBLANK(H342),"0",VLOOKUP(H342,INDIRECT("BSSTTable_"&amp;$C$10),2,FALSE)),INDEX(INDIRECT("CSTTable_"&amp;$C$10),MATCH($C$12,INDIRECT("BldgTypes_"&amp;$C$10),0),MATCH(G342,INDIRECT("CSTTableTypes_"&amp;$C$10),0)))))</f>
        <v>0</v>
      </c>
      <c r="R342" s="128">
        <f t="shared" ref="R342:R405" ca="1" si="142">Q342</f>
        <v>0</v>
      </c>
      <c r="S342" s="128">
        <f t="shared" ref="S342:S405" ca="1" si="143">R342*F342</f>
        <v>0</v>
      </c>
      <c r="T342" s="130">
        <f t="shared" ref="T342:T405" si="144">L342*P342</f>
        <v>0</v>
      </c>
      <c r="U342" s="130">
        <f t="shared" ref="U342:U405" si="145">M342*P342</f>
        <v>0</v>
      </c>
      <c r="V342" s="135">
        <f t="shared" ref="V342:V405" ca="1" si="146">spaceSum(ROW(T342), COLUMN(T342))</f>
        <v>0</v>
      </c>
      <c r="W342" s="135">
        <f t="shared" ref="W342:W405" ca="1" si="147">spaceSum(ROW(U342), COLUMN(U342))</f>
        <v>0</v>
      </c>
      <c r="X342" s="135">
        <f t="shared" ref="X342:X405" ca="1" si="148">spaceSumIfYes(ROW(L342), COLUMN(L342), COLUMN(K342))</f>
        <v>0</v>
      </c>
      <c r="Y342" s="135">
        <f t="shared" ref="Y342:Y405" ca="1" si="149">spaceSumIfYes(ROW(M342), COLUMN(M342), COLUMN(K342))</f>
        <v>0</v>
      </c>
      <c r="Z342" s="129">
        <f t="shared" ref="Z342:Z405" si="150">IF(B342=0,0,IF(AND(X342&gt;0,(S342-V342&gt;0)),"Y","N"))</f>
        <v>0</v>
      </c>
      <c r="AA342" s="129">
        <f t="shared" ref="AA342:AA405" si="151">IF(B342=0,0,IF(AND(Y342&gt;0,(S342-W342&gt;0)),"Y","N"))</f>
        <v>0</v>
      </c>
      <c r="AB342" s="130">
        <f t="shared" ref="AB342:AB405" ca="1" si="152">IF(AND(NOT(ISNA(R342))),F342,0)</f>
        <v>0</v>
      </c>
      <c r="AC342" s="130">
        <f t="shared" ref="AC342:AC405" ca="1" si="153">IF(NOT(ISNA(S342)),S342,0)</f>
        <v>0</v>
      </c>
      <c r="AD342" s="130">
        <f t="shared" si="135"/>
        <v>0</v>
      </c>
      <c r="AE342" s="130">
        <f t="shared" si="136"/>
        <v>0</v>
      </c>
      <c r="AF342" s="130">
        <f t="shared" ref="AF342:AF405" ca="1" si="154">IF(AND(NOT(ISNA(V342)),$Z342="y"),X342,0)</f>
        <v>0</v>
      </c>
      <c r="AG342" s="130">
        <f t="shared" ref="AG342:AG405" ca="1" si="155">IF(AND(NOT(ISNA(W342)),$AA342="y"),Y342,0)</f>
        <v>0</v>
      </c>
      <c r="AH342" s="218"/>
      <c r="AI342" s="204"/>
      <c r="AJ342" s="204"/>
      <c r="AK342" s="162">
        <f t="shared" si="137"/>
        <v>322</v>
      </c>
      <c r="AL342" s="70">
        <f t="shared" ref="AL342:AL405" si="156">IF(T342&gt;0, IF(ISERROR(T342)=FALSE,T342),IF(ISERROR(U342)=FALSE,U342))</f>
        <v>0</v>
      </c>
      <c r="AM342" s="70" t="e">
        <f>VLOOKUP(Worksheet!N342,code!$K$3:$M$13,3,FALSE)</f>
        <v>#N/A</v>
      </c>
      <c r="AN342" s="158" t="str">
        <f t="shared" si="138"/>
        <v/>
      </c>
      <c r="AO342" s="158" t="str">
        <f t="shared" ref="AO342:AO405" si="157">IF($AP$17&lt;&gt;0, $T$12/$AP$17*AP342, "")</f>
        <v/>
      </c>
      <c r="AP342" s="70" t="str">
        <f t="shared" ref="AP342:AP405" si="158">IF(ISERROR(AL342)=FALSE,IF(ISERROR(AM342)=FALSE,AM342*AL342,""),"")</f>
        <v/>
      </c>
      <c r="AQ342" s="158" t="str">
        <f t="shared" si="139"/>
        <v/>
      </c>
      <c r="AR342" s="158" t="str">
        <f t="shared" ref="AR342:AR405" si="159">IF($AP$17&lt;&gt;0, $T$13/$AP$17*$AP342, "")</f>
        <v/>
      </c>
    </row>
    <row r="343" spans="1:44" ht="11.25" customHeight="1" x14ac:dyDescent="0.2">
      <c r="A343" s="131" t="s">
        <v>738</v>
      </c>
      <c r="B343" s="133"/>
      <c r="C343" s="133"/>
      <c r="D343" s="133"/>
      <c r="E343" s="133">
        <v>1</v>
      </c>
      <c r="F343" s="143">
        <f t="shared" si="134"/>
        <v>0</v>
      </c>
      <c r="G343" s="147"/>
      <c r="H343" s="148"/>
      <c r="I343" s="144"/>
      <c r="J343" s="150"/>
      <c r="K343" s="151"/>
      <c r="L343" s="152">
        <f t="shared" si="140"/>
        <v>0</v>
      </c>
      <c r="M343" s="152">
        <f t="shared" si="141"/>
        <v>0</v>
      </c>
      <c r="N343" s="155"/>
      <c r="O343" s="154"/>
      <c r="P343" s="146"/>
      <c r="Q343" s="128">
        <f ca="1">IF(OR(ISBLANK($C$10),ISBLANK($C$12),ISBLANK($G$12),ISBLANK($G$13),AND(LEFT(G343,6)="Atrium",ISBLANK(I343))=TRUE)=TRUE,0,IF(LEFT(G343,6)="Atrium",IF(G343='ASHRAE 90.1 2013 - CST'!$D$2,0.4+I343*0.02,I343*0.03),IF(ISBLANK(G343),IF(ISBLANK(H343),"0",VLOOKUP(H343,INDIRECT("BSSTTable_"&amp;$C$10),2,FALSE)),INDEX(INDIRECT("CSTTable_"&amp;$C$10),MATCH($C$12,INDIRECT("BldgTypes_"&amp;$C$10),0),MATCH(G343,INDIRECT("CSTTableTypes_"&amp;$C$10),0)))))</f>
        <v>0</v>
      </c>
      <c r="R343" s="128">
        <f t="shared" ca="1" si="142"/>
        <v>0</v>
      </c>
      <c r="S343" s="128">
        <f t="shared" ca="1" si="143"/>
        <v>0</v>
      </c>
      <c r="T343" s="130">
        <f t="shared" si="144"/>
        <v>0</v>
      </c>
      <c r="U343" s="130">
        <f t="shared" si="145"/>
        <v>0</v>
      </c>
      <c r="V343" s="135">
        <f t="shared" ca="1" si="146"/>
        <v>0</v>
      </c>
      <c r="W343" s="135">
        <f t="shared" ca="1" si="147"/>
        <v>0</v>
      </c>
      <c r="X343" s="135">
        <f t="shared" ca="1" si="148"/>
        <v>0</v>
      </c>
      <c r="Y343" s="135">
        <f t="shared" ca="1" si="149"/>
        <v>0</v>
      </c>
      <c r="Z343" s="129">
        <f t="shared" si="150"/>
        <v>0</v>
      </c>
      <c r="AA343" s="129">
        <f t="shared" si="151"/>
        <v>0</v>
      </c>
      <c r="AB343" s="130">
        <f t="shared" ca="1" si="152"/>
        <v>0</v>
      </c>
      <c r="AC343" s="130">
        <f t="shared" ca="1" si="153"/>
        <v>0</v>
      </c>
      <c r="AD343" s="130">
        <f t="shared" si="135"/>
        <v>0</v>
      </c>
      <c r="AE343" s="130">
        <f t="shared" si="136"/>
        <v>0</v>
      </c>
      <c r="AF343" s="130">
        <f t="shared" ca="1" si="154"/>
        <v>0</v>
      </c>
      <c r="AG343" s="130">
        <f t="shared" ca="1" si="155"/>
        <v>0</v>
      </c>
      <c r="AH343" s="218"/>
      <c r="AI343" s="204"/>
      <c r="AJ343" s="204"/>
      <c r="AK343" s="162">
        <f t="shared" si="137"/>
        <v>323</v>
      </c>
      <c r="AL343" s="70">
        <f t="shared" si="156"/>
        <v>0</v>
      </c>
      <c r="AM343" s="70" t="e">
        <f>VLOOKUP(Worksheet!N343,code!$K$3:$M$13,3,FALSE)</f>
        <v>#N/A</v>
      </c>
      <c r="AN343" s="158" t="str">
        <f t="shared" si="138"/>
        <v/>
      </c>
      <c r="AO343" s="158" t="str">
        <f t="shared" si="157"/>
        <v/>
      </c>
      <c r="AP343" s="70" t="str">
        <f t="shared" si="158"/>
        <v/>
      </c>
      <c r="AQ343" s="158" t="str">
        <f t="shared" si="139"/>
        <v/>
      </c>
      <c r="AR343" s="158" t="str">
        <f t="shared" si="159"/>
        <v/>
      </c>
    </row>
    <row r="344" spans="1:44" ht="11.25" customHeight="1" x14ac:dyDescent="0.2">
      <c r="A344" s="131" t="s">
        <v>738</v>
      </c>
      <c r="B344" s="133"/>
      <c r="C344" s="133"/>
      <c r="D344" s="133"/>
      <c r="E344" s="133">
        <v>1</v>
      </c>
      <c r="F344" s="143">
        <f t="shared" si="134"/>
        <v>0</v>
      </c>
      <c r="G344" s="147"/>
      <c r="H344" s="148"/>
      <c r="I344" s="144"/>
      <c r="J344" s="150"/>
      <c r="K344" s="151"/>
      <c r="L344" s="152">
        <f t="shared" si="140"/>
        <v>0</v>
      </c>
      <c r="M344" s="152">
        <f t="shared" si="141"/>
        <v>0</v>
      </c>
      <c r="N344" s="155"/>
      <c r="O344" s="154"/>
      <c r="P344" s="146"/>
      <c r="Q344" s="128">
        <f ca="1">IF(OR(ISBLANK($C$10),ISBLANK($C$12),ISBLANK($G$12),ISBLANK($G$13),AND(LEFT(G344,6)="Atrium",ISBLANK(I344))=TRUE)=TRUE,0,IF(LEFT(G344,6)="Atrium",IF(G344='ASHRAE 90.1 2013 - CST'!$D$2,0.4+I344*0.02,I344*0.03),IF(ISBLANK(G344),IF(ISBLANK(H344),"0",VLOOKUP(H344,INDIRECT("BSSTTable_"&amp;$C$10),2,FALSE)),INDEX(INDIRECT("CSTTable_"&amp;$C$10),MATCH($C$12,INDIRECT("BldgTypes_"&amp;$C$10),0),MATCH(G344,INDIRECT("CSTTableTypes_"&amp;$C$10),0)))))</f>
        <v>0</v>
      </c>
      <c r="R344" s="128">
        <f t="shared" ca="1" si="142"/>
        <v>0</v>
      </c>
      <c r="S344" s="128">
        <f t="shared" ca="1" si="143"/>
        <v>0</v>
      </c>
      <c r="T344" s="130">
        <f t="shared" si="144"/>
        <v>0</v>
      </c>
      <c r="U344" s="130">
        <f t="shared" si="145"/>
        <v>0</v>
      </c>
      <c r="V344" s="135">
        <f t="shared" ca="1" si="146"/>
        <v>0</v>
      </c>
      <c r="W344" s="135">
        <f t="shared" ca="1" si="147"/>
        <v>0</v>
      </c>
      <c r="X344" s="135">
        <f t="shared" ca="1" si="148"/>
        <v>0</v>
      </c>
      <c r="Y344" s="135">
        <f t="shared" ca="1" si="149"/>
        <v>0</v>
      </c>
      <c r="Z344" s="129">
        <f t="shared" si="150"/>
        <v>0</v>
      </c>
      <c r="AA344" s="129">
        <f t="shared" si="151"/>
        <v>0</v>
      </c>
      <c r="AB344" s="130">
        <f t="shared" ca="1" si="152"/>
        <v>0</v>
      </c>
      <c r="AC344" s="130">
        <f t="shared" ca="1" si="153"/>
        <v>0</v>
      </c>
      <c r="AD344" s="130">
        <f t="shared" si="135"/>
        <v>0</v>
      </c>
      <c r="AE344" s="130">
        <f t="shared" si="136"/>
        <v>0</v>
      </c>
      <c r="AF344" s="130">
        <f t="shared" ca="1" si="154"/>
        <v>0</v>
      </c>
      <c r="AG344" s="130">
        <f t="shared" ca="1" si="155"/>
        <v>0</v>
      </c>
      <c r="AH344" s="218"/>
      <c r="AI344" s="204"/>
      <c r="AJ344" s="204"/>
      <c r="AK344" s="162">
        <f t="shared" si="137"/>
        <v>324</v>
      </c>
      <c r="AL344" s="70">
        <f t="shared" si="156"/>
        <v>0</v>
      </c>
      <c r="AM344" s="70" t="e">
        <f>VLOOKUP(Worksheet!N344,code!$K$3:$M$13,3,FALSE)</f>
        <v>#N/A</v>
      </c>
      <c r="AN344" s="158" t="str">
        <f t="shared" si="138"/>
        <v/>
      </c>
      <c r="AO344" s="158" t="str">
        <f t="shared" si="157"/>
        <v/>
      </c>
      <c r="AP344" s="70" t="str">
        <f t="shared" si="158"/>
        <v/>
      </c>
      <c r="AQ344" s="158" t="str">
        <f t="shared" si="139"/>
        <v/>
      </c>
      <c r="AR344" s="158" t="str">
        <f t="shared" si="159"/>
        <v/>
      </c>
    </row>
    <row r="345" spans="1:44" ht="11.25" customHeight="1" x14ac:dyDescent="0.2">
      <c r="A345" s="131" t="s">
        <v>738</v>
      </c>
      <c r="B345" s="133"/>
      <c r="C345" s="133"/>
      <c r="D345" s="133"/>
      <c r="E345" s="133">
        <v>1</v>
      </c>
      <c r="F345" s="143">
        <f t="shared" si="134"/>
        <v>0</v>
      </c>
      <c r="G345" s="147"/>
      <c r="H345" s="148"/>
      <c r="I345" s="144"/>
      <c r="J345" s="150"/>
      <c r="K345" s="151"/>
      <c r="L345" s="152">
        <f t="shared" si="140"/>
        <v>0</v>
      </c>
      <c r="M345" s="152">
        <f t="shared" si="141"/>
        <v>0</v>
      </c>
      <c r="N345" s="155"/>
      <c r="O345" s="154"/>
      <c r="P345" s="146"/>
      <c r="Q345" s="128">
        <f ca="1">IF(OR(ISBLANK($C$10),ISBLANK($C$12),ISBLANK($G$12),ISBLANK($G$13),AND(LEFT(G345,6)="Atrium",ISBLANK(I345))=TRUE)=TRUE,0,IF(LEFT(G345,6)="Atrium",IF(G345='ASHRAE 90.1 2013 - CST'!$D$2,0.4+I345*0.02,I345*0.03),IF(ISBLANK(G345),IF(ISBLANK(H345),"0",VLOOKUP(H345,INDIRECT("BSSTTable_"&amp;$C$10),2,FALSE)),INDEX(INDIRECT("CSTTable_"&amp;$C$10),MATCH($C$12,INDIRECT("BldgTypes_"&amp;$C$10),0),MATCH(G345,INDIRECT("CSTTableTypes_"&amp;$C$10),0)))))</f>
        <v>0</v>
      </c>
      <c r="R345" s="128">
        <f t="shared" ca="1" si="142"/>
        <v>0</v>
      </c>
      <c r="S345" s="128">
        <f t="shared" ca="1" si="143"/>
        <v>0</v>
      </c>
      <c r="T345" s="130">
        <f t="shared" si="144"/>
        <v>0</v>
      </c>
      <c r="U345" s="130">
        <f t="shared" si="145"/>
        <v>0</v>
      </c>
      <c r="V345" s="135">
        <f t="shared" ca="1" si="146"/>
        <v>0</v>
      </c>
      <c r="W345" s="135">
        <f t="shared" ca="1" si="147"/>
        <v>0</v>
      </c>
      <c r="X345" s="135">
        <f t="shared" ca="1" si="148"/>
        <v>0</v>
      </c>
      <c r="Y345" s="135">
        <f t="shared" ca="1" si="149"/>
        <v>0</v>
      </c>
      <c r="Z345" s="129">
        <f t="shared" si="150"/>
        <v>0</v>
      </c>
      <c r="AA345" s="129">
        <f t="shared" si="151"/>
        <v>0</v>
      </c>
      <c r="AB345" s="130">
        <f t="shared" ca="1" si="152"/>
        <v>0</v>
      </c>
      <c r="AC345" s="130">
        <f t="shared" ca="1" si="153"/>
        <v>0</v>
      </c>
      <c r="AD345" s="130">
        <f t="shared" si="135"/>
        <v>0</v>
      </c>
      <c r="AE345" s="130">
        <f t="shared" si="136"/>
        <v>0</v>
      </c>
      <c r="AF345" s="130">
        <f t="shared" ca="1" si="154"/>
        <v>0</v>
      </c>
      <c r="AG345" s="130">
        <f t="shared" ca="1" si="155"/>
        <v>0</v>
      </c>
      <c r="AH345" s="218"/>
      <c r="AI345" s="204"/>
      <c r="AJ345" s="204"/>
      <c r="AK345" s="162">
        <f t="shared" si="137"/>
        <v>325</v>
      </c>
      <c r="AL345" s="70">
        <f t="shared" si="156"/>
        <v>0</v>
      </c>
      <c r="AM345" s="70" t="e">
        <f>VLOOKUP(Worksheet!N345,code!$K$3:$M$13,3,FALSE)</f>
        <v>#N/A</v>
      </c>
      <c r="AN345" s="158" t="str">
        <f t="shared" si="138"/>
        <v/>
      </c>
      <c r="AO345" s="158" t="str">
        <f t="shared" si="157"/>
        <v/>
      </c>
      <c r="AP345" s="70" t="str">
        <f t="shared" si="158"/>
        <v/>
      </c>
      <c r="AQ345" s="158" t="str">
        <f t="shared" si="139"/>
        <v/>
      </c>
      <c r="AR345" s="158" t="str">
        <f t="shared" si="159"/>
        <v/>
      </c>
    </row>
    <row r="346" spans="1:44" ht="11.25" customHeight="1" x14ac:dyDescent="0.2">
      <c r="A346" s="131" t="s">
        <v>738</v>
      </c>
      <c r="B346" s="133"/>
      <c r="C346" s="133"/>
      <c r="D346" s="133"/>
      <c r="E346" s="133">
        <v>1</v>
      </c>
      <c r="F346" s="143">
        <f t="shared" si="134"/>
        <v>0</v>
      </c>
      <c r="G346" s="147"/>
      <c r="H346" s="148"/>
      <c r="I346" s="144"/>
      <c r="J346" s="150"/>
      <c r="K346" s="151"/>
      <c r="L346" s="152">
        <f t="shared" si="140"/>
        <v>0</v>
      </c>
      <c r="M346" s="152">
        <f t="shared" si="141"/>
        <v>0</v>
      </c>
      <c r="N346" s="155"/>
      <c r="O346" s="154"/>
      <c r="P346" s="146"/>
      <c r="Q346" s="128">
        <f ca="1">IF(OR(ISBLANK($C$10),ISBLANK($C$12),ISBLANK($G$12),ISBLANK($G$13),AND(LEFT(G346,6)="Atrium",ISBLANK(I346))=TRUE)=TRUE,0,IF(LEFT(G346,6)="Atrium",IF(G346='ASHRAE 90.1 2013 - CST'!$D$2,0.4+I346*0.02,I346*0.03),IF(ISBLANK(G346),IF(ISBLANK(H346),"0",VLOOKUP(H346,INDIRECT("BSSTTable_"&amp;$C$10),2,FALSE)),INDEX(INDIRECT("CSTTable_"&amp;$C$10),MATCH($C$12,INDIRECT("BldgTypes_"&amp;$C$10),0),MATCH(G346,INDIRECT("CSTTableTypes_"&amp;$C$10),0)))))</f>
        <v>0</v>
      </c>
      <c r="R346" s="128">
        <f t="shared" ca="1" si="142"/>
        <v>0</v>
      </c>
      <c r="S346" s="128">
        <f t="shared" ca="1" si="143"/>
        <v>0</v>
      </c>
      <c r="T346" s="130">
        <f t="shared" si="144"/>
        <v>0</v>
      </c>
      <c r="U346" s="130">
        <f t="shared" si="145"/>
        <v>0</v>
      </c>
      <c r="V346" s="135">
        <f t="shared" ca="1" si="146"/>
        <v>0</v>
      </c>
      <c r="W346" s="135">
        <f t="shared" ca="1" si="147"/>
        <v>0</v>
      </c>
      <c r="X346" s="135">
        <f t="shared" ca="1" si="148"/>
        <v>0</v>
      </c>
      <c r="Y346" s="135">
        <f t="shared" ca="1" si="149"/>
        <v>0</v>
      </c>
      <c r="Z346" s="129">
        <f t="shared" si="150"/>
        <v>0</v>
      </c>
      <c r="AA346" s="129">
        <f t="shared" si="151"/>
        <v>0</v>
      </c>
      <c r="AB346" s="130">
        <f t="shared" ca="1" si="152"/>
        <v>0</v>
      </c>
      <c r="AC346" s="130">
        <f t="shared" ca="1" si="153"/>
        <v>0</v>
      </c>
      <c r="AD346" s="130">
        <f t="shared" si="135"/>
        <v>0</v>
      </c>
      <c r="AE346" s="130">
        <f t="shared" si="136"/>
        <v>0</v>
      </c>
      <c r="AF346" s="130">
        <f t="shared" ca="1" si="154"/>
        <v>0</v>
      </c>
      <c r="AG346" s="130">
        <f t="shared" ca="1" si="155"/>
        <v>0</v>
      </c>
      <c r="AH346" s="218"/>
      <c r="AI346" s="204"/>
      <c r="AJ346" s="204"/>
      <c r="AK346" s="162">
        <f t="shared" si="137"/>
        <v>326</v>
      </c>
      <c r="AL346" s="70">
        <f t="shared" si="156"/>
        <v>0</v>
      </c>
      <c r="AM346" s="70" t="e">
        <f>VLOOKUP(Worksheet!N346,code!$K$3:$M$13,3,FALSE)</f>
        <v>#N/A</v>
      </c>
      <c r="AN346" s="158" t="str">
        <f t="shared" si="138"/>
        <v/>
      </c>
      <c r="AO346" s="158" t="str">
        <f t="shared" si="157"/>
        <v/>
      </c>
      <c r="AP346" s="70" t="str">
        <f t="shared" si="158"/>
        <v/>
      </c>
      <c r="AQ346" s="158" t="str">
        <f t="shared" si="139"/>
        <v/>
      </c>
      <c r="AR346" s="158" t="str">
        <f t="shared" si="159"/>
        <v/>
      </c>
    </row>
    <row r="347" spans="1:44" ht="11.25" customHeight="1" x14ac:dyDescent="0.2">
      <c r="A347" s="131" t="s">
        <v>738</v>
      </c>
      <c r="B347" s="133"/>
      <c r="C347" s="133"/>
      <c r="D347" s="133"/>
      <c r="E347" s="133">
        <v>1</v>
      </c>
      <c r="F347" s="143">
        <f t="shared" si="134"/>
        <v>0</v>
      </c>
      <c r="G347" s="147"/>
      <c r="H347" s="148"/>
      <c r="I347" s="144"/>
      <c r="J347" s="150"/>
      <c r="K347" s="151"/>
      <c r="L347" s="152">
        <f t="shared" si="140"/>
        <v>0</v>
      </c>
      <c r="M347" s="152">
        <f t="shared" si="141"/>
        <v>0</v>
      </c>
      <c r="N347" s="155"/>
      <c r="O347" s="154"/>
      <c r="P347" s="146"/>
      <c r="Q347" s="128">
        <f ca="1">IF(OR(ISBLANK($C$10),ISBLANK($C$12),ISBLANK($G$12),ISBLANK($G$13),AND(LEFT(G347,6)="Atrium",ISBLANK(I347))=TRUE)=TRUE,0,IF(LEFT(G347,6)="Atrium",IF(G347='ASHRAE 90.1 2013 - CST'!$D$2,0.4+I347*0.02,I347*0.03),IF(ISBLANK(G347),IF(ISBLANK(H347),"0",VLOOKUP(H347,INDIRECT("BSSTTable_"&amp;$C$10),2,FALSE)),INDEX(INDIRECT("CSTTable_"&amp;$C$10),MATCH($C$12,INDIRECT("BldgTypes_"&amp;$C$10),0),MATCH(G347,INDIRECT("CSTTableTypes_"&amp;$C$10),0)))))</f>
        <v>0</v>
      </c>
      <c r="R347" s="128">
        <f t="shared" ca="1" si="142"/>
        <v>0</v>
      </c>
      <c r="S347" s="128">
        <f t="shared" ca="1" si="143"/>
        <v>0</v>
      </c>
      <c r="T347" s="130">
        <f t="shared" si="144"/>
        <v>0</v>
      </c>
      <c r="U347" s="130">
        <f t="shared" si="145"/>
        <v>0</v>
      </c>
      <c r="V347" s="135">
        <f t="shared" ca="1" si="146"/>
        <v>0</v>
      </c>
      <c r="W347" s="135">
        <f t="shared" ca="1" si="147"/>
        <v>0</v>
      </c>
      <c r="X347" s="135">
        <f t="shared" ca="1" si="148"/>
        <v>0</v>
      </c>
      <c r="Y347" s="135">
        <f t="shared" ca="1" si="149"/>
        <v>0</v>
      </c>
      <c r="Z347" s="129">
        <f t="shared" si="150"/>
        <v>0</v>
      </c>
      <c r="AA347" s="129">
        <f t="shared" si="151"/>
        <v>0</v>
      </c>
      <c r="AB347" s="130">
        <f t="shared" ca="1" si="152"/>
        <v>0</v>
      </c>
      <c r="AC347" s="130">
        <f t="shared" ca="1" si="153"/>
        <v>0</v>
      </c>
      <c r="AD347" s="130">
        <f t="shared" si="135"/>
        <v>0</v>
      </c>
      <c r="AE347" s="130">
        <f t="shared" si="136"/>
        <v>0</v>
      </c>
      <c r="AF347" s="130">
        <f t="shared" ca="1" si="154"/>
        <v>0</v>
      </c>
      <c r="AG347" s="130">
        <f t="shared" ca="1" si="155"/>
        <v>0</v>
      </c>
      <c r="AH347" s="218"/>
      <c r="AI347" s="204"/>
      <c r="AJ347" s="204"/>
      <c r="AK347" s="162">
        <f t="shared" si="137"/>
        <v>327</v>
      </c>
      <c r="AL347" s="70">
        <f t="shared" si="156"/>
        <v>0</v>
      </c>
      <c r="AM347" s="70" t="e">
        <f>VLOOKUP(Worksheet!N347,code!$K$3:$M$13,3,FALSE)</f>
        <v>#N/A</v>
      </c>
      <c r="AN347" s="158" t="str">
        <f t="shared" si="138"/>
        <v/>
      </c>
      <c r="AO347" s="158" t="str">
        <f t="shared" si="157"/>
        <v/>
      </c>
      <c r="AP347" s="70" t="str">
        <f t="shared" si="158"/>
        <v/>
      </c>
      <c r="AQ347" s="158" t="str">
        <f t="shared" si="139"/>
        <v/>
      </c>
      <c r="AR347" s="158" t="str">
        <f t="shared" si="159"/>
        <v/>
      </c>
    </row>
    <row r="348" spans="1:44" ht="11.25" customHeight="1" x14ac:dyDescent="0.2">
      <c r="A348" s="131" t="s">
        <v>738</v>
      </c>
      <c r="B348" s="133"/>
      <c r="C348" s="133"/>
      <c r="D348" s="133"/>
      <c r="E348" s="133">
        <v>1</v>
      </c>
      <c r="F348" s="143">
        <f t="shared" si="134"/>
        <v>0</v>
      </c>
      <c r="G348" s="147"/>
      <c r="H348" s="148"/>
      <c r="I348" s="144"/>
      <c r="J348" s="150"/>
      <c r="K348" s="151"/>
      <c r="L348" s="152">
        <f t="shared" si="140"/>
        <v>0</v>
      </c>
      <c r="M348" s="152">
        <f t="shared" si="141"/>
        <v>0</v>
      </c>
      <c r="N348" s="155"/>
      <c r="O348" s="154"/>
      <c r="P348" s="146"/>
      <c r="Q348" s="128">
        <f ca="1">IF(OR(ISBLANK($C$10),ISBLANK($C$12),ISBLANK($G$12),ISBLANK($G$13),AND(LEFT(G348,6)="Atrium",ISBLANK(I348))=TRUE)=TRUE,0,IF(LEFT(G348,6)="Atrium",IF(G348='ASHRAE 90.1 2013 - CST'!$D$2,0.4+I348*0.02,I348*0.03),IF(ISBLANK(G348),IF(ISBLANK(H348),"0",VLOOKUP(H348,INDIRECT("BSSTTable_"&amp;$C$10),2,FALSE)),INDEX(INDIRECT("CSTTable_"&amp;$C$10),MATCH($C$12,INDIRECT("BldgTypes_"&amp;$C$10),0),MATCH(G348,INDIRECT("CSTTableTypes_"&amp;$C$10),0)))))</f>
        <v>0</v>
      </c>
      <c r="R348" s="128">
        <f t="shared" ca="1" si="142"/>
        <v>0</v>
      </c>
      <c r="S348" s="128">
        <f t="shared" ca="1" si="143"/>
        <v>0</v>
      </c>
      <c r="T348" s="130">
        <f t="shared" si="144"/>
        <v>0</v>
      </c>
      <c r="U348" s="130">
        <f t="shared" si="145"/>
        <v>0</v>
      </c>
      <c r="V348" s="135">
        <f t="shared" ca="1" si="146"/>
        <v>0</v>
      </c>
      <c r="W348" s="135">
        <f t="shared" ca="1" si="147"/>
        <v>0</v>
      </c>
      <c r="X348" s="135">
        <f t="shared" ca="1" si="148"/>
        <v>0</v>
      </c>
      <c r="Y348" s="135">
        <f t="shared" ca="1" si="149"/>
        <v>0</v>
      </c>
      <c r="Z348" s="129">
        <f t="shared" si="150"/>
        <v>0</v>
      </c>
      <c r="AA348" s="129">
        <f t="shared" si="151"/>
        <v>0</v>
      </c>
      <c r="AB348" s="130">
        <f t="shared" ca="1" si="152"/>
        <v>0</v>
      </c>
      <c r="AC348" s="130">
        <f t="shared" ca="1" si="153"/>
        <v>0</v>
      </c>
      <c r="AD348" s="130">
        <f t="shared" si="135"/>
        <v>0</v>
      </c>
      <c r="AE348" s="130">
        <f t="shared" si="136"/>
        <v>0</v>
      </c>
      <c r="AF348" s="130">
        <f t="shared" ca="1" si="154"/>
        <v>0</v>
      </c>
      <c r="AG348" s="130">
        <f t="shared" ca="1" si="155"/>
        <v>0</v>
      </c>
      <c r="AH348" s="218"/>
      <c r="AI348" s="204"/>
      <c r="AJ348" s="204"/>
      <c r="AK348" s="162">
        <f t="shared" si="137"/>
        <v>328</v>
      </c>
      <c r="AL348" s="70">
        <f t="shared" si="156"/>
        <v>0</v>
      </c>
      <c r="AM348" s="70" t="e">
        <f>VLOOKUP(Worksheet!N348,code!$K$3:$M$13,3,FALSE)</f>
        <v>#N/A</v>
      </c>
      <c r="AN348" s="158" t="str">
        <f t="shared" si="138"/>
        <v/>
      </c>
      <c r="AO348" s="158" t="str">
        <f t="shared" si="157"/>
        <v/>
      </c>
      <c r="AP348" s="70" t="str">
        <f t="shared" si="158"/>
        <v/>
      </c>
      <c r="AQ348" s="158" t="str">
        <f t="shared" si="139"/>
        <v/>
      </c>
      <c r="AR348" s="158" t="str">
        <f t="shared" si="159"/>
        <v/>
      </c>
    </row>
    <row r="349" spans="1:44" ht="11.25" customHeight="1" x14ac:dyDescent="0.2">
      <c r="A349" s="131" t="s">
        <v>738</v>
      </c>
      <c r="B349" s="133"/>
      <c r="C349" s="133"/>
      <c r="D349" s="133"/>
      <c r="E349" s="133">
        <v>1</v>
      </c>
      <c r="F349" s="143">
        <f t="shared" si="134"/>
        <v>0</v>
      </c>
      <c r="G349" s="147"/>
      <c r="H349" s="148"/>
      <c r="I349" s="144"/>
      <c r="J349" s="150"/>
      <c r="K349" s="151"/>
      <c r="L349" s="152">
        <f t="shared" si="140"/>
        <v>0</v>
      </c>
      <c r="M349" s="152">
        <f t="shared" si="141"/>
        <v>0</v>
      </c>
      <c r="N349" s="155"/>
      <c r="O349" s="154"/>
      <c r="P349" s="146"/>
      <c r="Q349" s="128">
        <f ca="1">IF(OR(ISBLANK($C$10),ISBLANK($C$12),ISBLANK($G$12),ISBLANK($G$13),AND(LEFT(G349,6)="Atrium",ISBLANK(I349))=TRUE)=TRUE,0,IF(LEFT(G349,6)="Atrium",IF(G349='ASHRAE 90.1 2013 - CST'!$D$2,0.4+I349*0.02,I349*0.03),IF(ISBLANK(G349),IF(ISBLANK(H349),"0",VLOOKUP(H349,INDIRECT("BSSTTable_"&amp;$C$10),2,FALSE)),INDEX(INDIRECT("CSTTable_"&amp;$C$10),MATCH($C$12,INDIRECT("BldgTypes_"&amp;$C$10),0),MATCH(G349,INDIRECT("CSTTableTypes_"&amp;$C$10),0)))))</f>
        <v>0</v>
      </c>
      <c r="R349" s="128">
        <f t="shared" ca="1" si="142"/>
        <v>0</v>
      </c>
      <c r="S349" s="128">
        <f t="shared" ca="1" si="143"/>
        <v>0</v>
      </c>
      <c r="T349" s="130">
        <f t="shared" si="144"/>
        <v>0</v>
      </c>
      <c r="U349" s="130">
        <f t="shared" si="145"/>
        <v>0</v>
      </c>
      <c r="V349" s="135">
        <f t="shared" ca="1" si="146"/>
        <v>0</v>
      </c>
      <c r="W349" s="135">
        <f t="shared" ca="1" si="147"/>
        <v>0</v>
      </c>
      <c r="X349" s="135">
        <f t="shared" ca="1" si="148"/>
        <v>0</v>
      </c>
      <c r="Y349" s="135">
        <f t="shared" ca="1" si="149"/>
        <v>0</v>
      </c>
      <c r="Z349" s="129">
        <f t="shared" si="150"/>
        <v>0</v>
      </c>
      <c r="AA349" s="129">
        <f t="shared" si="151"/>
        <v>0</v>
      </c>
      <c r="AB349" s="130">
        <f t="shared" ca="1" si="152"/>
        <v>0</v>
      </c>
      <c r="AC349" s="130">
        <f t="shared" ca="1" si="153"/>
        <v>0</v>
      </c>
      <c r="AD349" s="130">
        <f t="shared" si="135"/>
        <v>0</v>
      </c>
      <c r="AE349" s="130">
        <f t="shared" si="136"/>
        <v>0</v>
      </c>
      <c r="AF349" s="130">
        <f t="shared" ca="1" si="154"/>
        <v>0</v>
      </c>
      <c r="AG349" s="130">
        <f t="shared" ca="1" si="155"/>
        <v>0</v>
      </c>
      <c r="AH349" s="218"/>
      <c r="AI349" s="204"/>
      <c r="AJ349" s="204"/>
      <c r="AK349" s="162">
        <f t="shared" si="137"/>
        <v>329</v>
      </c>
      <c r="AL349" s="70">
        <f t="shared" si="156"/>
        <v>0</v>
      </c>
      <c r="AM349" s="70" t="e">
        <f>VLOOKUP(Worksheet!N349,code!$K$3:$M$13,3,FALSE)</f>
        <v>#N/A</v>
      </c>
      <c r="AN349" s="158" t="str">
        <f t="shared" si="138"/>
        <v/>
      </c>
      <c r="AO349" s="158" t="str">
        <f t="shared" si="157"/>
        <v/>
      </c>
      <c r="AP349" s="70" t="str">
        <f t="shared" si="158"/>
        <v/>
      </c>
      <c r="AQ349" s="158" t="str">
        <f t="shared" si="139"/>
        <v/>
      </c>
      <c r="AR349" s="158" t="str">
        <f t="shared" si="159"/>
        <v/>
      </c>
    </row>
    <row r="350" spans="1:44" ht="11.25" customHeight="1" x14ac:dyDescent="0.2">
      <c r="A350" s="131" t="s">
        <v>738</v>
      </c>
      <c r="B350" s="133"/>
      <c r="C350" s="133"/>
      <c r="D350" s="133"/>
      <c r="E350" s="133">
        <v>1</v>
      </c>
      <c r="F350" s="143">
        <f t="shared" si="134"/>
        <v>0</v>
      </c>
      <c r="G350" s="147"/>
      <c r="H350" s="148"/>
      <c r="I350" s="144"/>
      <c r="J350" s="150"/>
      <c r="K350" s="151"/>
      <c r="L350" s="152">
        <f t="shared" si="140"/>
        <v>0</v>
      </c>
      <c r="M350" s="152">
        <f t="shared" si="141"/>
        <v>0</v>
      </c>
      <c r="N350" s="155"/>
      <c r="O350" s="154"/>
      <c r="P350" s="146"/>
      <c r="Q350" s="128">
        <f ca="1">IF(OR(ISBLANK($C$10),ISBLANK($C$12),ISBLANK($G$12),ISBLANK($G$13),AND(LEFT(G350,6)="Atrium",ISBLANK(I350))=TRUE)=TRUE,0,IF(LEFT(G350,6)="Atrium",IF(G350='ASHRAE 90.1 2013 - CST'!$D$2,0.4+I350*0.02,I350*0.03),IF(ISBLANK(G350),IF(ISBLANK(H350),"0",VLOOKUP(H350,INDIRECT("BSSTTable_"&amp;$C$10),2,FALSE)),INDEX(INDIRECT("CSTTable_"&amp;$C$10),MATCH($C$12,INDIRECT("BldgTypes_"&amp;$C$10),0),MATCH(G350,INDIRECT("CSTTableTypes_"&amp;$C$10),0)))))</f>
        <v>0</v>
      </c>
      <c r="R350" s="128">
        <f t="shared" ca="1" si="142"/>
        <v>0</v>
      </c>
      <c r="S350" s="128">
        <f t="shared" ca="1" si="143"/>
        <v>0</v>
      </c>
      <c r="T350" s="130">
        <f t="shared" si="144"/>
        <v>0</v>
      </c>
      <c r="U350" s="130">
        <f t="shared" si="145"/>
        <v>0</v>
      </c>
      <c r="V350" s="135">
        <f t="shared" ca="1" si="146"/>
        <v>0</v>
      </c>
      <c r="W350" s="135">
        <f t="shared" ca="1" si="147"/>
        <v>0</v>
      </c>
      <c r="X350" s="135">
        <f t="shared" ca="1" si="148"/>
        <v>0</v>
      </c>
      <c r="Y350" s="135">
        <f t="shared" ca="1" si="149"/>
        <v>0</v>
      </c>
      <c r="Z350" s="129">
        <f t="shared" si="150"/>
        <v>0</v>
      </c>
      <c r="AA350" s="129">
        <f t="shared" si="151"/>
        <v>0</v>
      </c>
      <c r="AB350" s="130">
        <f t="shared" ca="1" si="152"/>
        <v>0</v>
      </c>
      <c r="AC350" s="130">
        <f t="shared" ca="1" si="153"/>
        <v>0</v>
      </c>
      <c r="AD350" s="130">
        <f t="shared" si="135"/>
        <v>0</v>
      </c>
      <c r="AE350" s="130">
        <f t="shared" si="136"/>
        <v>0</v>
      </c>
      <c r="AF350" s="130">
        <f t="shared" ca="1" si="154"/>
        <v>0</v>
      </c>
      <c r="AG350" s="130">
        <f t="shared" ca="1" si="155"/>
        <v>0</v>
      </c>
      <c r="AH350" s="218"/>
      <c r="AI350" s="204"/>
      <c r="AJ350" s="204"/>
      <c r="AK350" s="162">
        <f t="shared" si="137"/>
        <v>330</v>
      </c>
      <c r="AL350" s="70">
        <f t="shared" si="156"/>
        <v>0</v>
      </c>
      <c r="AM350" s="70" t="e">
        <f>VLOOKUP(Worksheet!N350,code!$K$3:$M$13,3,FALSE)</f>
        <v>#N/A</v>
      </c>
      <c r="AN350" s="158" t="str">
        <f t="shared" si="138"/>
        <v/>
      </c>
      <c r="AO350" s="158" t="str">
        <f t="shared" si="157"/>
        <v/>
      </c>
      <c r="AP350" s="70" t="str">
        <f t="shared" si="158"/>
        <v/>
      </c>
      <c r="AQ350" s="158" t="str">
        <f t="shared" si="139"/>
        <v/>
      </c>
      <c r="AR350" s="158" t="str">
        <f t="shared" si="159"/>
        <v/>
      </c>
    </row>
    <row r="351" spans="1:44" ht="11.25" customHeight="1" x14ac:dyDescent="0.2">
      <c r="A351" s="131" t="s">
        <v>738</v>
      </c>
      <c r="B351" s="133"/>
      <c r="C351" s="133"/>
      <c r="D351" s="133"/>
      <c r="E351" s="133">
        <v>1</v>
      </c>
      <c r="F351" s="143">
        <f t="shared" si="134"/>
        <v>0</v>
      </c>
      <c r="G351" s="147"/>
      <c r="H351" s="148"/>
      <c r="I351" s="144"/>
      <c r="J351" s="150"/>
      <c r="K351" s="151"/>
      <c r="L351" s="152">
        <f t="shared" si="140"/>
        <v>0</v>
      </c>
      <c r="M351" s="152">
        <f t="shared" si="141"/>
        <v>0</v>
      </c>
      <c r="N351" s="155"/>
      <c r="O351" s="154"/>
      <c r="P351" s="146"/>
      <c r="Q351" s="128">
        <f ca="1">IF(OR(ISBLANK($C$10),ISBLANK($C$12),ISBLANK($G$12),ISBLANK($G$13),AND(LEFT(G351,6)="Atrium",ISBLANK(I351))=TRUE)=TRUE,0,IF(LEFT(G351,6)="Atrium",IF(G351='ASHRAE 90.1 2013 - CST'!$D$2,0.4+I351*0.02,I351*0.03),IF(ISBLANK(G351),IF(ISBLANK(H351),"0",VLOOKUP(H351,INDIRECT("BSSTTable_"&amp;$C$10),2,FALSE)),INDEX(INDIRECT("CSTTable_"&amp;$C$10),MATCH($C$12,INDIRECT("BldgTypes_"&amp;$C$10),0),MATCH(G351,INDIRECT("CSTTableTypes_"&amp;$C$10),0)))))</f>
        <v>0</v>
      </c>
      <c r="R351" s="128">
        <f t="shared" ca="1" si="142"/>
        <v>0</v>
      </c>
      <c r="S351" s="128">
        <f t="shared" ca="1" si="143"/>
        <v>0</v>
      </c>
      <c r="T351" s="130">
        <f t="shared" si="144"/>
        <v>0</v>
      </c>
      <c r="U351" s="130">
        <f t="shared" si="145"/>
        <v>0</v>
      </c>
      <c r="V351" s="135">
        <f t="shared" ca="1" si="146"/>
        <v>0</v>
      </c>
      <c r="W351" s="135">
        <f t="shared" ca="1" si="147"/>
        <v>0</v>
      </c>
      <c r="X351" s="135">
        <f t="shared" ca="1" si="148"/>
        <v>0</v>
      </c>
      <c r="Y351" s="135">
        <f t="shared" ca="1" si="149"/>
        <v>0</v>
      </c>
      <c r="Z351" s="129">
        <f t="shared" si="150"/>
        <v>0</v>
      </c>
      <c r="AA351" s="129">
        <f t="shared" si="151"/>
        <v>0</v>
      </c>
      <c r="AB351" s="130">
        <f t="shared" ca="1" si="152"/>
        <v>0</v>
      </c>
      <c r="AC351" s="130">
        <f t="shared" ca="1" si="153"/>
        <v>0</v>
      </c>
      <c r="AD351" s="130">
        <f t="shared" si="135"/>
        <v>0</v>
      </c>
      <c r="AE351" s="130">
        <f t="shared" si="136"/>
        <v>0</v>
      </c>
      <c r="AF351" s="130">
        <f t="shared" ca="1" si="154"/>
        <v>0</v>
      </c>
      <c r="AG351" s="130">
        <f t="shared" ca="1" si="155"/>
        <v>0</v>
      </c>
      <c r="AH351" s="218"/>
      <c r="AI351" s="204"/>
      <c r="AJ351" s="204"/>
      <c r="AK351" s="162">
        <f t="shared" si="137"/>
        <v>331</v>
      </c>
      <c r="AL351" s="70">
        <f t="shared" si="156"/>
        <v>0</v>
      </c>
      <c r="AM351" s="70" t="e">
        <f>VLOOKUP(Worksheet!N351,code!$K$3:$M$13,3,FALSE)</f>
        <v>#N/A</v>
      </c>
      <c r="AN351" s="158" t="str">
        <f t="shared" si="138"/>
        <v/>
      </c>
      <c r="AO351" s="158" t="str">
        <f t="shared" si="157"/>
        <v/>
      </c>
      <c r="AP351" s="70" t="str">
        <f t="shared" si="158"/>
        <v/>
      </c>
      <c r="AQ351" s="158" t="str">
        <f t="shared" si="139"/>
        <v/>
      </c>
      <c r="AR351" s="158" t="str">
        <f t="shared" si="159"/>
        <v/>
      </c>
    </row>
    <row r="352" spans="1:44" ht="11.25" customHeight="1" x14ac:dyDescent="0.2">
      <c r="A352" s="131" t="s">
        <v>738</v>
      </c>
      <c r="B352" s="133"/>
      <c r="C352" s="133"/>
      <c r="D352" s="133"/>
      <c r="E352" s="133">
        <v>1</v>
      </c>
      <c r="F352" s="143">
        <f t="shared" si="134"/>
        <v>0</v>
      </c>
      <c r="G352" s="147"/>
      <c r="H352" s="148"/>
      <c r="I352" s="144"/>
      <c r="J352" s="150"/>
      <c r="K352" s="151"/>
      <c r="L352" s="152">
        <f t="shared" si="140"/>
        <v>0</v>
      </c>
      <c r="M352" s="152">
        <f t="shared" si="141"/>
        <v>0</v>
      </c>
      <c r="N352" s="155"/>
      <c r="O352" s="154"/>
      <c r="P352" s="146"/>
      <c r="Q352" s="128">
        <f ca="1">IF(OR(ISBLANK($C$10),ISBLANK($C$12),ISBLANK($G$12),ISBLANK($G$13),AND(LEFT(G352,6)="Atrium",ISBLANK(I352))=TRUE)=TRUE,0,IF(LEFT(G352,6)="Atrium",IF(G352='ASHRAE 90.1 2013 - CST'!$D$2,0.4+I352*0.02,I352*0.03),IF(ISBLANK(G352),IF(ISBLANK(H352),"0",VLOOKUP(H352,INDIRECT("BSSTTable_"&amp;$C$10),2,FALSE)),INDEX(INDIRECT("CSTTable_"&amp;$C$10),MATCH($C$12,INDIRECT("BldgTypes_"&amp;$C$10),0),MATCH(G352,INDIRECT("CSTTableTypes_"&amp;$C$10),0)))))</f>
        <v>0</v>
      </c>
      <c r="R352" s="128">
        <f t="shared" ca="1" si="142"/>
        <v>0</v>
      </c>
      <c r="S352" s="128">
        <f t="shared" ca="1" si="143"/>
        <v>0</v>
      </c>
      <c r="T352" s="130">
        <f t="shared" si="144"/>
        <v>0</v>
      </c>
      <c r="U352" s="130">
        <f t="shared" si="145"/>
        <v>0</v>
      </c>
      <c r="V352" s="135">
        <f t="shared" ca="1" si="146"/>
        <v>0</v>
      </c>
      <c r="W352" s="135">
        <f t="shared" ca="1" si="147"/>
        <v>0</v>
      </c>
      <c r="X352" s="135">
        <f t="shared" ca="1" si="148"/>
        <v>0</v>
      </c>
      <c r="Y352" s="135">
        <f t="shared" ca="1" si="149"/>
        <v>0</v>
      </c>
      <c r="Z352" s="129">
        <f t="shared" si="150"/>
        <v>0</v>
      </c>
      <c r="AA352" s="129">
        <f t="shared" si="151"/>
        <v>0</v>
      </c>
      <c r="AB352" s="130">
        <f t="shared" ca="1" si="152"/>
        <v>0</v>
      </c>
      <c r="AC352" s="130">
        <f t="shared" ca="1" si="153"/>
        <v>0</v>
      </c>
      <c r="AD352" s="130">
        <f t="shared" si="135"/>
        <v>0</v>
      </c>
      <c r="AE352" s="130">
        <f t="shared" si="136"/>
        <v>0</v>
      </c>
      <c r="AF352" s="130">
        <f t="shared" ca="1" si="154"/>
        <v>0</v>
      </c>
      <c r="AG352" s="130">
        <f t="shared" ca="1" si="155"/>
        <v>0</v>
      </c>
      <c r="AH352" s="218"/>
      <c r="AI352" s="204"/>
      <c r="AJ352" s="204"/>
      <c r="AK352" s="162">
        <f t="shared" si="137"/>
        <v>332</v>
      </c>
      <c r="AL352" s="70">
        <f t="shared" si="156"/>
        <v>0</v>
      </c>
      <c r="AM352" s="70" t="e">
        <f>VLOOKUP(Worksheet!N352,code!$K$3:$M$13,3,FALSE)</f>
        <v>#N/A</v>
      </c>
      <c r="AN352" s="158" t="str">
        <f t="shared" si="138"/>
        <v/>
      </c>
      <c r="AO352" s="158" t="str">
        <f t="shared" si="157"/>
        <v/>
      </c>
      <c r="AP352" s="70" t="str">
        <f t="shared" si="158"/>
        <v/>
      </c>
      <c r="AQ352" s="158" t="str">
        <f t="shared" si="139"/>
        <v/>
      </c>
      <c r="AR352" s="158" t="str">
        <f t="shared" si="159"/>
        <v/>
      </c>
    </row>
    <row r="353" spans="1:44" ht="11.25" customHeight="1" x14ac:dyDescent="0.2">
      <c r="A353" s="131" t="s">
        <v>738</v>
      </c>
      <c r="B353" s="133"/>
      <c r="C353" s="133"/>
      <c r="D353" s="133"/>
      <c r="E353" s="133">
        <v>1</v>
      </c>
      <c r="F353" s="143">
        <f t="shared" si="134"/>
        <v>0</v>
      </c>
      <c r="G353" s="147"/>
      <c r="H353" s="148"/>
      <c r="I353" s="144"/>
      <c r="J353" s="150"/>
      <c r="K353" s="151"/>
      <c r="L353" s="152">
        <f t="shared" si="140"/>
        <v>0</v>
      </c>
      <c r="M353" s="152">
        <f t="shared" si="141"/>
        <v>0</v>
      </c>
      <c r="N353" s="155"/>
      <c r="O353" s="154"/>
      <c r="P353" s="146"/>
      <c r="Q353" s="128">
        <f ca="1">IF(OR(ISBLANK($C$10),ISBLANK($C$12),ISBLANK($G$12),ISBLANK($G$13),AND(LEFT(G353,6)="Atrium",ISBLANK(I353))=TRUE)=TRUE,0,IF(LEFT(G353,6)="Atrium",IF(G353='ASHRAE 90.1 2013 - CST'!$D$2,0.4+I353*0.02,I353*0.03),IF(ISBLANK(G353),IF(ISBLANK(H353),"0",VLOOKUP(H353,INDIRECT("BSSTTable_"&amp;$C$10),2,FALSE)),INDEX(INDIRECT("CSTTable_"&amp;$C$10),MATCH($C$12,INDIRECT("BldgTypes_"&amp;$C$10),0),MATCH(G353,INDIRECT("CSTTableTypes_"&amp;$C$10),0)))))</f>
        <v>0</v>
      </c>
      <c r="R353" s="128">
        <f t="shared" ca="1" si="142"/>
        <v>0</v>
      </c>
      <c r="S353" s="128">
        <f t="shared" ca="1" si="143"/>
        <v>0</v>
      </c>
      <c r="T353" s="130">
        <f t="shared" si="144"/>
        <v>0</v>
      </c>
      <c r="U353" s="130">
        <f t="shared" si="145"/>
        <v>0</v>
      </c>
      <c r="V353" s="135">
        <f t="shared" ca="1" si="146"/>
        <v>0</v>
      </c>
      <c r="W353" s="135">
        <f t="shared" ca="1" si="147"/>
        <v>0</v>
      </c>
      <c r="X353" s="135">
        <f t="shared" ca="1" si="148"/>
        <v>0</v>
      </c>
      <c r="Y353" s="135">
        <f t="shared" ca="1" si="149"/>
        <v>0</v>
      </c>
      <c r="Z353" s="129">
        <f t="shared" si="150"/>
        <v>0</v>
      </c>
      <c r="AA353" s="129">
        <f t="shared" si="151"/>
        <v>0</v>
      </c>
      <c r="AB353" s="130">
        <f t="shared" ca="1" si="152"/>
        <v>0</v>
      </c>
      <c r="AC353" s="130">
        <f t="shared" ca="1" si="153"/>
        <v>0</v>
      </c>
      <c r="AD353" s="130">
        <f t="shared" si="135"/>
        <v>0</v>
      </c>
      <c r="AE353" s="130">
        <f t="shared" si="136"/>
        <v>0</v>
      </c>
      <c r="AF353" s="130">
        <f t="shared" ca="1" si="154"/>
        <v>0</v>
      </c>
      <c r="AG353" s="130">
        <f t="shared" ca="1" si="155"/>
        <v>0</v>
      </c>
      <c r="AH353" s="218"/>
      <c r="AI353" s="204"/>
      <c r="AJ353" s="204"/>
      <c r="AK353" s="162">
        <f t="shared" si="137"/>
        <v>333</v>
      </c>
      <c r="AL353" s="70">
        <f t="shared" si="156"/>
        <v>0</v>
      </c>
      <c r="AM353" s="70" t="e">
        <f>VLOOKUP(Worksheet!N353,code!$K$3:$M$13,3,FALSE)</f>
        <v>#N/A</v>
      </c>
      <c r="AN353" s="158" t="str">
        <f t="shared" si="138"/>
        <v/>
      </c>
      <c r="AO353" s="158" t="str">
        <f t="shared" si="157"/>
        <v/>
      </c>
      <c r="AP353" s="70" t="str">
        <f t="shared" si="158"/>
        <v/>
      </c>
      <c r="AQ353" s="158" t="str">
        <f t="shared" si="139"/>
        <v/>
      </c>
      <c r="AR353" s="158" t="str">
        <f t="shared" si="159"/>
        <v/>
      </c>
    </row>
    <row r="354" spans="1:44" ht="11.25" customHeight="1" x14ac:dyDescent="0.2">
      <c r="A354" s="131" t="s">
        <v>738</v>
      </c>
      <c r="B354" s="133"/>
      <c r="C354" s="133"/>
      <c r="D354" s="133"/>
      <c r="E354" s="133">
        <v>1</v>
      </c>
      <c r="F354" s="143">
        <f t="shared" si="134"/>
        <v>0</v>
      </c>
      <c r="G354" s="147"/>
      <c r="H354" s="148"/>
      <c r="I354" s="144"/>
      <c r="J354" s="150"/>
      <c r="K354" s="151"/>
      <c r="L354" s="152">
        <f t="shared" si="140"/>
        <v>0</v>
      </c>
      <c r="M354" s="152">
        <f t="shared" si="141"/>
        <v>0</v>
      </c>
      <c r="N354" s="155"/>
      <c r="O354" s="154"/>
      <c r="P354" s="146"/>
      <c r="Q354" s="128">
        <f ca="1">IF(OR(ISBLANK($C$10),ISBLANK($C$12),ISBLANK($G$12),ISBLANK($G$13),AND(LEFT(G354,6)="Atrium",ISBLANK(I354))=TRUE)=TRUE,0,IF(LEFT(G354,6)="Atrium",IF(G354='ASHRAE 90.1 2013 - CST'!$D$2,0.4+I354*0.02,I354*0.03),IF(ISBLANK(G354),IF(ISBLANK(H354),"0",VLOOKUP(H354,INDIRECT("BSSTTable_"&amp;$C$10),2,FALSE)),INDEX(INDIRECT("CSTTable_"&amp;$C$10),MATCH($C$12,INDIRECT("BldgTypes_"&amp;$C$10),0),MATCH(G354,INDIRECT("CSTTableTypes_"&amp;$C$10),0)))))</f>
        <v>0</v>
      </c>
      <c r="R354" s="128">
        <f t="shared" ca="1" si="142"/>
        <v>0</v>
      </c>
      <c r="S354" s="128">
        <f t="shared" ca="1" si="143"/>
        <v>0</v>
      </c>
      <c r="T354" s="130">
        <f t="shared" si="144"/>
        <v>0</v>
      </c>
      <c r="U354" s="130">
        <f t="shared" si="145"/>
        <v>0</v>
      </c>
      <c r="V354" s="135">
        <f t="shared" ca="1" si="146"/>
        <v>0</v>
      </c>
      <c r="W354" s="135">
        <f t="shared" ca="1" si="147"/>
        <v>0</v>
      </c>
      <c r="X354" s="135">
        <f t="shared" ca="1" si="148"/>
        <v>0</v>
      </c>
      <c r="Y354" s="135">
        <f t="shared" ca="1" si="149"/>
        <v>0</v>
      </c>
      <c r="Z354" s="129">
        <f t="shared" si="150"/>
        <v>0</v>
      </c>
      <c r="AA354" s="129">
        <f t="shared" si="151"/>
        <v>0</v>
      </c>
      <c r="AB354" s="130">
        <f t="shared" ca="1" si="152"/>
        <v>0</v>
      </c>
      <c r="AC354" s="130">
        <f t="shared" ca="1" si="153"/>
        <v>0</v>
      </c>
      <c r="AD354" s="130">
        <f t="shared" si="135"/>
        <v>0</v>
      </c>
      <c r="AE354" s="130">
        <f t="shared" si="136"/>
        <v>0</v>
      </c>
      <c r="AF354" s="130">
        <f t="shared" ca="1" si="154"/>
        <v>0</v>
      </c>
      <c r="AG354" s="130">
        <f t="shared" ca="1" si="155"/>
        <v>0</v>
      </c>
      <c r="AH354" s="218"/>
      <c r="AI354" s="204"/>
      <c r="AJ354" s="204"/>
      <c r="AK354" s="162">
        <f t="shared" si="137"/>
        <v>334</v>
      </c>
      <c r="AL354" s="70">
        <f t="shared" si="156"/>
        <v>0</v>
      </c>
      <c r="AM354" s="70" t="e">
        <f>VLOOKUP(Worksheet!N354,code!$K$3:$M$13,3,FALSE)</f>
        <v>#N/A</v>
      </c>
      <c r="AN354" s="158" t="str">
        <f t="shared" si="138"/>
        <v/>
      </c>
      <c r="AO354" s="158" t="str">
        <f t="shared" si="157"/>
        <v/>
      </c>
      <c r="AP354" s="70" t="str">
        <f t="shared" si="158"/>
        <v/>
      </c>
      <c r="AQ354" s="158" t="str">
        <f t="shared" si="139"/>
        <v/>
      </c>
      <c r="AR354" s="158" t="str">
        <f t="shared" si="159"/>
        <v/>
      </c>
    </row>
    <row r="355" spans="1:44" ht="11.25" customHeight="1" x14ac:dyDescent="0.2">
      <c r="A355" s="131" t="s">
        <v>738</v>
      </c>
      <c r="B355" s="133"/>
      <c r="C355" s="133"/>
      <c r="D355" s="133"/>
      <c r="E355" s="133">
        <v>1</v>
      </c>
      <c r="F355" s="143">
        <f t="shared" si="134"/>
        <v>0</v>
      </c>
      <c r="G355" s="147"/>
      <c r="H355" s="148"/>
      <c r="I355" s="144"/>
      <c r="J355" s="150"/>
      <c r="K355" s="151"/>
      <c r="L355" s="152">
        <f t="shared" si="140"/>
        <v>0</v>
      </c>
      <c r="M355" s="152">
        <f t="shared" si="141"/>
        <v>0</v>
      </c>
      <c r="N355" s="155"/>
      <c r="O355" s="154"/>
      <c r="P355" s="146"/>
      <c r="Q355" s="128">
        <f ca="1">IF(OR(ISBLANK($C$10),ISBLANK($C$12),ISBLANK($G$12),ISBLANK($G$13),AND(LEFT(G355,6)="Atrium",ISBLANK(I355))=TRUE)=TRUE,0,IF(LEFT(G355,6)="Atrium",IF(G355='ASHRAE 90.1 2013 - CST'!$D$2,0.4+I355*0.02,I355*0.03),IF(ISBLANK(G355),IF(ISBLANK(H355),"0",VLOOKUP(H355,INDIRECT("BSSTTable_"&amp;$C$10),2,FALSE)),INDEX(INDIRECT("CSTTable_"&amp;$C$10),MATCH($C$12,INDIRECT("BldgTypes_"&amp;$C$10),0),MATCH(G355,INDIRECT("CSTTableTypes_"&amp;$C$10),0)))))</f>
        <v>0</v>
      </c>
      <c r="R355" s="128">
        <f t="shared" ca="1" si="142"/>
        <v>0</v>
      </c>
      <c r="S355" s="128">
        <f t="shared" ca="1" si="143"/>
        <v>0</v>
      </c>
      <c r="T355" s="130">
        <f t="shared" si="144"/>
        <v>0</v>
      </c>
      <c r="U355" s="130">
        <f t="shared" si="145"/>
        <v>0</v>
      </c>
      <c r="V355" s="135">
        <f t="shared" ca="1" si="146"/>
        <v>0</v>
      </c>
      <c r="W355" s="135">
        <f t="shared" ca="1" si="147"/>
        <v>0</v>
      </c>
      <c r="X355" s="135">
        <f t="shared" ca="1" si="148"/>
        <v>0</v>
      </c>
      <c r="Y355" s="135">
        <f t="shared" ca="1" si="149"/>
        <v>0</v>
      </c>
      <c r="Z355" s="129">
        <f t="shared" si="150"/>
        <v>0</v>
      </c>
      <c r="AA355" s="129">
        <f t="shared" si="151"/>
        <v>0</v>
      </c>
      <c r="AB355" s="130">
        <f t="shared" ca="1" si="152"/>
        <v>0</v>
      </c>
      <c r="AC355" s="130">
        <f t="shared" ca="1" si="153"/>
        <v>0</v>
      </c>
      <c r="AD355" s="130">
        <f t="shared" si="135"/>
        <v>0</v>
      </c>
      <c r="AE355" s="130">
        <f t="shared" si="136"/>
        <v>0</v>
      </c>
      <c r="AF355" s="130">
        <f t="shared" ca="1" si="154"/>
        <v>0</v>
      </c>
      <c r="AG355" s="130">
        <f t="shared" ca="1" si="155"/>
        <v>0</v>
      </c>
      <c r="AH355" s="218"/>
      <c r="AI355" s="204"/>
      <c r="AJ355" s="204"/>
      <c r="AK355" s="162">
        <f t="shared" si="137"/>
        <v>335</v>
      </c>
      <c r="AL355" s="70">
        <f t="shared" si="156"/>
        <v>0</v>
      </c>
      <c r="AM355" s="70" t="e">
        <f>VLOOKUP(Worksheet!N355,code!$K$3:$M$13,3,FALSE)</f>
        <v>#N/A</v>
      </c>
      <c r="AN355" s="158" t="str">
        <f t="shared" si="138"/>
        <v/>
      </c>
      <c r="AO355" s="158" t="str">
        <f t="shared" si="157"/>
        <v/>
      </c>
      <c r="AP355" s="70" t="str">
        <f t="shared" si="158"/>
        <v/>
      </c>
      <c r="AQ355" s="158" t="str">
        <f t="shared" si="139"/>
        <v/>
      </c>
      <c r="AR355" s="158" t="str">
        <f t="shared" si="159"/>
        <v/>
      </c>
    </row>
    <row r="356" spans="1:44" ht="11.25" customHeight="1" x14ac:dyDescent="0.2">
      <c r="A356" s="131" t="s">
        <v>738</v>
      </c>
      <c r="B356" s="133"/>
      <c r="C356" s="133"/>
      <c r="D356" s="133"/>
      <c r="E356" s="133">
        <v>1</v>
      </c>
      <c r="F356" s="143">
        <f t="shared" si="134"/>
        <v>0</v>
      </c>
      <c r="G356" s="147"/>
      <c r="H356" s="148"/>
      <c r="I356" s="144"/>
      <c r="J356" s="150"/>
      <c r="K356" s="151"/>
      <c r="L356" s="152">
        <f t="shared" si="140"/>
        <v>0</v>
      </c>
      <c r="M356" s="152">
        <f t="shared" si="141"/>
        <v>0</v>
      </c>
      <c r="N356" s="155"/>
      <c r="O356" s="154"/>
      <c r="P356" s="146"/>
      <c r="Q356" s="128">
        <f ca="1">IF(OR(ISBLANK($C$10),ISBLANK($C$12),ISBLANK($G$12),ISBLANK($G$13),AND(LEFT(G356,6)="Atrium",ISBLANK(I356))=TRUE)=TRUE,0,IF(LEFT(G356,6)="Atrium",IF(G356='ASHRAE 90.1 2013 - CST'!$D$2,0.4+I356*0.02,I356*0.03),IF(ISBLANK(G356),IF(ISBLANK(H356),"0",VLOOKUP(H356,INDIRECT("BSSTTable_"&amp;$C$10),2,FALSE)),INDEX(INDIRECT("CSTTable_"&amp;$C$10),MATCH($C$12,INDIRECT("BldgTypes_"&amp;$C$10),0),MATCH(G356,INDIRECT("CSTTableTypes_"&amp;$C$10),0)))))</f>
        <v>0</v>
      </c>
      <c r="R356" s="128">
        <f t="shared" ca="1" si="142"/>
        <v>0</v>
      </c>
      <c r="S356" s="128">
        <f t="shared" ca="1" si="143"/>
        <v>0</v>
      </c>
      <c r="T356" s="130">
        <f t="shared" si="144"/>
        <v>0</v>
      </c>
      <c r="U356" s="130">
        <f t="shared" si="145"/>
        <v>0</v>
      </c>
      <c r="V356" s="135">
        <f t="shared" ca="1" si="146"/>
        <v>0</v>
      </c>
      <c r="W356" s="135">
        <f t="shared" ca="1" si="147"/>
        <v>0</v>
      </c>
      <c r="X356" s="135">
        <f t="shared" ca="1" si="148"/>
        <v>0</v>
      </c>
      <c r="Y356" s="135">
        <f t="shared" ca="1" si="149"/>
        <v>0</v>
      </c>
      <c r="Z356" s="129">
        <f t="shared" si="150"/>
        <v>0</v>
      </c>
      <c r="AA356" s="129">
        <f t="shared" si="151"/>
        <v>0</v>
      </c>
      <c r="AB356" s="130">
        <f t="shared" ca="1" si="152"/>
        <v>0</v>
      </c>
      <c r="AC356" s="130">
        <f t="shared" ca="1" si="153"/>
        <v>0</v>
      </c>
      <c r="AD356" s="130">
        <f t="shared" si="135"/>
        <v>0</v>
      </c>
      <c r="AE356" s="130">
        <f t="shared" si="136"/>
        <v>0</v>
      </c>
      <c r="AF356" s="130">
        <f t="shared" ca="1" si="154"/>
        <v>0</v>
      </c>
      <c r="AG356" s="130">
        <f t="shared" ca="1" si="155"/>
        <v>0</v>
      </c>
      <c r="AH356" s="218"/>
      <c r="AI356" s="204"/>
      <c r="AJ356" s="204"/>
      <c r="AK356" s="162">
        <f t="shared" si="137"/>
        <v>336</v>
      </c>
      <c r="AL356" s="70">
        <f t="shared" si="156"/>
        <v>0</v>
      </c>
      <c r="AM356" s="70" t="e">
        <f>VLOOKUP(Worksheet!N356,code!$K$3:$M$13,3,FALSE)</f>
        <v>#N/A</v>
      </c>
      <c r="AN356" s="158" t="str">
        <f t="shared" si="138"/>
        <v/>
      </c>
      <c r="AO356" s="158" t="str">
        <f t="shared" si="157"/>
        <v/>
      </c>
      <c r="AP356" s="70" t="str">
        <f t="shared" si="158"/>
        <v/>
      </c>
      <c r="AQ356" s="158" t="str">
        <f t="shared" si="139"/>
        <v/>
      </c>
      <c r="AR356" s="158" t="str">
        <f t="shared" si="159"/>
        <v/>
      </c>
    </row>
    <row r="357" spans="1:44" ht="11.25" customHeight="1" x14ac:dyDescent="0.2">
      <c r="A357" s="131" t="s">
        <v>738</v>
      </c>
      <c r="B357" s="133"/>
      <c r="C357" s="133"/>
      <c r="D357" s="133"/>
      <c r="E357" s="133">
        <v>1</v>
      </c>
      <c r="F357" s="143">
        <f t="shared" si="134"/>
        <v>0</v>
      </c>
      <c r="G357" s="147"/>
      <c r="H357" s="148"/>
      <c r="I357" s="144"/>
      <c r="J357" s="150"/>
      <c r="K357" s="151"/>
      <c r="L357" s="152">
        <f t="shared" si="140"/>
        <v>0</v>
      </c>
      <c r="M357" s="152">
        <f t="shared" si="141"/>
        <v>0</v>
      </c>
      <c r="N357" s="155"/>
      <c r="O357" s="154"/>
      <c r="P357" s="146"/>
      <c r="Q357" s="128">
        <f ca="1">IF(OR(ISBLANK($C$10),ISBLANK($C$12),ISBLANK($G$12),ISBLANK($G$13),AND(LEFT(G357,6)="Atrium",ISBLANK(I357))=TRUE)=TRUE,0,IF(LEFT(G357,6)="Atrium",IF(G357='ASHRAE 90.1 2013 - CST'!$D$2,0.4+I357*0.02,I357*0.03),IF(ISBLANK(G357),IF(ISBLANK(H357),"0",VLOOKUP(H357,INDIRECT("BSSTTable_"&amp;$C$10),2,FALSE)),INDEX(INDIRECT("CSTTable_"&amp;$C$10),MATCH($C$12,INDIRECT("BldgTypes_"&amp;$C$10),0),MATCH(G357,INDIRECT("CSTTableTypes_"&amp;$C$10),0)))))</f>
        <v>0</v>
      </c>
      <c r="R357" s="128">
        <f t="shared" ca="1" si="142"/>
        <v>0</v>
      </c>
      <c r="S357" s="128">
        <f t="shared" ca="1" si="143"/>
        <v>0</v>
      </c>
      <c r="T357" s="130">
        <f t="shared" si="144"/>
        <v>0</v>
      </c>
      <c r="U357" s="130">
        <f t="shared" si="145"/>
        <v>0</v>
      </c>
      <c r="V357" s="135">
        <f t="shared" ca="1" si="146"/>
        <v>0</v>
      </c>
      <c r="W357" s="135">
        <f t="shared" ca="1" si="147"/>
        <v>0</v>
      </c>
      <c r="X357" s="135">
        <f t="shared" ca="1" si="148"/>
        <v>0</v>
      </c>
      <c r="Y357" s="135">
        <f t="shared" ca="1" si="149"/>
        <v>0</v>
      </c>
      <c r="Z357" s="129">
        <f t="shared" si="150"/>
        <v>0</v>
      </c>
      <c r="AA357" s="129">
        <f t="shared" si="151"/>
        <v>0</v>
      </c>
      <c r="AB357" s="130">
        <f t="shared" ca="1" si="152"/>
        <v>0</v>
      </c>
      <c r="AC357" s="130">
        <f t="shared" ca="1" si="153"/>
        <v>0</v>
      </c>
      <c r="AD357" s="130">
        <f t="shared" si="135"/>
        <v>0</v>
      </c>
      <c r="AE357" s="130">
        <f t="shared" si="136"/>
        <v>0</v>
      </c>
      <c r="AF357" s="130">
        <f t="shared" ca="1" si="154"/>
        <v>0</v>
      </c>
      <c r="AG357" s="130">
        <f t="shared" ca="1" si="155"/>
        <v>0</v>
      </c>
      <c r="AH357" s="218"/>
      <c r="AI357" s="204"/>
      <c r="AJ357" s="204"/>
      <c r="AK357" s="162">
        <f t="shared" si="137"/>
        <v>337</v>
      </c>
      <c r="AL357" s="70">
        <f t="shared" si="156"/>
        <v>0</v>
      </c>
      <c r="AM357" s="70" t="e">
        <f>VLOOKUP(Worksheet!N357,code!$K$3:$M$13,3,FALSE)</f>
        <v>#N/A</v>
      </c>
      <c r="AN357" s="158" t="str">
        <f t="shared" si="138"/>
        <v/>
      </c>
      <c r="AO357" s="158" t="str">
        <f t="shared" si="157"/>
        <v/>
      </c>
      <c r="AP357" s="70" t="str">
        <f t="shared" si="158"/>
        <v/>
      </c>
      <c r="AQ357" s="158" t="str">
        <f t="shared" si="139"/>
        <v/>
      </c>
      <c r="AR357" s="158" t="str">
        <f t="shared" si="159"/>
        <v/>
      </c>
    </row>
    <row r="358" spans="1:44" ht="11.25" customHeight="1" x14ac:dyDescent="0.2">
      <c r="A358" s="131" t="s">
        <v>738</v>
      </c>
      <c r="B358" s="133"/>
      <c r="C358" s="133"/>
      <c r="D358" s="133"/>
      <c r="E358" s="133">
        <v>1</v>
      </c>
      <c r="F358" s="143">
        <f t="shared" si="134"/>
        <v>0</v>
      </c>
      <c r="G358" s="147"/>
      <c r="H358" s="148"/>
      <c r="I358" s="144"/>
      <c r="J358" s="150"/>
      <c r="K358" s="151"/>
      <c r="L358" s="152">
        <f t="shared" si="140"/>
        <v>0</v>
      </c>
      <c r="M358" s="152">
        <f t="shared" si="141"/>
        <v>0</v>
      </c>
      <c r="N358" s="155"/>
      <c r="O358" s="154"/>
      <c r="P358" s="146"/>
      <c r="Q358" s="128">
        <f ca="1">IF(OR(ISBLANK($C$10),ISBLANK($C$12),ISBLANK($G$12),ISBLANK($G$13),AND(LEFT(G358,6)="Atrium",ISBLANK(I358))=TRUE)=TRUE,0,IF(LEFT(G358,6)="Atrium",IF(G358='ASHRAE 90.1 2013 - CST'!$D$2,0.4+I358*0.02,I358*0.03),IF(ISBLANK(G358),IF(ISBLANK(H358),"0",VLOOKUP(H358,INDIRECT("BSSTTable_"&amp;$C$10),2,FALSE)),INDEX(INDIRECT("CSTTable_"&amp;$C$10),MATCH($C$12,INDIRECT("BldgTypes_"&amp;$C$10),0),MATCH(G358,INDIRECT("CSTTableTypes_"&amp;$C$10),0)))))</f>
        <v>0</v>
      </c>
      <c r="R358" s="128">
        <f t="shared" ca="1" si="142"/>
        <v>0</v>
      </c>
      <c r="S358" s="128">
        <f t="shared" ca="1" si="143"/>
        <v>0</v>
      </c>
      <c r="T358" s="130">
        <f t="shared" si="144"/>
        <v>0</v>
      </c>
      <c r="U358" s="130">
        <f t="shared" si="145"/>
        <v>0</v>
      </c>
      <c r="V358" s="135">
        <f t="shared" ca="1" si="146"/>
        <v>0</v>
      </c>
      <c r="W358" s="135">
        <f t="shared" ca="1" si="147"/>
        <v>0</v>
      </c>
      <c r="X358" s="135">
        <f t="shared" ca="1" si="148"/>
        <v>0</v>
      </c>
      <c r="Y358" s="135">
        <f t="shared" ca="1" si="149"/>
        <v>0</v>
      </c>
      <c r="Z358" s="129">
        <f t="shared" si="150"/>
        <v>0</v>
      </c>
      <c r="AA358" s="129">
        <f t="shared" si="151"/>
        <v>0</v>
      </c>
      <c r="AB358" s="130">
        <f t="shared" ca="1" si="152"/>
        <v>0</v>
      </c>
      <c r="AC358" s="130">
        <f t="shared" ca="1" si="153"/>
        <v>0</v>
      </c>
      <c r="AD358" s="130">
        <f t="shared" si="135"/>
        <v>0</v>
      </c>
      <c r="AE358" s="130">
        <f t="shared" si="136"/>
        <v>0</v>
      </c>
      <c r="AF358" s="130">
        <f t="shared" ca="1" si="154"/>
        <v>0</v>
      </c>
      <c r="AG358" s="130">
        <f t="shared" ca="1" si="155"/>
        <v>0</v>
      </c>
      <c r="AH358" s="218"/>
      <c r="AI358" s="204"/>
      <c r="AJ358" s="204"/>
      <c r="AK358" s="162">
        <f t="shared" si="137"/>
        <v>338</v>
      </c>
      <c r="AL358" s="70">
        <f t="shared" si="156"/>
        <v>0</v>
      </c>
      <c r="AM358" s="70" t="e">
        <f>VLOOKUP(Worksheet!N358,code!$K$3:$M$13,3,FALSE)</f>
        <v>#N/A</v>
      </c>
      <c r="AN358" s="158" t="str">
        <f t="shared" si="138"/>
        <v/>
      </c>
      <c r="AO358" s="158" t="str">
        <f t="shared" si="157"/>
        <v/>
      </c>
      <c r="AP358" s="70" t="str">
        <f t="shared" si="158"/>
        <v/>
      </c>
      <c r="AQ358" s="158" t="str">
        <f t="shared" si="139"/>
        <v/>
      </c>
      <c r="AR358" s="158" t="str">
        <f t="shared" si="159"/>
        <v/>
      </c>
    </row>
    <row r="359" spans="1:44" ht="11.25" customHeight="1" x14ac:dyDescent="0.2">
      <c r="A359" s="131" t="s">
        <v>738</v>
      </c>
      <c r="B359" s="133"/>
      <c r="C359" s="133"/>
      <c r="D359" s="133"/>
      <c r="E359" s="133">
        <v>1</v>
      </c>
      <c r="F359" s="143">
        <f t="shared" si="134"/>
        <v>0</v>
      </c>
      <c r="G359" s="147"/>
      <c r="H359" s="148"/>
      <c r="I359" s="144"/>
      <c r="J359" s="150"/>
      <c r="K359" s="151"/>
      <c r="L359" s="152">
        <f t="shared" si="140"/>
        <v>0</v>
      </c>
      <c r="M359" s="152">
        <f t="shared" si="141"/>
        <v>0</v>
      </c>
      <c r="N359" s="155"/>
      <c r="O359" s="154"/>
      <c r="P359" s="146"/>
      <c r="Q359" s="128">
        <f ca="1">IF(OR(ISBLANK($C$10),ISBLANK($C$12),ISBLANK($G$12),ISBLANK($G$13),AND(LEFT(G359,6)="Atrium",ISBLANK(I359))=TRUE)=TRUE,0,IF(LEFT(G359,6)="Atrium",IF(G359='ASHRAE 90.1 2013 - CST'!$D$2,0.4+I359*0.02,I359*0.03),IF(ISBLANK(G359),IF(ISBLANK(H359),"0",VLOOKUP(H359,INDIRECT("BSSTTable_"&amp;$C$10),2,FALSE)),INDEX(INDIRECT("CSTTable_"&amp;$C$10),MATCH($C$12,INDIRECT("BldgTypes_"&amp;$C$10),0),MATCH(G359,INDIRECT("CSTTableTypes_"&amp;$C$10),0)))))</f>
        <v>0</v>
      </c>
      <c r="R359" s="128">
        <f t="shared" ca="1" si="142"/>
        <v>0</v>
      </c>
      <c r="S359" s="128">
        <f t="shared" ca="1" si="143"/>
        <v>0</v>
      </c>
      <c r="T359" s="130">
        <f t="shared" si="144"/>
        <v>0</v>
      </c>
      <c r="U359" s="130">
        <f t="shared" si="145"/>
        <v>0</v>
      </c>
      <c r="V359" s="135">
        <f t="shared" ca="1" si="146"/>
        <v>0</v>
      </c>
      <c r="W359" s="135">
        <f t="shared" ca="1" si="147"/>
        <v>0</v>
      </c>
      <c r="X359" s="135">
        <f t="shared" ca="1" si="148"/>
        <v>0</v>
      </c>
      <c r="Y359" s="135">
        <f t="shared" ca="1" si="149"/>
        <v>0</v>
      </c>
      <c r="Z359" s="129">
        <f t="shared" si="150"/>
        <v>0</v>
      </c>
      <c r="AA359" s="129">
        <f t="shared" si="151"/>
        <v>0</v>
      </c>
      <c r="AB359" s="130">
        <f t="shared" ca="1" si="152"/>
        <v>0</v>
      </c>
      <c r="AC359" s="130">
        <f t="shared" ca="1" si="153"/>
        <v>0</v>
      </c>
      <c r="AD359" s="130">
        <f t="shared" si="135"/>
        <v>0</v>
      </c>
      <c r="AE359" s="130">
        <f t="shared" si="136"/>
        <v>0</v>
      </c>
      <c r="AF359" s="130">
        <f t="shared" ca="1" si="154"/>
        <v>0</v>
      </c>
      <c r="AG359" s="130">
        <f t="shared" ca="1" si="155"/>
        <v>0</v>
      </c>
      <c r="AH359" s="218"/>
      <c r="AI359" s="204"/>
      <c r="AJ359" s="204"/>
      <c r="AK359" s="162">
        <f t="shared" si="137"/>
        <v>339</v>
      </c>
      <c r="AL359" s="70">
        <f t="shared" si="156"/>
        <v>0</v>
      </c>
      <c r="AM359" s="70" t="e">
        <f>VLOOKUP(Worksheet!N359,code!$K$3:$M$13,3,FALSE)</f>
        <v>#N/A</v>
      </c>
      <c r="AN359" s="158" t="str">
        <f t="shared" si="138"/>
        <v/>
      </c>
      <c r="AO359" s="158" t="str">
        <f t="shared" si="157"/>
        <v/>
      </c>
      <c r="AP359" s="70" t="str">
        <f t="shared" si="158"/>
        <v/>
      </c>
      <c r="AQ359" s="158" t="str">
        <f t="shared" si="139"/>
        <v/>
      </c>
      <c r="AR359" s="158" t="str">
        <f t="shared" si="159"/>
        <v/>
      </c>
    </row>
    <row r="360" spans="1:44" ht="11.25" customHeight="1" x14ac:dyDescent="0.2">
      <c r="A360" s="131" t="s">
        <v>738</v>
      </c>
      <c r="B360" s="133"/>
      <c r="C360" s="133"/>
      <c r="D360" s="133"/>
      <c r="E360" s="133">
        <v>1</v>
      </c>
      <c r="F360" s="143">
        <f t="shared" si="134"/>
        <v>0</v>
      </c>
      <c r="G360" s="147"/>
      <c r="H360" s="148"/>
      <c r="I360" s="144"/>
      <c r="J360" s="150"/>
      <c r="K360" s="151"/>
      <c r="L360" s="152">
        <f t="shared" si="140"/>
        <v>0</v>
      </c>
      <c r="M360" s="152">
        <f t="shared" si="141"/>
        <v>0</v>
      </c>
      <c r="N360" s="155"/>
      <c r="O360" s="154"/>
      <c r="P360" s="146"/>
      <c r="Q360" s="128">
        <f ca="1">IF(OR(ISBLANK($C$10),ISBLANK($C$12),ISBLANK($G$12),ISBLANK($G$13),AND(LEFT(G360,6)="Atrium",ISBLANK(I360))=TRUE)=TRUE,0,IF(LEFT(G360,6)="Atrium",IF(G360='ASHRAE 90.1 2013 - CST'!$D$2,0.4+I360*0.02,I360*0.03),IF(ISBLANK(G360),IF(ISBLANK(H360),"0",VLOOKUP(H360,INDIRECT("BSSTTable_"&amp;$C$10),2,FALSE)),INDEX(INDIRECT("CSTTable_"&amp;$C$10),MATCH($C$12,INDIRECT("BldgTypes_"&amp;$C$10),0),MATCH(G360,INDIRECT("CSTTableTypes_"&amp;$C$10),0)))))</f>
        <v>0</v>
      </c>
      <c r="R360" s="128">
        <f t="shared" ca="1" si="142"/>
        <v>0</v>
      </c>
      <c r="S360" s="128">
        <f t="shared" ca="1" si="143"/>
        <v>0</v>
      </c>
      <c r="T360" s="130">
        <f t="shared" si="144"/>
        <v>0</v>
      </c>
      <c r="U360" s="130">
        <f t="shared" si="145"/>
        <v>0</v>
      </c>
      <c r="V360" s="135">
        <f t="shared" ca="1" si="146"/>
        <v>0</v>
      </c>
      <c r="W360" s="135">
        <f t="shared" ca="1" si="147"/>
        <v>0</v>
      </c>
      <c r="X360" s="135">
        <f t="shared" ca="1" si="148"/>
        <v>0</v>
      </c>
      <c r="Y360" s="135">
        <f t="shared" ca="1" si="149"/>
        <v>0</v>
      </c>
      <c r="Z360" s="129">
        <f t="shared" si="150"/>
        <v>0</v>
      </c>
      <c r="AA360" s="129">
        <f t="shared" si="151"/>
        <v>0</v>
      </c>
      <c r="AB360" s="130">
        <f t="shared" ca="1" si="152"/>
        <v>0</v>
      </c>
      <c r="AC360" s="130">
        <f t="shared" ca="1" si="153"/>
        <v>0</v>
      </c>
      <c r="AD360" s="130">
        <f t="shared" si="135"/>
        <v>0</v>
      </c>
      <c r="AE360" s="130">
        <f t="shared" si="136"/>
        <v>0</v>
      </c>
      <c r="AF360" s="130">
        <f t="shared" ca="1" si="154"/>
        <v>0</v>
      </c>
      <c r="AG360" s="130">
        <f t="shared" ca="1" si="155"/>
        <v>0</v>
      </c>
      <c r="AH360" s="218"/>
      <c r="AI360" s="204"/>
      <c r="AJ360" s="204"/>
      <c r="AK360" s="162">
        <f t="shared" si="137"/>
        <v>340</v>
      </c>
      <c r="AL360" s="70">
        <f t="shared" si="156"/>
        <v>0</v>
      </c>
      <c r="AM360" s="70" t="e">
        <f>VLOOKUP(Worksheet!N360,code!$K$3:$M$13,3,FALSE)</f>
        <v>#N/A</v>
      </c>
      <c r="AN360" s="158" t="str">
        <f t="shared" si="138"/>
        <v/>
      </c>
      <c r="AO360" s="158" t="str">
        <f t="shared" si="157"/>
        <v/>
      </c>
      <c r="AP360" s="70" t="str">
        <f t="shared" si="158"/>
        <v/>
      </c>
      <c r="AQ360" s="158" t="str">
        <f t="shared" si="139"/>
        <v/>
      </c>
      <c r="AR360" s="158" t="str">
        <f t="shared" si="159"/>
        <v/>
      </c>
    </row>
    <row r="361" spans="1:44" ht="11.25" customHeight="1" x14ac:dyDescent="0.2">
      <c r="A361" s="131" t="s">
        <v>738</v>
      </c>
      <c r="B361" s="133"/>
      <c r="C361" s="133"/>
      <c r="D361" s="133"/>
      <c r="E361" s="133">
        <v>1</v>
      </c>
      <c r="F361" s="143">
        <f t="shared" si="134"/>
        <v>0</v>
      </c>
      <c r="G361" s="147"/>
      <c r="H361" s="148"/>
      <c r="I361" s="144"/>
      <c r="J361" s="150"/>
      <c r="K361" s="151"/>
      <c r="L361" s="152">
        <f t="shared" si="140"/>
        <v>0</v>
      </c>
      <c r="M361" s="152">
        <f t="shared" si="141"/>
        <v>0</v>
      </c>
      <c r="N361" s="155"/>
      <c r="O361" s="154"/>
      <c r="P361" s="146"/>
      <c r="Q361" s="128">
        <f ca="1">IF(OR(ISBLANK($C$10),ISBLANK($C$12),ISBLANK($G$12),ISBLANK($G$13),AND(LEFT(G361,6)="Atrium",ISBLANK(I361))=TRUE)=TRUE,0,IF(LEFT(G361,6)="Atrium",IF(G361='ASHRAE 90.1 2013 - CST'!$D$2,0.4+I361*0.02,I361*0.03),IF(ISBLANK(G361),IF(ISBLANK(H361),"0",VLOOKUP(H361,INDIRECT("BSSTTable_"&amp;$C$10),2,FALSE)),INDEX(INDIRECT("CSTTable_"&amp;$C$10),MATCH($C$12,INDIRECT("BldgTypes_"&amp;$C$10),0),MATCH(G361,INDIRECT("CSTTableTypes_"&amp;$C$10),0)))))</f>
        <v>0</v>
      </c>
      <c r="R361" s="128">
        <f t="shared" ca="1" si="142"/>
        <v>0</v>
      </c>
      <c r="S361" s="128">
        <f t="shared" ca="1" si="143"/>
        <v>0</v>
      </c>
      <c r="T361" s="130">
        <f t="shared" si="144"/>
        <v>0</v>
      </c>
      <c r="U361" s="130">
        <f t="shared" si="145"/>
        <v>0</v>
      </c>
      <c r="V361" s="135">
        <f t="shared" ca="1" si="146"/>
        <v>0</v>
      </c>
      <c r="W361" s="135">
        <f t="shared" ca="1" si="147"/>
        <v>0</v>
      </c>
      <c r="X361" s="135">
        <f t="shared" ca="1" si="148"/>
        <v>0</v>
      </c>
      <c r="Y361" s="135">
        <f t="shared" ca="1" si="149"/>
        <v>0</v>
      </c>
      <c r="Z361" s="129">
        <f t="shared" si="150"/>
        <v>0</v>
      </c>
      <c r="AA361" s="129">
        <f t="shared" si="151"/>
        <v>0</v>
      </c>
      <c r="AB361" s="130">
        <f t="shared" ca="1" si="152"/>
        <v>0</v>
      </c>
      <c r="AC361" s="130">
        <f t="shared" ca="1" si="153"/>
        <v>0</v>
      </c>
      <c r="AD361" s="130">
        <f t="shared" si="135"/>
        <v>0</v>
      </c>
      <c r="AE361" s="130">
        <f t="shared" si="136"/>
        <v>0</v>
      </c>
      <c r="AF361" s="130">
        <f t="shared" ca="1" si="154"/>
        <v>0</v>
      </c>
      <c r="AG361" s="130">
        <f t="shared" ca="1" si="155"/>
        <v>0</v>
      </c>
      <c r="AH361" s="218"/>
      <c r="AI361" s="204"/>
      <c r="AJ361" s="204"/>
      <c r="AK361" s="162">
        <f t="shared" si="137"/>
        <v>341</v>
      </c>
      <c r="AL361" s="70">
        <f t="shared" si="156"/>
        <v>0</v>
      </c>
      <c r="AM361" s="70" t="e">
        <f>VLOOKUP(Worksheet!N361,code!$K$3:$M$13,3,FALSE)</f>
        <v>#N/A</v>
      </c>
      <c r="AN361" s="158" t="str">
        <f t="shared" si="138"/>
        <v/>
      </c>
      <c r="AO361" s="158" t="str">
        <f t="shared" si="157"/>
        <v/>
      </c>
      <c r="AP361" s="70" t="str">
        <f t="shared" si="158"/>
        <v/>
      </c>
      <c r="AQ361" s="158" t="str">
        <f t="shared" si="139"/>
        <v/>
      </c>
      <c r="AR361" s="158" t="str">
        <f t="shared" si="159"/>
        <v/>
      </c>
    </row>
    <row r="362" spans="1:44" ht="11.25" customHeight="1" x14ac:dyDescent="0.2">
      <c r="A362" s="131" t="s">
        <v>738</v>
      </c>
      <c r="B362" s="133"/>
      <c r="C362" s="133"/>
      <c r="D362" s="133"/>
      <c r="E362" s="133">
        <v>1</v>
      </c>
      <c r="F362" s="143">
        <f t="shared" si="134"/>
        <v>0</v>
      </c>
      <c r="G362" s="147"/>
      <c r="H362" s="148"/>
      <c r="I362" s="144"/>
      <c r="J362" s="150"/>
      <c r="K362" s="151"/>
      <c r="L362" s="152">
        <f t="shared" si="140"/>
        <v>0</v>
      </c>
      <c r="M362" s="152">
        <f t="shared" si="141"/>
        <v>0</v>
      </c>
      <c r="N362" s="155"/>
      <c r="O362" s="154"/>
      <c r="P362" s="146"/>
      <c r="Q362" s="128">
        <f ca="1">IF(OR(ISBLANK($C$10),ISBLANK($C$12),ISBLANK($G$12),ISBLANK($G$13),AND(LEFT(G362,6)="Atrium",ISBLANK(I362))=TRUE)=TRUE,0,IF(LEFT(G362,6)="Atrium",IF(G362='ASHRAE 90.1 2013 - CST'!$D$2,0.4+I362*0.02,I362*0.03),IF(ISBLANK(G362),IF(ISBLANK(H362),"0",VLOOKUP(H362,INDIRECT("BSSTTable_"&amp;$C$10),2,FALSE)),INDEX(INDIRECT("CSTTable_"&amp;$C$10),MATCH($C$12,INDIRECT("BldgTypes_"&amp;$C$10),0),MATCH(G362,INDIRECT("CSTTableTypes_"&amp;$C$10),0)))))</f>
        <v>0</v>
      </c>
      <c r="R362" s="128">
        <f t="shared" ca="1" si="142"/>
        <v>0</v>
      </c>
      <c r="S362" s="128">
        <f t="shared" ca="1" si="143"/>
        <v>0</v>
      </c>
      <c r="T362" s="130">
        <f t="shared" si="144"/>
        <v>0</v>
      </c>
      <c r="U362" s="130">
        <f t="shared" si="145"/>
        <v>0</v>
      </c>
      <c r="V362" s="135">
        <f t="shared" ca="1" si="146"/>
        <v>0</v>
      </c>
      <c r="W362" s="135">
        <f t="shared" ca="1" si="147"/>
        <v>0</v>
      </c>
      <c r="X362" s="135">
        <f t="shared" ca="1" si="148"/>
        <v>0</v>
      </c>
      <c r="Y362" s="135">
        <f t="shared" ca="1" si="149"/>
        <v>0</v>
      </c>
      <c r="Z362" s="129">
        <f t="shared" si="150"/>
        <v>0</v>
      </c>
      <c r="AA362" s="129">
        <f t="shared" si="151"/>
        <v>0</v>
      </c>
      <c r="AB362" s="130">
        <f t="shared" ca="1" si="152"/>
        <v>0</v>
      </c>
      <c r="AC362" s="130">
        <f t="shared" ca="1" si="153"/>
        <v>0</v>
      </c>
      <c r="AD362" s="130">
        <f t="shared" si="135"/>
        <v>0</v>
      </c>
      <c r="AE362" s="130">
        <f t="shared" si="136"/>
        <v>0</v>
      </c>
      <c r="AF362" s="130">
        <f t="shared" ca="1" si="154"/>
        <v>0</v>
      </c>
      <c r="AG362" s="130">
        <f t="shared" ca="1" si="155"/>
        <v>0</v>
      </c>
      <c r="AH362" s="218"/>
      <c r="AI362" s="204"/>
      <c r="AJ362" s="204"/>
      <c r="AK362" s="162">
        <f t="shared" si="137"/>
        <v>342</v>
      </c>
      <c r="AL362" s="70">
        <f t="shared" si="156"/>
        <v>0</v>
      </c>
      <c r="AM362" s="70" t="e">
        <f>VLOOKUP(Worksheet!N362,code!$K$3:$M$13,3,FALSE)</f>
        <v>#N/A</v>
      </c>
      <c r="AN362" s="158" t="str">
        <f t="shared" si="138"/>
        <v/>
      </c>
      <c r="AO362" s="158" t="str">
        <f t="shared" si="157"/>
        <v/>
      </c>
      <c r="AP362" s="70" t="str">
        <f t="shared" si="158"/>
        <v/>
      </c>
      <c r="AQ362" s="158" t="str">
        <f t="shared" si="139"/>
        <v/>
      </c>
      <c r="AR362" s="158" t="str">
        <f t="shared" si="159"/>
        <v/>
      </c>
    </row>
    <row r="363" spans="1:44" ht="11.25" customHeight="1" x14ac:dyDescent="0.2">
      <c r="A363" s="131" t="s">
        <v>738</v>
      </c>
      <c r="B363" s="133"/>
      <c r="C363" s="133"/>
      <c r="D363" s="133"/>
      <c r="E363" s="133">
        <v>1</v>
      </c>
      <c r="F363" s="143">
        <f t="shared" si="134"/>
        <v>0</v>
      </c>
      <c r="G363" s="147"/>
      <c r="H363" s="148"/>
      <c r="I363" s="144"/>
      <c r="J363" s="150"/>
      <c r="K363" s="151"/>
      <c r="L363" s="152">
        <f t="shared" si="140"/>
        <v>0</v>
      </c>
      <c r="M363" s="152">
        <f t="shared" si="141"/>
        <v>0</v>
      </c>
      <c r="N363" s="155"/>
      <c r="O363" s="154"/>
      <c r="P363" s="146"/>
      <c r="Q363" s="128">
        <f ca="1">IF(OR(ISBLANK($C$10),ISBLANK($C$12),ISBLANK($G$12),ISBLANK($G$13),AND(LEFT(G363,6)="Atrium",ISBLANK(I363))=TRUE)=TRUE,0,IF(LEFT(G363,6)="Atrium",IF(G363='ASHRAE 90.1 2013 - CST'!$D$2,0.4+I363*0.02,I363*0.03),IF(ISBLANK(G363),IF(ISBLANK(H363),"0",VLOOKUP(H363,INDIRECT("BSSTTable_"&amp;$C$10),2,FALSE)),INDEX(INDIRECT("CSTTable_"&amp;$C$10),MATCH($C$12,INDIRECT("BldgTypes_"&amp;$C$10),0),MATCH(G363,INDIRECT("CSTTableTypes_"&amp;$C$10),0)))))</f>
        <v>0</v>
      </c>
      <c r="R363" s="128">
        <f t="shared" ca="1" si="142"/>
        <v>0</v>
      </c>
      <c r="S363" s="128">
        <f t="shared" ca="1" si="143"/>
        <v>0</v>
      </c>
      <c r="T363" s="130">
        <f t="shared" si="144"/>
        <v>0</v>
      </c>
      <c r="U363" s="130">
        <f t="shared" si="145"/>
        <v>0</v>
      </c>
      <c r="V363" s="135">
        <f t="shared" ca="1" si="146"/>
        <v>0</v>
      </c>
      <c r="W363" s="135">
        <f t="shared" ca="1" si="147"/>
        <v>0</v>
      </c>
      <c r="X363" s="135">
        <f t="shared" ca="1" si="148"/>
        <v>0</v>
      </c>
      <c r="Y363" s="135">
        <f t="shared" ca="1" si="149"/>
        <v>0</v>
      </c>
      <c r="Z363" s="129">
        <f t="shared" si="150"/>
        <v>0</v>
      </c>
      <c r="AA363" s="129">
        <f t="shared" si="151"/>
        <v>0</v>
      </c>
      <c r="AB363" s="130">
        <f t="shared" ca="1" si="152"/>
        <v>0</v>
      </c>
      <c r="AC363" s="130">
        <f t="shared" ca="1" si="153"/>
        <v>0</v>
      </c>
      <c r="AD363" s="130">
        <f t="shared" si="135"/>
        <v>0</v>
      </c>
      <c r="AE363" s="130">
        <f t="shared" si="136"/>
        <v>0</v>
      </c>
      <c r="AF363" s="130">
        <f t="shared" ca="1" si="154"/>
        <v>0</v>
      </c>
      <c r="AG363" s="130">
        <f t="shared" ca="1" si="155"/>
        <v>0</v>
      </c>
      <c r="AH363" s="218"/>
      <c r="AI363" s="204"/>
      <c r="AJ363" s="204"/>
      <c r="AK363" s="162">
        <f t="shared" si="137"/>
        <v>343</v>
      </c>
      <c r="AL363" s="70">
        <f t="shared" si="156"/>
        <v>0</v>
      </c>
      <c r="AM363" s="70" t="e">
        <f>VLOOKUP(Worksheet!N363,code!$K$3:$M$13,3,FALSE)</f>
        <v>#N/A</v>
      </c>
      <c r="AN363" s="158" t="str">
        <f t="shared" si="138"/>
        <v/>
      </c>
      <c r="AO363" s="158" t="str">
        <f t="shared" si="157"/>
        <v/>
      </c>
      <c r="AP363" s="70" t="str">
        <f t="shared" si="158"/>
        <v/>
      </c>
      <c r="AQ363" s="158" t="str">
        <f t="shared" si="139"/>
        <v/>
      </c>
      <c r="AR363" s="158" t="str">
        <f t="shared" si="159"/>
        <v/>
      </c>
    </row>
    <row r="364" spans="1:44" ht="11.25" customHeight="1" x14ac:dyDescent="0.2">
      <c r="A364" s="131" t="s">
        <v>738</v>
      </c>
      <c r="B364" s="133"/>
      <c r="C364" s="133"/>
      <c r="D364" s="133"/>
      <c r="E364" s="133">
        <v>1</v>
      </c>
      <c r="F364" s="143">
        <f t="shared" si="134"/>
        <v>0</v>
      </c>
      <c r="G364" s="147"/>
      <c r="H364" s="148"/>
      <c r="I364" s="144"/>
      <c r="J364" s="150"/>
      <c r="K364" s="151"/>
      <c r="L364" s="152">
        <f t="shared" si="140"/>
        <v>0</v>
      </c>
      <c r="M364" s="152">
        <f t="shared" si="141"/>
        <v>0</v>
      </c>
      <c r="N364" s="155"/>
      <c r="O364" s="154"/>
      <c r="P364" s="146"/>
      <c r="Q364" s="128">
        <f ca="1">IF(OR(ISBLANK($C$10),ISBLANK($C$12),ISBLANK($G$12),ISBLANK($G$13),AND(LEFT(G364,6)="Atrium",ISBLANK(I364))=TRUE)=TRUE,0,IF(LEFT(G364,6)="Atrium",IF(G364='ASHRAE 90.1 2013 - CST'!$D$2,0.4+I364*0.02,I364*0.03),IF(ISBLANK(G364),IF(ISBLANK(H364),"0",VLOOKUP(H364,INDIRECT("BSSTTable_"&amp;$C$10),2,FALSE)),INDEX(INDIRECT("CSTTable_"&amp;$C$10),MATCH($C$12,INDIRECT("BldgTypes_"&amp;$C$10),0),MATCH(G364,INDIRECT("CSTTableTypes_"&amp;$C$10),0)))))</f>
        <v>0</v>
      </c>
      <c r="R364" s="128">
        <f t="shared" ca="1" si="142"/>
        <v>0</v>
      </c>
      <c r="S364" s="128">
        <f t="shared" ca="1" si="143"/>
        <v>0</v>
      </c>
      <c r="T364" s="130">
        <f t="shared" si="144"/>
        <v>0</v>
      </c>
      <c r="U364" s="130">
        <f t="shared" si="145"/>
        <v>0</v>
      </c>
      <c r="V364" s="135">
        <f t="shared" ca="1" si="146"/>
        <v>0</v>
      </c>
      <c r="W364" s="135">
        <f t="shared" ca="1" si="147"/>
        <v>0</v>
      </c>
      <c r="X364" s="135">
        <f t="shared" ca="1" si="148"/>
        <v>0</v>
      </c>
      <c r="Y364" s="135">
        <f t="shared" ca="1" si="149"/>
        <v>0</v>
      </c>
      <c r="Z364" s="129">
        <f t="shared" si="150"/>
        <v>0</v>
      </c>
      <c r="AA364" s="129">
        <f t="shared" si="151"/>
        <v>0</v>
      </c>
      <c r="AB364" s="130">
        <f t="shared" ca="1" si="152"/>
        <v>0</v>
      </c>
      <c r="AC364" s="130">
        <f t="shared" ca="1" si="153"/>
        <v>0</v>
      </c>
      <c r="AD364" s="130">
        <f t="shared" si="135"/>
        <v>0</v>
      </c>
      <c r="AE364" s="130">
        <f t="shared" si="136"/>
        <v>0</v>
      </c>
      <c r="AF364" s="130">
        <f t="shared" ca="1" si="154"/>
        <v>0</v>
      </c>
      <c r="AG364" s="130">
        <f t="shared" ca="1" si="155"/>
        <v>0</v>
      </c>
      <c r="AH364" s="218"/>
      <c r="AI364" s="204"/>
      <c r="AJ364" s="204"/>
      <c r="AK364" s="162">
        <f t="shared" si="137"/>
        <v>344</v>
      </c>
      <c r="AL364" s="70">
        <f t="shared" si="156"/>
        <v>0</v>
      </c>
      <c r="AM364" s="70" t="e">
        <f>VLOOKUP(Worksheet!N364,code!$K$3:$M$13,3,FALSE)</f>
        <v>#N/A</v>
      </c>
      <c r="AN364" s="158" t="str">
        <f t="shared" si="138"/>
        <v/>
      </c>
      <c r="AO364" s="158" t="str">
        <f t="shared" si="157"/>
        <v/>
      </c>
      <c r="AP364" s="70" t="str">
        <f t="shared" si="158"/>
        <v/>
      </c>
      <c r="AQ364" s="158" t="str">
        <f t="shared" si="139"/>
        <v/>
      </c>
      <c r="AR364" s="158" t="str">
        <f t="shared" si="159"/>
        <v/>
      </c>
    </row>
    <row r="365" spans="1:44" ht="11.25" customHeight="1" x14ac:dyDescent="0.2">
      <c r="A365" s="131" t="s">
        <v>738</v>
      </c>
      <c r="B365" s="133"/>
      <c r="C365" s="133"/>
      <c r="D365" s="133"/>
      <c r="E365" s="133">
        <v>1</v>
      </c>
      <c r="F365" s="143">
        <f t="shared" ref="F365:F428" si="160">B365*E365</f>
        <v>0</v>
      </c>
      <c r="G365" s="147"/>
      <c r="H365" s="148"/>
      <c r="I365" s="144"/>
      <c r="J365" s="150"/>
      <c r="K365" s="151"/>
      <c r="L365" s="152">
        <f t="shared" si="140"/>
        <v>0</v>
      </c>
      <c r="M365" s="152">
        <f t="shared" si="141"/>
        <v>0</v>
      </c>
      <c r="N365" s="155"/>
      <c r="O365" s="154"/>
      <c r="P365" s="146"/>
      <c r="Q365" s="128">
        <f ca="1">IF(OR(ISBLANK($C$10),ISBLANK($C$12),ISBLANK($G$12),ISBLANK($G$13),AND(LEFT(G365,6)="Atrium",ISBLANK(I365))=TRUE)=TRUE,0,IF(LEFT(G365,6)="Atrium",IF(G365='ASHRAE 90.1 2013 - CST'!$D$2,0.4+I365*0.02,I365*0.03),IF(ISBLANK(G365),IF(ISBLANK(H365),"0",VLOOKUP(H365,INDIRECT("BSSTTable_"&amp;$C$10),2,FALSE)),INDEX(INDIRECT("CSTTable_"&amp;$C$10),MATCH($C$12,INDIRECT("BldgTypes_"&amp;$C$10),0),MATCH(G365,INDIRECT("CSTTableTypes_"&amp;$C$10),0)))))</f>
        <v>0</v>
      </c>
      <c r="R365" s="128">
        <f t="shared" ca="1" si="142"/>
        <v>0</v>
      </c>
      <c r="S365" s="128">
        <f t="shared" ca="1" si="143"/>
        <v>0</v>
      </c>
      <c r="T365" s="130">
        <f t="shared" si="144"/>
        <v>0</v>
      </c>
      <c r="U365" s="130">
        <f t="shared" si="145"/>
        <v>0</v>
      </c>
      <c r="V365" s="135">
        <f t="shared" ca="1" si="146"/>
        <v>0</v>
      </c>
      <c r="W365" s="135">
        <f t="shared" ca="1" si="147"/>
        <v>0</v>
      </c>
      <c r="X365" s="135">
        <f t="shared" ca="1" si="148"/>
        <v>0</v>
      </c>
      <c r="Y365" s="135">
        <f t="shared" ca="1" si="149"/>
        <v>0</v>
      </c>
      <c r="Z365" s="129">
        <f t="shared" si="150"/>
        <v>0</v>
      </c>
      <c r="AA365" s="129">
        <f t="shared" si="151"/>
        <v>0</v>
      </c>
      <c r="AB365" s="130">
        <f t="shared" ca="1" si="152"/>
        <v>0</v>
      </c>
      <c r="AC365" s="130">
        <f t="shared" ca="1" si="153"/>
        <v>0</v>
      </c>
      <c r="AD365" s="130">
        <f t="shared" ref="AD365:AD428" si="161">IF(AND(NOT(ISNA(T365)),$Z365="y"),V365,0)</f>
        <v>0</v>
      </c>
      <c r="AE365" s="130">
        <f t="shared" ref="AE365:AE428" si="162">IF(AND(NOT(ISNA(U365)),$AA365="y"),W365,0)</f>
        <v>0</v>
      </c>
      <c r="AF365" s="130">
        <f t="shared" ca="1" si="154"/>
        <v>0</v>
      </c>
      <c r="AG365" s="130">
        <f t="shared" ca="1" si="155"/>
        <v>0</v>
      </c>
      <c r="AH365" s="218"/>
      <c r="AI365" s="204"/>
      <c r="AJ365" s="204"/>
      <c r="AK365" s="162">
        <f t="shared" ref="AK365:AK428" si="163">AK364+1</f>
        <v>345</v>
      </c>
      <c r="AL365" s="70">
        <f t="shared" si="156"/>
        <v>0</v>
      </c>
      <c r="AM365" s="70" t="e">
        <f>VLOOKUP(Worksheet!N365,code!$K$3:$M$13,3,FALSE)</f>
        <v>#N/A</v>
      </c>
      <c r="AN365" s="158" t="str">
        <f t="shared" si="138"/>
        <v/>
      </c>
      <c r="AO365" s="158" t="str">
        <f t="shared" si="157"/>
        <v/>
      </c>
      <c r="AP365" s="70" t="str">
        <f t="shared" si="158"/>
        <v/>
      </c>
      <c r="AQ365" s="158" t="str">
        <f t="shared" si="139"/>
        <v/>
      </c>
      <c r="AR365" s="158" t="str">
        <f t="shared" si="159"/>
        <v/>
      </c>
    </row>
    <row r="366" spans="1:44" ht="11.25" customHeight="1" x14ac:dyDescent="0.2">
      <c r="A366" s="131" t="s">
        <v>738</v>
      </c>
      <c r="B366" s="133"/>
      <c r="C366" s="133"/>
      <c r="D366" s="133"/>
      <c r="E366" s="133">
        <v>1</v>
      </c>
      <c r="F366" s="143">
        <f t="shared" si="160"/>
        <v>0</v>
      </c>
      <c r="G366" s="147"/>
      <c r="H366" s="148"/>
      <c r="I366" s="144"/>
      <c r="J366" s="150"/>
      <c r="K366" s="151"/>
      <c r="L366" s="152">
        <f t="shared" si="140"/>
        <v>0</v>
      </c>
      <c r="M366" s="152">
        <f t="shared" si="141"/>
        <v>0</v>
      </c>
      <c r="N366" s="155"/>
      <c r="O366" s="154"/>
      <c r="P366" s="146"/>
      <c r="Q366" s="128">
        <f ca="1">IF(OR(ISBLANK($C$10),ISBLANK($C$12),ISBLANK($G$12),ISBLANK($G$13),AND(LEFT(G366,6)="Atrium",ISBLANK(I366))=TRUE)=TRUE,0,IF(LEFT(G366,6)="Atrium",IF(G366='ASHRAE 90.1 2013 - CST'!$D$2,0.4+I366*0.02,I366*0.03),IF(ISBLANK(G366),IF(ISBLANK(H366),"0",VLOOKUP(H366,INDIRECT("BSSTTable_"&amp;$C$10),2,FALSE)),INDEX(INDIRECT("CSTTable_"&amp;$C$10),MATCH($C$12,INDIRECT("BldgTypes_"&amp;$C$10),0),MATCH(G366,INDIRECT("CSTTableTypes_"&amp;$C$10),0)))))</f>
        <v>0</v>
      </c>
      <c r="R366" s="128">
        <f t="shared" ca="1" si="142"/>
        <v>0</v>
      </c>
      <c r="S366" s="128">
        <f t="shared" ca="1" si="143"/>
        <v>0</v>
      </c>
      <c r="T366" s="130">
        <f t="shared" si="144"/>
        <v>0</v>
      </c>
      <c r="U366" s="130">
        <f t="shared" si="145"/>
        <v>0</v>
      </c>
      <c r="V366" s="135">
        <f t="shared" ca="1" si="146"/>
        <v>0</v>
      </c>
      <c r="W366" s="135">
        <f t="shared" ca="1" si="147"/>
        <v>0</v>
      </c>
      <c r="X366" s="135">
        <f t="shared" ca="1" si="148"/>
        <v>0</v>
      </c>
      <c r="Y366" s="135">
        <f t="shared" ca="1" si="149"/>
        <v>0</v>
      </c>
      <c r="Z366" s="129">
        <f t="shared" si="150"/>
        <v>0</v>
      </c>
      <c r="AA366" s="129">
        <f t="shared" si="151"/>
        <v>0</v>
      </c>
      <c r="AB366" s="130">
        <f t="shared" ca="1" si="152"/>
        <v>0</v>
      </c>
      <c r="AC366" s="130">
        <f t="shared" ca="1" si="153"/>
        <v>0</v>
      </c>
      <c r="AD366" s="130">
        <f t="shared" si="161"/>
        <v>0</v>
      </c>
      <c r="AE366" s="130">
        <f t="shared" si="162"/>
        <v>0</v>
      </c>
      <c r="AF366" s="130">
        <f t="shared" ca="1" si="154"/>
        <v>0</v>
      </c>
      <c r="AG366" s="130">
        <f t="shared" ca="1" si="155"/>
        <v>0</v>
      </c>
      <c r="AH366" s="218"/>
      <c r="AI366" s="204"/>
      <c r="AJ366" s="204"/>
      <c r="AK366" s="162">
        <f t="shared" si="163"/>
        <v>346</v>
      </c>
      <c r="AL366" s="70">
        <f t="shared" si="156"/>
        <v>0</v>
      </c>
      <c r="AM366" s="70" t="e">
        <f>VLOOKUP(Worksheet!N366,code!$K$3:$M$13,3,FALSE)</f>
        <v>#N/A</v>
      </c>
      <c r="AN366" s="158" t="str">
        <f t="shared" si="138"/>
        <v/>
      </c>
      <c r="AO366" s="158" t="str">
        <f t="shared" si="157"/>
        <v/>
      </c>
      <c r="AP366" s="70" t="str">
        <f t="shared" si="158"/>
        <v/>
      </c>
      <c r="AQ366" s="158" t="str">
        <f t="shared" si="139"/>
        <v/>
      </c>
      <c r="AR366" s="158" t="str">
        <f t="shared" si="159"/>
        <v/>
      </c>
    </row>
    <row r="367" spans="1:44" ht="11.25" customHeight="1" x14ac:dyDescent="0.2">
      <c r="A367" s="131" t="s">
        <v>738</v>
      </c>
      <c r="B367" s="133"/>
      <c r="C367" s="133"/>
      <c r="D367" s="133"/>
      <c r="E367" s="133">
        <v>1</v>
      </c>
      <c r="F367" s="143">
        <f t="shared" si="160"/>
        <v>0</v>
      </c>
      <c r="G367" s="147"/>
      <c r="H367" s="148"/>
      <c r="I367" s="144"/>
      <c r="J367" s="150"/>
      <c r="K367" s="151"/>
      <c r="L367" s="152">
        <f t="shared" si="140"/>
        <v>0</v>
      </c>
      <c r="M367" s="152">
        <f t="shared" si="141"/>
        <v>0</v>
      </c>
      <c r="N367" s="155"/>
      <c r="O367" s="154"/>
      <c r="P367" s="146"/>
      <c r="Q367" s="128">
        <f ca="1">IF(OR(ISBLANK($C$10),ISBLANK($C$12),ISBLANK($G$12),ISBLANK($G$13),AND(LEFT(G367,6)="Atrium",ISBLANK(I367))=TRUE)=TRUE,0,IF(LEFT(G367,6)="Atrium",IF(G367='ASHRAE 90.1 2013 - CST'!$D$2,0.4+I367*0.02,I367*0.03),IF(ISBLANK(G367),IF(ISBLANK(H367),"0",VLOOKUP(H367,INDIRECT("BSSTTable_"&amp;$C$10),2,FALSE)),INDEX(INDIRECT("CSTTable_"&amp;$C$10),MATCH($C$12,INDIRECT("BldgTypes_"&amp;$C$10),0),MATCH(G367,INDIRECT("CSTTableTypes_"&amp;$C$10),0)))))</f>
        <v>0</v>
      </c>
      <c r="R367" s="128">
        <f t="shared" ca="1" si="142"/>
        <v>0</v>
      </c>
      <c r="S367" s="128">
        <f t="shared" ca="1" si="143"/>
        <v>0</v>
      </c>
      <c r="T367" s="130">
        <f t="shared" si="144"/>
        <v>0</v>
      </c>
      <c r="U367" s="130">
        <f t="shared" si="145"/>
        <v>0</v>
      </c>
      <c r="V367" s="135">
        <f t="shared" ca="1" si="146"/>
        <v>0</v>
      </c>
      <c r="W367" s="135">
        <f t="shared" ca="1" si="147"/>
        <v>0</v>
      </c>
      <c r="X367" s="135">
        <f t="shared" ca="1" si="148"/>
        <v>0</v>
      </c>
      <c r="Y367" s="135">
        <f t="shared" ca="1" si="149"/>
        <v>0</v>
      </c>
      <c r="Z367" s="129">
        <f t="shared" si="150"/>
        <v>0</v>
      </c>
      <c r="AA367" s="129">
        <f t="shared" si="151"/>
        <v>0</v>
      </c>
      <c r="AB367" s="130">
        <f t="shared" ca="1" si="152"/>
        <v>0</v>
      </c>
      <c r="AC367" s="130">
        <f t="shared" ca="1" si="153"/>
        <v>0</v>
      </c>
      <c r="AD367" s="130">
        <f t="shared" si="161"/>
        <v>0</v>
      </c>
      <c r="AE367" s="130">
        <f t="shared" si="162"/>
        <v>0</v>
      </c>
      <c r="AF367" s="130">
        <f t="shared" ca="1" si="154"/>
        <v>0</v>
      </c>
      <c r="AG367" s="130">
        <f t="shared" ca="1" si="155"/>
        <v>0</v>
      </c>
      <c r="AH367" s="218"/>
      <c r="AI367" s="204"/>
      <c r="AJ367" s="204"/>
      <c r="AK367" s="162">
        <f t="shared" si="163"/>
        <v>347</v>
      </c>
      <c r="AL367" s="70">
        <f t="shared" si="156"/>
        <v>0</v>
      </c>
      <c r="AM367" s="70" t="e">
        <f>VLOOKUP(Worksheet!N367,code!$K$3:$M$13,3,FALSE)</f>
        <v>#N/A</v>
      </c>
      <c r="AN367" s="158" t="str">
        <f t="shared" si="138"/>
        <v/>
      </c>
      <c r="AO367" s="158" t="str">
        <f t="shared" si="157"/>
        <v/>
      </c>
      <c r="AP367" s="70" t="str">
        <f t="shared" si="158"/>
        <v/>
      </c>
      <c r="AQ367" s="158" t="str">
        <f t="shared" si="139"/>
        <v/>
      </c>
      <c r="AR367" s="158" t="str">
        <f t="shared" si="159"/>
        <v/>
      </c>
    </row>
    <row r="368" spans="1:44" ht="11.25" customHeight="1" x14ac:dyDescent="0.2">
      <c r="A368" s="131" t="s">
        <v>738</v>
      </c>
      <c r="B368" s="133"/>
      <c r="C368" s="133"/>
      <c r="D368" s="133"/>
      <c r="E368" s="133">
        <v>1</v>
      </c>
      <c r="F368" s="143">
        <f t="shared" si="160"/>
        <v>0</v>
      </c>
      <c r="G368" s="147"/>
      <c r="H368" s="148"/>
      <c r="I368" s="144"/>
      <c r="J368" s="150"/>
      <c r="K368" s="151"/>
      <c r="L368" s="152">
        <f t="shared" si="140"/>
        <v>0</v>
      </c>
      <c r="M368" s="152">
        <f t="shared" si="141"/>
        <v>0</v>
      </c>
      <c r="N368" s="155"/>
      <c r="O368" s="154"/>
      <c r="P368" s="146"/>
      <c r="Q368" s="128">
        <f ca="1">IF(OR(ISBLANK($C$10),ISBLANK($C$12),ISBLANK($G$12),ISBLANK($G$13),AND(LEFT(G368,6)="Atrium",ISBLANK(I368))=TRUE)=TRUE,0,IF(LEFT(G368,6)="Atrium",IF(G368='ASHRAE 90.1 2013 - CST'!$D$2,0.4+I368*0.02,I368*0.03),IF(ISBLANK(G368),IF(ISBLANK(H368),"0",VLOOKUP(H368,INDIRECT("BSSTTable_"&amp;$C$10),2,FALSE)),INDEX(INDIRECT("CSTTable_"&amp;$C$10),MATCH($C$12,INDIRECT("BldgTypes_"&amp;$C$10),0),MATCH(G368,INDIRECT("CSTTableTypes_"&amp;$C$10),0)))))</f>
        <v>0</v>
      </c>
      <c r="R368" s="128">
        <f t="shared" ca="1" si="142"/>
        <v>0</v>
      </c>
      <c r="S368" s="128">
        <f t="shared" ca="1" si="143"/>
        <v>0</v>
      </c>
      <c r="T368" s="130">
        <f t="shared" si="144"/>
        <v>0</v>
      </c>
      <c r="U368" s="130">
        <f t="shared" si="145"/>
        <v>0</v>
      </c>
      <c r="V368" s="135">
        <f t="shared" ca="1" si="146"/>
        <v>0</v>
      </c>
      <c r="W368" s="135">
        <f t="shared" ca="1" si="147"/>
        <v>0</v>
      </c>
      <c r="X368" s="135">
        <f t="shared" ca="1" si="148"/>
        <v>0</v>
      </c>
      <c r="Y368" s="135">
        <f t="shared" ca="1" si="149"/>
        <v>0</v>
      </c>
      <c r="Z368" s="129">
        <f t="shared" si="150"/>
        <v>0</v>
      </c>
      <c r="AA368" s="129">
        <f t="shared" si="151"/>
        <v>0</v>
      </c>
      <c r="AB368" s="130">
        <f t="shared" ca="1" si="152"/>
        <v>0</v>
      </c>
      <c r="AC368" s="130">
        <f t="shared" ca="1" si="153"/>
        <v>0</v>
      </c>
      <c r="AD368" s="130">
        <f t="shared" si="161"/>
        <v>0</v>
      </c>
      <c r="AE368" s="130">
        <f t="shared" si="162"/>
        <v>0</v>
      </c>
      <c r="AF368" s="130">
        <f t="shared" ca="1" si="154"/>
        <v>0</v>
      </c>
      <c r="AG368" s="130">
        <f t="shared" ca="1" si="155"/>
        <v>0</v>
      </c>
      <c r="AH368" s="218"/>
      <c r="AI368" s="204"/>
      <c r="AJ368" s="204"/>
      <c r="AK368" s="162">
        <f t="shared" si="163"/>
        <v>348</v>
      </c>
      <c r="AL368" s="70">
        <f t="shared" si="156"/>
        <v>0</v>
      </c>
      <c r="AM368" s="70" t="e">
        <f>VLOOKUP(Worksheet!N368,code!$K$3:$M$13,3,FALSE)</f>
        <v>#N/A</v>
      </c>
      <c r="AN368" s="158" t="str">
        <f t="shared" si="138"/>
        <v/>
      </c>
      <c r="AO368" s="158" t="str">
        <f t="shared" si="157"/>
        <v/>
      </c>
      <c r="AP368" s="70" t="str">
        <f t="shared" si="158"/>
        <v/>
      </c>
      <c r="AQ368" s="158" t="str">
        <f t="shared" si="139"/>
        <v/>
      </c>
      <c r="AR368" s="158" t="str">
        <f t="shared" si="159"/>
        <v/>
      </c>
    </row>
    <row r="369" spans="1:44" ht="11.25" customHeight="1" x14ac:dyDescent="0.2">
      <c r="A369" s="131" t="s">
        <v>738</v>
      </c>
      <c r="B369" s="133"/>
      <c r="C369" s="133"/>
      <c r="D369" s="133"/>
      <c r="E369" s="133">
        <v>1</v>
      </c>
      <c r="F369" s="143">
        <f t="shared" si="160"/>
        <v>0</v>
      </c>
      <c r="G369" s="147"/>
      <c r="H369" s="148"/>
      <c r="I369" s="144"/>
      <c r="J369" s="150"/>
      <c r="K369" s="151"/>
      <c r="L369" s="152">
        <f t="shared" si="140"/>
        <v>0</v>
      </c>
      <c r="M369" s="152">
        <f t="shared" si="141"/>
        <v>0</v>
      </c>
      <c r="N369" s="155"/>
      <c r="O369" s="154"/>
      <c r="P369" s="146"/>
      <c r="Q369" s="128">
        <f ca="1">IF(OR(ISBLANK($C$10),ISBLANK($C$12),ISBLANK($G$12),ISBLANK($G$13),AND(LEFT(G369,6)="Atrium",ISBLANK(I369))=TRUE)=TRUE,0,IF(LEFT(G369,6)="Atrium",IF(G369='ASHRAE 90.1 2013 - CST'!$D$2,0.4+I369*0.02,I369*0.03),IF(ISBLANK(G369),IF(ISBLANK(H369),"0",VLOOKUP(H369,INDIRECT("BSSTTable_"&amp;$C$10),2,FALSE)),INDEX(INDIRECT("CSTTable_"&amp;$C$10),MATCH($C$12,INDIRECT("BldgTypes_"&amp;$C$10),0),MATCH(G369,INDIRECT("CSTTableTypes_"&amp;$C$10),0)))))</f>
        <v>0</v>
      </c>
      <c r="R369" s="128">
        <f t="shared" ca="1" si="142"/>
        <v>0</v>
      </c>
      <c r="S369" s="128">
        <f t="shared" ca="1" si="143"/>
        <v>0</v>
      </c>
      <c r="T369" s="130">
        <f t="shared" si="144"/>
        <v>0</v>
      </c>
      <c r="U369" s="130">
        <f t="shared" si="145"/>
        <v>0</v>
      </c>
      <c r="V369" s="135">
        <f t="shared" ca="1" si="146"/>
        <v>0</v>
      </c>
      <c r="W369" s="135">
        <f t="shared" ca="1" si="147"/>
        <v>0</v>
      </c>
      <c r="X369" s="135">
        <f t="shared" ca="1" si="148"/>
        <v>0</v>
      </c>
      <c r="Y369" s="135">
        <f t="shared" ca="1" si="149"/>
        <v>0</v>
      </c>
      <c r="Z369" s="129">
        <f t="shared" si="150"/>
        <v>0</v>
      </c>
      <c r="AA369" s="129">
        <f t="shared" si="151"/>
        <v>0</v>
      </c>
      <c r="AB369" s="130">
        <f t="shared" ca="1" si="152"/>
        <v>0</v>
      </c>
      <c r="AC369" s="130">
        <f t="shared" ca="1" si="153"/>
        <v>0</v>
      </c>
      <c r="AD369" s="130">
        <f t="shared" si="161"/>
        <v>0</v>
      </c>
      <c r="AE369" s="130">
        <f t="shared" si="162"/>
        <v>0</v>
      </c>
      <c r="AF369" s="130">
        <f t="shared" ca="1" si="154"/>
        <v>0</v>
      </c>
      <c r="AG369" s="130">
        <f t="shared" ca="1" si="155"/>
        <v>0</v>
      </c>
      <c r="AH369" s="218"/>
      <c r="AI369" s="204"/>
      <c r="AJ369" s="204"/>
      <c r="AK369" s="162">
        <f t="shared" si="163"/>
        <v>349</v>
      </c>
      <c r="AL369" s="70">
        <f t="shared" si="156"/>
        <v>0</v>
      </c>
      <c r="AM369" s="70" t="e">
        <f>VLOOKUP(Worksheet!N369,code!$K$3:$M$13,3,FALSE)</f>
        <v>#N/A</v>
      </c>
      <c r="AN369" s="158" t="str">
        <f t="shared" si="138"/>
        <v/>
      </c>
      <c r="AO369" s="158" t="str">
        <f t="shared" si="157"/>
        <v/>
      </c>
      <c r="AP369" s="70" t="str">
        <f t="shared" si="158"/>
        <v/>
      </c>
      <c r="AQ369" s="158" t="str">
        <f t="shared" si="139"/>
        <v/>
      </c>
      <c r="AR369" s="158" t="str">
        <f t="shared" si="159"/>
        <v/>
      </c>
    </row>
    <row r="370" spans="1:44" ht="11.25" customHeight="1" x14ac:dyDescent="0.2">
      <c r="A370" s="131" t="s">
        <v>738</v>
      </c>
      <c r="B370" s="133"/>
      <c r="C370" s="133"/>
      <c r="D370" s="133"/>
      <c r="E370" s="133">
        <v>1</v>
      </c>
      <c r="F370" s="143">
        <f t="shared" si="160"/>
        <v>0</v>
      </c>
      <c r="G370" s="147"/>
      <c r="H370" s="148"/>
      <c r="I370" s="144"/>
      <c r="J370" s="150"/>
      <c r="K370" s="151"/>
      <c r="L370" s="152">
        <f t="shared" si="140"/>
        <v>0</v>
      </c>
      <c r="M370" s="152">
        <f t="shared" si="141"/>
        <v>0</v>
      </c>
      <c r="N370" s="155"/>
      <c r="O370" s="154"/>
      <c r="P370" s="146"/>
      <c r="Q370" s="128">
        <f ca="1">IF(OR(ISBLANK($C$10),ISBLANK($C$12),ISBLANK($G$12),ISBLANK($G$13),AND(LEFT(G370,6)="Atrium",ISBLANK(I370))=TRUE)=TRUE,0,IF(LEFT(G370,6)="Atrium",IF(G370='ASHRAE 90.1 2013 - CST'!$D$2,0.4+I370*0.02,I370*0.03),IF(ISBLANK(G370),IF(ISBLANK(H370),"0",VLOOKUP(H370,INDIRECT("BSSTTable_"&amp;$C$10),2,FALSE)),INDEX(INDIRECT("CSTTable_"&amp;$C$10),MATCH($C$12,INDIRECT("BldgTypes_"&amp;$C$10),0),MATCH(G370,INDIRECT("CSTTableTypes_"&amp;$C$10),0)))))</f>
        <v>0</v>
      </c>
      <c r="R370" s="128">
        <f t="shared" ca="1" si="142"/>
        <v>0</v>
      </c>
      <c r="S370" s="128">
        <f t="shared" ca="1" si="143"/>
        <v>0</v>
      </c>
      <c r="T370" s="130">
        <f t="shared" si="144"/>
        <v>0</v>
      </c>
      <c r="U370" s="130">
        <f t="shared" si="145"/>
        <v>0</v>
      </c>
      <c r="V370" s="135">
        <f t="shared" ca="1" si="146"/>
        <v>0</v>
      </c>
      <c r="W370" s="135">
        <f t="shared" ca="1" si="147"/>
        <v>0</v>
      </c>
      <c r="X370" s="135">
        <f t="shared" ca="1" si="148"/>
        <v>0</v>
      </c>
      <c r="Y370" s="135">
        <f t="shared" ca="1" si="149"/>
        <v>0</v>
      </c>
      <c r="Z370" s="129">
        <f t="shared" si="150"/>
        <v>0</v>
      </c>
      <c r="AA370" s="129">
        <f t="shared" si="151"/>
        <v>0</v>
      </c>
      <c r="AB370" s="130">
        <f t="shared" ca="1" si="152"/>
        <v>0</v>
      </c>
      <c r="AC370" s="130">
        <f t="shared" ca="1" si="153"/>
        <v>0</v>
      </c>
      <c r="AD370" s="130">
        <f t="shared" si="161"/>
        <v>0</v>
      </c>
      <c r="AE370" s="130">
        <f t="shared" si="162"/>
        <v>0</v>
      </c>
      <c r="AF370" s="130">
        <f t="shared" ca="1" si="154"/>
        <v>0</v>
      </c>
      <c r="AG370" s="130">
        <f t="shared" ca="1" si="155"/>
        <v>0</v>
      </c>
      <c r="AH370" s="218"/>
      <c r="AI370" s="204"/>
      <c r="AJ370" s="204"/>
      <c r="AK370" s="162">
        <f t="shared" si="163"/>
        <v>350</v>
      </c>
      <c r="AL370" s="70">
        <f t="shared" si="156"/>
        <v>0</v>
      </c>
      <c r="AM370" s="70" t="e">
        <f>VLOOKUP(Worksheet!N370,code!$K$3:$M$13,3,FALSE)</f>
        <v>#N/A</v>
      </c>
      <c r="AN370" s="158" t="str">
        <f t="shared" si="138"/>
        <v/>
      </c>
      <c r="AO370" s="158" t="str">
        <f t="shared" si="157"/>
        <v/>
      </c>
      <c r="AP370" s="70" t="str">
        <f t="shared" si="158"/>
        <v/>
      </c>
      <c r="AQ370" s="158" t="str">
        <f t="shared" si="139"/>
        <v/>
      </c>
      <c r="AR370" s="158" t="str">
        <f t="shared" si="159"/>
        <v/>
      </c>
    </row>
    <row r="371" spans="1:44" ht="11.25" customHeight="1" x14ac:dyDescent="0.2">
      <c r="A371" s="131" t="s">
        <v>738</v>
      </c>
      <c r="B371" s="133"/>
      <c r="C371" s="133"/>
      <c r="D371" s="133"/>
      <c r="E371" s="133">
        <v>1</v>
      </c>
      <c r="F371" s="143">
        <f t="shared" si="160"/>
        <v>0</v>
      </c>
      <c r="G371" s="147"/>
      <c r="H371" s="148"/>
      <c r="I371" s="144"/>
      <c r="J371" s="150"/>
      <c r="K371" s="151"/>
      <c r="L371" s="152">
        <f t="shared" si="140"/>
        <v>0</v>
      </c>
      <c r="M371" s="152">
        <f t="shared" si="141"/>
        <v>0</v>
      </c>
      <c r="N371" s="155"/>
      <c r="O371" s="154"/>
      <c r="P371" s="146"/>
      <c r="Q371" s="128">
        <f ca="1">IF(OR(ISBLANK($C$10),ISBLANK($C$12),ISBLANK($G$12),ISBLANK($G$13),AND(LEFT(G371,6)="Atrium",ISBLANK(I371))=TRUE)=TRUE,0,IF(LEFT(G371,6)="Atrium",IF(G371='ASHRAE 90.1 2013 - CST'!$D$2,0.4+I371*0.02,I371*0.03),IF(ISBLANK(G371),IF(ISBLANK(H371),"0",VLOOKUP(H371,INDIRECT("BSSTTable_"&amp;$C$10),2,FALSE)),INDEX(INDIRECT("CSTTable_"&amp;$C$10),MATCH($C$12,INDIRECT("BldgTypes_"&amp;$C$10),0),MATCH(G371,INDIRECT("CSTTableTypes_"&amp;$C$10),0)))))</f>
        <v>0</v>
      </c>
      <c r="R371" s="128">
        <f t="shared" ca="1" si="142"/>
        <v>0</v>
      </c>
      <c r="S371" s="128">
        <f t="shared" ca="1" si="143"/>
        <v>0</v>
      </c>
      <c r="T371" s="130">
        <f t="shared" si="144"/>
        <v>0</v>
      </c>
      <c r="U371" s="130">
        <f t="shared" si="145"/>
        <v>0</v>
      </c>
      <c r="V371" s="135">
        <f t="shared" ca="1" si="146"/>
        <v>0</v>
      </c>
      <c r="W371" s="135">
        <f t="shared" ca="1" si="147"/>
        <v>0</v>
      </c>
      <c r="X371" s="135">
        <f t="shared" ca="1" si="148"/>
        <v>0</v>
      </c>
      <c r="Y371" s="135">
        <f t="shared" ca="1" si="149"/>
        <v>0</v>
      </c>
      <c r="Z371" s="129">
        <f t="shared" si="150"/>
        <v>0</v>
      </c>
      <c r="AA371" s="129">
        <f t="shared" si="151"/>
        <v>0</v>
      </c>
      <c r="AB371" s="130">
        <f t="shared" ca="1" si="152"/>
        <v>0</v>
      </c>
      <c r="AC371" s="130">
        <f t="shared" ca="1" si="153"/>
        <v>0</v>
      </c>
      <c r="AD371" s="130">
        <f t="shared" si="161"/>
        <v>0</v>
      </c>
      <c r="AE371" s="130">
        <f t="shared" si="162"/>
        <v>0</v>
      </c>
      <c r="AF371" s="130">
        <f t="shared" ca="1" si="154"/>
        <v>0</v>
      </c>
      <c r="AG371" s="130">
        <f t="shared" ca="1" si="155"/>
        <v>0</v>
      </c>
      <c r="AH371" s="218"/>
      <c r="AI371" s="204"/>
      <c r="AJ371" s="204"/>
      <c r="AK371" s="162">
        <f t="shared" si="163"/>
        <v>351</v>
      </c>
      <c r="AL371" s="70">
        <f t="shared" si="156"/>
        <v>0</v>
      </c>
      <c r="AM371" s="70" t="e">
        <f>VLOOKUP(Worksheet!N371,code!$K$3:$M$13,3,FALSE)</f>
        <v>#N/A</v>
      </c>
      <c r="AN371" s="158" t="str">
        <f t="shared" si="138"/>
        <v/>
      </c>
      <c r="AO371" s="158" t="str">
        <f t="shared" si="157"/>
        <v/>
      </c>
      <c r="AP371" s="70" t="str">
        <f t="shared" si="158"/>
        <v/>
      </c>
      <c r="AQ371" s="158" t="str">
        <f t="shared" si="139"/>
        <v/>
      </c>
      <c r="AR371" s="158" t="str">
        <f t="shared" si="159"/>
        <v/>
      </c>
    </row>
    <row r="372" spans="1:44" ht="11.25" customHeight="1" x14ac:dyDescent="0.2">
      <c r="A372" s="131" t="s">
        <v>738</v>
      </c>
      <c r="B372" s="133"/>
      <c r="C372" s="133"/>
      <c r="D372" s="133"/>
      <c r="E372" s="133">
        <v>1</v>
      </c>
      <c r="F372" s="143">
        <f t="shared" si="160"/>
        <v>0</v>
      </c>
      <c r="G372" s="147"/>
      <c r="H372" s="148"/>
      <c r="I372" s="144"/>
      <c r="J372" s="150"/>
      <c r="K372" s="151"/>
      <c r="L372" s="152">
        <f t="shared" si="140"/>
        <v>0</v>
      </c>
      <c r="M372" s="152">
        <f t="shared" si="141"/>
        <v>0</v>
      </c>
      <c r="N372" s="155"/>
      <c r="O372" s="154"/>
      <c r="P372" s="146"/>
      <c r="Q372" s="128">
        <f ca="1">IF(OR(ISBLANK($C$10),ISBLANK($C$12),ISBLANK($G$12),ISBLANK($G$13),AND(LEFT(G372,6)="Atrium",ISBLANK(I372))=TRUE)=TRUE,0,IF(LEFT(G372,6)="Atrium",IF(G372='ASHRAE 90.1 2013 - CST'!$D$2,0.4+I372*0.02,I372*0.03),IF(ISBLANK(G372),IF(ISBLANK(H372),"0",VLOOKUP(H372,INDIRECT("BSSTTable_"&amp;$C$10),2,FALSE)),INDEX(INDIRECT("CSTTable_"&amp;$C$10),MATCH($C$12,INDIRECT("BldgTypes_"&amp;$C$10),0),MATCH(G372,INDIRECT("CSTTableTypes_"&amp;$C$10),0)))))</f>
        <v>0</v>
      </c>
      <c r="R372" s="128">
        <f t="shared" ca="1" si="142"/>
        <v>0</v>
      </c>
      <c r="S372" s="128">
        <f t="shared" ca="1" si="143"/>
        <v>0</v>
      </c>
      <c r="T372" s="130">
        <f t="shared" si="144"/>
        <v>0</v>
      </c>
      <c r="U372" s="130">
        <f t="shared" si="145"/>
        <v>0</v>
      </c>
      <c r="V372" s="135">
        <f t="shared" ca="1" si="146"/>
        <v>0</v>
      </c>
      <c r="W372" s="135">
        <f t="shared" ca="1" si="147"/>
        <v>0</v>
      </c>
      <c r="X372" s="135">
        <f t="shared" ca="1" si="148"/>
        <v>0</v>
      </c>
      <c r="Y372" s="135">
        <f t="shared" ca="1" si="149"/>
        <v>0</v>
      </c>
      <c r="Z372" s="129">
        <f t="shared" si="150"/>
        <v>0</v>
      </c>
      <c r="AA372" s="129">
        <f t="shared" si="151"/>
        <v>0</v>
      </c>
      <c r="AB372" s="130">
        <f t="shared" ca="1" si="152"/>
        <v>0</v>
      </c>
      <c r="AC372" s="130">
        <f t="shared" ca="1" si="153"/>
        <v>0</v>
      </c>
      <c r="AD372" s="130">
        <f t="shared" si="161"/>
        <v>0</v>
      </c>
      <c r="AE372" s="130">
        <f t="shared" si="162"/>
        <v>0</v>
      </c>
      <c r="AF372" s="130">
        <f t="shared" ca="1" si="154"/>
        <v>0</v>
      </c>
      <c r="AG372" s="130">
        <f t="shared" ca="1" si="155"/>
        <v>0</v>
      </c>
      <c r="AH372" s="218"/>
      <c r="AI372" s="204"/>
      <c r="AJ372" s="204"/>
      <c r="AK372" s="162">
        <f t="shared" si="163"/>
        <v>352</v>
      </c>
      <c r="AL372" s="70">
        <f t="shared" si="156"/>
        <v>0</v>
      </c>
      <c r="AM372" s="70" t="e">
        <f>VLOOKUP(Worksheet!N372,code!$K$3:$M$13,3,FALSE)</f>
        <v>#N/A</v>
      </c>
      <c r="AN372" s="158" t="str">
        <f t="shared" si="138"/>
        <v/>
      </c>
      <c r="AO372" s="158" t="str">
        <f t="shared" si="157"/>
        <v/>
      </c>
      <c r="AP372" s="70" t="str">
        <f t="shared" si="158"/>
        <v/>
      </c>
      <c r="AQ372" s="158" t="str">
        <f t="shared" si="139"/>
        <v/>
      </c>
      <c r="AR372" s="158" t="str">
        <f t="shared" si="159"/>
        <v/>
      </c>
    </row>
    <row r="373" spans="1:44" ht="11.25" customHeight="1" x14ac:dyDescent="0.2">
      <c r="A373" s="131" t="s">
        <v>738</v>
      </c>
      <c r="B373" s="133"/>
      <c r="C373" s="133"/>
      <c r="D373" s="133"/>
      <c r="E373" s="133">
        <v>1</v>
      </c>
      <c r="F373" s="143">
        <f t="shared" si="160"/>
        <v>0</v>
      </c>
      <c r="G373" s="147"/>
      <c r="H373" s="148"/>
      <c r="I373" s="144"/>
      <c r="J373" s="150"/>
      <c r="K373" s="151"/>
      <c r="L373" s="152">
        <f t="shared" si="140"/>
        <v>0</v>
      </c>
      <c r="M373" s="152">
        <f t="shared" si="141"/>
        <v>0</v>
      </c>
      <c r="N373" s="155"/>
      <c r="O373" s="154"/>
      <c r="P373" s="146"/>
      <c r="Q373" s="128">
        <f ca="1">IF(OR(ISBLANK($C$10),ISBLANK($C$12),ISBLANK($G$12),ISBLANK($G$13),AND(LEFT(G373,6)="Atrium",ISBLANK(I373))=TRUE)=TRUE,0,IF(LEFT(G373,6)="Atrium",IF(G373='ASHRAE 90.1 2013 - CST'!$D$2,0.4+I373*0.02,I373*0.03),IF(ISBLANK(G373),IF(ISBLANK(H373),"0",VLOOKUP(H373,INDIRECT("BSSTTable_"&amp;$C$10),2,FALSE)),INDEX(INDIRECT("CSTTable_"&amp;$C$10),MATCH($C$12,INDIRECT("BldgTypes_"&amp;$C$10),0),MATCH(G373,INDIRECT("CSTTableTypes_"&amp;$C$10),0)))))</f>
        <v>0</v>
      </c>
      <c r="R373" s="128">
        <f t="shared" ca="1" si="142"/>
        <v>0</v>
      </c>
      <c r="S373" s="128">
        <f t="shared" ca="1" si="143"/>
        <v>0</v>
      </c>
      <c r="T373" s="130">
        <f t="shared" si="144"/>
        <v>0</v>
      </c>
      <c r="U373" s="130">
        <f t="shared" si="145"/>
        <v>0</v>
      </c>
      <c r="V373" s="135">
        <f t="shared" ca="1" si="146"/>
        <v>0</v>
      </c>
      <c r="W373" s="135">
        <f t="shared" ca="1" si="147"/>
        <v>0</v>
      </c>
      <c r="X373" s="135">
        <f t="shared" ca="1" si="148"/>
        <v>0</v>
      </c>
      <c r="Y373" s="135">
        <f t="shared" ca="1" si="149"/>
        <v>0</v>
      </c>
      <c r="Z373" s="129">
        <f t="shared" si="150"/>
        <v>0</v>
      </c>
      <c r="AA373" s="129">
        <f t="shared" si="151"/>
        <v>0</v>
      </c>
      <c r="AB373" s="130">
        <f t="shared" ca="1" si="152"/>
        <v>0</v>
      </c>
      <c r="AC373" s="130">
        <f t="shared" ca="1" si="153"/>
        <v>0</v>
      </c>
      <c r="AD373" s="130">
        <f t="shared" si="161"/>
        <v>0</v>
      </c>
      <c r="AE373" s="130">
        <f t="shared" si="162"/>
        <v>0</v>
      </c>
      <c r="AF373" s="130">
        <f t="shared" ca="1" si="154"/>
        <v>0</v>
      </c>
      <c r="AG373" s="130">
        <f t="shared" ca="1" si="155"/>
        <v>0</v>
      </c>
      <c r="AH373" s="218"/>
      <c r="AI373" s="204"/>
      <c r="AJ373" s="204"/>
      <c r="AK373" s="162">
        <f t="shared" si="163"/>
        <v>353</v>
      </c>
      <c r="AL373" s="70">
        <f t="shared" si="156"/>
        <v>0</v>
      </c>
      <c r="AM373" s="70" t="e">
        <f>VLOOKUP(Worksheet!N373,code!$K$3:$M$13,3,FALSE)</f>
        <v>#N/A</v>
      </c>
      <c r="AN373" s="158" t="str">
        <f t="shared" si="138"/>
        <v/>
      </c>
      <c r="AO373" s="158" t="str">
        <f t="shared" si="157"/>
        <v/>
      </c>
      <c r="AP373" s="70" t="str">
        <f t="shared" si="158"/>
        <v/>
      </c>
      <c r="AQ373" s="158" t="str">
        <f t="shared" si="139"/>
        <v/>
      </c>
      <c r="AR373" s="158" t="str">
        <f t="shared" si="159"/>
        <v/>
      </c>
    </row>
    <row r="374" spans="1:44" ht="11.25" customHeight="1" x14ac:dyDescent="0.2">
      <c r="A374" s="131" t="s">
        <v>738</v>
      </c>
      <c r="B374" s="133"/>
      <c r="C374" s="133"/>
      <c r="D374" s="133"/>
      <c r="E374" s="133">
        <v>1</v>
      </c>
      <c r="F374" s="143">
        <f t="shared" si="160"/>
        <v>0</v>
      </c>
      <c r="G374" s="147"/>
      <c r="H374" s="148"/>
      <c r="I374" s="144"/>
      <c r="J374" s="150"/>
      <c r="K374" s="151"/>
      <c r="L374" s="152">
        <f t="shared" si="140"/>
        <v>0</v>
      </c>
      <c r="M374" s="152">
        <f t="shared" si="141"/>
        <v>0</v>
      </c>
      <c r="N374" s="155"/>
      <c r="O374" s="154"/>
      <c r="P374" s="146"/>
      <c r="Q374" s="128">
        <f ca="1">IF(OR(ISBLANK($C$10),ISBLANK($C$12),ISBLANK($G$12),ISBLANK($G$13),AND(LEFT(G374,6)="Atrium",ISBLANK(I374))=TRUE)=TRUE,0,IF(LEFT(G374,6)="Atrium",IF(G374='ASHRAE 90.1 2013 - CST'!$D$2,0.4+I374*0.02,I374*0.03),IF(ISBLANK(G374),IF(ISBLANK(H374),"0",VLOOKUP(H374,INDIRECT("BSSTTable_"&amp;$C$10),2,FALSE)),INDEX(INDIRECT("CSTTable_"&amp;$C$10),MATCH($C$12,INDIRECT("BldgTypes_"&amp;$C$10),0),MATCH(G374,INDIRECT("CSTTableTypes_"&amp;$C$10),0)))))</f>
        <v>0</v>
      </c>
      <c r="R374" s="128">
        <f t="shared" ca="1" si="142"/>
        <v>0</v>
      </c>
      <c r="S374" s="128">
        <f t="shared" ca="1" si="143"/>
        <v>0</v>
      </c>
      <c r="T374" s="130">
        <f t="shared" si="144"/>
        <v>0</v>
      </c>
      <c r="U374" s="130">
        <f t="shared" si="145"/>
        <v>0</v>
      </c>
      <c r="V374" s="135">
        <f t="shared" ca="1" si="146"/>
        <v>0</v>
      </c>
      <c r="W374" s="135">
        <f t="shared" ca="1" si="147"/>
        <v>0</v>
      </c>
      <c r="X374" s="135">
        <f t="shared" ca="1" si="148"/>
        <v>0</v>
      </c>
      <c r="Y374" s="135">
        <f t="shared" ca="1" si="149"/>
        <v>0</v>
      </c>
      <c r="Z374" s="129">
        <f t="shared" si="150"/>
        <v>0</v>
      </c>
      <c r="AA374" s="129">
        <f t="shared" si="151"/>
        <v>0</v>
      </c>
      <c r="AB374" s="130">
        <f t="shared" ca="1" si="152"/>
        <v>0</v>
      </c>
      <c r="AC374" s="130">
        <f t="shared" ca="1" si="153"/>
        <v>0</v>
      </c>
      <c r="AD374" s="130">
        <f t="shared" si="161"/>
        <v>0</v>
      </c>
      <c r="AE374" s="130">
        <f t="shared" si="162"/>
        <v>0</v>
      </c>
      <c r="AF374" s="130">
        <f t="shared" ca="1" si="154"/>
        <v>0</v>
      </c>
      <c r="AG374" s="130">
        <f t="shared" ca="1" si="155"/>
        <v>0</v>
      </c>
      <c r="AH374" s="218"/>
      <c r="AI374" s="204"/>
      <c r="AJ374" s="204"/>
      <c r="AK374" s="162">
        <f t="shared" si="163"/>
        <v>354</v>
      </c>
      <c r="AL374" s="70">
        <f t="shared" si="156"/>
        <v>0</v>
      </c>
      <c r="AM374" s="70" t="e">
        <f>VLOOKUP(Worksheet!N374,code!$K$3:$M$13,3,FALSE)</f>
        <v>#N/A</v>
      </c>
      <c r="AN374" s="158" t="str">
        <f t="shared" si="138"/>
        <v/>
      </c>
      <c r="AO374" s="158" t="str">
        <f t="shared" si="157"/>
        <v/>
      </c>
      <c r="AP374" s="70" t="str">
        <f t="shared" si="158"/>
        <v/>
      </c>
      <c r="AQ374" s="158" t="str">
        <f t="shared" si="139"/>
        <v/>
      </c>
      <c r="AR374" s="158" t="str">
        <f t="shared" si="159"/>
        <v/>
      </c>
    </row>
    <row r="375" spans="1:44" ht="11.25" customHeight="1" x14ac:dyDescent="0.2">
      <c r="A375" s="131" t="s">
        <v>738</v>
      </c>
      <c r="B375" s="133"/>
      <c r="C375" s="133"/>
      <c r="D375" s="133"/>
      <c r="E375" s="133">
        <v>1</v>
      </c>
      <c r="F375" s="143">
        <f t="shared" si="160"/>
        <v>0</v>
      </c>
      <c r="G375" s="147"/>
      <c r="H375" s="148"/>
      <c r="I375" s="144"/>
      <c r="J375" s="150"/>
      <c r="K375" s="151"/>
      <c r="L375" s="152">
        <f t="shared" si="140"/>
        <v>0</v>
      </c>
      <c r="M375" s="152">
        <f t="shared" si="141"/>
        <v>0</v>
      </c>
      <c r="N375" s="155"/>
      <c r="O375" s="154"/>
      <c r="P375" s="146"/>
      <c r="Q375" s="128">
        <f ca="1">IF(OR(ISBLANK($C$10),ISBLANK($C$12),ISBLANK($G$12),ISBLANK($G$13),AND(LEFT(G375,6)="Atrium",ISBLANK(I375))=TRUE)=TRUE,0,IF(LEFT(G375,6)="Atrium",IF(G375='ASHRAE 90.1 2013 - CST'!$D$2,0.4+I375*0.02,I375*0.03),IF(ISBLANK(G375),IF(ISBLANK(H375),"0",VLOOKUP(H375,INDIRECT("BSSTTable_"&amp;$C$10),2,FALSE)),INDEX(INDIRECT("CSTTable_"&amp;$C$10),MATCH($C$12,INDIRECT("BldgTypes_"&amp;$C$10),0),MATCH(G375,INDIRECT("CSTTableTypes_"&amp;$C$10),0)))))</f>
        <v>0</v>
      </c>
      <c r="R375" s="128">
        <f t="shared" ca="1" si="142"/>
        <v>0</v>
      </c>
      <c r="S375" s="128">
        <f t="shared" ca="1" si="143"/>
        <v>0</v>
      </c>
      <c r="T375" s="130">
        <f t="shared" si="144"/>
        <v>0</v>
      </c>
      <c r="U375" s="130">
        <f t="shared" si="145"/>
        <v>0</v>
      </c>
      <c r="V375" s="135">
        <f t="shared" ca="1" si="146"/>
        <v>0</v>
      </c>
      <c r="W375" s="135">
        <f t="shared" ca="1" si="147"/>
        <v>0</v>
      </c>
      <c r="X375" s="135">
        <f t="shared" ca="1" si="148"/>
        <v>0</v>
      </c>
      <c r="Y375" s="135">
        <f t="shared" ca="1" si="149"/>
        <v>0</v>
      </c>
      <c r="Z375" s="129">
        <f t="shared" si="150"/>
        <v>0</v>
      </c>
      <c r="AA375" s="129">
        <f t="shared" si="151"/>
        <v>0</v>
      </c>
      <c r="AB375" s="130">
        <f t="shared" ca="1" si="152"/>
        <v>0</v>
      </c>
      <c r="AC375" s="130">
        <f t="shared" ca="1" si="153"/>
        <v>0</v>
      </c>
      <c r="AD375" s="130">
        <f t="shared" si="161"/>
        <v>0</v>
      </c>
      <c r="AE375" s="130">
        <f t="shared" si="162"/>
        <v>0</v>
      </c>
      <c r="AF375" s="130">
        <f t="shared" ca="1" si="154"/>
        <v>0</v>
      </c>
      <c r="AG375" s="130">
        <f t="shared" ca="1" si="155"/>
        <v>0</v>
      </c>
      <c r="AH375" s="218"/>
      <c r="AI375" s="204"/>
      <c r="AJ375" s="204"/>
      <c r="AK375" s="162">
        <f t="shared" si="163"/>
        <v>355</v>
      </c>
      <c r="AL375" s="70">
        <f t="shared" si="156"/>
        <v>0</v>
      </c>
      <c r="AM375" s="70" t="e">
        <f>VLOOKUP(Worksheet!N375,code!$K$3:$M$13,3,FALSE)</f>
        <v>#N/A</v>
      </c>
      <c r="AN375" s="158" t="str">
        <f t="shared" si="138"/>
        <v/>
      </c>
      <c r="AO375" s="158" t="str">
        <f t="shared" si="157"/>
        <v/>
      </c>
      <c r="AP375" s="70" t="str">
        <f t="shared" si="158"/>
        <v/>
      </c>
      <c r="AQ375" s="158" t="str">
        <f t="shared" si="139"/>
        <v/>
      </c>
      <c r="AR375" s="158" t="str">
        <f t="shared" si="159"/>
        <v/>
      </c>
    </row>
    <row r="376" spans="1:44" ht="11.25" customHeight="1" x14ac:dyDescent="0.2">
      <c r="A376" s="131" t="s">
        <v>738</v>
      </c>
      <c r="B376" s="133"/>
      <c r="C376" s="133"/>
      <c r="D376" s="133"/>
      <c r="E376" s="133">
        <v>1</v>
      </c>
      <c r="F376" s="143">
        <f t="shared" si="160"/>
        <v>0</v>
      </c>
      <c r="G376" s="147"/>
      <c r="H376" s="148"/>
      <c r="I376" s="144"/>
      <c r="J376" s="150"/>
      <c r="K376" s="151"/>
      <c r="L376" s="152">
        <f t="shared" si="140"/>
        <v>0</v>
      </c>
      <c r="M376" s="152">
        <f t="shared" si="141"/>
        <v>0</v>
      </c>
      <c r="N376" s="155"/>
      <c r="O376" s="154"/>
      <c r="P376" s="146"/>
      <c r="Q376" s="128">
        <f ca="1">IF(OR(ISBLANK($C$10),ISBLANK($C$12),ISBLANK($G$12),ISBLANK($G$13),AND(LEFT(G376,6)="Atrium",ISBLANK(I376))=TRUE)=TRUE,0,IF(LEFT(G376,6)="Atrium",IF(G376='ASHRAE 90.1 2013 - CST'!$D$2,0.4+I376*0.02,I376*0.03),IF(ISBLANK(G376),IF(ISBLANK(H376),"0",VLOOKUP(H376,INDIRECT("BSSTTable_"&amp;$C$10),2,FALSE)),INDEX(INDIRECT("CSTTable_"&amp;$C$10),MATCH($C$12,INDIRECT("BldgTypes_"&amp;$C$10),0),MATCH(G376,INDIRECT("CSTTableTypes_"&amp;$C$10),0)))))</f>
        <v>0</v>
      </c>
      <c r="R376" s="128">
        <f t="shared" ca="1" si="142"/>
        <v>0</v>
      </c>
      <c r="S376" s="128">
        <f t="shared" ca="1" si="143"/>
        <v>0</v>
      </c>
      <c r="T376" s="130">
        <f t="shared" si="144"/>
        <v>0</v>
      </c>
      <c r="U376" s="130">
        <f t="shared" si="145"/>
        <v>0</v>
      </c>
      <c r="V376" s="135">
        <f t="shared" ca="1" si="146"/>
        <v>0</v>
      </c>
      <c r="W376" s="135">
        <f t="shared" ca="1" si="147"/>
        <v>0</v>
      </c>
      <c r="X376" s="135">
        <f t="shared" ca="1" si="148"/>
        <v>0</v>
      </c>
      <c r="Y376" s="135">
        <f t="shared" ca="1" si="149"/>
        <v>0</v>
      </c>
      <c r="Z376" s="129">
        <f t="shared" si="150"/>
        <v>0</v>
      </c>
      <c r="AA376" s="129">
        <f t="shared" si="151"/>
        <v>0</v>
      </c>
      <c r="AB376" s="130">
        <f t="shared" ca="1" si="152"/>
        <v>0</v>
      </c>
      <c r="AC376" s="130">
        <f t="shared" ca="1" si="153"/>
        <v>0</v>
      </c>
      <c r="AD376" s="130">
        <f t="shared" si="161"/>
        <v>0</v>
      </c>
      <c r="AE376" s="130">
        <f t="shared" si="162"/>
        <v>0</v>
      </c>
      <c r="AF376" s="130">
        <f t="shared" ca="1" si="154"/>
        <v>0</v>
      </c>
      <c r="AG376" s="130">
        <f t="shared" ca="1" si="155"/>
        <v>0</v>
      </c>
      <c r="AH376" s="218"/>
      <c r="AI376" s="204"/>
      <c r="AJ376" s="204"/>
      <c r="AK376" s="162">
        <f t="shared" si="163"/>
        <v>356</v>
      </c>
      <c r="AL376" s="70">
        <f t="shared" si="156"/>
        <v>0</v>
      </c>
      <c r="AM376" s="70" t="e">
        <f>VLOOKUP(Worksheet!N376,code!$K$3:$M$13,3,FALSE)</f>
        <v>#N/A</v>
      </c>
      <c r="AN376" s="158" t="str">
        <f t="shared" si="138"/>
        <v/>
      </c>
      <c r="AO376" s="158" t="str">
        <f t="shared" si="157"/>
        <v/>
      </c>
      <c r="AP376" s="70" t="str">
        <f t="shared" si="158"/>
        <v/>
      </c>
      <c r="AQ376" s="158" t="str">
        <f t="shared" si="139"/>
        <v/>
      </c>
      <c r="AR376" s="158" t="str">
        <f t="shared" si="159"/>
        <v/>
      </c>
    </row>
    <row r="377" spans="1:44" ht="11.25" customHeight="1" x14ac:dyDescent="0.2">
      <c r="A377" s="131" t="s">
        <v>738</v>
      </c>
      <c r="B377" s="133"/>
      <c r="C377" s="133"/>
      <c r="D377" s="133"/>
      <c r="E377" s="133">
        <v>1</v>
      </c>
      <c r="F377" s="143">
        <f t="shared" si="160"/>
        <v>0</v>
      </c>
      <c r="G377" s="147"/>
      <c r="H377" s="148"/>
      <c r="I377" s="144"/>
      <c r="J377" s="150"/>
      <c r="K377" s="151"/>
      <c r="L377" s="152">
        <f t="shared" si="140"/>
        <v>0</v>
      </c>
      <c r="M377" s="152">
        <f t="shared" si="141"/>
        <v>0</v>
      </c>
      <c r="N377" s="155"/>
      <c r="O377" s="154"/>
      <c r="P377" s="146"/>
      <c r="Q377" s="128">
        <f ca="1">IF(OR(ISBLANK($C$10),ISBLANK($C$12),ISBLANK($G$12),ISBLANK($G$13),AND(LEFT(G377,6)="Atrium",ISBLANK(I377))=TRUE)=TRUE,0,IF(LEFT(G377,6)="Atrium",IF(G377='ASHRAE 90.1 2013 - CST'!$D$2,0.4+I377*0.02,I377*0.03),IF(ISBLANK(G377),IF(ISBLANK(H377),"0",VLOOKUP(H377,INDIRECT("BSSTTable_"&amp;$C$10),2,FALSE)),INDEX(INDIRECT("CSTTable_"&amp;$C$10),MATCH($C$12,INDIRECT("BldgTypes_"&amp;$C$10),0),MATCH(G377,INDIRECT("CSTTableTypes_"&amp;$C$10),0)))))</f>
        <v>0</v>
      </c>
      <c r="R377" s="128">
        <f t="shared" ca="1" si="142"/>
        <v>0</v>
      </c>
      <c r="S377" s="128">
        <f t="shared" ca="1" si="143"/>
        <v>0</v>
      </c>
      <c r="T377" s="130">
        <f t="shared" si="144"/>
        <v>0</v>
      </c>
      <c r="U377" s="130">
        <f t="shared" si="145"/>
        <v>0</v>
      </c>
      <c r="V377" s="135">
        <f t="shared" ca="1" si="146"/>
        <v>0</v>
      </c>
      <c r="W377" s="135">
        <f t="shared" ca="1" si="147"/>
        <v>0</v>
      </c>
      <c r="X377" s="135">
        <f t="shared" ca="1" si="148"/>
        <v>0</v>
      </c>
      <c r="Y377" s="135">
        <f t="shared" ca="1" si="149"/>
        <v>0</v>
      </c>
      <c r="Z377" s="129">
        <f t="shared" si="150"/>
        <v>0</v>
      </c>
      <c r="AA377" s="129">
        <f t="shared" si="151"/>
        <v>0</v>
      </c>
      <c r="AB377" s="130">
        <f t="shared" ca="1" si="152"/>
        <v>0</v>
      </c>
      <c r="AC377" s="130">
        <f t="shared" ca="1" si="153"/>
        <v>0</v>
      </c>
      <c r="AD377" s="130">
        <f t="shared" si="161"/>
        <v>0</v>
      </c>
      <c r="AE377" s="130">
        <f t="shared" si="162"/>
        <v>0</v>
      </c>
      <c r="AF377" s="130">
        <f t="shared" ca="1" si="154"/>
        <v>0</v>
      </c>
      <c r="AG377" s="130">
        <f t="shared" ca="1" si="155"/>
        <v>0</v>
      </c>
      <c r="AH377" s="218"/>
      <c r="AI377" s="204"/>
      <c r="AJ377" s="204"/>
      <c r="AK377" s="162">
        <f t="shared" si="163"/>
        <v>357</v>
      </c>
      <c r="AL377" s="70">
        <f t="shared" si="156"/>
        <v>0</v>
      </c>
      <c r="AM377" s="70" t="e">
        <f>VLOOKUP(Worksheet!N377,code!$K$3:$M$13,3,FALSE)</f>
        <v>#N/A</v>
      </c>
      <c r="AN377" s="158" t="str">
        <f t="shared" si="138"/>
        <v/>
      </c>
      <c r="AO377" s="158" t="str">
        <f t="shared" si="157"/>
        <v/>
      </c>
      <c r="AP377" s="70" t="str">
        <f t="shared" si="158"/>
        <v/>
      </c>
      <c r="AQ377" s="158" t="str">
        <f t="shared" si="139"/>
        <v/>
      </c>
      <c r="AR377" s="158" t="str">
        <f t="shared" si="159"/>
        <v/>
      </c>
    </row>
    <row r="378" spans="1:44" ht="11.25" customHeight="1" x14ac:dyDescent="0.2">
      <c r="A378" s="131" t="s">
        <v>738</v>
      </c>
      <c r="B378" s="133"/>
      <c r="C378" s="133"/>
      <c r="D378" s="133"/>
      <c r="E378" s="133">
        <v>1</v>
      </c>
      <c r="F378" s="143">
        <f t="shared" si="160"/>
        <v>0</v>
      </c>
      <c r="G378" s="147"/>
      <c r="H378" s="148"/>
      <c r="I378" s="144"/>
      <c r="J378" s="150"/>
      <c r="K378" s="151"/>
      <c r="L378" s="152">
        <f t="shared" si="140"/>
        <v>0</v>
      </c>
      <c r="M378" s="152">
        <f t="shared" si="141"/>
        <v>0</v>
      </c>
      <c r="N378" s="155"/>
      <c r="O378" s="154"/>
      <c r="P378" s="146"/>
      <c r="Q378" s="128">
        <f ca="1">IF(OR(ISBLANK($C$10),ISBLANK($C$12),ISBLANK($G$12),ISBLANK($G$13),AND(LEFT(G378,6)="Atrium",ISBLANK(I378))=TRUE)=TRUE,0,IF(LEFT(G378,6)="Atrium",IF(G378='ASHRAE 90.1 2013 - CST'!$D$2,0.4+I378*0.02,I378*0.03),IF(ISBLANK(G378),IF(ISBLANK(H378),"0",VLOOKUP(H378,INDIRECT("BSSTTable_"&amp;$C$10),2,FALSE)),INDEX(INDIRECT("CSTTable_"&amp;$C$10),MATCH($C$12,INDIRECT("BldgTypes_"&amp;$C$10),0),MATCH(G378,INDIRECT("CSTTableTypes_"&amp;$C$10),0)))))</f>
        <v>0</v>
      </c>
      <c r="R378" s="128">
        <f t="shared" ca="1" si="142"/>
        <v>0</v>
      </c>
      <c r="S378" s="128">
        <f t="shared" ca="1" si="143"/>
        <v>0</v>
      </c>
      <c r="T378" s="130">
        <f t="shared" si="144"/>
        <v>0</v>
      </c>
      <c r="U378" s="130">
        <f t="shared" si="145"/>
        <v>0</v>
      </c>
      <c r="V378" s="135">
        <f t="shared" ca="1" si="146"/>
        <v>0</v>
      </c>
      <c r="W378" s="135">
        <f t="shared" ca="1" si="147"/>
        <v>0</v>
      </c>
      <c r="X378" s="135">
        <f t="shared" ca="1" si="148"/>
        <v>0</v>
      </c>
      <c r="Y378" s="135">
        <f t="shared" ca="1" si="149"/>
        <v>0</v>
      </c>
      <c r="Z378" s="129">
        <f t="shared" si="150"/>
        <v>0</v>
      </c>
      <c r="AA378" s="129">
        <f t="shared" si="151"/>
        <v>0</v>
      </c>
      <c r="AB378" s="130">
        <f t="shared" ca="1" si="152"/>
        <v>0</v>
      </c>
      <c r="AC378" s="130">
        <f t="shared" ca="1" si="153"/>
        <v>0</v>
      </c>
      <c r="AD378" s="130">
        <f t="shared" si="161"/>
        <v>0</v>
      </c>
      <c r="AE378" s="130">
        <f t="shared" si="162"/>
        <v>0</v>
      </c>
      <c r="AF378" s="130">
        <f t="shared" ca="1" si="154"/>
        <v>0</v>
      </c>
      <c r="AG378" s="130">
        <f t="shared" ca="1" si="155"/>
        <v>0</v>
      </c>
      <c r="AH378" s="218"/>
      <c r="AI378" s="204"/>
      <c r="AJ378" s="204"/>
      <c r="AK378" s="162">
        <f t="shared" si="163"/>
        <v>358</v>
      </c>
      <c r="AL378" s="70">
        <f t="shared" si="156"/>
        <v>0</v>
      </c>
      <c r="AM378" s="70" t="e">
        <f>VLOOKUP(Worksheet!N378,code!$K$3:$M$13,3,FALSE)</f>
        <v>#N/A</v>
      </c>
      <c r="AN378" s="158" t="str">
        <f t="shared" si="138"/>
        <v/>
      </c>
      <c r="AO378" s="158" t="str">
        <f t="shared" si="157"/>
        <v/>
      </c>
      <c r="AP378" s="70" t="str">
        <f t="shared" si="158"/>
        <v/>
      </c>
      <c r="AQ378" s="158" t="str">
        <f t="shared" si="139"/>
        <v/>
      </c>
      <c r="AR378" s="158" t="str">
        <f t="shared" si="159"/>
        <v/>
      </c>
    </row>
    <row r="379" spans="1:44" ht="11.25" customHeight="1" x14ac:dyDescent="0.2">
      <c r="A379" s="131" t="s">
        <v>738</v>
      </c>
      <c r="B379" s="133"/>
      <c r="C379" s="133"/>
      <c r="D379" s="133"/>
      <c r="E379" s="133">
        <v>1</v>
      </c>
      <c r="F379" s="143">
        <f t="shared" si="160"/>
        <v>0</v>
      </c>
      <c r="G379" s="147"/>
      <c r="H379" s="148"/>
      <c r="I379" s="144"/>
      <c r="J379" s="150"/>
      <c r="K379" s="151"/>
      <c r="L379" s="152">
        <f t="shared" si="140"/>
        <v>0</v>
      </c>
      <c r="M379" s="152">
        <f t="shared" si="141"/>
        <v>0</v>
      </c>
      <c r="N379" s="155"/>
      <c r="O379" s="154"/>
      <c r="P379" s="146"/>
      <c r="Q379" s="128">
        <f ca="1">IF(OR(ISBLANK($C$10),ISBLANK($C$12),ISBLANK($G$12),ISBLANK($G$13),AND(LEFT(G379,6)="Atrium",ISBLANK(I379))=TRUE)=TRUE,0,IF(LEFT(G379,6)="Atrium",IF(G379='ASHRAE 90.1 2013 - CST'!$D$2,0.4+I379*0.02,I379*0.03),IF(ISBLANK(G379),IF(ISBLANK(H379),"0",VLOOKUP(H379,INDIRECT("BSSTTable_"&amp;$C$10),2,FALSE)),INDEX(INDIRECT("CSTTable_"&amp;$C$10),MATCH($C$12,INDIRECT("BldgTypes_"&amp;$C$10),0),MATCH(G379,INDIRECT("CSTTableTypes_"&amp;$C$10),0)))))</f>
        <v>0</v>
      </c>
      <c r="R379" s="128">
        <f t="shared" ca="1" si="142"/>
        <v>0</v>
      </c>
      <c r="S379" s="128">
        <f t="shared" ca="1" si="143"/>
        <v>0</v>
      </c>
      <c r="T379" s="130">
        <f t="shared" si="144"/>
        <v>0</v>
      </c>
      <c r="U379" s="130">
        <f t="shared" si="145"/>
        <v>0</v>
      </c>
      <c r="V379" s="135">
        <f t="shared" ca="1" si="146"/>
        <v>0</v>
      </c>
      <c r="W379" s="135">
        <f t="shared" ca="1" si="147"/>
        <v>0</v>
      </c>
      <c r="X379" s="135">
        <f t="shared" ca="1" si="148"/>
        <v>0</v>
      </c>
      <c r="Y379" s="135">
        <f t="shared" ca="1" si="149"/>
        <v>0</v>
      </c>
      <c r="Z379" s="129">
        <f t="shared" si="150"/>
        <v>0</v>
      </c>
      <c r="AA379" s="129">
        <f t="shared" si="151"/>
        <v>0</v>
      </c>
      <c r="AB379" s="130">
        <f t="shared" ca="1" si="152"/>
        <v>0</v>
      </c>
      <c r="AC379" s="130">
        <f t="shared" ca="1" si="153"/>
        <v>0</v>
      </c>
      <c r="AD379" s="130">
        <f t="shared" si="161"/>
        <v>0</v>
      </c>
      <c r="AE379" s="130">
        <f t="shared" si="162"/>
        <v>0</v>
      </c>
      <c r="AF379" s="130">
        <f t="shared" ca="1" si="154"/>
        <v>0</v>
      </c>
      <c r="AG379" s="130">
        <f t="shared" ca="1" si="155"/>
        <v>0</v>
      </c>
      <c r="AH379" s="218"/>
      <c r="AI379" s="204"/>
      <c r="AJ379" s="204"/>
      <c r="AK379" s="162">
        <f t="shared" si="163"/>
        <v>359</v>
      </c>
      <c r="AL379" s="70">
        <f t="shared" si="156"/>
        <v>0</v>
      </c>
      <c r="AM379" s="70" t="e">
        <f>VLOOKUP(Worksheet!N379,code!$K$3:$M$13,3,FALSE)</f>
        <v>#N/A</v>
      </c>
      <c r="AN379" s="158" t="str">
        <f t="shared" si="138"/>
        <v/>
      </c>
      <c r="AO379" s="158" t="str">
        <f t="shared" si="157"/>
        <v/>
      </c>
      <c r="AP379" s="70" t="str">
        <f t="shared" si="158"/>
        <v/>
      </c>
      <c r="AQ379" s="158" t="str">
        <f t="shared" si="139"/>
        <v/>
      </c>
      <c r="AR379" s="158" t="str">
        <f t="shared" si="159"/>
        <v/>
      </c>
    </row>
    <row r="380" spans="1:44" ht="11.25" customHeight="1" x14ac:dyDescent="0.2">
      <c r="A380" s="131" t="s">
        <v>738</v>
      </c>
      <c r="B380" s="133"/>
      <c r="C380" s="133"/>
      <c r="D380" s="133"/>
      <c r="E380" s="133">
        <v>1</v>
      </c>
      <c r="F380" s="143">
        <f t="shared" si="160"/>
        <v>0</v>
      </c>
      <c r="G380" s="147"/>
      <c r="H380" s="148"/>
      <c r="I380" s="144"/>
      <c r="J380" s="150"/>
      <c r="K380" s="151"/>
      <c r="L380" s="152">
        <f t="shared" si="140"/>
        <v>0</v>
      </c>
      <c r="M380" s="152">
        <f t="shared" si="141"/>
        <v>0</v>
      </c>
      <c r="N380" s="155"/>
      <c r="O380" s="154"/>
      <c r="P380" s="146"/>
      <c r="Q380" s="128">
        <f ca="1">IF(OR(ISBLANK($C$10),ISBLANK($C$12),ISBLANK($G$12),ISBLANK($G$13),AND(LEFT(G380,6)="Atrium",ISBLANK(I380))=TRUE)=TRUE,0,IF(LEFT(G380,6)="Atrium",IF(G380='ASHRAE 90.1 2013 - CST'!$D$2,0.4+I380*0.02,I380*0.03),IF(ISBLANK(G380),IF(ISBLANK(H380),"0",VLOOKUP(H380,INDIRECT("BSSTTable_"&amp;$C$10),2,FALSE)),INDEX(INDIRECT("CSTTable_"&amp;$C$10),MATCH($C$12,INDIRECT("BldgTypes_"&amp;$C$10),0),MATCH(G380,INDIRECT("CSTTableTypes_"&amp;$C$10),0)))))</f>
        <v>0</v>
      </c>
      <c r="R380" s="128">
        <f t="shared" ca="1" si="142"/>
        <v>0</v>
      </c>
      <c r="S380" s="128">
        <f t="shared" ca="1" si="143"/>
        <v>0</v>
      </c>
      <c r="T380" s="130">
        <f t="shared" si="144"/>
        <v>0</v>
      </c>
      <c r="U380" s="130">
        <f t="shared" si="145"/>
        <v>0</v>
      </c>
      <c r="V380" s="135">
        <f t="shared" ca="1" si="146"/>
        <v>0</v>
      </c>
      <c r="W380" s="135">
        <f t="shared" ca="1" si="147"/>
        <v>0</v>
      </c>
      <c r="X380" s="135">
        <f t="shared" ca="1" si="148"/>
        <v>0</v>
      </c>
      <c r="Y380" s="135">
        <f t="shared" ca="1" si="149"/>
        <v>0</v>
      </c>
      <c r="Z380" s="129">
        <f t="shared" si="150"/>
        <v>0</v>
      </c>
      <c r="AA380" s="129">
        <f t="shared" si="151"/>
        <v>0</v>
      </c>
      <c r="AB380" s="130">
        <f t="shared" ca="1" si="152"/>
        <v>0</v>
      </c>
      <c r="AC380" s="130">
        <f t="shared" ca="1" si="153"/>
        <v>0</v>
      </c>
      <c r="AD380" s="130">
        <f t="shared" si="161"/>
        <v>0</v>
      </c>
      <c r="AE380" s="130">
        <f t="shared" si="162"/>
        <v>0</v>
      </c>
      <c r="AF380" s="130">
        <f t="shared" ca="1" si="154"/>
        <v>0</v>
      </c>
      <c r="AG380" s="130">
        <f t="shared" ca="1" si="155"/>
        <v>0</v>
      </c>
      <c r="AH380" s="218"/>
      <c r="AI380" s="204"/>
      <c r="AJ380" s="204"/>
      <c r="AK380" s="162">
        <f t="shared" si="163"/>
        <v>360</v>
      </c>
      <c r="AL380" s="70">
        <f t="shared" si="156"/>
        <v>0</v>
      </c>
      <c r="AM380" s="70" t="e">
        <f>VLOOKUP(Worksheet!N380,code!$K$3:$M$13,3,FALSE)</f>
        <v>#N/A</v>
      </c>
      <c r="AN380" s="158" t="str">
        <f t="shared" si="138"/>
        <v/>
      </c>
      <c r="AO380" s="158" t="str">
        <f t="shared" si="157"/>
        <v/>
      </c>
      <c r="AP380" s="70" t="str">
        <f t="shared" si="158"/>
        <v/>
      </c>
      <c r="AQ380" s="158" t="str">
        <f t="shared" si="139"/>
        <v/>
      </c>
      <c r="AR380" s="158" t="str">
        <f t="shared" si="159"/>
        <v/>
      </c>
    </row>
    <row r="381" spans="1:44" ht="11.25" customHeight="1" x14ac:dyDescent="0.2">
      <c r="A381" s="131" t="s">
        <v>738</v>
      </c>
      <c r="B381" s="133"/>
      <c r="C381" s="133"/>
      <c r="D381" s="133"/>
      <c r="E381" s="133">
        <v>1</v>
      </c>
      <c r="F381" s="143">
        <f t="shared" si="160"/>
        <v>0</v>
      </c>
      <c r="G381" s="147"/>
      <c r="H381" s="148"/>
      <c r="I381" s="144"/>
      <c r="J381" s="150"/>
      <c r="K381" s="151"/>
      <c r="L381" s="152">
        <f t="shared" si="140"/>
        <v>0</v>
      </c>
      <c r="M381" s="152">
        <f t="shared" si="141"/>
        <v>0</v>
      </c>
      <c r="N381" s="155"/>
      <c r="O381" s="154"/>
      <c r="P381" s="146"/>
      <c r="Q381" s="128">
        <f ca="1">IF(OR(ISBLANK($C$10),ISBLANK($C$12),ISBLANK($G$12),ISBLANK($G$13),AND(LEFT(G381,6)="Atrium",ISBLANK(I381))=TRUE)=TRUE,0,IF(LEFT(G381,6)="Atrium",IF(G381='ASHRAE 90.1 2013 - CST'!$D$2,0.4+I381*0.02,I381*0.03),IF(ISBLANK(G381),IF(ISBLANK(H381),"0",VLOOKUP(H381,INDIRECT("BSSTTable_"&amp;$C$10),2,FALSE)),INDEX(INDIRECT("CSTTable_"&amp;$C$10),MATCH($C$12,INDIRECT("BldgTypes_"&amp;$C$10),0),MATCH(G381,INDIRECT("CSTTableTypes_"&amp;$C$10),0)))))</f>
        <v>0</v>
      </c>
      <c r="R381" s="128">
        <f t="shared" ca="1" si="142"/>
        <v>0</v>
      </c>
      <c r="S381" s="128">
        <f t="shared" ca="1" si="143"/>
        <v>0</v>
      </c>
      <c r="T381" s="130">
        <f t="shared" si="144"/>
        <v>0</v>
      </c>
      <c r="U381" s="130">
        <f t="shared" si="145"/>
        <v>0</v>
      </c>
      <c r="V381" s="135">
        <f t="shared" ca="1" si="146"/>
        <v>0</v>
      </c>
      <c r="W381" s="135">
        <f t="shared" ca="1" si="147"/>
        <v>0</v>
      </c>
      <c r="X381" s="135">
        <f t="shared" ca="1" si="148"/>
        <v>0</v>
      </c>
      <c r="Y381" s="135">
        <f t="shared" ca="1" si="149"/>
        <v>0</v>
      </c>
      <c r="Z381" s="129">
        <f t="shared" si="150"/>
        <v>0</v>
      </c>
      <c r="AA381" s="129">
        <f t="shared" si="151"/>
        <v>0</v>
      </c>
      <c r="AB381" s="130">
        <f t="shared" ca="1" si="152"/>
        <v>0</v>
      </c>
      <c r="AC381" s="130">
        <f t="shared" ca="1" si="153"/>
        <v>0</v>
      </c>
      <c r="AD381" s="130">
        <f t="shared" si="161"/>
        <v>0</v>
      </c>
      <c r="AE381" s="130">
        <f t="shared" si="162"/>
        <v>0</v>
      </c>
      <c r="AF381" s="130">
        <f t="shared" ca="1" si="154"/>
        <v>0</v>
      </c>
      <c r="AG381" s="130">
        <f t="shared" ca="1" si="155"/>
        <v>0</v>
      </c>
      <c r="AH381" s="218"/>
      <c r="AI381" s="204"/>
      <c r="AJ381" s="204"/>
      <c r="AK381" s="162">
        <f t="shared" si="163"/>
        <v>361</v>
      </c>
      <c r="AL381" s="70">
        <f t="shared" si="156"/>
        <v>0</v>
      </c>
      <c r="AM381" s="70" t="e">
        <f>VLOOKUP(Worksheet!N381,code!$K$3:$M$13,3,FALSE)</f>
        <v>#N/A</v>
      </c>
      <c r="AN381" s="158" t="str">
        <f t="shared" si="138"/>
        <v/>
      </c>
      <c r="AO381" s="158" t="str">
        <f t="shared" si="157"/>
        <v/>
      </c>
      <c r="AP381" s="70" t="str">
        <f t="shared" si="158"/>
        <v/>
      </c>
      <c r="AQ381" s="158" t="str">
        <f t="shared" si="139"/>
        <v/>
      </c>
      <c r="AR381" s="158" t="str">
        <f t="shared" si="159"/>
        <v/>
      </c>
    </row>
    <row r="382" spans="1:44" ht="11.25" customHeight="1" x14ac:dyDescent="0.2">
      <c r="A382" s="131" t="s">
        <v>738</v>
      </c>
      <c r="B382" s="133"/>
      <c r="C382" s="133"/>
      <c r="D382" s="133"/>
      <c r="E382" s="133">
        <v>1</v>
      </c>
      <c r="F382" s="143">
        <f t="shared" si="160"/>
        <v>0</v>
      </c>
      <c r="G382" s="147"/>
      <c r="H382" s="148"/>
      <c r="I382" s="144"/>
      <c r="J382" s="150"/>
      <c r="K382" s="151"/>
      <c r="L382" s="152">
        <f t="shared" si="140"/>
        <v>0</v>
      </c>
      <c r="M382" s="152">
        <f t="shared" si="141"/>
        <v>0</v>
      </c>
      <c r="N382" s="155"/>
      <c r="O382" s="154"/>
      <c r="P382" s="146"/>
      <c r="Q382" s="128">
        <f ca="1">IF(OR(ISBLANK($C$10),ISBLANK($C$12),ISBLANK($G$12),ISBLANK($G$13),AND(LEFT(G382,6)="Atrium",ISBLANK(I382))=TRUE)=TRUE,0,IF(LEFT(G382,6)="Atrium",IF(G382='ASHRAE 90.1 2013 - CST'!$D$2,0.4+I382*0.02,I382*0.03),IF(ISBLANK(G382),IF(ISBLANK(H382),"0",VLOOKUP(H382,INDIRECT("BSSTTable_"&amp;$C$10),2,FALSE)),INDEX(INDIRECT("CSTTable_"&amp;$C$10),MATCH($C$12,INDIRECT("BldgTypes_"&amp;$C$10),0),MATCH(G382,INDIRECT("CSTTableTypes_"&amp;$C$10),0)))))</f>
        <v>0</v>
      </c>
      <c r="R382" s="128">
        <f t="shared" ca="1" si="142"/>
        <v>0</v>
      </c>
      <c r="S382" s="128">
        <f t="shared" ca="1" si="143"/>
        <v>0</v>
      </c>
      <c r="T382" s="130">
        <f t="shared" si="144"/>
        <v>0</v>
      </c>
      <c r="U382" s="130">
        <f t="shared" si="145"/>
        <v>0</v>
      </c>
      <c r="V382" s="135">
        <f t="shared" ca="1" si="146"/>
        <v>0</v>
      </c>
      <c r="W382" s="135">
        <f t="shared" ca="1" si="147"/>
        <v>0</v>
      </c>
      <c r="X382" s="135">
        <f t="shared" ca="1" si="148"/>
        <v>0</v>
      </c>
      <c r="Y382" s="135">
        <f t="shared" ca="1" si="149"/>
        <v>0</v>
      </c>
      <c r="Z382" s="129">
        <f t="shared" si="150"/>
        <v>0</v>
      </c>
      <c r="AA382" s="129">
        <f t="shared" si="151"/>
        <v>0</v>
      </c>
      <c r="AB382" s="130">
        <f t="shared" ca="1" si="152"/>
        <v>0</v>
      </c>
      <c r="AC382" s="130">
        <f t="shared" ca="1" si="153"/>
        <v>0</v>
      </c>
      <c r="AD382" s="130">
        <f t="shared" si="161"/>
        <v>0</v>
      </c>
      <c r="AE382" s="130">
        <f t="shared" si="162"/>
        <v>0</v>
      </c>
      <c r="AF382" s="130">
        <f t="shared" ca="1" si="154"/>
        <v>0</v>
      </c>
      <c r="AG382" s="130">
        <f t="shared" ca="1" si="155"/>
        <v>0</v>
      </c>
      <c r="AH382" s="218"/>
      <c r="AI382" s="204"/>
      <c r="AJ382" s="204"/>
      <c r="AK382" s="162">
        <f t="shared" si="163"/>
        <v>362</v>
      </c>
      <c r="AL382" s="70">
        <f t="shared" si="156"/>
        <v>0</v>
      </c>
      <c r="AM382" s="70" t="e">
        <f>VLOOKUP(Worksheet!N382,code!$K$3:$M$13,3,FALSE)</f>
        <v>#N/A</v>
      </c>
      <c r="AN382" s="158" t="str">
        <f t="shared" si="138"/>
        <v/>
      </c>
      <c r="AO382" s="158" t="str">
        <f t="shared" si="157"/>
        <v/>
      </c>
      <c r="AP382" s="70" t="str">
        <f t="shared" si="158"/>
        <v/>
      </c>
      <c r="AQ382" s="158" t="str">
        <f t="shared" si="139"/>
        <v/>
      </c>
      <c r="AR382" s="158" t="str">
        <f t="shared" si="159"/>
        <v/>
      </c>
    </row>
    <row r="383" spans="1:44" ht="11.25" customHeight="1" x14ac:dyDescent="0.2">
      <c r="A383" s="131" t="s">
        <v>738</v>
      </c>
      <c r="B383" s="133"/>
      <c r="C383" s="133"/>
      <c r="D383" s="133"/>
      <c r="E383" s="133">
        <v>1</v>
      </c>
      <c r="F383" s="143">
        <f t="shared" si="160"/>
        <v>0</v>
      </c>
      <c r="G383" s="147"/>
      <c r="H383" s="148"/>
      <c r="I383" s="144"/>
      <c r="J383" s="150"/>
      <c r="K383" s="151"/>
      <c r="L383" s="152">
        <f t="shared" si="140"/>
        <v>0</v>
      </c>
      <c r="M383" s="152">
        <f t="shared" si="141"/>
        <v>0</v>
      </c>
      <c r="N383" s="155"/>
      <c r="O383" s="154"/>
      <c r="P383" s="146"/>
      <c r="Q383" s="128">
        <f ca="1">IF(OR(ISBLANK($C$10),ISBLANK($C$12),ISBLANK($G$12),ISBLANK($G$13),AND(LEFT(G383,6)="Atrium",ISBLANK(I383))=TRUE)=TRUE,0,IF(LEFT(G383,6)="Atrium",IF(G383='ASHRAE 90.1 2013 - CST'!$D$2,0.4+I383*0.02,I383*0.03),IF(ISBLANK(G383),IF(ISBLANK(H383),"0",VLOOKUP(H383,INDIRECT("BSSTTable_"&amp;$C$10),2,FALSE)),INDEX(INDIRECT("CSTTable_"&amp;$C$10),MATCH($C$12,INDIRECT("BldgTypes_"&amp;$C$10),0),MATCH(G383,INDIRECT("CSTTableTypes_"&amp;$C$10),0)))))</f>
        <v>0</v>
      </c>
      <c r="R383" s="128">
        <f t="shared" ca="1" si="142"/>
        <v>0</v>
      </c>
      <c r="S383" s="128">
        <f t="shared" ca="1" si="143"/>
        <v>0</v>
      </c>
      <c r="T383" s="130">
        <f t="shared" si="144"/>
        <v>0</v>
      </c>
      <c r="U383" s="130">
        <f t="shared" si="145"/>
        <v>0</v>
      </c>
      <c r="V383" s="135">
        <f t="shared" ca="1" si="146"/>
        <v>0</v>
      </c>
      <c r="W383" s="135">
        <f t="shared" ca="1" si="147"/>
        <v>0</v>
      </c>
      <c r="X383" s="135">
        <f t="shared" ca="1" si="148"/>
        <v>0</v>
      </c>
      <c r="Y383" s="135">
        <f t="shared" ca="1" si="149"/>
        <v>0</v>
      </c>
      <c r="Z383" s="129">
        <f t="shared" si="150"/>
        <v>0</v>
      </c>
      <c r="AA383" s="129">
        <f t="shared" si="151"/>
        <v>0</v>
      </c>
      <c r="AB383" s="130">
        <f t="shared" ca="1" si="152"/>
        <v>0</v>
      </c>
      <c r="AC383" s="130">
        <f t="shared" ca="1" si="153"/>
        <v>0</v>
      </c>
      <c r="AD383" s="130">
        <f t="shared" si="161"/>
        <v>0</v>
      </c>
      <c r="AE383" s="130">
        <f t="shared" si="162"/>
        <v>0</v>
      </c>
      <c r="AF383" s="130">
        <f t="shared" ca="1" si="154"/>
        <v>0</v>
      </c>
      <c r="AG383" s="130">
        <f t="shared" ca="1" si="155"/>
        <v>0</v>
      </c>
      <c r="AH383" s="218"/>
      <c r="AI383" s="204"/>
      <c r="AJ383" s="204"/>
      <c r="AK383" s="162">
        <f t="shared" si="163"/>
        <v>363</v>
      </c>
      <c r="AL383" s="70">
        <f t="shared" si="156"/>
        <v>0</v>
      </c>
      <c r="AM383" s="70" t="e">
        <f>VLOOKUP(Worksheet!N383,code!$K$3:$M$13,3,FALSE)</f>
        <v>#N/A</v>
      </c>
      <c r="AN383" s="158" t="str">
        <f t="shared" si="138"/>
        <v/>
      </c>
      <c r="AO383" s="158" t="str">
        <f t="shared" si="157"/>
        <v/>
      </c>
      <c r="AP383" s="70" t="str">
        <f t="shared" si="158"/>
        <v/>
      </c>
      <c r="AQ383" s="158" t="str">
        <f t="shared" si="139"/>
        <v/>
      </c>
      <c r="AR383" s="158" t="str">
        <f t="shared" si="159"/>
        <v/>
      </c>
    </row>
    <row r="384" spans="1:44" ht="11.25" customHeight="1" x14ac:dyDescent="0.2">
      <c r="A384" s="131" t="s">
        <v>738</v>
      </c>
      <c r="B384" s="133"/>
      <c r="C384" s="133"/>
      <c r="D384" s="133"/>
      <c r="E384" s="133">
        <v>1</v>
      </c>
      <c r="F384" s="143">
        <f t="shared" si="160"/>
        <v>0</v>
      </c>
      <c r="G384" s="147"/>
      <c r="H384" s="148"/>
      <c r="I384" s="144"/>
      <c r="J384" s="150"/>
      <c r="K384" s="151"/>
      <c r="L384" s="152">
        <f t="shared" si="140"/>
        <v>0</v>
      </c>
      <c r="M384" s="152">
        <f t="shared" si="141"/>
        <v>0</v>
      </c>
      <c r="N384" s="155"/>
      <c r="O384" s="154"/>
      <c r="P384" s="146"/>
      <c r="Q384" s="128">
        <f ca="1">IF(OR(ISBLANK($C$10),ISBLANK($C$12),ISBLANK($G$12),ISBLANK($G$13),AND(LEFT(G384,6)="Atrium",ISBLANK(I384))=TRUE)=TRUE,0,IF(LEFT(G384,6)="Atrium",IF(G384='ASHRAE 90.1 2013 - CST'!$D$2,0.4+I384*0.02,I384*0.03),IF(ISBLANK(G384),IF(ISBLANK(H384),"0",VLOOKUP(H384,INDIRECT("BSSTTable_"&amp;$C$10),2,FALSE)),INDEX(INDIRECT("CSTTable_"&amp;$C$10),MATCH($C$12,INDIRECT("BldgTypes_"&amp;$C$10),0),MATCH(G384,INDIRECT("CSTTableTypes_"&amp;$C$10),0)))))</f>
        <v>0</v>
      </c>
      <c r="R384" s="128">
        <f t="shared" ca="1" si="142"/>
        <v>0</v>
      </c>
      <c r="S384" s="128">
        <f t="shared" ca="1" si="143"/>
        <v>0</v>
      </c>
      <c r="T384" s="130">
        <f t="shared" si="144"/>
        <v>0</v>
      </c>
      <c r="U384" s="130">
        <f t="shared" si="145"/>
        <v>0</v>
      </c>
      <c r="V384" s="135">
        <f t="shared" ca="1" si="146"/>
        <v>0</v>
      </c>
      <c r="W384" s="135">
        <f t="shared" ca="1" si="147"/>
        <v>0</v>
      </c>
      <c r="X384" s="135">
        <f t="shared" ca="1" si="148"/>
        <v>0</v>
      </c>
      <c r="Y384" s="135">
        <f t="shared" ca="1" si="149"/>
        <v>0</v>
      </c>
      <c r="Z384" s="129">
        <f t="shared" si="150"/>
        <v>0</v>
      </c>
      <c r="AA384" s="129">
        <f t="shared" si="151"/>
        <v>0</v>
      </c>
      <c r="AB384" s="130">
        <f t="shared" ca="1" si="152"/>
        <v>0</v>
      </c>
      <c r="AC384" s="130">
        <f t="shared" ca="1" si="153"/>
        <v>0</v>
      </c>
      <c r="AD384" s="130">
        <f t="shared" si="161"/>
        <v>0</v>
      </c>
      <c r="AE384" s="130">
        <f t="shared" si="162"/>
        <v>0</v>
      </c>
      <c r="AF384" s="130">
        <f t="shared" ca="1" si="154"/>
        <v>0</v>
      </c>
      <c r="AG384" s="130">
        <f t="shared" ca="1" si="155"/>
        <v>0</v>
      </c>
      <c r="AH384" s="218"/>
      <c r="AI384" s="204"/>
      <c r="AJ384" s="204"/>
      <c r="AK384" s="162">
        <f t="shared" si="163"/>
        <v>364</v>
      </c>
      <c r="AL384" s="70">
        <f t="shared" si="156"/>
        <v>0</v>
      </c>
      <c r="AM384" s="70" t="e">
        <f>VLOOKUP(Worksheet!N384,code!$K$3:$M$13,3,FALSE)</f>
        <v>#N/A</v>
      </c>
      <c r="AN384" s="158" t="str">
        <f t="shared" si="138"/>
        <v/>
      </c>
      <c r="AO384" s="158" t="str">
        <f t="shared" si="157"/>
        <v/>
      </c>
      <c r="AP384" s="70" t="str">
        <f t="shared" si="158"/>
        <v/>
      </c>
      <c r="AQ384" s="158" t="str">
        <f t="shared" si="139"/>
        <v/>
      </c>
      <c r="AR384" s="158" t="str">
        <f t="shared" si="159"/>
        <v/>
      </c>
    </row>
    <row r="385" spans="1:44" ht="11.25" customHeight="1" x14ac:dyDescent="0.2">
      <c r="A385" s="131" t="s">
        <v>738</v>
      </c>
      <c r="B385" s="133"/>
      <c r="C385" s="133"/>
      <c r="D385" s="133"/>
      <c r="E385" s="133">
        <v>1</v>
      </c>
      <c r="F385" s="143">
        <f t="shared" si="160"/>
        <v>0</v>
      </c>
      <c r="G385" s="147"/>
      <c r="H385" s="148"/>
      <c r="I385" s="144"/>
      <c r="J385" s="150"/>
      <c r="K385" s="151"/>
      <c r="L385" s="152">
        <f t="shared" si="140"/>
        <v>0</v>
      </c>
      <c r="M385" s="152">
        <f t="shared" si="141"/>
        <v>0</v>
      </c>
      <c r="N385" s="155"/>
      <c r="O385" s="154"/>
      <c r="P385" s="146"/>
      <c r="Q385" s="128">
        <f ca="1">IF(OR(ISBLANK($C$10),ISBLANK($C$12),ISBLANK($G$12),ISBLANK($G$13),AND(LEFT(G385,6)="Atrium",ISBLANK(I385))=TRUE)=TRUE,0,IF(LEFT(G385,6)="Atrium",IF(G385='ASHRAE 90.1 2013 - CST'!$D$2,0.4+I385*0.02,I385*0.03),IF(ISBLANK(G385),IF(ISBLANK(H385),"0",VLOOKUP(H385,INDIRECT("BSSTTable_"&amp;$C$10),2,FALSE)),INDEX(INDIRECT("CSTTable_"&amp;$C$10),MATCH($C$12,INDIRECT("BldgTypes_"&amp;$C$10),0),MATCH(G385,INDIRECT("CSTTableTypes_"&amp;$C$10),0)))))</f>
        <v>0</v>
      </c>
      <c r="R385" s="128">
        <f t="shared" ca="1" si="142"/>
        <v>0</v>
      </c>
      <c r="S385" s="128">
        <f t="shared" ca="1" si="143"/>
        <v>0</v>
      </c>
      <c r="T385" s="130">
        <f t="shared" si="144"/>
        <v>0</v>
      </c>
      <c r="U385" s="130">
        <f t="shared" si="145"/>
        <v>0</v>
      </c>
      <c r="V385" s="135">
        <f t="shared" ca="1" si="146"/>
        <v>0</v>
      </c>
      <c r="W385" s="135">
        <f t="shared" ca="1" si="147"/>
        <v>0</v>
      </c>
      <c r="X385" s="135">
        <f t="shared" ca="1" si="148"/>
        <v>0</v>
      </c>
      <c r="Y385" s="135">
        <f t="shared" ca="1" si="149"/>
        <v>0</v>
      </c>
      <c r="Z385" s="129">
        <f t="shared" si="150"/>
        <v>0</v>
      </c>
      <c r="AA385" s="129">
        <f t="shared" si="151"/>
        <v>0</v>
      </c>
      <c r="AB385" s="130">
        <f t="shared" ca="1" si="152"/>
        <v>0</v>
      </c>
      <c r="AC385" s="130">
        <f t="shared" ca="1" si="153"/>
        <v>0</v>
      </c>
      <c r="AD385" s="130">
        <f t="shared" si="161"/>
        <v>0</v>
      </c>
      <c r="AE385" s="130">
        <f t="shared" si="162"/>
        <v>0</v>
      </c>
      <c r="AF385" s="130">
        <f t="shared" ca="1" si="154"/>
        <v>0</v>
      </c>
      <c r="AG385" s="130">
        <f t="shared" ca="1" si="155"/>
        <v>0</v>
      </c>
      <c r="AH385" s="218"/>
      <c r="AI385" s="204"/>
      <c r="AJ385" s="204"/>
      <c r="AK385" s="162">
        <f t="shared" si="163"/>
        <v>365</v>
      </c>
      <c r="AL385" s="70">
        <f t="shared" si="156"/>
        <v>0</v>
      </c>
      <c r="AM385" s="70" t="e">
        <f>VLOOKUP(Worksheet!N385,code!$K$3:$M$13,3,FALSE)</f>
        <v>#N/A</v>
      </c>
      <c r="AN385" s="158" t="str">
        <f t="shared" si="138"/>
        <v/>
      </c>
      <c r="AO385" s="158" t="str">
        <f t="shared" si="157"/>
        <v/>
      </c>
      <c r="AP385" s="70" t="str">
        <f t="shared" si="158"/>
        <v/>
      </c>
      <c r="AQ385" s="158" t="str">
        <f t="shared" si="139"/>
        <v/>
      </c>
      <c r="AR385" s="158" t="str">
        <f t="shared" si="159"/>
        <v/>
      </c>
    </row>
    <row r="386" spans="1:44" ht="11.25" customHeight="1" x14ac:dyDescent="0.2">
      <c r="A386" s="131" t="s">
        <v>738</v>
      </c>
      <c r="B386" s="133"/>
      <c r="C386" s="133"/>
      <c r="D386" s="133"/>
      <c r="E386" s="133">
        <v>1</v>
      </c>
      <c r="F386" s="143">
        <f t="shared" si="160"/>
        <v>0</v>
      </c>
      <c r="G386" s="147"/>
      <c r="H386" s="148"/>
      <c r="I386" s="144"/>
      <c r="J386" s="150"/>
      <c r="K386" s="151"/>
      <c r="L386" s="152">
        <f t="shared" si="140"/>
        <v>0</v>
      </c>
      <c r="M386" s="152">
        <f t="shared" si="141"/>
        <v>0</v>
      </c>
      <c r="N386" s="155"/>
      <c r="O386" s="154"/>
      <c r="P386" s="146"/>
      <c r="Q386" s="128">
        <f ca="1">IF(OR(ISBLANK($C$10),ISBLANK($C$12),ISBLANK($G$12),ISBLANK($G$13),AND(LEFT(G386,6)="Atrium",ISBLANK(I386))=TRUE)=TRUE,0,IF(LEFT(G386,6)="Atrium",IF(G386='ASHRAE 90.1 2013 - CST'!$D$2,0.4+I386*0.02,I386*0.03),IF(ISBLANK(G386),IF(ISBLANK(H386),"0",VLOOKUP(H386,INDIRECT("BSSTTable_"&amp;$C$10),2,FALSE)),INDEX(INDIRECT("CSTTable_"&amp;$C$10),MATCH($C$12,INDIRECT("BldgTypes_"&amp;$C$10),0),MATCH(G386,INDIRECT("CSTTableTypes_"&amp;$C$10),0)))))</f>
        <v>0</v>
      </c>
      <c r="R386" s="128">
        <f t="shared" ca="1" si="142"/>
        <v>0</v>
      </c>
      <c r="S386" s="128">
        <f t="shared" ca="1" si="143"/>
        <v>0</v>
      </c>
      <c r="T386" s="130">
        <f t="shared" si="144"/>
        <v>0</v>
      </c>
      <c r="U386" s="130">
        <f t="shared" si="145"/>
        <v>0</v>
      </c>
      <c r="V386" s="135">
        <f t="shared" ca="1" si="146"/>
        <v>0</v>
      </c>
      <c r="W386" s="135">
        <f t="shared" ca="1" si="147"/>
        <v>0</v>
      </c>
      <c r="X386" s="135">
        <f t="shared" ca="1" si="148"/>
        <v>0</v>
      </c>
      <c r="Y386" s="135">
        <f t="shared" ca="1" si="149"/>
        <v>0</v>
      </c>
      <c r="Z386" s="129">
        <f t="shared" si="150"/>
        <v>0</v>
      </c>
      <c r="AA386" s="129">
        <f t="shared" si="151"/>
        <v>0</v>
      </c>
      <c r="AB386" s="130">
        <f t="shared" ca="1" si="152"/>
        <v>0</v>
      </c>
      <c r="AC386" s="130">
        <f t="shared" ca="1" si="153"/>
        <v>0</v>
      </c>
      <c r="AD386" s="130">
        <f t="shared" si="161"/>
        <v>0</v>
      </c>
      <c r="AE386" s="130">
        <f t="shared" si="162"/>
        <v>0</v>
      </c>
      <c r="AF386" s="130">
        <f t="shared" ca="1" si="154"/>
        <v>0</v>
      </c>
      <c r="AG386" s="130">
        <f t="shared" ca="1" si="155"/>
        <v>0</v>
      </c>
      <c r="AH386" s="218"/>
      <c r="AI386" s="204"/>
      <c r="AJ386" s="204"/>
      <c r="AK386" s="162">
        <f t="shared" si="163"/>
        <v>366</v>
      </c>
      <c r="AL386" s="70">
        <f t="shared" si="156"/>
        <v>0</v>
      </c>
      <c r="AM386" s="70" t="e">
        <f>VLOOKUP(Worksheet!N386,code!$K$3:$M$13,3,FALSE)</f>
        <v>#N/A</v>
      </c>
      <c r="AN386" s="158" t="str">
        <f t="shared" si="138"/>
        <v/>
      </c>
      <c r="AO386" s="158" t="str">
        <f t="shared" si="157"/>
        <v/>
      </c>
      <c r="AP386" s="70" t="str">
        <f t="shared" si="158"/>
        <v/>
      </c>
      <c r="AQ386" s="158" t="str">
        <f t="shared" si="139"/>
        <v/>
      </c>
      <c r="AR386" s="158" t="str">
        <f t="shared" si="159"/>
        <v/>
      </c>
    </row>
    <row r="387" spans="1:44" ht="11.25" customHeight="1" x14ac:dyDescent="0.2">
      <c r="A387" s="131" t="s">
        <v>738</v>
      </c>
      <c r="B387" s="133"/>
      <c r="C387" s="133"/>
      <c r="D387" s="133"/>
      <c r="E387" s="133">
        <v>1</v>
      </c>
      <c r="F387" s="143">
        <f t="shared" si="160"/>
        <v>0</v>
      </c>
      <c r="G387" s="147"/>
      <c r="H387" s="148"/>
      <c r="I387" s="144"/>
      <c r="J387" s="150"/>
      <c r="K387" s="151"/>
      <c r="L387" s="152">
        <f t="shared" si="140"/>
        <v>0</v>
      </c>
      <c r="M387" s="152">
        <f t="shared" si="141"/>
        <v>0</v>
      </c>
      <c r="N387" s="155"/>
      <c r="O387" s="154"/>
      <c r="P387" s="146"/>
      <c r="Q387" s="128">
        <f ca="1">IF(OR(ISBLANK($C$10),ISBLANK($C$12),ISBLANK($G$12),ISBLANK($G$13),AND(LEFT(G387,6)="Atrium",ISBLANK(I387))=TRUE)=TRUE,0,IF(LEFT(G387,6)="Atrium",IF(G387='ASHRAE 90.1 2013 - CST'!$D$2,0.4+I387*0.02,I387*0.03),IF(ISBLANK(G387),IF(ISBLANK(H387),"0",VLOOKUP(H387,INDIRECT("BSSTTable_"&amp;$C$10),2,FALSE)),INDEX(INDIRECT("CSTTable_"&amp;$C$10),MATCH($C$12,INDIRECT("BldgTypes_"&amp;$C$10),0),MATCH(G387,INDIRECT("CSTTableTypes_"&amp;$C$10),0)))))</f>
        <v>0</v>
      </c>
      <c r="R387" s="128">
        <f t="shared" ca="1" si="142"/>
        <v>0</v>
      </c>
      <c r="S387" s="128">
        <f t="shared" ca="1" si="143"/>
        <v>0</v>
      </c>
      <c r="T387" s="130">
        <f t="shared" si="144"/>
        <v>0</v>
      </c>
      <c r="U387" s="130">
        <f t="shared" si="145"/>
        <v>0</v>
      </c>
      <c r="V387" s="135">
        <f t="shared" ca="1" si="146"/>
        <v>0</v>
      </c>
      <c r="W387" s="135">
        <f t="shared" ca="1" si="147"/>
        <v>0</v>
      </c>
      <c r="X387" s="135">
        <f t="shared" ca="1" si="148"/>
        <v>0</v>
      </c>
      <c r="Y387" s="135">
        <f t="shared" ca="1" si="149"/>
        <v>0</v>
      </c>
      <c r="Z387" s="129">
        <f t="shared" si="150"/>
        <v>0</v>
      </c>
      <c r="AA387" s="129">
        <f t="shared" si="151"/>
        <v>0</v>
      </c>
      <c r="AB387" s="130">
        <f t="shared" ca="1" si="152"/>
        <v>0</v>
      </c>
      <c r="AC387" s="130">
        <f t="shared" ca="1" si="153"/>
        <v>0</v>
      </c>
      <c r="AD387" s="130">
        <f t="shared" si="161"/>
        <v>0</v>
      </c>
      <c r="AE387" s="130">
        <f t="shared" si="162"/>
        <v>0</v>
      </c>
      <c r="AF387" s="130">
        <f t="shared" ca="1" si="154"/>
        <v>0</v>
      </c>
      <c r="AG387" s="130">
        <f t="shared" ca="1" si="155"/>
        <v>0</v>
      </c>
      <c r="AH387" s="218"/>
      <c r="AI387" s="204"/>
      <c r="AJ387" s="204"/>
      <c r="AK387" s="162">
        <f t="shared" si="163"/>
        <v>367</v>
      </c>
      <c r="AL387" s="70">
        <f t="shared" si="156"/>
        <v>0</v>
      </c>
      <c r="AM387" s="70" t="e">
        <f>VLOOKUP(Worksheet!N387,code!$K$3:$M$13,3,FALSE)</f>
        <v>#N/A</v>
      </c>
      <c r="AN387" s="158" t="str">
        <f t="shared" si="138"/>
        <v/>
      </c>
      <c r="AO387" s="158" t="str">
        <f t="shared" si="157"/>
        <v/>
      </c>
      <c r="AP387" s="70" t="str">
        <f t="shared" si="158"/>
        <v/>
      </c>
      <c r="AQ387" s="158" t="str">
        <f t="shared" si="139"/>
        <v/>
      </c>
      <c r="AR387" s="158" t="str">
        <f t="shared" si="159"/>
        <v/>
      </c>
    </row>
    <row r="388" spans="1:44" ht="11.25" customHeight="1" x14ac:dyDescent="0.2">
      <c r="A388" s="131" t="s">
        <v>738</v>
      </c>
      <c r="B388" s="133"/>
      <c r="C388" s="133"/>
      <c r="D388" s="133"/>
      <c r="E388" s="133">
        <v>1</v>
      </c>
      <c r="F388" s="143">
        <f t="shared" si="160"/>
        <v>0</v>
      </c>
      <c r="G388" s="147"/>
      <c r="H388" s="148"/>
      <c r="I388" s="144"/>
      <c r="J388" s="150"/>
      <c r="K388" s="151"/>
      <c r="L388" s="152">
        <f t="shared" si="140"/>
        <v>0</v>
      </c>
      <c r="M388" s="152">
        <f t="shared" si="141"/>
        <v>0</v>
      </c>
      <c r="N388" s="155"/>
      <c r="O388" s="154"/>
      <c r="P388" s="146"/>
      <c r="Q388" s="128">
        <f ca="1">IF(OR(ISBLANK($C$10),ISBLANK($C$12),ISBLANK($G$12),ISBLANK($G$13),AND(LEFT(G388,6)="Atrium",ISBLANK(I388))=TRUE)=TRUE,0,IF(LEFT(G388,6)="Atrium",IF(G388='ASHRAE 90.1 2013 - CST'!$D$2,0.4+I388*0.02,I388*0.03),IF(ISBLANK(G388),IF(ISBLANK(H388),"0",VLOOKUP(H388,INDIRECT("BSSTTable_"&amp;$C$10),2,FALSE)),INDEX(INDIRECT("CSTTable_"&amp;$C$10),MATCH($C$12,INDIRECT("BldgTypes_"&amp;$C$10),0),MATCH(G388,INDIRECT("CSTTableTypes_"&amp;$C$10),0)))))</f>
        <v>0</v>
      </c>
      <c r="R388" s="128">
        <f t="shared" ca="1" si="142"/>
        <v>0</v>
      </c>
      <c r="S388" s="128">
        <f t="shared" ca="1" si="143"/>
        <v>0</v>
      </c>
      <c r="T388" s="130">
        <f t="shared" si="144"/>
        <v>0</v>
      </c>
      <c r="U388" s="130">
        <f t="shared" si="145"/>
        <v>0</v>
      </c>
      <c r="V388" s="135">
        <f t="shared" ca="1" si="146"/>
        <v>0</v>
      </c>
      <c r="W388" s="135">
        <f t="shared" ca="1" si="147"/>
        <v>0</v>
      </c>
      <c r="X388" s="135">
        <f t="shared" ca="1" si="148"/>
        <v>0</v>
      </c>
      <c r="Y388" s="135">
        <f t="shared" ca="1" si="149"/>
        <v>0</v>
      </c>
      <c r="Z388" s="129">
        <f t="shared" si="150"/>
        <v>0</v>
      </c>
      <c r="AA388" s="129">
        <f t="shared" si="151"/>
        <v>0</v>
      </c>
      <c r="AB388" s="130">
        <f t="shared" ca="1" si="152"/>
        <v>0</v>
      </c>
      <c r="AC388" s="130">
        <f t="shared" ca="1" si="153"/>
        <v>0</v>
      </c>
      <c r="AD388" s="130">
        <f t="shared" si="161"/>
        <v>0</v>
      </c>
      <c r="AE388" s="130">
        <f t="shared" si="162"/>
        <v>0</v>
      </c>
      <c r="AF388" s="130">
        <f t="shared" ca="1" si="154"/>
        <v>0</v>
      </c>
      <c r="AG388" s="130">
        <f t="shared" ca="1" si="155"/>
        <v>0</v>
      </c>
      <c r="AH388" s="218"/>
      <c r="AI388" s="204"/>
      <c r="AJ388" s="204"/>
      <c r="AK388" s="162">
        <f t="shared" si="163"/>
        <v>368</v>
      </c>
      <c r="AL388" s="70">
        <f t="shared" si="156"/>
        <v>0</v>
      </c>
      <c r="AM388" s="70" t="e">
        <f>VLOOKUP(Worksheet!N388,code!$K$3:$M$13,3,FALSE)</f>
        <v>#N/A</v>
      </c>
      <c r="AN388" s="158" t="str">
        <f t="shared" si="138"/>
        <v/>
      </c>
      <c r="AO388" s="158" t="str">
        <f t="shared" si="157"/>
        <v/>
      </c>
      <c r="AP388" s="70" t="str">
        <f t="shared" si="158"/>
        <v/>
      </c>
      <c r="AQ388" s="158" t="str">
        <f t="shared" si="139"/>
        <v/>
      </c>
      <c r="AR388" s="158" t="str">
        <f t="shared" si="159"/>
        <v/>
      </c>
    </row>
    <row r="389" spans="1:44" ht="11.25" customHeight="1" x14ac:dyDescent="0.2">
      <c r="A389" s="131" t="s">
        <v>738</v>
      </c>
      <c r="B389" s="133"/>
      <c r="C389" s="133"/>
      <c r="D389" s="133"/>
      <c r="E389" s="133">
        <v>1</v>
      </c>
      <c r="F389" s="143">
        <f t="shared" si="160"/>
        <v>0</v>
      </c>
      <c r="G389" s="147"/>
      <c r="H389" s="148"/>
      <c r="I389" s="144"/>
      <c r="J389" s="150"/>
      <c r="K389" s="151"/>
      <c r="L389" s="152">
        <f t="shared" si="140"/>
        <v>0</v>
      </c>
      <c r="M389" s="152">
        <f t="shared" si="141"/>
        <v>0</v>
      </c>
      <c r="N389" s="155"/>
      <c r="O389" s="154"/>
      <c r="P389" s="146"/>
      <c r="Q389" s="128">
        <f ca="1">IF(OR(ISBLANK($C$10),ISBLANK($C$12),ISBLANK($G$12),ISBLANK($G$13),AND(LEFT(G389,6)="Atrium",ISBLANK(I389))=TRUE)=TRUE,0,IF(LEFT(G389,6)="Atrium",IF(G389='ASHRAE 90.1 2013 - CST'!$D$2,0.4+I389*0.02,I389*0.03),IF(ISBLANK(G389),IF(ISBLANK(H389),"0",VLOOKUP(H389,INDIRECT("BSSTTable_"&amp;$C$10),2,FALSE)),INDEX(INDIRECT("CSTTable_"&amp;$C$10),MATCH($C$12,INDIRECT("BldgTypes_"&amp;$C$10),0),MATCH(G389,INDIRECT("CSTTableTypes_"&amp;$C$10),0)))))</f>
        <v>0</v>
      </c>
      <c r="R389" s="128">
        <f t="shared" ca="1" si="142"/>
        <v>0</v>
      </c>
      <c r="S389" s="128">
        <f t="shared" ca="1" si="143"/>
        <v>0</v>
      </c>
      <c r="T389" s="130">
        <f t="shared" si="144"/>
        <v>0</v>
      </c>
      <c r="U389" s="130">
        <f t="shared" si="145"/>
        <v>0</v>
      </c>
      <c r="V389" s="135">
        <f t="shared" ca="1" si="146"/>
        <v>0</v>
      </c>
      <c r="W389" s="135">
        <f t="shared" ca="1" si="147"/>
        <v>0</v>
      </c>
      <c r="X389" s="135">
        <f t="shared" ca="1" si="148"/>
        <v>0</v>
      </c>
      <c r="Y389" s="135">
        <f t="shared" ca="1" si="149"/>
        <v>0</v>
      </c>
      <c r="Z389" s="129">
        <f t="shared" si="150"/>
        <v>0</v>
      </c>
      <c r="AA389" s="129">
        <f t="shared" si="151"/>
        <v>0</v>
      </c>
      <c r="AB389" s="130">
        <f t="shared" ca="1" si="152"/>
        <v>0</v>
      </c>
      <c r="AC389" s="130">
        <f t="shared" ca="1" si="153"/>
        <v>0</v>
      </c>
      <c r="AD389" s="130">
        <f t="shared" si="161"/>
        <v>0</v>
      </c>
      <c r="AE389" s="130">
        <f t="shared" si="162"/>
        <v>0</v>
      </c>
      <c r="AF389" s="130">
        <f t="shared" ca="1" si="154"/>
        <v>0</v>
      </c>
      <c r="AG389" s="130">
        <f t="shared" ca="1" si="155"/>
        <v>0</v>
      </c>
      <c r="AH389" s="218"/>
      <c r="AI389" s="204"/>
      <c r="AJ389" s="204"/>
      <c r="AK389" s="162">
        <f t="shared" si="163"/>
        <v>369</v>
      </c>
      <c r="AL389" s="70">
        <f t="shared" si="156"/>
        <v>0</v>
      </c>
      <c r="AM389" s="70" t="e">
        <f>VLOOKUP(Worksheet!N389,code!$K$3:$M$13,3,FALSE)</f>
        <v>#N/A</v>
      </c>
      <c r="AN389" s="158" t="str">
        <f t="shared" si="138"/>
        <v/>
      </c>
      <c r="AO389" s="158" t="str">
        <f t="shared" si="157"/>
        <v/>
      </c>
      <c r="AP389" s="70" t="str">
        <f t="shared" si="158"/>
        <v/>
      </c>
      <c r="AQ389" s="158" t="str">
        <f t="shared" si="139"/>
        <v/>
      </c>
      <c r="AR389" s="158" t="str">
        <f t="shared" si="159"/>
        <v/>
      </c>
    </row>
    <row r="390" spans="1:44" ht="11.25" customHeight="1" x14ac:dyDescent="0.2">
      <c r="A390" s="131" t="s">
        <v>738</v>
      </c>
      <c r="B390" s="133"/>
      <c r="C390" s="133"/>
      <c r="D390" s="133"/>
      <c r="E390" s="133">
        <v>1</v>
      </c>
      <c r="F390" s="143">
        <f t="shared" si="160"/>
        <v>0</v>
      </c>
      <c r="G390" s="147"/>
      <c r="H390" s="148"/>
      <c r="I390" s="144"/>
      <c r="J390" s="150"/>
      <c r="K390" s="151"/>
      <c r="L390" s="152">
        <f t="shared" si="140"/>
        <v>0</v>
      </c>
      <c r="M390" s="152">
        <f t="shared" si="141"/>
        <v>0</v>
      </c>
      <c r="N390" s="155"/>
      <c r="O390" s="154"/>
      <c r="P390" s="146"/>
      <c r="Q390" s="128">
        <f ca="1">IF(OR(ISBLANK($C$10),ISBLANK($C$12),ISBLANK($G$12),ISBLANK($G$13),AND(LEFT(G390,6)="Atrium",ISBLANK(I390))=TRUE)=TRUE,0,IF(LEFT(G390,6)="Atrium",IF(G390='ASHRAE 90.1 2013 - CST'!$D$2,0.4+I390*0.02,I390*0.03),IF(ISBLANK(G390),IF(ISBLANK(H390),"0",VLOOKUP(H390,INDIRECT("BSSTTable_"&amp;$C$10),2,FALSE)),INDEX(INDIRECT("CSTTable_"&amp;$C$10),MATCH($C$12,INDIRECT("BldgTypes_"&amp;$C$10),0),MATCH(G390,INDIRECT("CSTTableTypes_"&amp;$C$10),0)))))</f>
        <v>0</v>
      </c>
      <c r="R390" s="128">
        <f t="shared" ca="1" si="142"/>
        <v>0</v>
      </c>
      <c r="S390" s="128">
        <f t="shared" ca="1" si="143"/>
        <v>0</v>
      </c>
      <c r="T390" s="130">
        <f t="shared" si="144"/>
        <v>0</v>
      </c>
      <c r="U390" s="130">
        <f t="shared" si="145"/>
        <v>0</v>
      </c>
      <c r="V390" s="135">
        <f t="shared" ca="1" si="146"/>
        <v>0</v>
      </c>
      <c r="W390" s="135">
        <f t="shared" ca="1" si="147"/>
        <v>0</v>
      </c>
      <c r="X390" s="135">
        <f t="shared" ca="1" si="148"/>
        <v>0</v>
      </c>
      <c r="Y390" s="135">
        <f t="shared" ca="1" si="149"/>
        <v>0</v>
      </c>
      <c r="Z390" s="129">
        <f t="shared" si="150"/>
        <v>0</v>
      </c>
      <c r="AA390" s="129">
        <f t="shared" si="151"/>
        <v>0</v>
      </c>
      <c r="AB390" s="130">
        <f t="shared" ca="1" si="152"/>
        <v>0</v>
      </c>
      <c r="AC390" s="130">
        <f t="shared" ca="1" si="153"/>
        <v>0</v>
      </c>
      <c r="AD390" s="130">
        <f t="shared" si="161"/>
        <v>0</v>
      </c>
      <c r="AE390" s="130">
        <f t="shared" si="162"/>
        <v>0</v>
      </c>
      <c r="AF390" s="130">
        <f t="shared" ca="1" si="154"/>
        <v>0</v>
      </c>
      <c r="AG390" s="130">
        <f t="shared" ca="1" si="155"/>
        <v>0</v>
      </c>
      <c r="AH390" s="218"/>
      <c r="AI390" s="204"/>
      <c r="AJ390" s="204"/>
      <c r="AK390" s="162">
        <f t="shared" si="163"/>
        <v>370</v>
      </c>
      <c r="AL390" s="70">
        <f t="shared" si="156"/>
        <v>0</v>
      </c>
      <c r="AM390" s="70" t="e">
        <f>VLOOKUP(Worksheet!N390,code!$K$3:$M$13,3,FALSE)</f>
        <v>#N/A</v>
      </c>
      <c r="AN390" s="158" t="str">
        <f t="shared" si="138"/>
        <v/>
      </c>
      <c r="AO390" s="158" t="str">
        <f t="shared" si="157"/>
        <v/>
      </c>
      <c r="AP390" s="70" t="str">
        <f t="shared" si="158"/>
        <v/>
      </c>
      <c r="AQ390" s="158" t="str">
        <f t="shared" si="139"/>
        <v/>
      </c>
      <c r="AR390" s="158" t="str">
        <f t="shared" si="159"/>
        <v/>
      </c>
    </row>
    <row r="391" spans="1:44" ht="11.25" customHeight="1" x14ac:dyDescent="0.2">
      <c r="A391" s="131" t="s">
        <v>738</v>
      </c>
      <c r="B391" s="133"/>
      <c r="C391" s="133"/>
      <c r="D391" s="133"/>
      <c r="E391" s="133">
        <v>1</v>
      </c>
      <c r="F391" s="143">
        <f t="shared" si="160"/>
        <v>0</v>
      </c>
      <c r="G391" s="147"/>
      <c r="H391" s="148"/>
      <c r="I391" s="144"/>
      <c r="J391" s="150"/>
      <c r="K391" s="151"/>
      <c r="L391" s="152">
        <f t="shared" si="140"/>
        <v>0</v>
      </c>
      <c r="M391" s="152">
        <f t="shared" si="141"/>
        <v>0</v>
      </c>
      <c r="N391" s="155"/>
      <c r="O391" s="154"/>
      <c r="P391" s="146"/>
      <c r="Q391" s="128">
        <f ca="1">IF(OR(ISBLANK($C$10),ISBLANK($C$12),ISBLANK($G$12),ISBLANK($G$13),AND(LEFT(G391,6)="Atrium",ISBLANK(I391))=TRUE)=TRUE,0,IF(LEFT(G391,6)="Atrium",IF(G391='ASHRAE 90.1 2013 - CST'!$D$2,0.4+I391*0.02,I391*0.03),IF(ISBLANK(G391),IF(ISBLANK(H391),"0",VLOOKUP(H391,INDIRECT("BSSTTable_"&amp;$C$10),2,FALSE)),INDEX(INDIRECT("CSTTable_"&amp;$C$10),MATCH($C$12,INDIRECT("BldgTypes_"&amp;$C$10),0),MATCH(G391,INDIRECT("CSTTableTypes_"&amp;$C$10),0)))))</f>
        <v>0</v>
      </c>
      <c r="R391" s="128">
        <f t="shared" ca="1" si="142"/>
        <v>0</v>
      </c>
      <c r="S391" s="128">
        <f t="shared" ca="1" si="143"/>
        <v>0</v>
      </c>
      <c r="T391" s="130">
        <f t="shared" si="144"/>
        <v>0</v>
      </c>
      <c r="U391" s="130">
        <f t="shared" si="145"/>
        <v>0</v>
      </c>
      <c r="V391" s="135">
        <f t="shared" ca="1" si="146"/>
        <v>0</v>
      </c>
      <c r="W391" s="135">
        <f t="shared" ca="1" si="147"/>
        <v>0</v>
      </c>
      <c r="X391" s="135">
        <f t="shared" ca="1" si="148"/>
        <v>0</v>
      </c>
      <c r="Y391" s="135">
        <f t="shared" ca="1" si="149"/>
        <v>0</v>
      </c>
      <c r="Z391" s="129">
        <f t="shared" si="150"/>
        <v>0</v>
      </c>
      <c r="AA391" s="129">
        <f t="shared" si="151"/>
        <v>0</v>
      </c>
      <c r="AB391" s="130">
        <f t="shared" ca="1" si="152"/>
        <v>0</v>
      </c>
      <c r="AC391" s="130">
        <f t="shared" ca="1" si="153"/>
        <v>0</v>
      </c>
      <c r="AD391" s="130">
        <f t="shared" si="161"/>
        <v>0</v>
      </c>
      <c r="AE391" s="130">
        <f t="shared" si="162"/>
        <v>0</v>
      </c>
      <c r="AF391" s="130">
        <f t="shared" ca="1" si="154"/>
        <v>0</v>
      </c>
      <c r="AG391" s="130">
        <f t="shared" ca="1" si="155"/>
        <v>0</v>
      </c>
      <c r="AH391" s="218"/>
      <c r="AI391" s="204"/>
      <c r="AJ391" s="204"/>
      <c r="AK391" s="162">
        <f t="shared" si="163"/>
        <v>371</v>
      </c>
      <c r="AL391" s="70">
        <f t="shared" si="156"/>
        <v>0</v>
      </c>
      <c r="AM391" s="70" t="e">
        <f>VLOOKUP(Worksheet!N391,code!$K$3:$M$13,3,FALSE)</f>
        <v>#N/A</v>
      </c>
      <c r="AN391" s="158" t="str">
        <f t="shared" si="138"/>
        <v/>
      </c>
      <c r="AO391" s="158" t="str">
        <f t="shared" si="157"/>
        <v/>
      </c>
      <c r="AP391" s="70" t="str">
        <f t="shared" si="158"/>
        <v/>
      </c>
      <c r="AQ391" s="158" t="str">
        <f t="shared" si="139"/>
        <v/>
      </c>
      <c r="AR391" s="158" t="str">
        <f t="shared" si="159"/>
        <v/>
      </c>
    </row>
    <row r="392" spans="1:44" ht="11.25" customHeight="1" x14ac:dyDescent="0.2">
      <c r="A392" s="131" t="s">
        <v>738</v>
      </c>
      <c r="B392" s="133"/>
      <c r="C392" s="133"/>
      <c r="D392" s="133"/>
      <c r="E392" s="133">
        <v>1</v>
      </c>
      <c r="F392" s="143">
        <f t="shared" si="160"/>
        <v>0</v>
      </c>
      <c r="G392" s="147"/>
      <c r="H392" s="148"/>
      <c r="I392" s="144"/>
      <c r="J392" s="150"/>
      <c r="K392" s="151"/>
      <c r="L392" s="152">
        <f t="shared" si="140"/>
        <v>0</v>
      </c>
      <c r="M392" s="152">
        <f t="shared" si="141"/>
        <v>0</v>
      </c>
      <c r="N392" s="155"/>
      <c r="O392" s="154"/>
      <c r="P392" s="146"/>
      <c r="Q392" s="128">
        <f ca="1">IF(OR(ISBLANK($C$10),ISBLANK($C$12),ISBLANK($G$12),ISBLANK($G$13),AND(LEFT(G392,6)="Atrium",ISBLANK(I392))=TRUE)=TRUE,0,IF(LEFT(G392,6)="Atrium",IF(G392='ASHRAE 90.1 2013 - CST'!$D$2,0.4+I392*0.02,I392*0.03),IF(ISBLANK(G392),IF(ISBLANK(H392),"0",VLOOKUP(H392,INDIRECT("BSSTTable_"&amp;$C$10),2,FALSE)),INDEX(INDIRECT("CSTTable_"&amp;$C$10),MATCH($C$12,INDIRECT("BldgTypes_"&amp;$C$10),0),MATCH(G392,INDIRECT("CSTTableTypes_"&amp;$C$10),0)))))</f>
        <v>0</v>
      </c>
      <c r="R392" s="128">
        <f t="shared" ca="1" si="142"/>
        <v>0</v>
      </c>
      <c r="S392" s="128">
        <f t="shared" ca="1" si="143"/>
        <v>0</v>
      </c>
      <c r="T392" s="130">
        <f t="shared" si="144"/>
        <v>0</v>
      </c>
      <c r="U392" s="130">
        <f t="shared" si="145"/>
        <v>0</v>
      </c>
      <c r="V392" s="135">
        <f t="shared" ca="1" si="146"/>
        <v>0</v>
      </c>
      <c r="W392" s="135">
        <f t="shared" ca="1" si="147"/>
        <v>0</v>
      </c>
      <c r="X392" s="135">
        <f t="shared" ca="1" si="148"/>
        <v>0</v>
      </c>
      <c r="Y392" s="135">
        <f t="shared" ca="1" si="149"/>
        <v>0</v>
      </c>
      <c r="Z392" s="129">
        <f t="shared" si="150"/>
        <v>0</v>
      </c>
      <c r="AA392" s="129">
        <f t="shared" si="151"/>
        <v>0</v>
      </c>
      <c r="AB392" s="130">
        <f t="shared" ca="1" si="152"/>
        <v>0</v>
      </c>
      <c r="AC392" s="130">
        <f t="shared" ca="1" si="153"/>
        <v>0</v>
      </c>
      <c r="AD392" s="130">
        <f t="shared" si="161"/>
        <v>0</v>
      </c>
      <c r="AE392" s="130">
        <f t="shared" si="162"/>
        <v>0</v>
      </c>
      <c r="AF392" s="130">
        <f t="shared" ca="1" si="154"/>
        <v>0</v>
      </c>
      <c r="AG392" s="130">
        <f t="shared" ca="1" si="155"/>
        <v>0</v>
      </c>
      <c r="AH392" s="218"/>
      <c r="AI392" s="204"/>
      <c r="AJ392" s="204"/>
      <c r="AK392" s="162">
        <f t="shared" si="163"/>
        <v>372</v>
      </c>
      <c r="AL392" s="70">
        <f t="shared" si="156"/>
        <v>0</v>
      </c>
      <c r="AM392" s="70" t="e">
        <f>VLOOKUP(Worksheet!N392,code!$K$3:$M$13,3,FALSE)</f>
        <v>#N/A</v>
      </c>
      <c r="AN392" s="158" t="str">
        <f t="shared" si="138"/>
        <v/>
      </c>
      <c r="AO392" s="158" t="str">
        <f t="shared" si="157"/>
        <v/>
      </c>
      <c r="AP392" s="70" t="str">
        <f t="shared" si="158"/>
        <v/>
      </c>
      <c r="AQ392" s="158" t="str">
        <f t="shared" si="139"/>
        <v/>
      </c>
      <c r="AR392" s="158" t="str">
        <f t="shared" si="159"/>
        <v/>
      </c>
    </row>
    <row r="393" spans="1:44" ht="11.25" customHeight="1" x14ac:dyDescent="0.2">
      <c r="A393" s="131" t="s">
        <v>738</v>
      </c>
      <c r="B393" s="133"/>
      <c r="C393" s="133"/>
      <c r="D393" s="133"/>
      <c r="E393" s="133">
        <v>1</v>
      </c>
      <c r="F393" s="143">
        <f t="shared" si="160"/>
        <v>0</v>
      </c>
      <c r="G393" s="147"/>
      <c r="H393" s="148"/>
      <c r="I393" s="144"/>
      <c r="J393" s="150"/>
      <c r="K393" s="151"/>
      <c r="L393" s="152">
        <f t="shared" si="140"/>
        <v>0</v>
      </c>
      <c r="M393" s="152">
        <f t="shared" si="141"/>
        <v>0</v>
      </c>
      <c r="N393" s="155"/>
      <c r="O393" s="154"/>
      <c r="P393" s="146"/>
      <c r="Q393" s="128">
        <f ca="1">IF(OR(ISBLANK($C$10),ISBLANK($C$12),ISBLANK($G$12),ISBLANK($G$13),AND(LEFT(G393,6)="Atrium",ISBLANK(I393))=TRUE)=TRUE,0,IF(LEFT(G393,6)="Atrium",IF(G393='ASHRAE 90.1 2013 - CST'!$D$2,0.4+I393*0.02,I393*0.03),IF(ISBLANK(G393),IF(ISBLANK(H393),"0",VLOOKUP(H393,INDIRECT("BSSTTable_"&amp;$C$10),2,FALSE)),INDEX(INDIRECT("CSTTable_"&amp;$C$10),MATCH($C$12,INDIRECT("BldgTypes_"&amp;$C$10),0),MATCH(G393,INDIRECT("CSTTableTypes_"&amp;$C$10),0)))))</f>
        <v>0</v>
      </c>
      <c r="R393" s="128">
        <f t="shared" ca="1" si="142"/>
        <v>0</v>
      </c>
      <c r="S393" s="128">
        <f t="shared" ca="1" si="143"/>
        <v>0</v>
      </c>
      <c r="T393" s="130">
        <f t="shared" si="144"/>
        <v>0</v>
      </c>
      <c r="U393" s="130">
        <f t="shared" si="145"/>
        <v>0</v>
      </c>
      <c r="V393" s="135">
        <f t="shared" ca="1" si="146"/>
        <v>0</v>
      </c>
      <c r="W393" s="135">
        <f t="shared" ca="1" si="147"/>
        <v>0</v>
      </c>
      <c r="X393" s="135">
        <f t="shared" ca="1" si="148"/>
        <v>0</v>
      </c>
      <c r="Y393" s="135">
        <f t="shared" ca="1" si="149"/>
        <v>0</v>
      </c>
      <c r="Z393" s="129">
        <f t="shared" si="150"/>
        <v>0</v>
      </c>
      <c r="AA393" s="129">
        <f t="shared" si="151"/>
        <v>0</v>
      </c>
      <c r="AB393" s="130">
        <f t="shared" ca="1" si="152"/>
        <v>0</v>
      </c>
      <c r="AC393" s="130">
        <f t="shared" ca="1" si="153"/>
        <v>0</v>
      </c>
      <c r="AD393" s="130">
        <f t="shared" si="161"/>
        <v>0</v>
      </c>
      <c r="AE393" s="130">
        <f t="shared" si="162"/>
        <v>0</v>
      </c>
      <c r="AF393" s="130">
        <f t="shared" ca="1" si="154"/>
        <v>0</v>
      </c>
      <c r="AG393" s="130">
        <f t="shared" ca="1" si="155"/>
        <v>0</v>
      </c>
      <c r="AH393" s="218"/>
      <c r="AI393" s="204"/>
      <c r="AJ393" s="204"/>
      <c r="AK393" s="162">
        <f t="shared" si="163"/>
        <v>373</v>
      </c>
      <c r="AL393" s="70">
        <f t="shared" si="156"/>
        <v>0</v>
      </c>
      <c r="AM393" s="70" t="e">
        <f>VLOOKUP(Worksheet!N393,code!$K$3:$M$13,3,FALSE)</f>
        <v>#N/A</v>
      </c>
      <c r="AN393" s="158" t="str">
        <f t="shared" si="138"/>
        <v/>
      </c>
      <c r="AO393" s="158" t="str">
        <f t="shared" si="157"/>
        <v/>
      </c>
      <c r="AP393" s="70" t="str">
        <f t="shared" si="158"/>
        <v/>
      </c>
      <c r="AQ393" s="158" t="str">
        <f t="shared" si="139"/>
        <v/>
      </c>
      <c r="AR393" s="158" t="str">
        <f t="shared" si="159"/>
        <v/>
      </c>
    </row>
    <row r="394" spans="1:44" ht="11.25" customHeight="1" x14ac:dyDescent="0.2">
      <c r="A394" s="131" t="s">
        <v>738</v>
      </c>
      <c r="B394" s="133"/>
      <c r="C394" s="133"/>
      <c r="D394" s="133"/>
      <c r="E394" s="133">
        <v>1</v>
      </c>
      <c r="F394" s="143">
        <f t="shared" si="160"/>
        <v>0</v>
      </c>
      <c r="G394" s="147"/>
      <c r="H394" s="148"/>
      <c r="I394" s="144"/>
      <c r="J394" s="150"/>
      <c r="K394" s="151"/>
      <c r="L394" s="152">
        <f t="shared" si="140"/>
        <v>0</v>
      </c>
      <c r="M394" s="152">
        <f t="shared" si="141"/>
        <v>0</v>
      </c>
      <c r="N394" s="155"/>
      <c r="O394" s="154"/>
      <c r="P394" s="146"/>
      <c r="Q394" s="128">
        <f ca="1">IF(OR(ISBLANK($C$10),ISBLANK($C$12),ISBLANK($G$12),ISBLANK($G$13),AND(LEFT(G394,6)="Atrium",ISBLANK(I394))=TRUE)=TRUE,0,IF(LEFT(G394,6)="Atrium",IF(G394='ASHRAE 90.1 2013 - CST'!$D$2,0.4+I394*0.02,I394*0.03),IF(ISBLANK(G394),IF(ISBLANK(H394),"0",VLOOKUP(H394,INDIRECT("BSSTTable_"&amp;$C$10),2,FALSE)),INDEX(INDIRECT("CSTTable_"&amp;$C$10),MATCH($C$12,INDIRECT("BldgTypes_"&amp;$C$10),0),MATCH(G394,INDIRECT("CSTTableTypes_"&amp;$C$10),0)))))</f>
        <v>0</v>
      </c>
      <c r="R394" s="128">
        <f t="shared" ca="1" si="142"/>
        <v>0</v>
      </c>
      <c r="S394" s="128">
        <f t="shared" ca="1" si="143"/>
        <v>0</v>
      </c>
      <c r="T394" s="130">
        <f t="shared" si="144"/>
        <v>0</v>
      </c>
      <c r="U394" s="130">
        <f t="shared" si="145"/>
        <v>0</v>
      </c>
      <c r="V394" s="135">
        <f t="shared" ca="1" si="146"/>
        <v>0</v>
      </c>
      <c r="W394" s="135">
        <f t="shared" ca="1" si="147"/>
        <v>0</v>
      </c>
      <c r="X394" s="135">
        <f t="shared" ca="1" si="148"/>
        <v>0</v>
      </c>
      <c r="Y394" s="135">
        <f t="shared" ca="1" si="149"/>
        <v>0</v>
      </c>
      <c r="Z394" s="129">
        <f t="shared" si="150"/>
        <v>0</v>
      </c>
      <c r="AA394" s="129">
        <f t="shared" si="151"/>
        <v>0</v>
      </c>
      <c r="AB394" s="130">
        <f t="shared" ca="1" si="152"/>
        <v>0</v>
      </c>
      <c r="AC394" s="130">
        <f t="shared" ca="1" si="153"/>
        <v>0</v>
      </c>
      <c r="AD394" s="130">
        <f t="shared" si="161"/>
        <v>0</v>
      </c>
      <c r="AE394" s="130">
        <f t="shared" si="162"/>
        <v>0</v>
      </c>
      <c r="AF394" s="130">
        <f t="shared" ca="1" si="154"/>
        <v>0</v>
      </c>
      <c r="AG394" s="130">
        <f t="shared" ca="1" si="155"/>
        <v>0</v>
      </c>
      <c r="AH394" s="218"/>
      <c r="AI394" s="204"/>
      <c r="AJ394" s="204"/>
      <c r="AK394" s="162">
        <f t="shared" si="163"/>
        <v>374</v>
      </c>
      <c r="AL394" s="70">
        <f t="shared" si="156"/>
        <v>0</v>
      </c>
      <c r="AM394" s="70" t="e">
        <f>VLOOKUP(Worksheet!N394,code!$K$3:$M$13,3,FALSE)</f>
        <v>#N/A</v>
      </c>
      <c r="AN394" s="158" t="str">
        <f t="shared" si="138"/>
        <v/>
      </c>
      <c r="AO394" s="158" t="str">
        <f t="shared" si="157"/>
        <v/>
      </c>
      <c r="AP394" s="70" t="str">
        <f t="shared" si="158"/>
        <v/>
      </c>
      <c r="AQ394" s="158" t="str">
        <f t="shared" si="139"/>
        <v/>
      </c>
      <c r="AR394" s="158" t="str">
        <f t="shared" si="159"/>
        <v/>
      </c>
    </row>
    <row r="395" spans="1:44" ht="11.25" customHeight="1" x14ac:dyDescent="0.2">
      <c r="A395" s="131" t="s">
        <v>738</v>
      </c>
      <c r="B395" s="133"/>
      <c r="C395" s="133"/>
      <c r="D395" s="133"/>
      <c r="E395" s="133">
        <v>1</v>
      </c>
      <c r="F395" s="143">
        <f t="shared" si="160"/>
        <v>0</v>
      </c>
      <c r="G395" s="147"/>
      <c r="H395" s="148"/>
      <c r="I395" s="144"/>
      <c r="J395" s="150"/>
      <c r="K395" s="151"/>
      <c r="L395" s="152">
        <f t="shared" si="140"/>
        <v>0</v>
      </c>
      <c r="M395" s="152">
        <f t="shared" si="141"/>
        <v>0</v>
      </c>
      <c r="N395" s="155"/>
      <c r="O395" s="154"/>
      <c r="P395" s="146"/>
      <c r="Q395" s="128">
        <f ca="1">IF(OR(ISBLANK($C$10),ISBLANK($C$12),ISBLANK($G$12),ISBLANK($G$13),AND(LEFT(G395,6)="Atrium",ISBLANK(I395))=TRUE)=TRUE,0,IF(LEFT(G395,6)="Atrium",IF(G395='ASHRAE 90.1 2013 - CST'!$D$2,0.4+I395*0.02,I395*0.03),IF(ISBLANK(G395),IF(ISBLANK(H395),"0",VLOOKUP(H395,INDIRECT("BSSTTable_"&amp;$C$10),2,FALSE)),INDEX(INDIRECT("CSTTable_"&amp;$C$10),MATCH($C$12,INDIRECT("BldgTypes_"&amp;$C$10),0),MATCH(G395,INDIRECT("CSTTableTypes_"&amp;$C$10),0)))))</f>
        <v>0</v>
      </c>
      <c r="R395" s="128">
        <f t="shared" ca="1" si="142"/>
        <v>0</v>
      </c>
      <c r="S395" s="128">
        <f t="shared" ca="1" si="143"/>
        <v>0</v>
      </c>
      <c r="T395" s="130">
        <f t="shared" si="144"/>
        <v>0</v>
      </c>
      <c r="U395" s="130">
        <f t="shared" si="145"/>
        <v>0</v>
      </c>
      <c r="V395" s="135">
        <f t="shared" ca="1" si="146"/>
        <v>0</v>
      </c>
      <c r="W395" s="135">
        <f t="shared" ca="1" si="147"/>
        <v>0</v>
      </c>
      <c r="X395" s="135">
        <f t="shared" ca="1" si="148"/>
        <v>0</v>
      </c>
      <c r="Y395" s="135">
        <f t="shared" ca="1" si="149"/>
        <v>0</v>
      </c>
      <c r="Z395" s="129">
        <f t="shared" si="150"/>
        <v>0</v>
      </c>
      <c r="AA395" s="129">
        <f t="shared" si="151"/>
        <v>0</v>
      </c>
      <c r="AB395" s="130">
        <f t="shared" ca="1" si="152"/>
        <v>0</v>
      </c>
      <c r="AC395" s="130">
        <f t="shared" ca="1" si="153"/>
        <v>0</v>
      </c>
      <c r="AD395" s="130">
        <f t="shared" si="161"/>
        <v>0</v>
      </c>
      <c r="AE395" s="130">
        <f t="shared" si="162"/>
        <v>0</v>
      </c>
      <c r="AF395" s="130">
        <f t="shared" ca="1" si="154"/>
        <v>0</v>
      </c>
      <c r="AG395" s="130">
        <f t="shared" ca="1" si="155"/>
        <v>0</v>
      </c>
      <c r="AH395" s="218"/>
      <c r="AI395" s="204"/>
      <c r="AJ395" s="204"/>
      <c r="AK395" s="162">
        <f t="shared" si="163"/>
        <v>375</v>
      </c>
      <c r="AL395" s="70">
        <f t="shared" si="156"/>
        <v>0</v>
      </c>
      <c r="AM395" s="70" t="e">
        <f>VLOOKUP(Worksheet!N395,code!$K$3:$M$13,3,FALSE)</f>
        <v>#N/A</v>
      </c>
      <c r="AN395" s="158" t="str">
        <f t="shared" si="138"/>
        <v/>
      </c>
      <c r="AO395" s="158" t="str">
        <f t="shared" si="157"/>
        <v/>
      </c>
      <c r="AP395" s="70" t="str">
        <f t="shared" si="158"/>
        <v/>
      </c>
      <c r="AQ395" s="158" t="str">
        <f t="shared" si="139"/>
        <v/>
      </c>
      <c r="AR395" s="158" t="str">
        <f t="shared" si="159"/>
        <v/>
      </c>
    </row>
    <row r="396" spans="1:44" ht="11.25" customHeight="1" x14ac:dyDescent="0.2">
      <c r="A396" s="131" t="s">
        <v>738</v>
      </c>
      <c r="B396" s="133"/>
      <c r="C396" s="133"/>
      <c r="D396" s="133"/>
      <c r="E396" s="133">
        <v>1</v>
      </c>
      <c r="F396" s="143">
        <f t="shared" si="160"/>
        <v>0</v>
      </c>
      <c r="G396" s="147"/>
      <c r="H396" s="148"/>
      <c r="I396" s="144"/>
      <c r="J396" s="150"/>
      <c r="K396" s="151"/>
      <c r="L396" s="152">
        <f t="shared" si="140"/>
        <v>0</v>
      </c>
      <c r="M396" s="152">
        <f t="shared" si="141"/>
        <v>0</v>
      </c>
      <c r="N396" s="155"/>
      <c r="O396" s="154"/>
      <c r="P396" s="146"/>
      <c r="Q396" s="128">
        <f ca="1">IF(OR(ISBLANK($C$10),ISBLANK($C$12),ISBLANK($G$12),ISBLANK($G$13),AND(LEFT(G396,6)="Atrium",ISBLANK(I396))=TRUE)=TRUE,0,IF(LEFT(G396,6)="Atrium",IF(G396='ASHRAE 90.1 2013 - CST'!$D$2,0.4+I396*0.02,I396*0.03),IF(ISBLANK(G396),IF(ISBLANK(H396),"0",VLOOKUP(H396,INDIRECT("BSSTTable_"&amp;$C$10),2,FALSE)),INDEX(INDIRECT("CSTTable_"&amp;$C$10),MATCH($C$12,INDIRECT("BldgTypes_"&amp;$C$10),0),MATCH(G396,INDIRECT("CSTTableTypes_"&amp;$C$10),0)))))</f>
        <v>0</v>
      </c>
      <c r="R396" s="128">
        <f t="shared" ca="1" si="142"/>
        <v>0</v>
      </c>
      <c r="S396" s="128">
        <f t="shared" ca="1" si="143"/>
        <v>0</v>
      </c>
      <c r="T396" s="130">
        <f t="shared" si="144"/>
        <v>0</v>
      </c>
      <c r="U396" s="130">
        <f t="shared" si="145"/>
        <v>0</v>
      </c>
      <c r="V396" s="135">
        <f t="shared" ca="1" si="146"/>
        <v>0</v>
      </c>
      <c r="W396" s="135">
        <f t="shared" ca="1" si="147"/>
        <v>0</v>
      </c>
      <c r="X396" s="135">
        <f t="shared" ca="1" si="148"/>
        <v>0</v>
      </c>
      <c r="Y396" s="135">
        <f t="shared" ca="1" si="149"/>
        <v>0</v>
      </c>
      <c r="Z396" s="129">
        <f t="shared" si="150"/>
        <v>0</v>
      </c>
      <c r="AA396" s="129">
        <f t="shared" si="151"/>
        <v>0</v>
      </c>
      <c r="AB396" s="130">
        <f t="shared" ca="1" si="152"/>
        <v>0</v>
      </c>
      <c r="AC396" s="130">
        <f t="shared" ca="1" si="153"/>
        <v>0</v>
      </c>
      <c r="AD396" s="130">
        <f t="shared" si="161"/>
        <v>0</v>
      </c>
      <c r="AE396" s="130">
        <f t="shared" si="162"/>
        <v>0</v>
      </c>
      <c r="AF396" s="130">
        <f t="shared" ca="1" si="154"/>
        <v>0</v>
      </c>
      <c r="AG396" s="130">
        <f t="shared" ca="1" si="155"/>
        <v>0</v>
      </c>
      <c r="AH396" s="218"/>
      <c r="AI396" s="204"/>
      <c r="AJ396" s="204"/>
      <c r="AK396" s="162">
        <f t="shared" si="163"/>
        <v>376</v>
      </c>
      <c r="AL396" s="70">
        <f t="shared" si="156"/>
        <v>0</v>
      </c>
      <c r="AM396" s="70" t="e">
        <f>VLOOKUP(Worksheet!N396,code!$K$3:$M$13,3,FALSE)</f>
        <v>#N/A</v>
      </c>
      <c r="AN396" s="158" t="str">
        <f t="shared" si="138"/>
        <v/>
      </c>
      <c r="AO396" s="158" t="str">
        <f t="shared" si="157"/>
        <v/>
      </c>
      <c r="AP396" s="70" t="str">
        <f t="shared" si="158"/>
        <v/>
      </c>
      <c r="AQ396" s="158" t="str">
        <f t="shared" si="139"/>
        <v/>
      </c>
      <c r="AR396" s="158" t="str">
        <f t="shared" si="159"/>
        <v/>
      </c>
    </row>
    <row r="397" spans="1:44" ht="11.25" customHeight="1" x14ac:dyDescent="0.2">
      <c r="A397" s="131" t="s">
        <v>738</v>
      </c>
      <c r="B397" s="133"/>
      <c r="C397" s="133"/>
      <c r="D397" s="133"/>
      <c r="E397" s="133">
        <v>1</v>
      </c>
      <c r="F397" s="143">
        <f t="shared" si="160"/>
        <v>0</v>
      </c>
      <c r="G397" s="147"/>
      <c r="H397" s="148"/>
      <c r="I397" s="144"/>
      <c r="J397" s="150"/>
      <c r="K397" s="151"/>
      <c r="L397" s="152">
        <f t="shared" si="140"/>
        <v>0</v>
      </c>
      <c r="M397" s="152">
        <f t="shared" si="141"/>
        <v>0</v>
      </c>
      <c r="N397" s="155"/>
      <c r="O397" s="154"/>
      <c r="P397" s="146"/>
      <c r="Q397" s="128">
        <f ca="1">IF(OR(ISBLANK($C$10),ISBLANK($C$12),ISBLANK($G$12),ISBLANK($G$13),AND(LEFT(G397,6)="Atrium",ISBLANK(I397))=TRUE)=TRUE,0,IF(LEFT(G397,6)="Atrium",IF(G397='ASHRAE 90.1 2013 - CST'!$D$2,0.4+I397*0.02,I397*0.03),IF(ISBLANK(G397),IF(ISBLANK(H397),"0",VLOOKUP(H397,INDIRECT("BSSTTable_"&amp;$C$10),2,FALSE)),INDEX(INDIRECT("CSTTable_"&amp;$C$10),MATCH($C$12,INDIRECT("BldgTypes_"&amp;$C$10),0),MATCH(G397,INDIRECT("CSTTableTypes_"&amp;$C$10),0)))))</f>
        <v>0</v>
      </c>
      <c r="R397" s="128">
        <f t="shared" ca="1" si="142"/>
        <v>0</v>
      </c>
      <c r="S397" s="128">
        <f t="shared" ca="1" si="143"/>
        <v>0</v>
      </c>
      <c r="T397" s="130">
        <f t="shared" si="144"/>
        <v>0</v>
      </c>
      <c r="U397" s="130">
        <f t="shared" si="145"/>
        <v>0</v>
      </c>
      <c r="V397" s="135">
        <f t="shared" ca="1" si="146"/>
        <v>0</v>
      </c>
      <c r="W397" s="135">
        <f t="shared" ca="1" si="147"/>
        <v>0</v>
      </c>
      <c r="X397" s="135">
        <f t="shared" ca="1" si="148"/>
        <v>0</v>
      </c>
      <c r="Y397" s="135">
        <f t="shared" ca="1" si="149"/>
        <v>0</v>
      </c>
      <c r="Z397" s="129">
        <f t="shared" si="150"/>
        <v>0</v>
      </c>
      <c r="AA397" s="129">
        <f t="shared" si="151"/>
        <v>0</v>
      </c>
      <c r="AB397" s="130">
        <f t="shared" ca="1" si="152"/>
        <v>0</v>
      </c>
      <c r="AC397" s="130">
        <f t="shared" ca="1" si="153"/>
        <v>0</v>
      </c>
      <c r="AD397" s="130">
        <f t="shared" si="161"/>
        <v>0</v>
      </c>
      <c r="AE397" s="130">
        <f t="shared" si="162"/>
        <v>0</v>
      </c>
      <c r="AF397" s="130">
        <f t="shared" ca="1" si="154"/>
        <v>0</v>
      </c>
      <c r="AG397" s="130">
        <f t="shared" ca="1" si="155"/>
        <v>0</v>
      </c>
      <c r="AH397" s="218"/>
      <c r="AI397" s="204"/>
      <c r="AJ397" s="204"/>
      <c r="AK397" s="162">
        <f t="shared" si="163"/>
        <v>377</v>
      </c>
      <c r="AL397" s="70">
        <f t="shared" si="156"/>
        <v>0</v>
      </c>
      <c r="AM397" s="70" t="e">
        <f>VLOOKUP(Worksheet!N397,code!$K$3:$M$13,3,FALSE)</f>
        <v>#N/A</v>
      </c>
      <c r="AN397" s="158" t="str">
        <f t="shared" si="138"/>
        <v/>
      </c>
      <c r="AO397" s="158" t="str">
        <f t="shared" si="157"/>
        <v/>
      </c>
      <c r="AP397" s="70" t="str">
        <f t="shared" si="158"/>
        <v/>
      </c>
      <c r="AQ397" s="158" t="str">
        <f t="shared" si="139"/>
        <v/>
      </c>
      <c r="AR397" s="158" t="str">
        <f t="shared" si="159"/>
        <v/>
      </c>
    </row>
    <row r="398" spans="1:44" ht="11.25" customHeight="1" x14ac:dyDescent="0.2">
      <c r="A398" s="131" t="s">
        <v>738</v>
      </c>
      <c r="B398" s="133"/>
      <c r="C398" s="133"/>
      <c r="D398" s="133"/>
      <c r="E398" s="133">
        <v>1</v>
      </c>
      <c r="F398" s="143">
        <f t="shared" si="160"/>
        <v>0</v>
      </c>
      <c r="G398" s="147"/>
      <c r="H398" s="148"/>
      <c r="I398" s="144"/>
      <c r="J398" s="150"/>
      <c r="K398" s="151"/>
      <c r="L398" s="152">
        <f t="shared" si="140"/>
        <v>0</v>
      </c>
      <c r="M398" s="152">
        <f t="shared" si="141"/>
        <v>0</v>
      </c>
      <c r="N398" s="155"/>
      <c r="O398" s="154"/>
      <c r="P398" s="146"/>
      <c r="Q398" s="128">
        <f ca="1">IF(OR(ISBLANK($C$10),ISBLANK($C$12),ISBLANK($G$12),ISBLANK($G$13),AND(LEFT(G398,6)="Atrium",ISBLANK(I398))=TRUE)=TRUE,0,IF(LEFT(G398,6)="Atrium",IF(G398='ASHRAE 90.1 2013 - CST'!$D$2,0.4+I398*0.02,I398*0.03),IF(ISBLANK(G398),IF(ISBLANK(H398),"0",VLOOKUP(H398,INDIRECT("BSSTTable_"&amp;$C$10),2,FALSE)),INDEX(INDIRECT("CSTTable_"&amp;$C$10),MATCH($C$12,INDIRECT("BldgTypes_"&amp;$C$10),0),MATCH(G398,INDIRECT("CSTTableTypes_"&amp;$C$10),0)))))</f>
        <v>0</v>
      </c>
      <c r="R398" s="128">
        <f t="shared" ca="1" si="142"/>
        <v>0</v>
      </c>
      <c r="S398" s="128">
        <f t="shared" ca="1" si="143"/>
        <v>0</v>
      </c>
      <c r="T398" s="130">
        <f t="shared" si="144"/>
        <v>0</v>
      </c>
      <c r="U398" s="130">
        <f t="shared" si="145"/>
        <v>0</v>
      </c>
      <c r="V398" s="135">
        <f t="shared" ca="1" si="146"/>
        <v>0</v>
      </c>
      <c r="W398" s="135">
        <f t="shared" ca="1" si="147"/>
        <v>0</v>
      </c>
      <c r="X398" s="135">
        <f t="shared" ca="1" si="148"/>
        <v>0</v>
      </c>
      <c r="Y398" s="135">
        <f t="shared" ca="1" si="149"/>
        <v>0</v>
      </c>
      <c r="Z398" s="129">
        <f t="shared" si="150"/>
        <v>0</v>
      </c>
      <c r="AA398" s="129">
        <f t="shared" si="151"/>
        <v>0</v>
      </c>
      <c r="AB398" s="130">
        <f t="shared" ca="1" si="152"/>
        <v>0</v>
      </c>
      <c r="AC398" s="130">
        <f t="shared" ca="1" si="153"/>
        <v>0</v>
      </c>
      <c r="AD398" s="130">
        <f t="shared" si="161"/>
        <v>0</v>
      </c>
      <c r="AE398" s="130">
        <f t="shared" si="162"/>
        <v>0</v>
      </c>
      <c r="AF398" s="130">
        <f t="shared" ca="1" si="154"/>
        <v>0</v>
      </c>
      <c r="AG398" s="130">
        <f t="shared" ca="1" si="155"/>
        <v>0</v>
      </c>
      <c r="AH398" s="218"/>
      <c r="AI398" s="204"/>
      <c r="AJ398" s="204"/>
      <c r="AK398" s="162">
        <f t="shared" si="163"/>
        <v>378</v>
      </c>
      <c r="AL398" s="70">
        <f t="shared" si="156"/>
        <v>0</v>
      </c>
      <c r="AM398" s="70" t="e">
        <f>VLOOKUP(Worksheet!N398,code!$K$3:$M$13,3,FALSE)</f>
        <v>#N/A</v>
      </c>
      <c r="AN398" s="158" t="str">
        <f t="shared" si="138"/>
        <v/>
      </c>
      <c r="AO398" s="158" t="str">
        <f t="shared" si="157"/>
        <v/>
      </c>
      <c r="AP398" s="70" t="str">
        <f t="shared" si="158"/>
        <v/>
      </c>
      <c r="AQ398" s="158" t="str">
        <f t="shared" si="139"/>
        <v/>
      </c>
      <c r="AR398" s="158" t="str">
        <f t="shared" si="159"/>
        <v/>
      </c>
    </row>
    <row r="399" spans="1:44" ht="11.25" customHeight="1" x14ac:dyDescent="0.2">
      <c r="A399" s="131" t="s">
        <v>738</v>
      </c>
      <c r="B399" s="133"/>
      <c r="C399" s="133"/>
      <c r="D399" s="133"/>
      <c r="E399" s="133">
        <v>1</v>
      </c>
      <c r="F399" s="143">
        <f t="shared" si="160"/>
        <v>0</v>
      </c>
      <c r="G399" s="147"/>
      <c r="H399" s="148"/>
      <c r="I399" s="144"/>
      <c r="J399" s="150"/>
      <c r="K399" s="151"/>
      <c r="L399" s="152">
        <f t="shared" si="140"/>
        <v>0</v>
      </c>
      <c r="M399" s="152">
        <f t="shared" si="141"/>
        <v>0</v>
      </c>
      <c r="N399" s="155"/>
      <c r="O399" s="154"/>
      <c r="P399" s="146"/>
      <c r="Q399" s="128">
        <f ca="1">IF(OR(ISBLANK($C$10),ISBLANK($C$12),ISBLANK($G$12),ISBLANK($G$13),AND(LEFT(G399,6)="Atrium",ISBLANK(I399))=TRUE)=TRUE,0,IF(LEFT(G399,6)="Atrium",IF(G399='ASHRAE 90.1 2013 - CST'!$D$2,0.4+I399*0.02,I399*0.03),IF(ISBLANK(G399),IF(ISBLANK(H399),"0",VLOOKUP(H399,INDIRECT("BSSTTable_"&amp;$C$10),2,FALSE)),INDEX(INDIRECT("CSTTable_"&amp;$C$10),MATCH($C$12,INDIRECT("BldgTypes_"&amp;$C$10),0),MATCH(G399,INDIRECT("CSTTableTypes_"&amp;$C$10),0)))))</f>
        <v>0</v>
      </c>
      <c r="R399" s="128">
        <f t="shared" ca="1" si="142"/>
        <v>0</v>
      </c>
      <c r="S399" s="128">
        <f t="shared" ca="1" si="143"/>
        <v>0</v>
      </c>
      <c r="T399" s="130">
        <f t="shared" si="144"/>
        <v>0</v>
      </c>
      <c r="U399" s="130">
        <f t="shared" si="145"/>
        <v>0</v>
      </c>
      <c r="V399" s="135">
        <f t="shared" ca="1" si="146"/>
        <v>0</v>
      </c>
      <c r="W399" s="135">
        <f t="shared" ca="1" si="147"/>
        <v>0</v>
      </c>
      <c r="X399" s="135">
        <f t="shared" ca="1" si="148"/>
        <v>0</v>
      </c>
      <c r="Y399" s="135">
        <f t="shared" ca="1" si="149"/>
        <v>0</v>
      </c>
      <c r="Z399" s="129">
        <f t="shared" si="150"/>
        <v>0</v>
      </c>
      <c r="AA399" s="129">
        <f t="shared" si="151"/>
        <v>0</v>
      </c>
      <c r="AB399" s="130">
        <f t="shared" ca="1" si="152"/>
        <v>0</v>
      </c>
      <c r="AC399" s="130">
        <f t="shared" ca="1" si="153"/>
        <v>0</v>
      </c>
      <c r="AD399" s="130">
        <f t="shared" si="161"/>
        <v>0</v>
      </c>
      <c r="AE399" s="130">
        <f t="shared" si="162"/>
        <v>0</v>
      </c>
      <c r="AF399" s="130">
        <f t="shared" ca="1" si="154"/>
        <v>0</v>
      </c>
      <c r="AG399" s="130">
        <f t="shared" ca="1" si="155"/>
        <v>0</v>
      </c>
      <c r="AH399" s="218"/>
      <c r="AI399" s="204"/>
      <c r="AJ399" s="204"/>
      <c r="AK399" s="162">
        <f t="shared" si="163"/>
        <v>379</v>
      </c>
      <c r="AL399" s="70">
        <f t="shared" si="156"/>
        <v>0</v>
      </c>
      <c r="AM399" s="70" t="e">
        <f>VLOOKUP(Worksheet!N399,code!$K$3:$M$13,3,FALSE)</f>
        <v>#N/A</v>
      </c>
      <c r="AN399" s="158" t="str">
        <f t="shared" si="138"/>
        <v/>
      </c>
      <c r="AO399" s="158" t="str">
        <f t="shared" si="157"/>
        <v/>
      </c>
      <c r="AP399" s="70" t="str">
        <f t="shared" si="158"/>
        <v/>
      </c>
      <c r="AQ399" s="158" t="str">
        <f t="shared" si="139"/>
        <v/>
      </c>
      <c r="AR399" s="158" t="str">
        <f t="shared" si="159"/>
        <v/>
      </c>
    </row>
    <row r="400" spans="1:44" ht="11.25" customHeight="1" x14ac:dyDescent="0.2">
      <c r="A400" s="131" t="s">
        <v>738</v>
      </c>
      <c r="B400" s="133"/>
      <c r="C400" s="133"/>
      <c r="D400" s="133"/>
      <c r="E400" s="133">
        <v>1</v>
      </c>
      <c r="F400" s="143">
        <f t="shared" si="160"/>
        <v>0</v>
      </c>
      <c r="G400" s="147"/>
      <c r="H400" s="148"/>
      <c r="I400" s="144"/>
      <c r="J400" s="150"/>
      <c r="K400" s="151"/>
      <c r="L400" s="152">
        <f t="shared" si="140"/>
        <v>0</v>
      </c>
      <c r="M400" s="152">
        <f t="shared" si="141"/>
        <v>0</v>
      </c>
      <c r="N400" s="155"/>
      <c r="O400" s="154"/>
      <c r="P400" s="146"/>
      <c r="Q400" s="128">
        <f ca="1">IF(OR(ISBLANK($C$10),ISBLANK($C$12),ISBLANK($G$12),ISBLANK($G$13),AND(LEFT(G400,6)="Atrium",ISBLANK(I400))=TRUE)=TRUE,0,IF(LEFT(G400,6)="Atrium",IF(G400='ASHRAE 90.1 2013 - CST'!$D$2,0.4+I400*0.02,I400*0.03),IF(ISBLANK(G400),IF(ISBLANK(H400),"0",VLOOKUP(H400,INDIRECT("BSSTTable_"&amp;$C$10),2,FALSE)),INDEX(INDIRECT("CSTTable_"&amp;$C$10),MATCH($C$12,INDIRECT("BldgTypes_"&amp;$C$10),0),MATCH(G400,INDIRECT("CSTTableTypes_"&amp;$C$10),0)))))</f>
        <v>0</v>
      </c>
      <c r="R400" s="128">
        <f t="shared" ca="1" si="142"/>
        <v>0</v>
      </c>
      <c r="S400" s="128">
        <f t="shared" ca="1" si="143"/>
        <v>0</v>
      </c>
      <c r="T400" s="130">
        <f t="shared" si="144"/>
        <v>0</v>
      </c>
      <c r="U400" s="130">
        <f t="shared" si="145"/>
        <v>0</v>
      </c>
      <c r="V400" s="135">
        <f t="shared" ca="1" si="146"/>
        <v>0</v>
      </c>
      <c r="W400" s="135">
        <f t="shared" ca="1" si="147"/>
        <v>0</v>
      </c>
      <c r="X400" s="135">
        <f t="shared" ca="1" si="148"/>
        <v>0</v>
      </c>
      <c r="Y400" s="135">
        <f t="shared" ca="1" si="149"/>
        <v>0</v>
      </c>
      <c r="Z400" s="129">
        <f t="shared" si="150"/>
        <v>0</v>
      </c>
      <c r="AA400" s="129">
        <f t="shared" si="151"/>
        <v>0</v>
      </c>
      <c r="AB400" s="130">
        <f t="shared" ca="1" si="152"/>
        <v>0</v>
      </c>
      <c r="AC400" s="130">
        <f t="shared" ca="1" si="153"/>
        <v>0</v>
      </c>
      <c r="AD400" s="130">
        <f t="shared" si="161"/>
        <v>0</v>
      </c>
      <c r="AE400" s="130">
        <f t="shared" si="162"/>
        <v>0</v>
      </c>
      <c r="AF400" s="130">
        <f t="shared" ca="1" si="154"/>
        <v>0</v>
      </c>
      <c r="AG400" s="130">
        <f t="shared" ca="1" si="155"/>
        <v>0</v>
      </c>
      <c r="AH400" s="218"/>
      <c r="AI400" s="204"/>
      <c r="AJ400" s="204"/>
      <c r="AK400" s="162">
        <f t="shared" si="163"/>
        <v>380</v>
      </c>
      <c r="AL400" s="70">
        <f t="shared" si="156"/>
        <v>0</v>
      </c>
      <c r="AM400" s="70" t="e">
        <f>VLOOKUP(Worksheet!N400,code!$K$3:$M$13,3,FALSE)</f>
        <v>#N/A</v>
      </c>
      <c r="AN400" s="158" t="str">
        <f t="shared" si="138"/>
        <v/>
      </c>
      <c r="AO400" s="158" t="str">
        <f t="shared" si="157"/>
        <v/>
      </c>
      <c r="AP400" s="70" t="str">
        <f t="shared" si="158"/>
        <v/>
      </c>
      <c r="AQ400" s="158" t="str">
        <f t="shared" si="139"/>
        <v/>
      </c>
      <c r="AR400" s="158" t="str">
        <f t="shared" si="159"/>
        <v/>
      </c>
    </row>
    <row r="401" spans="1:44" ht="11.25" customHeight="1" x14ac:dyDescent="0.2">
      <c r="A401" s="131" t="s">
        <v>738</v>
      </c>
      <c r="B401" s="133"/>
      <c r="C401" s="133"/>
      <c r="D401" s="133"/>
      <c r="E401" s="133">
        <v>1</v>
      </c>
      <c r="F401" s="143">
        <f t="shared" si="160"/>
        <v>0</v>
      </c>
      <c r="G401" s="147"/>
      <c r="H401" s="148"/>
      <c r="I401" s="144"/>
      <c r="J401" s="150"/>
      <c r="K401" s="151"/>
      <c r="L401" s="152">
        <f t="shared" si="140"/>
        <v>0</v>
      </c>
      <c r="M401" s="152">
        <f t="shared" si="141"/>
        <v>0</v>
      </c>
      <c r="N401" s="155"/>
      <c r="O401" s="154"/>
      <c r="P401" s="146"/>
      <c r="Q401" s="128">
        <f ca="1">IF(OR(ISBLANK($C$10),ISBLANK($C$12),ISBLANK($G$12),ISBLANK($G$13),AND(LEFT(G401,6)="Atrium",ISBLANK(I401))=TRUE)=TRUE,0,IF(LEFT(G401,6)="Atrium",IF(G401='ASHRAE 90.1 2013 - CST'!$D$2,0.4+I401*0.02,I401*0.03),IF(ISBLANK(G401),IF(ISBLANK(H401),"0",VLOOKUP(H401,INDIRECT("BSSTTable_"&amp;$C$10),2,FALSE)),INDEX(INDIRECT("CSTTable_"&amp;$C$10),MATCH($C$12,INDIRECT("BldgTypes_"&amp;$C$10),0),MATCH(G401,INDIRECT("CSTTableTypes_"&amp;$C$10),0)))))</f>
        <v>0</v>
      </c>
      <c r="R401" s="128">
        <f t="shared" ca="1" si="142"/>
        <v>0</v>
      </c>
      <c r="S401" s="128">
        <f t="shared" ca="1" si="143"/>
        <v>0</v>
      </c>
      <c r="T401" s="130">
        <f t="shared" si="144"/>
        <v>0</v>
      </c>
      <c r="U401" s="130">
        <f t="shared" si="145"/>
        <v>0</v>
      </c>
      <c r="V401" s="135">
        <f t="shared" ca="1" si="146"/>
        <v>0</v>
      </c>
      <c r="W401" s="135">
        <f t="shared" ca="1" si="147"/>
        <v>0</v>
      </c>
      <c r="X401" s="135">
        <f t="shared" ca="1" si="148"/>
        <v>0</v>
      </c>
      <c r="Y401" s="135">
        <f t="shared" ca="1" si="149"/>
        <v>0</v>
      </c>
      <c r="Z401" s="129">
        <f t="shared" si="150"/>
        <v>0</v>
      </c>
      <c r="AA401" s="129">
        <f t="shared" si="151"/>
        <v>0</v>
      </c>
      <c r="AB401" s="130">
        <f t="shared" ca="1" si="152"/>
        <v>0</v>
      </c>
      <c r="AC401" s="130">
        <f t="shared" ca="1" si="153"/>
        <v>0</v>
      </c>
      <c r="AD401" s="130">
        <f t="shared" si="161"/>
        <v>0</v>
      </c>
      <c r="AE401" s="130">
        <f t="shared" si="162"/>
        <v>0</v>
      </c>
      <c r="AF401" s="130">
        <f t="shared" ca="1" si="154"/>
        <v>0</v>
      </c>
      <c r="AG401" s="130">
        <f t="shared" ca="1" si="155"/>
        <v>0</v>
      </c>
      <c r="AH401" s="218"/>
      <c r="AI401" s="204"/>
      <c r="AJ401" s="204"/>
      <c r="AK401" s="162">
        <f t="shared" si="163"/>
        <v>381</v>
      </c>
      <c r="AL401" s="70">
        <f t="shared" si="156"/>
        <v>0</v>
      </c>
      <c r="AM401" s="70" t="e">
        <f>VLOOKUP(Worksheet!N401,code!$K$3:$M$13,3,FALSE)</f>
        <v>#N/A</v>
      </c>
      <c r="AN401" s="158" t="str">
        <f t="shared" si="138"/>
        <v/>
      </c>
      <c r="AO401" s="158" t="str">
        <f t="shared" si="157"/>
        <v/>
      </c>
      <c r="AP401" s="70" t="str">
        <f t="shared" si="158"/>
        <v/>
      </c>
      <c r="AQ401" s="158" t="str">
        <f t="shared" si="139"/>
        <v/>
      </c>
      <c r="AR401" s="158" t="str">
        <f t="shared" si="159"/>
        <v/>
      </c>
    </row>
    <row r="402" spans="1:44" ht="11.25" customHeight="1" x14ac:dyDescent="0.2">
      <c r="A402" s="131" t="s">
        <v>738</v>
      </c>
      <c r="B402" s="133"/>
      <c r="C402" s="133"/>
      <c r="D402" s="133"/>
      <c r="E402" s="133">
        <v>1</v>
      </c>
      <c r="F402" s="143">
        <f t="shared" si="160"/>
        <v>0</v>
      </c>
      <c r="G402" s="147"/>
      <c r="H402" s="148"/>
      <c r="I402" s="144"/>
      <c r="J402" s="150"/>
      <c r="K402" s="151"/>
      <c r="L402" s="152">
        <f t="shared" si="140"/>
        <v>0</v>
      </c>
      <c r="M402" s="152">
        <f t="shared" si="141"/>
        <v>0</v>
      </c>
      <c r="N402" s="155"/>
      <c r="O402" s="154"/>
      <c r="P402" s="146"/>
      <c r="Q402" s="128">
        <f ca="1">IF(OR(ISBLANK($C$10),ISBLANK($C$12),ISBLANK($G$12),ISBLANK($G$13),AND(LEFT(G402,6)="Atrium",ISBLANK(I402))=TRUE)=TRUE,0,IF(LEFT(G402,6)="Atrium",IF(G402='ASHRAE 90.1 2013 - CST'!$D$2,0.4+I402*0.02,I402*0.03),IF(ISBLANK(G402),IF(ISBLANK(H402),"0",VLOOKUP(H402,INDIRECT("BSSTTable_"&amp;$C$10),2,FALSE)),INDEX(INDIRECT("CSTTable_"&amp;$C$10),MATCH($C$12,INDIRECT("BldgTypes_"&amp;$C$10),0),MATCH(G402,INDIRECT("CSTTableTypes_"&amp;$C$10),0)))))</f>
        <v>0</v>
      </c>
      <c r="R402" s="128">
        <f t="shared" ca="1" si="142"/>
        <v>0</v>
      </c>
      <c r="S402" s="128">
        <f t="shared" ca="1" si="143"/>
        <v>0</v>
      </c>
      <c r="T402" s="130">
        <f t="shared" si="144"/>
        <v>0</v>
      </c>
      <c r="U402" s="130">
        <f t="shared" si="145"/>
        <v>0</v>
      </c>
      <c r="V402" s="135">
        <f t="shared" ca="1" si="146"/>
        <v>0</v>
      </c>
      <c r="W402" s="135">
        <f t="shared" ca="1" si="147"/>
        <v>0</v>
      </c>
      <c r="X402" s="135">
        <f t="shared" ca="1" si="148"/>
        <v>0</v>
      </c>
      <c r="Y402" s="135">
        <f t="shared" ca="1" si="149"/>
        <v>0</v>
      </c>
      <c r="Z402" s="129">
        <f t="shared" si="150"/>
        <v>0</v>
      </c>
      <c r="AA402" s="129">
        <f t="shared" si="151"/>
        <v>0</v>
      </c>
      <c r="AB402" s="130">
        <f t="shared" ca="1" si="152"/>
        <v>0</v>
      </c>
      <c r="AC402" s="130">
        <f t="shared" ca="1" si="153"/>
        <v>0</v>
      </c>
      <c r="AD402" s="130">
        <f t="shared" si="161"/>
        <v>0</v>
      </c>
      <c r="AE402" s="130">
        <f t="shared" si="162"/>
        <v>0</v>
      </c>
      <c r="AF402" s="130">
        <f t="shared" ca="1" si="154"/>
        <v>0</v>
      </c>
      <c r="AG402" s="130">
        <f t="shared" ca="1" si="155"/>
        <v>0</v>
      </c>
      <c r="AH402" s="218"/>
      <c r="AI402" s="204"/>
      <c r="AJ402" s="204"/>
      <c r="AK402" s="162">
        <f t="shared" si="163"/>
        <v>382</v>
      </c>
      <c r="AL402" s="70">
        <f t="shared" si="156"/>
        <v>0</v>
      </c>
      <c r="AM402" s="70" t="e">
        <f>VLOOKUP(Worksheet!N402,code!$K$3:$M$13,3,FALSE)</f>
        <v>#N/A</v>
      </c>
      <c r="AN402" s="158" t="str">
        <f t="shared" si="138"/>
        <v/>
      </c>
      <c r="AO402" s="158" t="str">
        <f t="shared" si="157"/>
        <v/>
      </c>
      <c r="AP402" s="70" t="str">
        <f t="shared" si="158"/>
        <v/>
      </c>
      <c r="AQ402" s="158" t="str">
        <f t="shared" si="139"/>
        <v/>
      </c>
      <c r="AR402" s="158" t="str">
        <f t="shared" si="159"/>
        <v/>
      </c>
    </row>
    <row r="403" spans="1:44" ht="11.25" customHeight="1" x14ac:dyDescent="0.2">
      <c r="A403" s="131" t="s">
        <v>738</v>
      </c>
      <c r="B403" s="133"/>
      <c r="C403" s="133"/>
      <c r="D403" s="133"/>
      <c r="E403" s="133">
        <v>1</v>
      </c>
      <c r="F403" s="143">
        <f t="shared" si="160"/>
        <v>0</v>
      </c>
      <c r="G403" s="147"/>
      <c r="H403" s="148"/>
      <c r="I403" s="144"/>
      <c r="J403" s="150"/>
      <c r="K403" s="151"/>
      <c r="L403" s="152">
        <f t="shared" si="140"/>
        <v>0</v>
      </c>
      <c r="M403" s="152">
        <f t="shared" si="141"/>
        <v>0</v>
      </c>
      <c r="N403" s="155"/>
      <c r="O403" s="154"/>
      <c r="P403" s="146"/>
      <c r="Q403" s="128">
        <f ca="1">IF(OR(ISBLANK($C$10),ISBLANK($C$12),ISBLANK($G$12),ISBLANK($G$13),AND(LEFT(G403,6)="Atrium",ISBLANK(I403))=TRUE)=TRUE,0,IF(LEFT(G403,6)="Atrium",IF(G403='ASHRAE 90.1 2013 - CST'!$D$2,0.4+I403*0.02,I403*0.03),IF(ISBLANK(G403),IF(ISBLANK(H403),"0",VLOOKUP(H403,INDIRECT("BSSTTable_"&amp;$C$10),2,FALSE)),INDEX(INDIRECT("CSTTable_"&amp;$C$10),MATCH($C$12,INDIRECT("BldgTypes_"&amp;$C$10),0),MATCH(G403,INDIRECT("CSTTableTypes_"&amp;$C$10),0)))))</f>
        <v>0</v>
      </c>
      <c r="R403" s="128">
        <f t="shared" ca="1" si="142"/>
        <v>0</v>
      </c>
      <c r="S403" s="128">
        <f t="shared" ca="1" si="143"/>
        <v>0</v>
      </c>
      <c r="T403" s="130">
        <f t="shared" si="144"/>
        <v>0</v>
      </c>
      <c r="U403" s="130">
        <f t="shared" si="145"/>
        <v>0</v>
      </c>
      <c r="V403" s="135">
        <f t="shared" ca="1" si="146"/>
        <v>0</v>
      </c>
      <c r="W403" s="135">
        <f t="shared" ca="1" si="147"/>
        <v>0</v>
      </c>
      <c r="X403" s="135">
        <f t="shared" ca="1" si="148"/>
        <v>0</v>
      </c>
      <c r="Y403" s="135">
        <f t="shared" ca="1" si="149"/>
        <v>0</v>
      </c>
      <c r="Z403" s="129">
        <f t="shared" si="150"/>
        <v>0</v>
      </c>
      <c r="AA403" s="129">
        <f t="shared" si="151"/>
        <v>0</v>
      </c>
      <c r="AB403" s="130">
        <f t="shared" ca="1" si="152"/>
        <v>0</v>
      </c>
      <c r="AC403" s="130">
        <f t="shared" ca="1" si="153"/>
        <v>0</v>
      </c>
      <c r="AD403" s="130">
        <f t="shared" si="161"/>
        <v>0</v>
      </c>
      <c r="AE403" s="130">
        <f t="shared" si="162"/>
        <v>0</v>
      </c>
      <c r="AF403" s="130">
        <f t="shared" ca="1" si="154"/>
        <v>0</v>
      </c>
      <c r="AG403" s="130">
        <f t="shared" ca="1" si="155"/>
        <v>0</v>
      </c>
      <c r="AH403" s="218"/>
      <c r="AI403" s="204"/>
      <c r="AJ403" s="204"/>
      <c r="AK403" s="162">
        <f t="shared" si="163"/>
        <v>383</v>
      </c>
      <c r="AL403" s="70">
        <f t="shared" si="156"/>
        <v>0</v>
      </c>
      <c r="AM403" s="70" t="e">
        <f>VLOOKUP(Worksheet!N403,code!$K$3:$M$13,3,FALSE)</f>
        <v>#N/A</v>
      </c>
      <c r="AN403" s="158" t="str">
        <f t="shared" si="138"/>
        <v/>
      </c>
      <c r="AO403" s="158" t="str">
        <f t="shared" si="157"/>
        <v/>
      </c>
      <c r="AP403" s="70" t="str">
        <f t="shared" si="158"/>
        <v/>
      </c>
      <c r="AQ403" s="158" t="str">
        <f t="shared" si="139"/>
        <v/>
      </c>
      <c r="AR403" s="158" t="str">
        <f t="shared" si="159"/>
        <v/>
      </c>
    </row>
    <row r="404" spans="1:44" ht="11.25" customHeight="1" x14ac:dyDescent="0.2">
      <c r="A404" s="131" t="s">
        <v>738</v>
      </c>
      <c r="B404" s="133"/>
      <c r="C404" s="133"/>
      <c r="D404" s="133"/>
      <c r="E404" s="133">
        <v>1</v>
      </c>
      <c r="F404" s="143">
        <f t="shared" si="160"/>
        <v>0</v>
      </c>
      <c r="G404" s="147"/>
      <c r="H404" s="148"/>
      <c r="I404" s="144"/>
      <c r="J404" s="150"/>
      <c r="K404" s="151"/>
      <c r="L404" s="152">
        <f t="shared" si="140"/>
        <v>0</v>
      </c>
      <c r="M404" s="152">
        <f t="shared" si="141"/>
        <v>0</v>
      </c>
      <c r="N404" s="155"/>
      <c r="O404" s="154"/>
      <c r="P404" s="146"/>
      <c r="Q404" s="128">
        <f ca="1">IF(OR(ISBLANK($C$10),ISBLANK($C$12),ISBLANK($G$12),ISBLANK($G$13),AND(LEFT(G404,6)="Atrium",ISBLANK(I404))=TRUE)=TRUE,0,IF(LEFT(G404,6)="Atrium",IF(G404='ASHRAE 90.1 2013 - CST'!$D$2,0.4+I404*0.02,I404*0.03),IF(ISBLANK(G404),IF(ISBLANK(H404),"0",VLOOKUP(H404,INDIRECT("BSSTTable_"&amp;$C$10),2,FALSE)),INDEX(INDIRECT("CSTTable_"&amp;$C$10),MATCH($C$12,INDIRECT("BldgTypes_"&amp;$C$10),0),MATCH(G404,INDIRECT("CSTTableTypes_"&amp;$C$10),0)))))</f>
        <v>0</v>
      </c>
      <c r="R404" s="128">
        <f t="shared" ca="1" si="142"/>
        <v>0</v>
      </c>
      <c r="S404" s="128">
        <f t="shared" ca="1" si="143"/>
        <v>0</v>
      </c>
      <c r="T404" s="130">
        <f t="shared" si="144"/>
        <v>0</v>
      </c>
      <c r="U404" s="130">
        <f t="shared" si="145"/>
        <v>0</v>
      </c>
      <c r="V404" s="135">
        <f t="shared" ca="1" si="146"/>
        <v>0</v>
      </c>
      <c r="W404" s="135">
        <f t="shared" ca="1" si="147"/>
        <v>0</v>
      </c>
      <c r="X404" s="135">
        <f t="shared" ca="1" si="148"/>
        <v>0</v>
      </c>
      <c r="Y404" s="135">
        <f t="shared" ca="1" si="149"/>
        <v>0</v>
      </c>
      <c r="Z404" s="129">
        <f t="shared" si="150"/>
        <v>0</v>
      </c>
      <c r="AA404" s="129">
        <f t="shared" si="151"/>
        <v>0</v>
      </c>
      <c r="AB404" s="130">
        <f t="shared" ca="1" si="152"/>
        <v>0</v>
      </c>
      <c r="AC404" s="130">
        <f t="shared" ca="1" si="153"/>
        <v>0</v>
      </c>
      <c r="AD404" s="130">
        <f t="shared" si="161"/>
        <v>0</v>
      </c>
      <c r="AE404" s="130">
        <f t="shared" si="162"/>
        <v>0</v>
      </c>
      <c r="AF404" s="130">
        <f t="shared" ca="1" si="154"/>
        <v>0</v>
      </c>
      <c r="AG404" s="130">
        <f t="shared" ca="1" si="155"/>
        <v>0</v>
      </c>
      <c r="AH404" s="218"/>
      <c r="AI404" s="204"/>
      <c r="AJ404" s="204"/>
      <c r="AK404" s="162">
        <f t="shared" si="163"/>
        <v>384</v>
      </c>
      <c r="AL404" s="70">
        <f t="shared" si="156"/>
        <v>0</v>
      </c>
      <c r="AM404" s="70" t="e">
        <f>VLOOKUP(Worksheet!N404,code!$K$3:$M$13,3,FALSE)</f>
        <v>#N/A</v>
      </c>
      <c r="AN404" s="158" t="str">
        <f t="shared" si="138"/>
        <v/>
      </c>
      <c r="AO404" s="158" t="str">
        <f t="shared" si="157"/>
        <v/>
      </c>
      <c r="AP404" s="70" t="str">
        <f t="shared" si="158"/>
        <v/>
      </c>
      <c r="AQ404" s="158" t="str">
        <f t="shared" si="139"/>
        <v/>
      </c>
      <c r="AR404" s="158" t="str">
        <f t="shared" si="159"/>
        <v/>
      </c>
    </row>
    <row r="405" spans="1:44" ht="11.25" customHeight="1" x14ac:dyDescent="0.2">
      <c r="A405" s="131" t="s">
        <v>738</v>
      </c>
      <c r="B405" s="133"/>
      <c r="C405" s="133"/>
      <c r="D405" s="133"/>
      <c r="E405" s="133">
        <v>1</v>
      </c>
      <c r="F405" s="143">
        <f t="shared" si="160"/>
        <v>0</v>
      </c>
      <c r="G405" s="147"/>
      <c r="H405" s="148"/>
      <c r="I405" s="144"/>
      <c r="J405" s="150"/>
      <c r="K405" s="151"/>
      <c r="L405" s="152">
        <f t="shared" si="140"/>
        <v>0</v>
      </c>
      <c r="M405" s="152">
        <f t="shared" si="141"/>
        <v>0</v>
      </c>
      <c r="N405" s="155"/>
      <c r="O405" s="154"/>
      <c r="P405" s="146"/>
      <c r="Q405" s="128">
        <f ca="1">IF(OR(ISBLANK($C$10),ISBLANK($C$12),ISBLANK($G$12),ISBLANK($G$13),AND(LEFT(G405,6)="Atrium",ISBLANK(I405))=TRUE)=TRUE,0,IF(LEFT(G405,6)="Atrium",IF(G405='ASHRAE 90.1 2013 - CST'!$D$2,0.4+I405*0.02,I405*0.03),IF(ISBLANK(G405),IF(ISBLANK(H405),"0",VLOOKUP(H405,INDIRECT("BSSTTable_"&amp;$C$10),2,FALSE)),INDEX(INDIRECT("CSTTable_"&amp;$C$10),MATCH($C$12,INDIRECT("BldgTypes_"&amp;$C$10),0),MATCH(G405,INDIRECT("CSTTableTypes_"&amp;$C$10),0)))))</f>
        <v>0</v>
      </c>
      <c r="R405" s="128">
        <f t="shared" ca="1" si="142"/>
        <v>0</v>
      </c>
      <c r="S405" s="128">
        <f t="shared" ca="1" si="143"/>
        <v>0</v>
      </c>
      <c r="T405" s="130">
        <f t="shared" si="144"/>
        <v>0</v>
      </c>
      <c r="U405" s="130">
        <f t="shared" si="145"/>
        <v>0</v>
      </c>
      <c r="V405" s="135">
        <f t="shared" ca="1" si="146"/>
        <v>0</v>
      </c>
      <c r="W405" s="135">
        <f t="shared" ca="1" si="147"/>
        <v>0</v>
      </c>
      <c r="X405" s="135">
        <f t="shared" ca="1" si="148"/>
        <v>0</v>
      </c>
      <c r="Y405" s="135">
        <f t="shared" ca="1" si="149"/>
        <v>0</v>
      </c>
      <c r="Z405" s="129">
        <f t="shared" si="150"/>
        <v>0</v>
      </c>
      <c r="AA405" s="129">
        <f t="shared" si="151"/>
        <v>0</v>
      </c>
      <c r="AB405" s="130">
        <f t="shared" ca="1" si="152"/>
        <v>0</v>
      </c>
      <c r="AC405" s="130">
        <f t="shared" ca="1" si="153"/>
        <v>0</v>
      </c>
      <c r="AD405" s="130">
        <f t="shared" si="161"/>
        <v>0</v>
      </c>
      <c r="AE405" s="130">
        <f t="shared" si="162"/>
        <v>0</v>
      </c>
      <c r="AF405" s="130">
        <f t="shared" ca="1" si="154"/>
        <v>0</v>
      </c>
      <c r="AG405" s="130">
        <f t="shared" ca="1" si="155"/>
        <v>0</v>
      </c>
      <c r="AH405" s="218"/>
      <c r="AI405" s="204"/>
      <c r="AJ405" s="204"/>
      <c r="AK405" s="162">
        <f t="shared" si="163"/>
        <v>385</v>
      </c>
      <c r="AL405" s="70">
        <f t="shared" si="156"/>
        <v>0</v>
      </c>
      <c r="AM405" s="70" t="e">
        <f>VLOOKUP(Worksheet!N405,code!$K$3:$M$13,3,FALSE)</f>
        <v>#N/A</v>
      </c>
      <c r="AN405" s="158" t="str">
        <f t="shared" ref="AN405:AN468" si="164">IF($AP$17&lt;&gt;0, $AD$7/$AP$17*AP405, "")</f>
        <v/>
      </c>
      <c r="AO405" s="158" t="str">
        <f t="shared" si="157"/>
        <v/>
      </c>
      <c r="AP405" s="70" t="str">
        <f t="shared" si="158"/>
        <v/>
      </c>
      <c r="AQ405" s="158" t="str">
        <f t="shared" ref="AQ405:AQ468" si="165">IF($AP$17&lt;&gt;0, $AE$7/$AP$17*$AP405, "")</f>
        <v/>
      </c>
      <c r="AR405" s="158" t="str">
        <f t="shared" si="159"/>
        <v/>
      </c>
    </row>
    <row r="406" spans="1:44" ht="11.25" customHeight="1" x14ac:dyDescent="0.2">
      <c r="A406" s="131" t="s">
        <v>738</v>
      </c>
      <c r="B406" s="133"/>
      <c r="C406" s="133"/>
      <c r="D406" s="133"/>
      <c r="E406" s="133">
        <v>1</v>
      </c>
      <c r="F406" s="143">
        <f t="shared" si="160"/>
        <v>0</v>
      </c>
      <c r="G406" s="147"/>
      <c r="H406" s="148"/>
      <c r="I406" s="144"/>
      <c r="J406" s="150"/>
      <c r="K406" s="151"/>
      <c r="L406" s="152">
        <f t="shared" ref="L406:L469" si="166">C406*$E406</f>
        <v>0</v>
      </c>
      <c r="M406" s="152">
        <f t="shared" ref="M406:M469" si="167">D406*$E406</f>
        <v>0</v>
      </c>
      <c r="N406" s="155"/>
      <c r="O406" s="154"/>
      <c r="P406" s="146"/>
      <c r="Q406" s="128">
        <f ca="1">IF(OR(ISBLANK($C$10),ISBLANK($C$12),ISBLANK($G$12),ISBLANK($G$13),AND(LEFT(G406,6)="Atrium",ISBLANK(I406))=TRUE)=TRUE,0,IF(LEFT(G406,6)="Atrium",IF(G406='ASHRAE 90.1 2013 - CST'!$D$2,0.4+I406*0.02,I406*0.03),IF(ISBLANK(G406),IF(ISBLANK(H406),"0",VLOOKUP(H406,INDIRECT("BSSTTable_"&amp;$C$10),2,FALSE)),INDEX(INDIRECT("CSTTable_"&amp;$C$10),MATCH($C$12,INDIRECT("BldgTypes_"&amp;$C$10),0),MATCH(G406,INDIRECT("CSTTableTypes_"&amp;$C$10),0)))))</f>
        <v>0</v>
      </c>
      <c r="R406" s="128">
        <f t="shared" ref="R406:R469" ca="1" si="168">Q406</f>
        <v>0</v>
      </c>
      <c r="S406" s="128">
        <f t="shared" ref="S406:S469" ca="1" si="169">R406*F406</f>
        <v>0</v>
      </c>
      <c r="T406" s="130">
        <f t="shared" ref="T406:T469" si="170">L406*P406</f>
        <v>0</v>
      </c>
      <c r="U406" s="130">
        <f t="shared" ref="U406:U469" si="171">M406*P406</f>
        <v>0</v>
      </c>
      <c r="V406" s="135">
        <f t="shared" ref="V406:V469" ca="1" si="172">spaceSum(ROW(T406), COLUMN(T406))</f>
        <v>0</v>
      </c>
      <c r="W406" s="135">
        <f t="shared" ref="W406:W469" ca="1" si="173">spaceSum(ROW(U406), COLUMN(U406))</f>
        <v>0</v>
      </c>
      <c r="X406" s="135">
        <f t="shared" ref="X406:X469" ca="1" si="174">spaceSumIfYes(ROW(L406), COLUMN(L406), COLUMN(K406))</f>
        <v>0</v>
      </c>
      <c r="Y406" s="135">
        <f t="shared" ref="Y406:Y469" ca="1" si="175">spaceSumIfYes(ROW(M406), COLUMN(M406), COLUMN(K406))</f>
        <v>0</v>
      </c>
      <c r="Z406" s="129">
        <f t="shared" ref="Z406:Z469" si="176">IF(B406=0,0,IF(AND(X406&gt;0,(S406-V406&gt;0)),"Y","N"))</f>
        <v>0</v>
      </c>
      <c r="AA406" s="129">
        <f t="shared" ref="AA406:AA469" si="177">IF(B406=0,0,IF(AND(Y406&gt;0,(S406-W406&gt;0)),"Y","N"))</f>
        <v>0</v>
      </c>
      <c r="AB406" s="130">
        <f t="shared" ref="AB406:AB469" ca="1" si="178">IF(AND(NOT(ISNA(R406))),F406,0)</f>
        <v>0</v>
      </c>
      <c r="AC406" s="130">
        <f t="shared" ref="AC406:AC469" ca="1" si="179">IF(NOT(ISNA(S406)),S406,0)</f>
        <v>0</v>
      </c>
      <c r="AD406" s="130">
        <f t="shared" si="161"/>
        <v>0</v>
      </c>
      <c r="AE406" s="130">
        <f t="shared" si="162"/>
        <v>0</v>
      </c>
      <c r="AF406" s="130">
        <f t="shared" ref="AF406:AF469" ca="1" si="180">IF(AND(NOT(ISNA(V406)),$Z406="y"),X406,0)</f>
        <v>0</v>
      </c>
      <c r="AG406" s="130">
        <f t="shared" ref="AG406:AG469" ca="1" si="181">IF(AND(NOT(ISNA(W406)),$AA406="y"),Y406,0)</f>
        <v>0</v>
      </c>
      <c r="AH406" s="218"/>
      <c r="AI406" s="204"/>
      <c r="AJ406" s="204"/>
      <c r="AK406" s="162">
        <f t="shared" si="163"/>
        <v>386</v>
      </c>
      <c r="AL406" s="70">
        <f t="shared" ref="AL406:AL469" si="182">IF(T406&gt;0, IF(ISERROR(T406)=FALSE,T406),IF(ISERROR(U406)=FALSE,U406))</f>
        <v>0</v>
      </c>
      <c r="AM406" s="70" t="e">
        <f>VLOOKUP(Worksheet!N406,code!$K$3:$M$13,3,FALSE)</f>
        <v>#N/A</v>
      </c>
      <c r="AN406" s="158" t="str">
        <f t="shared" si="164"/>
        <v/>
      </c>
      <c r="AO406" s="158" t="str">
        <f t="shared" ref="AO406:AO469" si="183">IF($AP$17&lt;&gt;0, $T$12/$AP$17*AP406, "")</f>
        <v/>
      </c>
      <c r="AP406" s="70" t="str">
        <f t="shared" ref="AP406:AP469" si="184">IF(ISERROR(AL406)=FALSE,IF(ISERROR(AM406)=FALSE,AM406*AL406,""),"")</f>
        <v/>
      </c>
      <c r="AQ406" s="158" t="str">
        <f t="shared" si="165"/>
        <v/>
      </c>
      <c r="AR406" s="158" t="str">
        <f t="shared" ref="AR406:AR469" si="185">IF($AP$17&lt;&gt;0, $T$13/$AP$17*$AP406, "")</f>
        <v/>
      </c>
    </row>
    <row r="407" spans="1:44" ht="11.25" customHeight="1" x14ac:dyDescent="0.2">
      <c r="A407" s="131" t="s">
        <v>738</v>
      </c>
      <c r="B407" s="133"/>
      <c r="C407" s="133"/>
      <c r="D407" s="133"/>
      <c r="E407" s="133">
        <v>1</v>
      </c>
      <c r="F407" s="143">
        <f t="shared" si="160"/>
        <v>0</v>
      </c>
      <c r="G407" s="147"/>
      <c r="H407" s="148"/>
      <c r="I407" s="144"/>
      <c r="J407" s="150"/>
      <c r="K407" s="151"/>
      <c r="L407" s="152">
        <f t="shared" si="166"/>
        <v>0</v>
      </c>
      <c r="M407" s="152">
        <f t="shared" si="167"/>
        <v>0</v>
      </c>
      <c r="N407" s="155"/>
      <c r="O407" s="154"/>
      <c r="P407" s="146"/>
      <c r="Q407" s="128">
        <f ca="1">IF(OR(ISBLANK($C$10),ISBLANK($C$12),ISBLANK($G$12),ISBLANK($G$13),AND(LEFT(G407,6)="Atrium",ISBLANK(I407))=TRUE)=TRUE,0,IF(LEFT(G407,6)="Atrium",IF(G407='ASHRAE 90.1 2013 - CST'!$D$2,0.4+I407*0.02,I407*0.03),IF(ISBLANK(G407),IF(ISBLANK(H407),"0",VLOOKUP(H407,INDIRECT("BSSTTable_"&amp;$C$10),2,FALSE)),INDEX(INDIRECT("CSTTable_"&amp;$C$10),MATCH($C$12,INDIRECT("BldgTypes_"&amp;$C$10),0),MATCH(G407,INDIRECT("CSTTableTypes_"&amp;$C$10),0)))))</f>
        <v>0</v>
      </c>
      <c r="R407" s="128">
        <f t="shared" ca="1" si="168"/>
        <v>0</v>
      </c>
      <c r="S407" s="128">
        <f t="shared" ca="1" si="169"/>
        <v>0</v>
      </c>
      <c r="T407" s="130">
        <f t="shared" si="170"/>
        <v>0</v>
      </c>
      <c r="U407" s="130">
        <f t="shared" si="171"/>
        <v>0</v>
      </c>
      <c r="V407" s="135">
        <f t="shared" ca="1" si="172"/>
        <v>0</v>
      </c>
      <c r="W407" s="135">
        <f t="shared" ca="1" si="173"/>
        <v>0</v>
      </c>
      <c r="X407" s="135">
        <f t="shared" ca="1" si="174"/>
        <v>0</v>
      </c>
      <c r="Y407" s="135">
        <f t="shared" ca="1" si="175"/>
        <v>0</v>
      </c>
      <c r="Z407" s="129">
        <f t="shared" si="176"/>
        <v>0</v>
      </c>
      <c r="AA407" s="129">
        <f t="shared" si="177"/>
        <v>0</v>
      </c>
      <c r="AB407" s="130">
        <f t="shared" ca="1" si="178"/>
        <v>0</v>
      </c>
      <c r="AC407" s="130">
        <f t="shared" ca="1" si="179"/>
        <v>0</v>
      </c>
      <c r="AD407" s="130">
        <f t="shared" si="161"/>
        <v>0</v>
      </c>
      <c r="AE407" s="130">
        <f t="shared" si="162"/>
        <v>0</v>
      </c>
      <c r="AF407" s="130">
        <f t="shared" ca="1" si="180"/>
        <v>0</v>
      </c>
      <c r="AG407" s="130">
        <f t="shared" ca="1" si="181"/>
        <v>0</v>
      </c>
      <c r="AH407" s="218"/>
      <c r="AI407" s="204"/>
      <c r="AJ407" s="204"/>
      <c r="AK407" s="162">
        <f t="shared" si="163"/>
        <v>387</v>
      </c>
      <c r="AL407" s="70">
        <f t="shared" si="182"/>
        <v>0</v>
      </c>
      <c r="AM407" s="70" t="e">
        <f>VLOOKUP(Worksheet!N407,code!$K$3:$M$13,3,FALSE)</f>
        <v>#N/A</v>
      </c>
      <c r="AN407" s="158" t="str">
        <f t="shared" si="164"/>
        <v/>
      </c>
      <c r="AO407" s="158" t="str">
        <f t="shared" si="183"/>
        <v/>
      </c>
      <c r="AP407" s="70" t="str">
        <f t="shared" si="184"/>
        <v/>
      </c>
      <c r="AQ407" s="158" t="str">
        <f t="shared" si="165"/>
        <v/>
      </c>
      <c r="AR407" s="158" t="str">
        <f t="shared" si="185"/>
        <v/>
      </c>
    </row>
    <row r="408" spans="1:44" ht="11.25" customHeight="1" x14ac:dyDescent="0.2">
      <c r="A408" s="131" t="s">
        <v>738</v>
      </c>
      <c r="B408" s="133"/>
      <c r="C408" s="133"/>
      <c r="D408" s="133"/>
      <c r="E408" s="133">
        <v>1</v>
      </c>
      <c r="F408" s="143">
        <f t="shared" si="160"/>
        <v>0</v>
      </c>
      <c r="G408" s="147"/>
      <c r="H408" s="148"/>
      <c r="I408" s="144"/>
      <c r="J408" s="150"/>
      <c r="K408" s="151"/>
      <c r="L408" s="152">
        <f t="shared" si="166"/>
        <v>0</v>
      </c>
      <c r="M408" s="152">
        <f t="shared" si="167"/>
        <v>0</v>
      </c>
      <c r="N408" s="155"/>
      <c r="O408" s="154"/>
      <c r="P408" s="146"/>
      <c r="Q408" s="128">
        <f ca="1">IF(OR(ISBLANK($C$10),ISBLANK($C$12),ISBLANK($G$12),ISBLANK($G$13),AND(LEFT(G408,6)="Atrium",ISBLANK(I408))=TRUE)=TRUE,0,IF(LEFT(G408,6)="Atrium",IF(G408='ASHRAE 90.1 2013 - CST'!$D$2,0.4+I408*0.02,I408*0.03),IF(ISBLANK(G408),IF(ISBLANK(H408),"0",VLOOKUP(H408,INDIRECT("BSSTTable_"&amp;$C$10),2,FALSE)),INDEX(INDIRECT("CSTTable_"&amp;$C$10),MATCH($C$12,INDIRECT("BldgTypes_"&amp;$C$10),0),MATCH(G408,INDIRECT("CSTTableTypes_"&amp;$C$10),0)))))</f>
        <v>0</v>
      </c>
      <c r="R408" s="128">
        <f t="shared" ca="1" si="168"/>
        <v>0</v>
      </c>
      <c r="S408" s="128">
        <f t="shared" ca="1" si="169"/>
        <v>0</v>
      </c>
      <c r="T408" s="130">
        <f t="shared" si="170"/>
        <v>0</v>
      </c>
      <c r="U408" s="130">
        <f t="shared" si="171"/>
        <v>0</v>
      </c>
      <c r="V408" s="135">
        <f t="shared" ca="1" si="172"/>
        <v>0</v>
      </c>
      <c r="W408" s="135">
        <f t="shared" ca="1" si="173"/>
        <v>0</v>
      </c>
      <c r="X408" s="135">
        <f t="shared" ca="1" si="174"/>
        <v>0</v>
      </c>
      <c r="Y408" s="135">
        <f t="shared" ca="1" si="175"/>
        <v>0</v>
      </c>
      <c r="Z408" s="129">
        <f t="shared" si="176"/>
        <v>0</v>
      </c>
      <c r="AA408" s="129">
        <f t="shared" si="177"/>
        <v>0</v>
      </c>
      <c r="AB408" s="130">
        <f t="shared" ca="1" si="178"/>
        <v>0</v>
      </c>
      <c r="AC408" s="130">
        <f t="shared" ca="1" si="179"/>
        <v>0</v>
      </c>
      <c r="AD408" s="130">
        <f t="shared" si="161"/>
        <v>0</v>
      </c>
      <c r="AE408" s="130">
        <f t="shared" si="162"/>
        <v>0</v>
      </c>
      <c r="AF408" s="130">
        <f t="shared" ca="1" si="180"/>
        <v>0</v>
      </c>
      <c r="AG408" s="130">
        <f t="shared" ca="1" si="181"/>
        <v>0</v>
      </c>
      <c r="AH408" s="218"/>
      <c r="AI408" s="204"/>
      <c r="AJ408" s="204"/>
      <c r="AK408" s="162">
        <f t="shared" si="163"/>
        <v>388</v>
      </c>
      <c r="AL408" s="70">
        <f t="shared" si="182"/>
        <v>0</v>
      </c>
      <c r="AM408" s="70" t="e">
        <f>VLOOKUP(Worksheet!N408,code!$K$3:$M$13,3,FALSE)</f>
        <v>#N/A</v>
      </c>
      <c r="AN408" s="158" t="str">
        <f t="shared" si="164"/>
        <v/>
      </c>
      <c r="AO408" s="158" t="str">
        <f t="shared" si="183"/>
        <v/>
      </c>
      <c r="AP408" s="70" t="str">
        <f t="shared" si="184"/>
        <v/>
      </c>
      <c r="AQ408" s="158" t="str">
        <f t="shared" si="165"/>
        <v/>
      </c>
      <c r="AR408" s="158" t="str">
        <f t="shared" si="185"/>
        <v/>
      </c>
    </row>
    <row r="409" spans="1:44" ht="11.25" customHeight="1" x14ac:dyDescent="0.2">
      <c r="A409" s="131" t="s">
        <v>738</v>
      </c>
      <c r="B409" s="133"/>
      <c r="C409" s="133"/>
      <c r="D409" s="133"/>
      <c r="E409" s="133">
        <v>1</v>
      </c>
      <c r="F409" s="143">
        <f t="shared" si="160"/>
        <v>0</v>
      </c>
      <c r="G409" s="147"/>
      <c r="H409" s="148"/>
      <c r="I409" s="144"/>
      <c r="J409" s="150"/>
      <c r="K409" s="151"/>
      <c r="L409" s="152">
        <f t="shared" si="166"/>
        <v>0</v>
      </c>
      <c r="M409" s="152">
        <f t="shared" si="167"/>
        <v>0</v>
      </c>
      <c r="N409" s="155"/>
      <c r="O409" s="154"/>
      <c r="P409" s="146"/>
      <c r="Q409" s="128">
        <f ca="1">IF(OR(ISBLANK($C$10),ISBLANK($C$12),ISBLANK($G$12),ISBLANK($G$13),AND(LEFT(G409,6)="Atrium",ISBLANK(I409))=TRUE)=TRUE,0,IF(LEFT(G409,6)="Atrium",IF(G409='ASHRAE 90.1 2013 - CST'!$D$2,0.4+I409*0.02,I409*0.03),IF(ISBLANK(G409),IF(ISBLANK(H409),"0",VLOOKUP(H409,INDIRECT("BSSTTable_"&amp;$C$10),2,FALSE)),INDEX(INDIRECT("CSTTable_"&amp;$C$10),MATCH($C$12,INDIRECT("BldgTypes_"&amp;$C$10),0),MATCH(G409,INDIRECT("CSTTableTypes_"&amp;$C$10),0)))))</f>
        <v>0</v>
      </c>
      <c r="R409" s="128">
        <f t="shared" ca="1" si="168"/>
        <v>0</v>
      </c>
      <c r="S409" s="128">
        <f t="shared" ca="1" si="169"/>
        <v>0</v>
      </c>
      <c r="T409" s="130">
        <f t="shared" si="170"/>
        <v>0</v>
      </c>
      <c r="U409" s="130">
        <f t="shared" si="171"/>
        <v>0</v>
      </c>
      <c r="V409" s="135">
        <f t="shared" ca="1" si="172"/>
        <v>0</v>
      </c>
      <c r="W409" s="135">
        <f t="shared" ca="1" si="173"/>
        <v>0</v>
      </c>
      <c r="X409" s="135">
        <f t="shared" ca="1" si="174"/>
        <v>0</v>
      </c>
      <c r="Y409" s="135">
        <f t="shared" ca="1" si="175"/>
        <v>0</v>
      </c>
      <c r="Z409" s="129">
        <f t="shared" si="176"/>
        <v>0</v>
      </c>
      <c r="AA409" s="129">
        <f t="shared" si="177"/>
        <v>0</v>
      </c>
      <c r="AB409" s="130">
        <f t="shared" ca="1" si="178"/>
        <v>0</v>
      </c>
      <c r="AC409" s="130">
        <f t="shared" ca="1" si="179"/>
        <v>0</v>
      </c>
      <c r="AD409" s="130">
        <f t="shared" si="161"/>
        <v>0</v>
      </c>
      <c r="AE409" s="130">
        <f t="shared" si="162"/>
        <v>0</v>
      </c>
      <c r="AF409" s="130">
        <f t="shared" ca="1" si="180"/>
        <v>0</v>
      </c>
      <c r="AG409" s="130">
        <f t="shared" ca="1" si="181"/>
        <v>0</v>
      </c>
      <c r="AH409" s="218"/>
      <c r="AI409" s="204"/>
      <c r="AJ409" s="204"/>
      <c r="AK409" s="162">
        <f t="shared" si="163"/>
        <v>389</v>
      </c>
      <c r="AL409" s="70">
        <f t="shared" si="182"/>
        <v>0</v>
      </c>
      <c r="AM409" s="70" t="e">
        <f>VLOOKUP(Worksheet!N409,code!$K$3:$M$13,3,FALSE)</f>
        <v>#N/A</v>
      </c>
      <c r="AN409" s="158" t="str">
        <f t="shared" si="164"/>
        <v/>
      </c>
      <c r="AO409" s="158" t="str">
        <f t="shared" si="183"/>
        <v/>
      </c>
      <c r="AP409" s="70" t="str">
        <f t="shared" si="184"/>
        <v/>
      </c>
      <c r="AQ409" s="158" t="str">
        <f t="shared" si="165"/>
        <v/>
      </c>
      <c r="AR409" s="158" t="str">
        <f t="shared" si="185"/>
        <v/>
      </c>
    </row>
    <row r="410" spans="1:44" ht="11.25" customHeight="1" x14ac:dyDescent="0.2">
      <c r="A410" s="131" t="s">
        <v>738</v>
      </c>
      <c r="B410" s="133"/>
      <c r="C410" s="133"/>
      <c r="D410" s="133"/>
      <c r="E410" s="133">
        <v>1</v>
      </c>
      <c r="F410" s="143">
        <f t="shared" si="160"/>
        <v>0</v>
      </c>
      <c r="G410" s="147"/>
      <c r="H410" s="148"/>
      <c r="I410" s="144"/>
      <c r="J410" s="150"/>
      <c r="K410" s="151"/>
      <c r="L410" s="152">
        <f t="shared" si="166"/>
        <v>0</v>
      </c>
      <c r="M410" s="152">
        <f t="shared" si="167"/>
        <v>0</v>
      </c>
      <c r="N410" s="155"/>
      <c r="O410" s="154"/>
      <c r="P410" s="146"/>
      <c r="Q410" s="128">
        <f ca="1">IF(OR(ISBLANK($C$10),ISBLANK($C$12),ISBLANK($G$12),ISBLANK($G$13),AND(LEFT(G410,6)="Atrium",ISBLANK(I410))=TRUE)=TRUE,0,IF(LEFT(G410,6)="Atrium",IF(G410='ASHRAE 90.1 2013 - CST'!$D$2,0.4+I410*0.02,I410*0.03),IF(ISBLANK(G410),IF(ISBLANK(H410),"0",VLOOKUP(H410,INDIRECT("BSSTTable_"&amp;$C$10),2,FALSE)),INDEX(INDIRECT("CSTTable_"&amp;$C$10),MATCH($C$12,INDIRECT("BldgTypes_"&amp;$C$10),0),MATCH(G410,INDIRECT("CSTTableTypes_"&amp;$C$10),0)))))</f>
        <v>0</v>
      </c>
      <c r="R410" s="128">
        <f t="shared" ca="1" si="168"/>
        <v>0</v>
      </c>
      <c r="S410" s="128">
        <f t="shared" ca="1" si="169"/>
        <v>0</v>
      </c>
      <c r="T410" s="130">
        <f t="shared" si="170"/>
        <v>0</v>
      </c>
      <c r="U410" s="130">
        <f t="shared" si="171"/>
        <v>0</v>
      </c>
      <c r="V410" s="135">
        <f t="shared" ca="1" si="172"/>
        <v>0</v>
      </c>
      <c r="W410" s="135">
        <f t="shared" ca="1" si="173"/>
        <v>0</v>
      </c>
      <c r="X410" s="135">
        <f t="shared" ca="1" si="174"/>
        <v>0</v>
      </c>
      <c r="Y410" s="135">
        <f t="shared" ca="1" si="175"/>
        <v>0</v>
      </c>
      <c r="Z410" s="129">
        <f t="shared" si="176"/>
        <v>0</v>
      </c>
      <c r="AA410" s="129">
        <f t="shared" si="177"/>
        <v>0</v>
      </c>
      <c r="AB410" s="130">
        <f t="shared" ca="1" si="178"/>
        <v>0</v>
      </c>
      <c r="AC410" s="130">
        <f t="shared" ca="1" si="179"/>
        <v>0</v>
      </c>
      <c r="AD410" s="130">
        <f t="shared" si="161"/>
        <v>0</v>
      </c>
      <c r="AE410" s="130">
        <f t="shared" si="162"/>
        <v>0</v>
      </c>
      <c r="AF410" s="130">
        <f t="shared" ca="1" si="180"/>
        <v>0</v>
      </c>
      <c r="AG410" s="130">
        <f t="shared" ca="1" si="181"/>
        <v>0</v>
      </c>
      <c r="AH410" s="218"/>
      <c r="AI410" s="204"/>
      <c r="AJ410" s="204"/>
      <c r="AK410" s="162">
        <f t="shared" si="163"/>
        <v>390</v>
      </c>
      <c r="AL410" s="70">
        <f t="shared" si="182"/>
        <v>0</v>
      </c>
      <c r="AM410" s="70" t="e">
        <f>VLOOKUP(Worksheet!N410,code!$K$3:$M$13,3,FALSE)</f>
        <v>#N/A</v>
      </c>
      <c r="AN410" s="158" t="str">
        <f t="shared" si="164"/>
        <v/>
      </c>
      <c r="AO410" s="158" t="str">
        <f t="shared" si="183"/>
        <v/>
      </c>
      <c r="AP410" s="70" t="str">
        <f t="shared" si="184"/>
        <v/>
      </c>
      <c r="AQ410" s="158" t="str">
        <f t="shared" si="165"/>
        <v/>
      </c>
      <c r="AR410" s="158" t="str">
        <f t="shared" si="185"/>
        <v/>
      </c>
    </row>
    <row r="411" spans="1:44" ht="11.25" customHeight="1" x14ac:dyDescent="0.2">
      <c r="A411" s="131" t="s">
        <v>738</v>
      </c>
      <c r="B411" s="133"/>
      <c r="C411" s="133"/>
      <c r="D411" s="133"/>
      <c r="E411" s="133">
        <v>1</v>
      </c>
      <c r="F411" s="143">
        <f t="shared" si="160"/>
        <v>0</v>
      </c>
      <c r="G411" s="147"/>
      <c r="H411" s="148"/>
      <c r="I411" s="144"/>
      <c r="J411" s="150"/>
      <c r="K411" s="151"/>
      <c r="L411" s="152">
        <f t="shared" si="166"/>
        <v>0</v>
      </c>
      <c r="M411" s="152">
        <f t="shared" si="167"/>
        <v>0</v>
      </c>
      <c r="N411" s="155"/>
      <c r="O411" s="154"/>
      <c r="P411" s="146"/>
      <c r="Q411" s="128">
        <f ca="1">IF(OR(ISBLANK($C$10),ISBLANK($C$12),ISBLANK($G$12),ISBLANK($G$13),AND(LEFT(G411,6)="Atrium",ISBLANK(I411))=TRUE)=TRUE,0,IF(LEFT(G411,6)="Atrium",IF(G411='ASHRAE 90.1 2013 - CST'!$D$2,0.4+I411*0.02,I411*0.03),IF(ISBLANK(G411),IF(ISBLANK(H411),"0",VLOOKUP(H411,INDIRECT("BSSTTable_"&amp;$C$10),2,FALSE)),INDEX(INDIRECT("CSTTable_"&amp;$C$10),MATCH($C$12,INDIRECT("BldgTypes_"&amp;$C$10),0),MATCH(G411,INDIRECT("CSTTableTypes_"&amp;$C$10),0)))))</f>
        <v>0</v>
      </c>
      <c r="R411" s="128">
        <f t="shared" ca="1" si="168"/>
        <v>0</v>
      </c>
      <c r="S411" s="128">
        <f t="shared" ca="1" si="169"/>
        <v>0</v>
      </c>
      <c r="T411" s="130">
        <f t="shared" si="170"/>
        <v>0</v>
      </c>
      <c r="U411" s="130">
        <f t="shared" si="171"/>
        <v>0</v>
      </c>
      <c r="V411" s="135">
        <f t="shared" ca="1" si="172"/>
        <v>0</v>
      </c>
      <c r="W411" s="135">
        <f t="shared" ca="1" si="173"/>
        <v>0</v>
      </c>
      <c r="X411" s="135">
        <f t="shared" ca="1" si="174"/>
        <v>0</v>
      </c>
      <c r="Y411" s="135">
        <f t="shared" ca="1" si="175"/>
        <v>0</v>
      </c>
      <c r="Z411" s="129">
        <f t="shared" si="176"/>
        <v>0</v>
      </c>
      <c r="AA411" s="129">
        <f t="shared" si="177"/>
        <v>0</v>
      </c>
      <c r="AB411" s="130">
        <f t="shared" ca="1" si="178"/>
        <v>0</v>
      </c>
      <c r="AC411" s="130">
        <f t="shared" ca="1" si="179"/>
        <v>0</v>
      </c>
      <c r="AD411" s="130">
        <f t="shared" si="161"/>
        <v>0</v>
      </c>
      <c r="AE411" s="130">
        <f t="shared" si="162"/>
        <v>0</v>
      </c>
      <c r="AF411" s="130">
        <f t="shared" ca="1" si="180"/>
        <v>0</v>
      </c>
      <c r="AG411" s="130">
        <f t="shared" ca="1" si="181"/>
        <v>0</v>
      </c>
      <c r="AH411" s="218"/>
      <c r="AI411" s="204"/>
      <c r="AJ411" s="204"/>
      <c r="AK411" s="162">
        <f t="shared" si="163"/>
        <v>391</v>
      </c>
      <c r="AL411" s="70">
        <f t="shared" si="182"/>
        <v>0</v>
      </c>
      <c r="AM411" s="70" t="e">
        <f>VLOOKUP(Worksheet!N411,code!$K$3:$M$13,3,FALSE)</f>
        <v>#N/A</v>
      </c>
      <c r="AN411" s="158" t="str">
        <f t="shared" si="164"/>
        <v/>
      </c>
      <c r="AO411" s="158" t="str">
        <f t="shared" si="183"/>
        <v/>
      </c>
      <c r="AP411" s="70" t="str">
        <f t="shared" si="184"/>
        <v/>
      </c>
      <c r="AQ411" s="158" t="str">
        <f t="shared" si="165"/>
        <v/>
      </c>
      <c r="AR411" s="158" t="str">
        <f t="shared" si="185"/>
        <v/>
      </c>
    </row>
    <row r="412" spans="1:44" ht="11.25" customHeight="1" x14ac:dyDescent="0.2">
      <c r="A412" s="131" t="s">
        <v>738</v>
      </c>
      <c r="B412" s="133"/>
      <c r="C412" s="133"/>
      <c r="D412" s="133"/>
      <c r="E412" s="133">
        <v>1</v>
      </c>
      <c r="F412" s="143">
        <f t="shared" si="160"/>
        <v>0</v>
      </c>
      <c r="G412" s="147"/>
      <c r="H412" s="148"/>
      <c r="I412" s="144"/>
      <c r="J412" s="150"/>
      <c r="K412" s="151"/>
      <c r="L412" s="152">
        <f t="shared" si="166"/>
        <v>0</v>
      </c>
      <c r="M412" s="152">
        <f t="shared" si="167"/>
        <v>0</v>
      </c>
      <c r="N412" s="155"/>
      <c r="O412" s="154"/>
      <c r="P412" s="146"/>
      <c r="Q412" s="128">
        <f ca="1">IF(OR(ISBLANK($C$10),ISBLANK($C$12),ISBLANK($G$12),ISBLANK($G$13),AND(LEFT(G412,6)="Atrium",ISBLANK(I412))=TRUE)=TRUE,0,IF(LEFT(G412,6)="Atrium",IF(G412='ASHRAE 90.1 2013 - CST'!$D$2,0.4+I412*0.02,I412*0.03),IF(ISBLANK(G412),IF(ISBLANK(H412),"0",VLOOKUP(H412,INDIRECT("BSSTTable_"&amp;$C$10),2,FALSE)),INDEX(INDIRECT("CSTTable_"&amp;$C$10),MATCH($C$12,INDIRECT("BldgTypes_"&amp;$C$10),0),MATCH(G412,INDIRECT("CSTTableTypes_"&amp;$C$10),0)))))</f>
        <v>0</v>
      </c>
      <c r="R412" s="128">
        <f t="shared" ca="1" si="168"/>
        <v>0</v>
      </c>
      <c r="S412" s="128">
        <f t="shared" ca="1" si="169"/>
        <v>0</v>
      </c>
      <c r="T412" s="130">
        <f t="shared" si="170"/>
        <v>0</v>
      </c>
      <c r="U412" s="130">
        <f t="shared" si="171"/>
        <v>0</v>
      </c>
      <c r="V412" s="135">
        <f t="shared" ca="1" si="172"/>
        <v>0</v>
      </c>
      <c r="W412" s="135">
        <f t="shared" ca="1" si="173"/>
        <v>0</v>
      </c>
      <c r="X412" s="135">
        <f t="shared" ca="1" si="174"/>
        <v>0</v>
      </c>
      <c r="Y412" s="135">
        <f t="shared" ca="1" si="175"/>
        <v>0</v>
      </c>
      <c r="Z412" s="129">
        <f t="shared" si="176"/>
        <v>0</v>
      </c>
      <c r="AA412" s="129">
        <f t="shared" si="177"/>
        <v>0</v>
      </c>
      <c r="AB412" s="130">
        <f t="shared" ca="1" si="178"/>
        <v>0</v>
      </c>
      <c r="AC412" s="130">
        <f t="shared" ca="1" si="179"/>
        <v>0</v>
      </c>
      <c r="AD412" s="130">
        <f t="shared" si="161"/>
        <v>0</v>
      </c>
      <c r="AE412" s="130">
        <f t="shared" si="162"/>
        <v>0</v>
      </c>
      <c r="AF412" s="130">
        <f t="shared" ca="1" si="180"/>
        <v>0</v>
      </c>
      <c r="AG412" s="130">
        <f t="shared" ca="1" si="181"/>
        <v>0</v>
      </c>
      <c r="AH412" s="218"/>
      <c r="AI412" s="204"/>
      <c r="AJ412" s="204"/>
      <c r="AK412" s="162">
        <f t="shared" si="163"/>
        <v>392</v>
      </c>
      <c r="AL412" s="70">
        <f t="shared" si="182"/>
        <v>0</v>
      </c>
      <c r="AM412" s="70" t="e">
        <f>VLOOKUP(Worksheet!N412,code!$K$3:$M$13,3,FALSE)</f>
        <v>#N/A</v>
      </c>
      <c r="AN412" s="158" t="str">
        <f t="shared" si="164"/>
        <v/>
      </c>
      <c r="AO412" s="158" t="str">
        <f t="shared" si="183"/>
        <v/>
      </c>
      <c r="AP412" s="70" t="str">
        <f t="shared" si="184"/>
        <v/>
      </c>
      <c r="AQ412" s="158" t="str">
        <f t="shared" si="165"/>
        <v/>
      </c>
      <c r="AR412" s="158" t="str">
        <f t="shared" si="185"/>
        <v/>
      </c>
    </row>
    <row r="413" spans="1:44" ht="11.25" customHeight="1" x14ac:dyDescent="0.2">
      <c r="A413" s="131" t="s">
        <v>738</v>
      </c>
      <c r="B413" s="133"/>
      <c r="C413" s="133"/>
      <c r="D413" s="133"/>
      <c r="E413" s="133">
        <v>1</v>
      </c>
      <c r="F413" s="143">
        <f t="shared" si="160"/>
        <v>0</v>
      </c>
      <c r="G413" s="147"/>
      <c r="H413" s="148"/>
      <c r="I413" s="144"/>
      <c r="J413" s="150"/>
      <c r="K413" s="151"/>
      <c r="L413" s="152">
        <f t="shared" si="166"/>
        <v>0</v>
      </c>
      <c r="M413" s="152">
        <f t="shared" si="167"/>
        <v>0</v>
      </c>
      <c r="N413" s="155"/>
      <c r="O413" s="154"/>
      <c r="P413" s="146"/>
      <c r="Q413" s="128">
        <f ca="1">IF(OR(ISBLANK($C$10),ISBLANK($C$12),ISBLANK($G$12),ISBLANK($G$13),AND(LEFT(G413,6)="Atrium",ISBLANK(I413))=TRUE)=TRUE,0,IF(LEFT(G413,6)="Atrium",IF(G413='ASHRAE 90.1 2013 - CST'!$D$2,0.4+I413*0.02,I413*0.03),IF(ISBLANK(G413),IF(ISBLANK(H413),"0",VLOOKUP(H413,INDIRECT("BSSTTable_"&amp;$C$10),2,FALSE)),INDEX(INDIRECT("CSTTable_"&amp;$C$10),MATCH($C$12,INDIRECT("BldgTypes_"&amp;$C$10),0),MATCH(G413,INDIRECT("CSTTableTypes_"&amp;$C$10),0)))))</f>
        <v>0</v>
      </c>
      <c r="R413" s="128">
        <f t="shared" ca="1" si="168"/>
        <v>0</v>
      </c>
      <c r="S413" s="128">
        <f t="shared" ca="1" si="169"/>
        <v>0</v>
      </c>
      <c r="T413" s="130">
        <f t="shared" si="170"/>
        <v>0</v>
      </c>
      <c r="U413" s="130">
        <f t="shared" si="171"/>
        <v>0</v>
      </c>
      <c r="V413" s="135">
        <f t="shared" ca="1" si="172"/>
        <v>0</v>
      </c>
      <c r="W413" s="135">
        <f t="shared" ca="1" si="173"/>
        <v>0</v>
      </c>
      <c r="X413" s="135">
        <f t="shared" ca="1" si="174"/>
        <v>0</v>
      </c>
      <c r="Y413" s="135">
        <f t="shared" ca="1" si="175"/>
        <v>0</v>
      </c>
      <c r="Z413" s="129">
        <f t="shared" si="176"/>
        <v>0</v>
      </c>
      <c r="AA413" s="129">
        <f t="shared" si="177"/>
        <v>0</v>
      </c>
      <c r="AB413" s="130">
        <f t="shared" ca="1" si="178"/>
        <v>0</v>
      </c>
      <c r="AC413" s="130">
        <f t="shared" ca="1" si="179"/>
        <v>0</v>
      </c>
      <c r="AD413" s="130">
        <f t="shared" si="161"/>
        <v>0</v>
      </c>
      <c r="AE413" s="130">
        <f t="shared" si="162"/>
        <v>0</v>
      </c>
      <c r="AF413" s="130">
        <f t="shared" ca="1" si="180"/>
        <v>0</v>
      </c>
      <c r="AG413" s="130">
        <f t="shared" ca="1" si="181"/>
        <v>0</v>
      </c>
      <c r="AH413" s="218"/>
      <c r="AI413" s="204"/>
      <c r="AJ413" s="204"/>
      <c r="AK413" s="162">
        <f t="shared" si="163"/>
        <v>393</v>
      </c>
      <c r="AL413" s="70">
        <f t="shared" si="182"/>
        <v>0</v>
      </c>
      <c r="AM413" s="70" t="e">
        <f>VLOOKUP(Worksheet!N413,code!$K$3:$M$13,3,FALSE)</f>
        <v>#N/A</v>
      </c>
      <c r="AN413" s="158" t="str">
        <f t="shared" si="164"/>
        <v/>
      </c>
      <c r="AO413" s="158" t="str">
        <f t="shared" si="183"/>
        <v/>
      </c>
      <c r="AP413" s="70" t="str">
        <f t="shared" si="184"/>
        <v/>
      </c>
      <c r="AQ413" s="158" t="str">
        <f t="shared" si="165"/>
        <v/>
      </c>
      <c r="AR413" s="158" t="str">
        <f t="shared" si="185"/>
        <v/>
      </c>
    </row>
    <row r="414" spans="1:44" ht="11.25" customHeight="1" x14ac:dyDescent="0.2">
      <c r="A414" s="131" t="s">
        <v>738</v>
      </c>
      <c r="B414" s="133"/>
      <c r="C414" s="133"/>
      <c r="D414" s="133"/>
      <c r="E414" s="133">
        <v>1</v>
      </c>
      <c r="F414" s="143">
        <f t="shared" si="160"/>
        <v>0</v>
      </c>
      <c r="G414" s="147"/>
      <c r="H414" s="148"/>
      <c r="I414" s="144"/>
      <c r="J414" s="150"/>
      <c r="K414" s="151"/>
      <c r="L414" s="152">
        <f t="shared" si="166"/>
        <v>0</v>
      </c>
      <c r="M414" s="152">
        <f t="shared" si="167"/>
        <v>0</v>
      </c>
      <c r="N414" s="155"/>
      <c r="O414" s="154"/>
      <c r="P414" s="146"/>
      <c r="Q414" s="128">
        <f ca="1">IF(OR(ISBLANK($C$10),ISBLANK($C$12),ISBLANK($G$12),ISBLANK($G$13),AND(LEFT(G414,6)="Atrium",ISBLANK(I414))=TRUE)=TRUE,0,IF(LEFT(G414,6)="Atrium",IF(G414='ASHRAE 90.1 2013 - CST'!$D$2,0.4+I414*0.02,I414*0.03),IF(ISBLANK(G414),IF(ISBLANK(H414),"0",VLOOKUP(H414,INDIRECT("BSSTTable_"&amp;$C$10),2,FALSE)),INDEX(INDIRECT("CSTTable_"&amp;$C$10),MATCH($C$12,INDIRECT("BldgTypes_"&amp;$C$10),0),MATCH(G414,INDIRECT("CSTTableTypes_"&amp;$C$10),0)))))</f>
        <v>0</v>
      </c>
      <c r="R414" s="128">
        <f t="shared" ca="1" si="168"/>
        <v>0</v>
      </c>
      <c r="S414" s="128">
        <f t="shared" ca="1" si="169"/>
        <v>0</v>
      </c>
      <c r="T414" s="130">
        <f t="shared" si="170"/>
        <v>0</v>
      </c>
      <c r="U414" s="130">
        <f t="shared" si="171"/>
        <v>0</v>
      </c>
      <c r="V414" s="135">
        <f t="shared" ca="1" si="172"/>
        <v>0</v>
      </c>
      <c r="W414" s="135">
        <f t="shared" ca="1" si="173"/>
        <v>0</v>
      </c>
      <c r="X414" s="135">
        <f t="shared" ca="1" si="174"/>
        <v>0</v>
      </c>
      <c r="Y414" s="135">
        <f t="shared" ca="1" si="175"/>
        <v>0</v>
      </c>
      <c r="Z414" s="129">
        <f t="shared" si="176"/>
        <v>0</v>
      </c>
      <c r="AA414" s="129">
        <f t="shared" si="177"/>
        <v>0</v>
      </c>
      <c r="AB414" s="130">
        <f t="shared" ca="1" si="178"/>
        <v>0</v>
      </c>
      <c r="AC414" s="130">
        <f t="shared" ca="1" si="179"/>
        <v>0</v>
      </c>
      <c r="AD414" s="130">
        <f t="shared" si="161"/>
        <v>0</v>
      </c>
      <c r="AE414" s="130">
        <f t="shared" si="162"/>
        <v>0</v>
      </c>
      <c r="AF414" s="130">
        <f t="shared" ca="1" si="180"/>
        <v>0</v>
      </c>
      <c r="AG414" s="130">
        <f t="shared" ca="1" si="181"/>
        <v>0</v>
      </c>
      <c r="AH414" s="218"/>
      <c r="AI414" s="204"/>
      <c r="AJ414" s="204"/>
      <c r="AK414" s="162">
        <f t="shared" si="163"/>
        <v>394</v>
      </c>
      <c r="AL414" s="70">
        <f t="shared" si="182"/>
        <v>0</v>
      </c>
      <c r="AM414" s="70" t="e">
        <f>VLOOKUP(Worksheet!N414,code!$K$3:$M$13,3,FALSE)</f>
        <v>#N/A</v>
      </c>
      <c r="AN414" s="158" t="str">
        <f t="shared" si="164"/>
        <v/>
      </c>
      <c r="AO414" s="158" t="str">
        <f t="shared" si="183"/>
        <v/>
      </c>
      <c r="AP414" s="70" t="str">
        <f t="shared" si="184"/>
        <v/>
      </c>
      <c r="AQ414" s="158" t="str">
        <f t="shared" si="165"/>
        <v/>
      </c>
      <c r="AR414" s="158" t="str">
        <f t="shared" si="185"/>
        <v/>
      </c>
    </row>
    <row r="415" spans="1:44" ht="11.25" customHeight="1" x14ac:dyDescent="0.2">
      <c r="A415" s="131" t="s">
        <v>738</v>
      </c>
      <c r="B415" s="133"/>
      <c r="C415" s="133"/>
      <c r="D415" s="133"/>
      <c r="E415" s="133">
        <v>1</v>
      </c>
      <c r="F415" s="143">
        <f t="shared" si="160"/>
        <v>0</v>
      </c>
      <c r="G415" s="147"/>
      <c r="H415" s="148"/>
      <c r="I415" s="144"/>
      <c r="J415" s="150"/>
      <c r="K415" s="151"/>
      <c r="L415" s="152">
        <f t="shared" si="166"/>
        <v>0</v>
      </c>
      <c r="M415" s="152">
        <f t="shared" si="167"/>
        <v>0</v>
      </c>
      <c r="N415" s="155"/>
      <c r="O415" s="154"/>
      <c r="P415" s="146"/>
      <c r="Q415" s="128">
        <f ca="1">IF(OR(ISBLANK($C$10),ISBLANK($C$12),ISBLANK($G$12),ISBLANK($G$13),AND(LEFT(G415,6)="Atrium",ISBLANK(I415))=TRUE)=TRUE,0,IF(LEFT(G415,6)="Atrium",IF(G415='ASHRAE 90.1 2013 - CST'!$D$2,0.4+I415*0.02,I415*0.03),IF(ISBLANK(G415),IF(ISBLANK(H415),"0",VLOOKUP(H415,INDIRECT("BSSTTable_"&amp;$C$10),2,FALSE)),INDEX(INDIRECT("CSTTable_"&amp;$C$10),MATCH($C$12,INDIRECT("BldgTypes_"&amp;$C$10),0),MATCH(G415,INDIRECT("CSTTableTypes_"&amp;$C$10),0)))))</f>
        <v>0</v>
      </c>
      <c r="R415" s="128">
        <f t="shared" ca="1" si="168"/>
        <v>0</v>
      </c>
      <c r="S415" s="128">
        <f t="shared" ca="1" si="169"/>
        <v>0</v>
      </c>
      <c r="T415" s="130">
        <f t="shared" si="170"/>
        <v>0</v>
      </c>
      <c r="U415" s="130">
        <f t="shared" si="171"/>
        <v>0</v>
      </c>
      <c r="V415" s="135">
        <f t="shared" ca="1" si="172"/>
        <v>0</v>
      </c>
      <c r="W415" s="135">
        <f t="shared" ca="1" si="173"/>
        <v>0</v>
      </c>
      <c r="X415" s="135">
        <f t="shared" ca="1" si="174"/>
        <v>0</v>
      </c>
      <c r="Y415" s="135">
        <f t="shared" ca="1" si="175"/>
        <v>0</v>
      </c>
      <c r="Z415" s="129">
        <f t="shared" si="176"/>
        <v>0</v>
      </c>
      <c r="AA415" s="129">
        <f t="shared" si="177"/>
        <v>0</v>
      </c>
      <c r="AB415" s="130">
        <f t="shared" ca="1" si="178"/>
        <v>0</v>
      </c>
      <c r="AC415" s="130">
        <f t="shared" ca="1" si="179"/>
        <v>0</v>
      </c>
      <c r="AD415" s="130">
        <f t="shared" si="161"/>
        <v>0</v>
      </c>
      <c r="AE415" s="130">
        <f t="shared" si="162"/>
        <v>0</v>
      </c>
      <c r="AF415" s="130">
        <f t="shared" ca="1" si="180"/>
        <v>0</v>
      </c>
      <c r="AG415" s="130">
        <f t="shared" ca="1" si="181"/>
        <v>0</v>
      </c>
      <c r="AH415" s="218"/>
      <c r="AI415" s="204"/>
      <c r="AJ415" s="204"/>
      <c r="AK415" s="162">
        <f t="shared" si="163"/>
        <v>395</v>
      </c>
      <c r="AL415" s="70">
        <f t="shared" si="182"/>
        <v>0</v>
      </c>
      <c r="AM415" s="70" t="e">
        <f>VLOOKUP(Worksheet!N415,code!$K$3:$M$13,3,FALSE)</f>
        <v>#N/A</v>
      </c>
      <c r="AN415" s="158" t="str">
        <f t="shared" si="164"/>
        <v/>
      </c>
      <c r="AO415" s="158" t="str">
        <f t="shared" si="183"/>
        <v/>
      </c>
      <c r="AP415" s="70" t="str">
        <f t="shared" si="184"/>
        <v/>
      </c>
      <c r="AQ415" s="158" t="str">
        <f t="shared" si="165"/>
        <v/>
      </c>
      <c r="AR415" s="158" t="str">
        <f t="shared" si="185"/>
        <v/>
      </c>
    </row>
    <row r="416" spans="1:44" ht="11.25" customHeight="1" x14ac:dyDescent="0.2">
      <c r="A416" s="131" t="s">
        <v>738</v>
      </c>
      <c r="B416" s="133"/>
      <c r="C416" s="133"/>
      <c r="D416" s="133"/>
      <c r="E416" s="133">
        <v>1</v>
      </c>
      <c r="F416" s="143">
        <f t="shared" si="160"/>
        <v>0</v>
      </c>
      <c r="G416" s="147"/>
      <c r="H416" s="148"/>
      <c r="I416" s="144"/>
      <c r="J416" s="150"/>
      <c r="K416" s="151"/>
      <c r="L416" s="152">
        <f t="shared" si="166"/>
        <v>0</v>
      </c>
      <c r="M416" s="152">
        <f t="shared" si="167"/>
        <v>0</v>
      </c>
      <c r="N416" s="155"/>
      <c r="O416" s="154"/>
      <c r="P416" s="146"/>
      <c r="Q416" s="128">
        <f ca="1">IF(OR(ISBLANK($C$10),ISBLANK($C$12),ISBLANK($G$12),ISBLANK($G$13),AND(LEFT(G416,6)="Atrium",ISBLANK(I416))=TRUE)=TRUE,0,IF(LEFT(G416,6)="Atrium",IF(G416='ASHRAE 90.1 2013 - CST'!$D$2,0.4+I416*0.02,I416*0.03),IF(ISBLANK(G416),IF(ISBLANK(H416),"0",VLOOKUP(H416,INDIRECT("BSSTTable_"&amp;$C$10),2,FALSE)),INDEX(INDIRECT("CSTTable_"&amp;$C$10),MATCH($C$12,INDIRECT("BldgTypes_"&amp;$C$10),0),MATCH(G416,INDIRECT("CSTTableTypes_"&amp;$C$10),0)))))</f>
        <v>0</v>
      </c>
      <c r="R416" s="128">
        <f t="shared" ca="1" si="168"/>
        <v>0</v>
      </c>
      <c r="S416" s="128">
        <f t="shared" ca="1" si="169"/>
        <v>0</v>
      </c>
      <c r="T416" s="130">
        <f t="shared" si="170"/>
        <v>0</v>
      </c>
      <c r="U416" s="130">
        <f t="shared" si="171"/>
        <v>0</v>
      </c>
      <c r="V416" s="135">
        <f t="shared" ca="1" si="172"/>
        <v>0</v>
      </c>
      <c r="W416" s="135">
        <f t="shared" ca="1" si="173"/>
        <v>0</v>
      </c>
      <c r="X416" s="135">
        <f t="shared" ca="1" si="174"/>
        <v>0</v>
      </c>
      <c r="Y416" s="135">
        <f t="shared" ca="1" si="175"/>
        <v>0</v>
      </c>
      <c r="Z416" s="129">
        <f t="shared" si="176"/>
        <v>0</v>
      </c>
      <c r="AA416" s="129">
        <f t="shared" si="177"/>
        <v>0</v>
      </c>
      <c r="AB416" s="130">
        <f t="shared" ca="1" si="178"/>
        <v>0</v>
      </c>
      <c r="AC416" s="130">
        <f t="shared" ca="1" si="179"/>
        <v>0</v>
      </c>
      <c r="AD416" s="130">
        <f t="shared" si="161"/>
        <v>0</v>
      </c>
      <c r="AE416" s="130">
        <f t="shared" si="162"/>
        <v>0</v>
      </c>
      <c r="AF416" s="130">
        <f t="shared" ca="1" si="180"/>
        <v>0</v>
      </c>
      <c r="AG416" s="130">
        <f t="shared" ca="1" si="181"/>
        <v>0</v>
      </c>
      <c r="AH416" s="218"/>
      <c r="AI416" s="204"/>
      <c r="AJ416" s="204"/>
      <c r="AK416" s="162">
        <f t="shared" si="163"/>
        <v>396</v>
      </c>
      <c r="AL416" s="70">
        <f t="shared" si="182"/>
        <v>0</v>
      </c>
      <c r="AM416" s="70" t="e">
        <f>VLOOKUP(Worksheet!N416,code!$K$3:$M$13,3,FALSE)</f>
        <v>#N/A</v>
      </c>
      <c r="AN416" s="158" t="str">
        <f t="shared" si="164"/>
        <v/>
      </c>
      <c r="AO416" s="158" t="str">
        <f t="shared" si="183"/>
        <v/>
      </c>
      <c r="AP416" s="70" t="str">
        <f t="shared" si="184"/>
        <v/>
      </c>
      <c r="AQ416" s="158" t="str">
        <f t="shared" si="165"/>
        <v/>
      </c>
      <c r="AR416" s="158" t="str">
        <f t="shared" si="185"/>
        <v/>
      </c>
    </row>
    <row r="417" spans="1:44" ht="11.25" customHeight="1" x14ac:dyDescent="0.2">
      <c r="A417" s="131" t="s">
        <v>738</v>
      </c>
      <c r="B417" s="133"/>
      <c r="C417" s="133"/>
      <c r="D417" s="133"/>
      <c r="E417" s="133">
        <v>1</v>
      </c>
      <c r="F417" s="143">
        <f t="shared" si="160"/>
        <v>0</v>
      </c>
      <c r="G417" s="147"/>
      <c r="H417" s="148"/>
      <c r="I417" s="144"/>
      <c r="J417" s="150"/>
      <c r="K417" s="151"/>
      <c r="L417" s="152">
        <f t="shared" si="166"/>
        <v>0</v>
      </c>
      <c r="M417" s="152">
        <f t="shared" si="167"/>
        <v>0</v>
      </c>
      <c r="N417" s="155"/>
      <c r="O417" s="154"/>
      <c r="P417" s="146"/>
      <c r="Q417" s="128">
        <f ca="1">IF(OR(ISBLANK($C$10),ISBLANK($C$12),ISBLANK($G$12),ISBLANK($G$13),AND(LEFT(G417,6)="Atrium",ISBLANK(I417))=TRUE)=TRUE,0,IF(LEFT(G417,6)="Atrium",IF(G417='ASHRAE 90.1 2013 - CST'!$D$2,0.4+I417*0.02,I417*0.03),IF(ISBLANK(G417),IF(ISBLANK(H417),"0",VLOOKUP(H417,INDIRECT("BSSTTable_"&amp;$C$10),2,FALSE)),INDEX(INDIRECT("CSTTable_"&amp;$C$10),MATCH($C$12,INDIRECT("BldgTypes_"&amp;$C$10),0),MATCH(G417,INDIRECT("CSTTableTypes_"&amp;$C$10),0)))))</f>
        <v>0</v>
      </c>
      <c r="R417" s="128">
        <f t="shared" ca="1" si="168"/>
        <v>0</v>
      </c>
      <c r="S417" s="128">
        <f t="shared" ca="1" si="169"/>
        <v>0</v>
      </c>
      <c r="T417" s="130">
        <f t="shared" si="170"/>
        <v>0</v>
      </c>
      <c r="U417" s="130">
        <f t="shared" si="171"/>
        <v>0</v>
      </c>
      <c r="V417" s="135">
        <f t="shared" ca="1" si="172"/>
        <v>0</v>
      </c>
      <c r="W417" s="135">
        <f t="shared" ca="1" si="173"/>
        <v>0</v>
      </c>
      <c r="X417" s="135">
        <f t="shared" ca="1" si="174"/>
        <v>0</v>
      </c>
      <c r="Y417" s="135">
        <f t="shared" ca="1" si="175"/>
        <v>0</v>
      </c>
      <c r="Z417" s="129">
        <f t="shared" si="176"/>
        <v>0</v>
      </c>
      <c r="AA417" s="129">
        <f t="shared" si="177"/>
        <v>0</v>
      </c>
      <c r="AB417" s="130">
        <f t="shared" ca="1" si="178"/>
        <v>0</v>
      </c>
      <c r="AC417" s="130">
        <f t="shared" ca="1" si="179"/>
        <v>0</v>
      </c>
      <c r="AD417" s="130">
        <f t="shared" si="161"/>
        <v>0</v>
      </c>
      <c r="AE417" s="130">
        <f t="shared" si="162"/>
        <v>0</v>
      </c>
      <c r="AF417" s="130">
        <f t="shared" ca="1" si="180"/>
        <v>0</v>
      </c>
      <c r="AG417" s="130">
        <f t="shared" ca="1" si="181"/>
        <v>0</v>
      </c>
      <c r="AH417" s="218"/>
      <c r="AI417" s="204"/>
      <c r="AJ417" s="204"/>
      <c r="AK417" s="162">
        <f t="shared" si="163"/>
        <v>397</v>
      </c>
      <c r="AL417" s="70">
        <f t="shared" si="182"/>
        <v>0</v>
      </c>
      <c r="AM417" s="70" t="e">
        <f>VLOOKUP(Worksheet!N417,code!$K$3:$M$13,3,FALSE)</f>
        <v>#N/A</v>
      </c>
      <c r="AN417" s="158" t="str">
        <f t="shared" si="164"/>
        <v/>
      </c>
      <c r="AO417" s="158" t="str">
        <f t="shared" si="183"/>
        <v/>
      </c>
      <c r="AP417" s="70" t="str">
        <f t="shared" si="184"/>
        <v/>
      </c>
      <c r="AQ417" s="158" t="str">
        <f t="shared" si="165"/>
        <v/>
      </c>
      <c r="AR417" s="158" t="str">
        <f t="shared" si="185"/>
        <v/>
      </c>
    </row>
    <row r="418" spans="1:44" ht="11.25" customHeight="1" x14ac:dyDescent="0.2">
      <c r="A418" s="131" t="s">
        <v>738</v>
      </c>
      <c r="B418" s="133"/>
      <c r="C418" s="133"/>
      <c r="D418" s="133"/>
      <c r="E418" s="133">
        <v>1</v>
      </c>
      <c r="F418" s="143">
        <f t="shared" si="160"/>
        <v>0</v>
      </c>
      <c r="G418" s="147"/>
      <c r="H418" s="148"/>
      <c r="I418" s="144"/>
      <c r="J418" s="150"/>
      <c r="K418" s="151"/>
      <c r="L418" s="152">
        <f t="shared" si="166"/>
        <v>0</v>
      </c>
      <c r="M418" s="152">
        <f t="shared" si="167"/>
        <v>0</v>
      </c>
      <c r="N418" s="155"/>
      <c r="O418" s="154"/>
      <c r="P418" s="146"/>
      <c r="Q418" s="128">
        <f ca="1">IF(OR(ISBLANK($C$10),ISBLANK($C$12),ISBLANK($G$12),ISBLANK($G$13),AND(LEFT(G418,6)="Atrium",ISBLANK(I418))=TRUE)=TRUE,0,IF(LEFT(G418,6)="Atrium",IF(G418='ASHRAE 90.1 2013 - CST'!$D$2,0.4+I418*0.02,I418*0.03),IF(ISBLANK(G418),IF(ISBLANK(H418),"0",VLOOKUP(H418,INDIRECT("BSSTTable_"&amp;$C$10),2,FALSE)),INDEX(INDIRECT("CSTTable_"&amp;$C$10),MATCH($C$12,INDIRECT("BldgTypes_"&amp;$C$10),0),MATCH(G418,INDIRECT("CSTTableTypes_"&amp;$C$10),0)))))</f>
        <v>0</v>
      </c>
      <c r="R418" s="128">
        <f t="shared" ca="1" si="168"/>
        <v>0</v>
      </c>
      <c r="S418" s="128">
        <f t="shared" ca="1" si="169"/>
        <v>0</v>
      </c>
      <c r="T418" s="130">
        <f t="shared" si="170"/>
        <v>0</v>
      </c>
      <c r="U418" s="130">
        <f t="shared" si="171"/>
        <v>0</v>
      </c>
      <c r="V418" s="135">
        <f t="shared" ca="1" si="172"/>
        <v>0</v>
      </c>
      <c r="W418" s="135">
        <f t="shared" ca="1" si="173"/>
        <v>0</v>
      </c>
      <c r="X418" s="135">
        <f t="shared" ca="1" si="174"/>
        <v>0</v>
      </c>
      <c r="Y418" s="135">
        <f t="shared" ca="1" si="175"/>
        <v>0</v>
      </c>
      <c r="Z418" s="129">
        <f t="shared" si="176"/>
        <v>0</v>
      </c>
      <c r="AA418" s="129">
        <f t="shared" si="177"/>
        <v>0</v>
      </c>
      <c r="AB418" s="130">
        <f t="shared" ca="1" si="178"/>
        <v>0</v>
      </c>
      <c r="AC418" s="130">
        <f t="shared" ca="1" si="179"/>
        <v>0</v>
      </c>
      <c r="AD418" s="130">
        <f t="shared" si="161"/>
        <v>0</v>
      </c>
      <c r="AE418" s="130">
        <f t="shared" si="162"/>
        <v>0</v>
      </c>
      <c r="AF418" s="130">
        <f t="shared" ca="1" si="180"/>
        <v>0</v>
      </c>
      <c r="AG418" s="130">
        <f t="shared" ca="1" si="181"/>
        <v>0</v>
      </c>
      <c r="AH418" s="218"/>
      <c r="AI418" s="204"/>
      <c r="AJ418" s="204"/>
      <c r="AK418" s="162">
        <f t="shared" si="163"/>
        <v>398</v>
      </c>
      <c r="AL418" s="70">
        <f t="shared" si="182"/>
        <v>0</v>
      </c>
      <c r="AM418" s="70" t="e">
        <f>VLOOKUP(Worksheet!N418,code!$K$3:$M$13,3,FALSE)</f>
        <v>#N/A</v>
      </c>
      <c r="AN418" s="158" t="str">
        <f t="shared" si="164"/>
        <v/>
      </c>
      <c r="AO418" s="158" t="str">
        <f t="shared" si="183"/>
        <v/>
      </c>
      <c r="AP418" s="70" t="str">
        <f t="shared" si="184"/>
        <v/>
      </c>
      <c r="AQ418" s="158" t="str">
        <f t="shared" si="165"/>
        <v/>
      </c>
      <c r="AR418" s="158" t="str">
        <f t="shared" si="185"/>
        <v/>
      </c>
    </row>
    <row r="419" spans="1:44" ht="11.25" customHeight="1" x14ac:dyDescent="0.2">
      <c r="A419" s="131" t="s">
        <v>738</v>
      </c>
      <c r="B419" s="133"/>
      <c r="C419" s="133"/>
      <c r="D419" s="133"/>
      <c r="E419" s="133">
        <v>1</v>
      </c>
      <c r="F419" s="143">
        <f t="shared" si="160"/>
        <v>0</v>
      </c>
      <c r="G419" s="147"/>
      <c r="H419" s="148"/>
      <c r="I419" s="144"/>
      <c r="J419" s="150"/>
      <c r="K419" s="151"/>
      <c r="L419" s="152">
        <f t="shared" si="166"/>
        <v>0</v>
      </c>
      <c r="M419" s="152">
        <f t="shared" si="167"/>
        <v>0</v>
      </c>
      <c r="N419" s="155"/>
      <c r="O419" s="154"/>
      <c r="P419" s="146"/>
      <c r="Q419" s="128">
        <f ca="1">IF(OR(ISBLANK($C$10),ISBLANK($C$12),ISBLANK($G$12),ISBLANK($G$13),AND(LEFT(G419,6)="Atrium",ISBLANK(I419))=TRUE)=TRUE,0,IF(LEFT(G419,6)="Atrium",IF(G419='ASHRAE 90.1 2013 - CST'!$D$2,0.4+I419*0.02,I419*0.03),IF(ISBLANK(G419),IF(ISBLANK(H419),"0",VLOOKUP(H419,INDIRECT("BSSTTable_"&amp;$C$10),2,FALSE)),INDEX(INDIRECT("CSTTable_"&amp;$C$10),MATCH($C$12,INDIRECT("BldgTypes_"&amp;$C$10),0),MATCH(G419,INDIRECT("CSTTableTypes_"&amp;$C$10),0)))))</f>
        <v>0</v>
      </c>
      <c r="R419" s="128">
        <f t="shared" ca="1" si="168"/>
        <v>0</v>
      </c>
      <c r="S419" s="128">
        <f t="shared" ca="1" si="169"/>
        <v>0</v>
      </c>
      <c r="T419" s="130">
        <f t="shared" si="170"/>
        <v>0</v>
      </c>
      <c r="U419" s="130">
        <f t="shared" si="171"/>
        <v>0</v>
      </c>
      <c r="V419" s="135">
        <f t="shared" ca="1" si="172"/>
        <v>0</v>
      </c>
      <c r="W419" s="135">
        <f t="shared" ca="1" si="173"/>
        <v>0</v>
      </c>
      <c r="X419" s="135">
        <f t="shared" ca="1" si="174"/>
        <v>0</v>
      </c>
      <c r="Y419" s="135">
        <f t="shared" ca="1" si="175"/>
        <v>0</v>
      </c>
      <c r="Z419" s="129">
        <f t="shared" si="176"/>
        <v>0</v>
      </c>
      <c r="AA419" s="129">
        <f t="shared" si="177"/>
        <v>0</v>
      </c>
      <c r="AB419" s="130">
        <f t="shared" ca="1" si="178"/>
        <v>0</v>
      </c>
      <c r="AC419" s="130">
        <f t="shared" ca="1" si="179"/>
        <v>0</v>
      </c>
      <c r="AD419" s="130">
        <f t="shared" si="161"/>
        <v>0</v>
      </c>
      <c r="AE419" s="130">
        <f t="shared" si="162"/>
        <v>0</v>
      </c>
      <c r="AF419" s="130">
        <f t="shared" ca="1" si="180"/>
        <v>0</v>
      </c>
      <c r="AG419" s="130">
        <f t="shared" ca="1" si="181"/>
        <v>0</v>
      </c>
      <c r="AH419" s="218"/>
      <c r="AI419" s="204"/>
      <c r="AJ419" s="204"/>
      <c r="AK419" s="162">
        <f t="shared" si="163"/>
        <v>399</v>
      </c>
      <c r="AL419" s="70">
        <f t="shared" si="182"/>
        <v>0</v>
      </c>
      <c r="AM419" s="70" t="e">
        <f>VLOOKUP(Worksheet!N419,code!$K$3:$M$13,3,FALSE)</f>
        <v>#N/A</v>
      </c>
      <c r="AN419" s="158" t="str">
        <f t="shared" si="164"/>
        <v/>
      </c>
      <c r="AO419" s="158" t="str">
        <f t="shared" si="183"/>
        <v/>
      </c>
      <c r="AP419" s="70" t="str">
        <f t="shared" si="184"/>
        <v/>
      </c>
      <c r="AQ419" s="158" t="str">
        <f t="shared" si="165"/>
        <v/>
      </c>
      <c r="AR419" s="158" t="str">
        <f t="shared" si="185"/>
        <v/>
      </c>
    </row>
    <row r="420" spans="1:44" ht="11.25" customHeight="1" x14ac:dyDescent="0.2">
      <c r="A420" s="131" t="s">
        <v>738</v>
      </c>
      <c r="B420" s="133"/>
      <c r="C420" s="133"/>
      <c r="D420" s="133"/>
      <c r="E420" s="133">
        <v>1</v>
      </c>
      <c r="F420" s="143">
        <f t="shared" si="160"/>
        <v>0</v>
      </c>
      <c r="G420" s="147"/>
      <c r="H420" s="148"/>
      <c r="I420" s="144"/>
      <c r="J420" s="150"/>
      <c r="K420" s="151"/>
      <c r="L420" s="152">
        <f t="shared" si="166"/>
        <v>0</v>
      </c>
      <c r="M420" s="152">
        <f t="shared" si="167"/>
        <v>0</v>
      </c>
      <c r="N420" s="155"/>
      <c r="O420" s="154"/>
      <c r="P420" s="146"/>
      <c r="Q420" s="128">
        <f ca="1">IF(OR(ISBLANK($C$10),ISBLANK($C$12),ISBLANK($G$12),ISBLANK($G$13),AND(LEFT(G420,6)="Atrium",ISBLANK(I420))=TRUE)=TRUE,0,IF(LEFT(G420,6)="Atrium",IF(G420='ASHRAE 90.1 2013 - CST'!$D$2,0.4+I420*0.02,I420*0.03),IF(ISBLANK(G420),IF(ISBLANK(H420),"0",VLOOKUP(H420,INDIRECT("BSSTTable_"&amp;$C$10),2,FALSE)),INDEX(INDIRECT("CSTTable_"&amp;$C$10),MATCH($C$12,INDIRECT("BldgTypes_"&amp;$C$10),0),MATCH(G420,INDIRECT("CSTTableTypes_"&amp;$C$10),0)))))</f>
        <v>0</v>
      </c>
      <c r="R420" s="128">
        <f t="shared" ca="1" si="168"/>
        <v>0</v>
      </c>
      <c r="S420" s="128">
        <f t="shared" ca="1" si="169"/>
        <v>0</v>
      </c>
      <c r="T420" s="130">
        <f t="shared" si="170"/>
        <v>0</v>
      </c>
      <c r="U420" s="130">
        <f t="shared" si="171"/>
        <v>0</v>
      </c>
      <c r="V420" s="135">
        <f t="shared" ca="1" si="172"/>
        <v>0</v>
      </c>
      <c r="W420" s="135">
        <f t="shared" ca="1" si="173"/>
        <v>0</v>
      </c>
      <c r="X420" s="135">
        <f t="shared" ca="1" si="174"/>
        <v>0</v>
      </c>
      <c r="Y420" s="135">
        <f t="shared" ca="1" si="175"/>
        <v>0</v>
      </c>
      <c r="Z420" s="129">
        <f t="shared" si="176"/>
        <v>0</v>
      </c>
      <c r="AA420" s="129">
        <f t="shared" si="177"/>
        <v>0</v>
      </c>
      <c r="AB420" s="130">
        <f t="shared" ca="1" si="178"/>
        <v>0</v>
      </c>
      <c r="AC420" s="130">
        <f t="shared" ca="1" si="179"/>
        <v>0</v>
      </c>
      <c r="AD420" s="130">
        <f t="shared" si="161"/>
        <v>0</v>
      </c>
      <c r="AE420" s="130">
        <f t="shared" si="162"/>
        <v>0</v>
      </c>
      <c r="AF420" s="130">
        <f t="shared" ca="1" si="180"/>
        <v>0</v>
      </c>
      <c r="AG420" s="130">
        <f t="shared" ca="1" si="181"/>
        <v>0</v>
      </c>
      <c r="AH420" s="218"/>
      <c r="AI420" s="204"/>
      <c r="AJ420" s="204"/>
      <c r="AK420" s="162">
        <f t="shared" si="163"/>
        <v>400</v>
      </c>
      <c r="AL420" s="70">
        <f t="shared" si="182"/>
        <v>0</v>
      </c>
      <c r="AM420" s="70" t="e">
        <f>VLOOKUP(Worksheet!N420,code!$K$3:$M$13,3,FALSE)</f>
        <v>#N/A</v>
      </c>
      <c r="AN420" s="158" t="str">
        <f t="shared" si="164"/>
        <v/>
      </c>
      <c r="AO420" s="158" t="str">
        <f t="shared" si="183"/>
        <v/>
      </c>
      <c r="AP420" s="70" t="str">
        <f t="shared" si="184"/>
        <v/>
      </c>
      <c r="AQ420" s="158" t="str">
        <f t="shared" si="165"/>
        <v/>
      </c>
      <c r="AR420" s="158" t="str">
        <f t="shared" si="185"/>
        <v/>
      </c>
    </row>
    <row r="421" spans="1:44" ht="11.25" customHeight="1" x14ac:dyDescent="0.2">
      <c r="A421" s="131" t="s">
        <v>738</v>
      </c>
      <c r="B421" s="133"/>
      <c r="C421" s="133"/>
      <c r="D421" s="133"/>
      <c r="E421" s="133">
        <v>1</v>
      </c>
      <c r="F421" s="143">
        <f t="shared" si="160"/>
        <v>0</v>
      </c>
      <c r="G421" s="147"/>
      <c r="H421" s="148"/>
      <c r="I421" s="144"/>
      <c r="J421" s="150"/>
      <c r="K421" s="151"/>
      <c r="L421" s="152">
        <f t="shared" si="166"/>
        <v>0</v>
      </c>
      <c r="M421" s="152">
        <f t="shared" si="167"/>
        <v>0</v>
      </c>
      <c r="N421" s="155"/>
      <c r="O421" s="154"/>
      <c r="P421" s="146"/>
      <c r="Q421" s="128">
        <f ca="1">IF(OR(ISBLANK($C$10),ISBLANK($C$12),ISBLANK($G$12),ISBLANK($G$13),AND(LEFT(G421,6)="Atrium",ISBLANK(I421))=TRUE)=TRUE,0,IF(LEFT(G421,6)="Atrium",IF(G421='ASHRAE 90.1 2013 - CST'!$D$2,0.4+I421*0.02,I421*0.03),IF(ISBLANK(G421),IF(ISBLANK(H421),"0",VLOOKUP(H421,INDIRECT("BSSTTable_"&amp;$C$10),2,FALSE)),INDEX(INDIRECT("CSTTable_"&amp;$C$10),MATCH($C$12,INDIRECT("BldgTypes_"&amp;$C$10),0),MATCH(G421,INDIRECT("CSTTableTypes_"&amp;$C$10),0)))))</f>
        <v>0</v>
      </c>
      <c r="R421" s="128">
        <f t="shared" ca="1" si="168"/>
        <v>0</v>
      </c>
      <c r="S421" s="128">
        <f t="shared" ca="1" si="169"/>
        <v>0</v>
      </c>
      <c r="T421" s="130">
        <f t="shared" si="170"/>
        <v>0</v>
      </c>
      <c r="U421" s="130">
        <f t="shared" si="171"/>
        <v>0</v>
      </c>
      <c r="V421" s="135">
        <f t="shared" ca="1" si="172"/>
        <v>0</v>
      </c>
      <c r="W421" s="135">
        <f t="shared" ca="1" si="173"/>
        <v>0</v>
      </c>
      <c r="X421" s="135">
        <f t="shared" ca="1" si="174"/>
        <v>0</v>
      </c>
      <c r="Y421" s="135">
        <f t="shared" ca="1" si="175"/>
        <v>0</v>
      </c>
      <c r="Z421" s="129">
        <f t="shared" si="176"/>
        <v>0</v>
      </c>
      <c r="AA421" s="129">
        <f t="shared" si="177"/>
        <v>0</v>
      </c>
      <c r="AB421" s="130">
        <f t="shared" ca="1" si="178"/>
        <v>0</v>
      </c>
      <c r="AC421" s="130">
        <f t="shared" ca="1" si="179"/>
        <v>0</v>
      </c>
      <c r="AD421" s="130">
        <f t="shared" si="161"/>
        <v>0</v>
      </c>
      <c r="AE421" s="130">
        <f t="shared" si="162"/>
        <v>0</v>
      </c>
      <c r="AF421" s="130">
        <f t="shared" ca="1" si="180"/>
        <v>0</v>
      </c>
      <c r="AG421" s="130">
        <f t="shared" ca="1" si="181"/>
        <v>0</v>
      </c>
      <c r="AH421" s="218"/>
      <c r="AI421" s="204"/>
      <c r="AJ421" s="204"/>
      <c r="AK421" s="162">
        <f t="shared" si="163"/>
        <v>401</v>
      </c>
      <c r="AL421" s="70">
        <f t="shared" si="182"/>
        <v>0</v>
      </c>
      <c r="AM421" s="70" t="e">
        <f>VLOOKUP(Worksheet!N421,code!$K$3:$M$13,3,FALSE)</f>
        <v>#N/A</v>
      </c>
      <c r="AN421" s="158" t="str">
        <f t="shared" si="164"/>
        <v/>
      </c>
      <c r="AO421" s="158" t="str">
        <f t="shared" si="183"/>
        <v/>
      </c>
      <c r="AP421" s="70" t="str">
        <f t="shared" si="184"/>
        <v/>
      </c>
      <c r="AQ421" s="158" t="str">
        <f t="shared" si="165"/>
        <v/>
      </c>
      <c r="AR421" s="158" t="str">
        <f t="shared" si="185"/>
        <v/>
      </c>
    </row>
    <row r="422" spans="1:44" ht="11.25" customHeight="1" x14ac:dyDescent="0.2">
      <c r="A422" s="131" t="s">
        <v>738</v>
      </c>
      <c r="B422" s="133"/>
      <c r="C422" s="133"/>
      <c r="D422" s="133"/>
      <c r="E422" s="133">
        <v>1</v>
      </c>
      <c r="F422" s="143">
        <f t="shared" si="160"/>
        <v>0</v>
      </c>
      <c r="G422" s="147"/>
      <c r="H422" s="148"/>
      <c r="I422" s="144"/>
      <c r="J422" s="150"/>
      <c r="K422" s="151"/>
      <c r="L422" s="152">
        <f t="shared" si="166"/>
        <v>0</v>
      </c>
      <c r="M422" s="152">
        <f t="shared" si="167"/>
        <v>0</v>
      </c>
      <c r="N422" s="155"/>
      <c r="O422" s="154"/>
      <c r="P422" s="146"/>
      <c r="Q422" s="128">
        <f ca="1">IF(OR(ISBLANK($C$10),ISBLANK($C$12),ISBLANK($G$12),ISBLANK($G$13),AND(LEFT(G422,6)="Atrium",ISBLANK(I422))=TRUE)=TRUE,0,IF(LEFT(G422,6)="Atrium",IF(G422='ASHRAE 90.1 2013 - CST'!$D$2,0.4+I422*0.02,I422*0.03),IF(ISBLANK(G422),IF(ISBLANK(H422),"0",VLOOKUP(H422,INDIRECT("BSSTTable_"&amp;$C$10),2,FALSE)),INDEX(INDIRECT("CSTTable_"&amp;$C$10),MATCH($C$12,INDIRECT("BldgTypes_"&amp;$C$10),0),MATCH(G422,INDIRECT("CSTTableTypes_"&amp;$C$10),0)))))</f>
        <v>0</v>
      </c>
      <c r="R422" s="128">
        <f t="shared" ca="1" si="168"/>
        <v>0</v>
      </c>
      <c r="S422" s="128">
        <f t="shared" ca="1" si="169"/>
        <v>0</v>
      </c>
      <c r="T422" s="130">
        <f t="shared" si="170"/>
        <v>0</v>
      </c>
      <c r="U422" s="130">
        <f t="shared" si="171"/>
        <v>0</v>
      </c>
      <c r="V422" s="135">
        <f t="shared" ca="1" si="172"/>
        <v>0</v>
      </c>
      <c r="W422" s="135">
        <f t="shared" ca="1" si="173"/>
        <v>0</v>
      </c>
      <c r="X422" s="135">
        <f t="shared" ca="1" si="174"/>
        <v>0</v>
      </c>
      <c r="Y422" s="135">
        <f t="shared" ca="1" si="175"/>
        <v>0</v>
      </c>
      <c r="Z422" s="129">
        <f t="shared" si="176"/>
        <v>0</v>
      </c>
      <c r="AA422" s="129">
        <f t="shared" si="177"/>
        <v>0</v>
      </c>
      <c r="AB422" s="130">
        <f t="shared" ca="1" si="178"/>
        <v>0</v>
      </c>
      <c r="AC422" s="130">
        <f t="shared" ca="1" si="179"/>
        <v>0</v>
      </c>
      <c r="AD422" s="130">
        <f t="shared" si="161"/>
        <v>0</v>
      </c>
      <c r="AE422" s="130">
        <f t="shared" si="162"/>
        <v>0</v>
      </c>
      <c r="AF422" s="130">
        <f t="shared" ca="1" si="180"/>
        <v>0</v>
      </c>
      <c r="AG422" s="130">
        <f t="shared" ca="1" si="181"/>
        <v>0</v>
      </c>
      <c r="AH422" s="218"/>
      <c r="AI422" s="204"/>
      <c r="AJ422" s="204"/>
      <c r="AK422" s="162">
        <f t="shared" si="163"/>
        <v>402</v>
      </c>
      <c r="AL422" s="70">
        <f t="shared" si="182"/>
        <v>0</v>
      </c>
      <c r="AM422" s="70" t="e">
        <f>VLOOKUP(Worksheet!N422,code!$K$3:$M$13,3,FALSE)</f>
        <v>#N/A</v>
      </c>
      <c r="AN422" s="158" t="str">
        <f t="shared" si="164"/>
        <v/>
      </c>
      <c r="AO422" s="158" t="str">
        <f t="shared" si="183"/>
        <v/>
      </c>
      <c r="AP422" s="70" t="str">
        <f t="shared" si="184"/>
        <v/>
      </c>
      <c r="AQ422" s="158" t="str">
        <f t="shared" si="165"/>
        <v/>
      </c>
      <c r="AR422" s="158" t="str">
        <f t="shared" si="185"/>
        <v/>
      </c>
    </row>
    <row r="423" spans="1:44" ht="11.25" customHeight="1" x14ac:dyDescent="0.2">
      <c r="A423" s="131" t="s">
        <v>738</v>
      </c>
      <c r="B423" s="133"/>
      <c r="C423" s="133"/>
      <c r="D423" s="133"/>
      <c r="E423" s="133">
        <v>1</v>
      </c>
      <c r="F423" s="143">
        <f t="shared" si="160"/>
        <v>0</v>
      </c>
      <c r="G423" s="147"/>
      <c r="H423" s="148"/>
      <c r="I423" s="144"/>
      <c r="J423" s="150"/>
      <c r="K423" s="151"/>
      <c r="L423" s="152">
        <f t="shared" si="166"/>
        <v>0</v>
      </c>
      <c r="M423" s="152">
        <f t="shared" si="167"/>
        <v>0</v>
      </c>
      <c r="N423" s="155"/>
      <c r="O423" s="154"/>
      <c r="P423" s="146"/>
      <c r="Q423" s="128">
        <f ca="1">IF(OR(ISBLANK($C$10),ISBLANK($C$12),ISBLANK($G$12),ISBLANK($G$13),AND(LEFT(G423,6)="Atrium",ISBLANK(I423))=TRUE)=TRUE,0,IF(LEFT(G423,6)="Atrium",IF(G423='ASHRAE 90.1 2013 - CST'!$D$2,0.4+I423*0.02,I423*0.03),IF(ISBLANK(G423),IF(ISBLANK(H423),"0",VLOOKUP(H423,INDIRECT("BSSTTable_"&amp;$C$10),2,FALSE)),INDEX(INDIRECT("CSTTable_"&amp;$C$10),MATCH($C$12,INDIRECT("BldgTypes_"&amp;$C$10),0),MATCH(G423,INDIRECT("CSTTableTypes_"&amp;$C$10),0)))))</f>
        <v>0</v>
      </c>
      <c r="R423" s="128">
        <f t="shared" ca="1" si="168"/>
        <v>0</v>
      </c>
      <c r="S423" s="128">
        <f t="shared" ca="1" si="169"/>
        <v>0</v>
      </c>
      <c r="T423" s="130">
        <f t="shared" si="170"/>
        <v>0</v>
      </c>
      <c r="U423" s="130">
        <f t="shared" si="171"/>
        <v>0</v>
      </c>
      <c r="V423" s="135">
        <f t="shared" ca="1" si="172"/>
        <v>0</v>
      </c>
      <c r="W423" s="135">
        <f t="shared" ca="1" si="173"/>
        <v>0</v>
      </c>
      <c r="X423" s="135">
        <f t="shared" ca="1" si="174"/>
        <v>0</v>
      </c>
      <c r="Y423" s="135">
        <f t="shared" ca="1" si="175"/>
        <v>0</v>
      </c>
      <c r="Z423" s="129">
        <f t="shared" si="176"/>
        <v>0</v>
      </c>
      <c r="AA423" s="129">
        <f t="shared" si="177"/>
        <v>0</v>
      </c>
      <c r="AB423" s="130">
        <f t="shared" ca="1" si="178"/>
        <v>0</v>
      </c>
      <c r="AC423" s="130">
        <f t="shared" ca="1" si="179"/>
        <v>0</v>
      </c>
      <c r="AD423" s="130">
        <f t="shared" si="161"/>
        <v>0</v>
      </c>
      <c r="AE423" s="130">
        <f t="shared" si="162"/>
        <v>0</v>
      </c>
      <c r="AF423" s="130">
        <f t="shared" ca="1" si="180"/>
        <v>0</v>
      </c>
      <c r="AG423" s="130">
        <f t="shared" ca="1" si="181"/>
        <v>0</v>
      </c>
      <c r="AH423" s="218"/>
      <c r="AI423" s="204"/>
      <c r="AJ423" s="204"/>
      <c r="AK423" s="162">
        <f t="shared" si="163"/>
        <v>403</v>
      </c>
      <c r="AL423" s="70">
        <f t="shared" si="182"/>
        <v>0</v>
      </c>
      <c r="AM423" s="70" t="e">
        <f>VLOOKUP(Worksheet!N423,code!$K$3:$M$13,3,FALSE)</f>
        <v>#N/A</v>
      </c>
      <c r="AN423" s="158" t="str">
        <f t="shared" si="164"/>
        <v/>
      </c>
      <c r="AO423" s="158" t="str">
        <f t="shared" si="183"/>
        <v/>
      </c>
      <c r="AP423" s="70" t="str">
        <f t="shared" si="184"/>
        <v/>
      </c>
      <c r="AQ423" s="158" t="str">
        <f t="shared" si="165"/>
        <v/>
      </c>
      <c r="AR423" s="158" t="str">
        <f t="shared" si="185"/>
        <v/>
      </c>
    </row>
    <row r="424" spans="1:44" ht="11.25" customHeight="1" x14ac:dyDescent="0.2">
      <c r="A424" s="131" t="s">
        <v>738</v>
      </c>
      <c r="B424" s="133"/>
      <c r="C424" s="133"/>
      <c r="D424" s="133"/>
      <c r="E424" s="133">
        <v>1</v>
      </c>
      <c r="F424" s="143">
        <f t="shared" si="160"/>
        <v>0</v>
      </c>
      <c r="G424" s="147"/>
      <c r="H424" s="148"/>
      <c r="I424" s="144"/>
      <c r="J424" s="150"/>
      <c r="K424" s="151"/>
      <c r="L424" s="152">
        <f t="shared" si="166"/>
        <v>0</v>
      </c>
      <c r="M424" s="152">
        <f t="shared" si="167"/>
        <v>0</v>
      </c>
      <c r="N424" s="155"/>
      <c r="O424" s="154"/>
      <c r="P424" s="146"/>
      <c r="Q424" s="128">
        <f ca="1">IF(OR(ISBLANK($C$10),ISBLANK($C$12),ISBLANK($G$12),ISBLANK($G$13),AND(LEFT(G424,6)="Atrium",ISBLANK(I424))=TRUE)=TRUE,0,IF(LEFT(G424,6)="Atrium",IF(G424='ASHRAE 90.1 2013 - CST'!$D$2,0.4+I424*0.02,I424*0.03),IF(ISBLANK(G424),IF(ISBLANK(H424),"0",VLOOKUP(H424,INDIRECT("BSSTTable_"&amp;$C$10),2,FALSE)),INDEX(INDIRECT("CSTTable_"&amp;$C$10),MATCH($C$12,INDIRECT("BldgTypes_"&amp;$C$10),0),MATCH(G424,INDIRECT("CSTTableTypes_"&amp;$C$10),0)))))</f>
        <v>0</v>
      </c>
      <c r="R424" s="128">
        <f t="shared" ca="1" si="168"/>
        <v>0</v>
      </c>
      <c r="S424" s="128">
        <f t="shared" ca="1" si="169"/>
        <v>0</v>
      </c>
      <c r="T424" s="130">
        <f t="shared" si="170"/>
        <v>0</v>
      </c>
      <c r="U424" s="130">
        <f t="shared" si="171"/>
        <v>0</v>
      </c>
      <c r="V424" s="135">
        <f t="shared" ca="1" si="172"/>
        <v>0</v>
      </c>
      <c r="W424" s="135">
        <f t="shared" ca="1" si="173"/>
        <v>0</v>
      </c>
      <c r="X424" s="135">
        <f t="shared" ca="1" si="174"/>
        <v>0</v>
      </c>
      <c r="Y424" s="135">
        <f t="shared" ca="1" si="175"/>
        <v>0</v>
      </c>
      <c r="Z424" s="129">
        <f t="shared" si="176"/>
        <v>0</v>
      </c>
      <c r="AA424" s="129">
        <f t="shared" si="177"/>
        <v>0</v>
      </c>
      <c r="AB424" s="130">
        <f t="shared" ca="1" si="178"/>
        <v>0</v>
      </c>
      <c r="AC424" s="130">
        <f t="shared" ca="1" si="179"/>
        <v>0</v>
      </c>
      <c r="AD424" s="130">
        <f t="shared" si="161"/>
        <v>0</v>
      </c>
      <c r="AE424" s="130">
        <f t="shared" si="162"/>
        <v>0</v>
      </c>
      <c r="AF424" s="130">
        <f t="shared" ca="1" si="180"/>
        <v>0</v>
      </c>
      <c r="AG424" s="130">
        <f t="shared" ca="1" si="181"/>
        <v>0</v>
      </c>
      <c r="AH424" s="218"/>
      <c r="AI424" s="204"/>
      <c r="AJ424" s="204"/>
      <c r="AK424" s="162">
        <f t="shared" si="163"/>
        <v>404</v>
      </c>
      <c r="AL424" s="70">
        <f t="shared" si="182"/>
        <v>0</v>
      </c>
      <c r="AM424" s="70" t="e">
        <f>VLOOKUP(Worksheet!N424,code!$K$3:$M$13,3,FALSE)</f>
        <v>#N/A</v>
      </c>
      <c r="AN424" s="158" t="str">
        <f t="shared" si="164"/>
        <v/>
      </c>
      <c r="AO424" s="158" t="str">
        <f t="shared" si="183"/>
        <v/>
      </c>
      <c r="AP424" s="70" t="str">
        <f t="shared" si="184"/>
        <v/>
      </c>
      <c r="AQ424" s="158" t="str">
        <f t="shared" si="165"/>
        <v/>
      </c>
      <c r="AR424" s="158" t="str">
        <f t="shared" si="185"/>
        <v/>
      </c>
    </row>
    <row r="425" spans="1:44" ht="11.25" customHeight="1" x14ac:dyDescent="0.2">
      <c r="A425" s="131" t="s">
        <v>738</v>
      </c>
      <c r="B425" s="133"/>
      <c r="C425" s="133"/>
      <c r="D425" s="133"/>
      <c r="E425" s="133">
        <v>1</v>
      </c>
      <c r="F425" s="143">
        <f t="shared" si="160"/>
        <v>0</v>
      </c>
      <c r="G425" s="147"/>
      <c r="H425" s="148"/>
      <c r="I425" s="144"/>
      <c r="J425" s="150"/>
      <c r="K425" s="151"/>
      <c r="L425" s="152">
        <f t="shared" si="166"/>
        <v>0</v>
      </c>
      <c r="M425" s="152">
        <f t="shared" si="167"/>
        <v>0</v>
      </c>
      <c r="N425" s="155"/>
      <c r="O425" s="154"/>
      <c r="P425" s="146"/>
      <c r="Q425" s="128">
        <f ca="1">IF(OR(ISBLANK($C$10),ISBLANK($C$12),ISBLANK($G$12),ISBLANK($G$13),AND(LEFT(G425,6)="Atrium",ISBLANK(I425))=TRUE)=TRUE,0,IF(LEFT(G425,6)="Atrium",IF(G425='ASHRAE 90.1 2013 - CST'!$D$2,0.4+I425*0.02,I425*0.03),IF(ISBLANK(G425),IF(ISBLANK(H425),"0",VLOOKUP(H425,INDIRECT("BSSTTable_"&amp;$C$10),2,FALSE)),INDEX(INDIRECT("CSTTable_"&amp;$C$10),MATCH($C$12,INDIRECT("BldgTypes_"&amp;$C$10),0),MATCH(G425,INDIRECT("CSTTableTypes_"&amp;$C$10),0)))))</f>
        <v>0</v>
      </c>
      <c r="R425" s="128">
        <f t="shared" ca="1" si="168"/>
        <v>0</v>
      </c>
      <c r="S425" s="128">
        <f t="shared" ca="1" si="169"/>
        <v>0</v>
      </c>
      <c r="T425" s="130">
        <f t="shared" si="170"/>
        <v>0</v>
      </c>
      <c r="U425" s="130">
        <f t="shared" si="171"/>
        <v>0</v>
      </c>
      <c r="V425" s="135">
        <f t="shared" ca="1" si="172"/>
        <v>0</v>
      </c>
      <c r="W425" s="135">
        <f t="shared" ca="1" si="173"/>
        <v>0</v>
      </c>
      <c r="X425" s="135">
        <f t="shared" ca="1" si="174"/>
        <v>0</v>
      </c>
      <c r="Y425" s="135">
        <f t="shared" ca="1" si="175"/>
        <v>0</v>
      </c>
      <c r="Z425" s="129">
        <f t="shared" si="176"/>
        <v>0</v>
      </c>
      <c r="AA425" s="129">
        <f t="shared" si="177"/>
        <v>0</v>
      </c>
      <c r="AB425" s="130">
        <f t="shared" ca="1" si="178"/>
        <v>0</v>
      </c>
      <c r="AC425" s="130">
        <f t="shared" ca="1" si="179"/>
        <v>0</v>
      </c>
      <c r="AD425" s="130">
        <f t="shared" si="161"/>
        <v>0</v>
      </c>
      <c r="AE425" s="130">
        <f t="shared" si="162"/>
        <v>0</v>
      </c>
      <c r="AF425" s="130">
        <f t="shared" ca="1" si="180"/>
        <v>0</v>
      </c>
      <c r="AG425" s="130">
        <f t="shared" ca="1" si="181"/>
        <v>0</v>
      </c>
      <c r="AH425" s="218"/>
      <c r="AI425" s="204"/>
      <c r="AJ425" s="204"/>
      <c r="AK425" s="162">
        <f t="shared" si="163"/>
        <v>405</v>
      </c>
      <c r="AL425" s="70">
        <f t="shared" si="182"/>
        <v>0</v>
      </c>
      <c r="AM425" s="70" t="e">
        <f>VLOOKUP(Worksheet!N425,code!$K$3:$M$13,3,FALSE)</f>
        <v>#N/A</v>
      </c>
      <c r="AN425" s="158" t="str">
        <f t="shared" si="164"/>
        <v/>
      </c>
      <c r="AO425" s="158" t="str">
        <f t="shared" si="183"/>
        <v/>
      </c>
      <c r="AP425" s="70" t="str">
        <f t="shared" si="184"/>
        <v/>
      </c>
      <c r="AQ425" s="158" t="str">
        <f t="shared" si="165"/>
        <v/>
      </c>
      <c r="AR425" s="158" t="str">
        <f t="shared" si="185"/>
        <v/>
      </c>
    </row>
    <row r="426" spans="1:44" ht="11.25" customHeight="1" x14ac:dyDescent="0.2">
      <c r="A426" s="131" t="s">
        <v>738</v>
      </c>
      <c r="B426" s="133"/>
      <c r="C426" s="133"/>
      <c r="D426" s="133"/>
      <c r="E426" s="133">
        <v>1</v>
      </c>
      <c r="F426" s="143">
        <f t="shared" si="160"/>
        <v>0</v>
      </c>
      <c r="G426" s="147"/>
      <c r="H426" s="148"/>
      <c r="I426" s="144"/>
      <c r="J426" s="150"/>
      <c r="K426" s="151"/>
      <c r="L426" s="152">
        <f t="shared" si="166"/>
        <v>0</v>
      </c>
      <c r="M426" s="152">
        <f t="shared" si="167"/>
        <v>0</v>
      </c>
      <c r="N426" s="155"/>
      <c r="O426" s="154"/>
      <c r="P426" s="146"/>
      <c r="Q426" s="128">
        <f ca="1">IF(OR(ISBLANK($C$10),ISBLANK($C$12),ISBLANK($G$12),ISBLANK($G$13),AND(LEFT(G426,6)="Atrium",ISBLANK(I426))=TRUE)=TRUE,0,IF(LEFT(G426,6)="Atrium",IF(G426='ASHRAE 90.1 2013 - CST'!$D$2,0.4+I426*0.02,I426*0.03),IF(ISBLANK(G426),IF(ISBLANK(H426),"0",VLOOKUP(H426,INDIRECT("BSSTTable_"&amp;$C$10),2,FALSE)),INDEX(INDIRECT("CSTTable_"&amp;$C$10),MATCH($C$12,INDIRECT("BldgTypes_"&amp;$C$10),0),MATCH(G426,INDIRECT("CSTTableTypes_"&amp;$C$10),0)))))</f>
        <v>0</v>
      </c>
      <c r="R426" s="128">
        <f t="shared" ca="1" si="168"/>
        <v>0</v>
      </c>
      <c r="S426" s="128">
        <f t="shared" ca="1" si="169"/>
        <v>0</v>
      </c>
      <c r="T426" s="130">
        <f t="shared" si="170"/>
        <v>0</v>
      </c>
      <c r="U426" s="130">
        <f t="shared" si="171"/>
        <v>0</v>
      </c>
      <c r="V426" s="135">
        <f t="shared" ca="1" si="172"/>
        <v>0</v>
      </c>
      <c r="W426" s="135">
        <f t="shared" ca="1" si="173"/>
        <v>0</v>
      </c>
      <c r="X426" s="135">
        <f t="shared" ca="1" si="174"/>
        <v>0</v>
      </c>
      <c r="Y426" s="135">
        <f t="shared" ca="1" si="175"/>
        <v>0</v>
      </c>
      <c r="Z426" s="129">
        <f t="shared" si="176"/>
        <v>0</v>
      </c>
      <c r="AA426" s="129">
        <f t="shared" si="177"/>
        <v>0</v>
      </c>
      <c r="AB426" s="130">
        <f t="shared" ca="1" si="178"/>
        <v>0</v>
      </c>
      <c r="AC426" s="130">
        <f t="shared" ca="1" si="179"/>
        <v>0</v>
      </c>
      <c r="AD426" s="130">
        <f t="shared" si="161"/>
        <v>0</v>
      </c>
      <c r="AE426" s="130">
        <f t="shared" si="162"/>
        <v>0</v>
      </c>
      <c r="AF426" s="130">
        <f t="shared" ca="1" si="180"/>
        <v>0</v>
      </c>
      <c r="AG426" s="130">
        <f t="shared" ca="1" si="181"/>
        <v>0</v>
      </c>
      <c r="AH426" s="218"/>
      <c r="AI426" s="204"/>
      <c r="AJ426" s="204"/>
      <c r="AK426" s="162">
        <f t="shared" si="163"/>
        <v>406</v>
      </c>
      <c r="AL426" s="70">
        <f t="shared" si="182"/>
        <v>0</v>
      </c>
      <c r="AM426" s="70" t="e">
        <f>VLOOKUP(Worksheet!N426,code!$K$3:$M$13,3,FALSE)</f>
        <v>#N/A</v>
      </c>
      <c r="AN426" s="158" t="str">
        <f t="shared" si="164"/>
        <v/>
      </c>
      <c r="AO426" s="158" t="str">
        <f t="shared" si="183"/>
        <v/>
      </c>
      <c r="AP426" s="70" t="str">
        <f t="shared" si="184"/>
        <v/>
      </c>
      <c r="AQ426" s="158" t="str">
        <f t="shared" si="165"/>
        <v/>
      </c>
      <c r="AR426" s="158" t="str">
        <f t="shared" si="185"/>
        <v/>
      </c>
    </row>
    <row r="427" spans="1:44" ht="11.25" customHeight="1" x14ac:dyDescent="0.2">
      <c r="A427" s="131" t="s">
        <v>738</v>
      </c>
      <c r="B427" s="133"/>
      <c r="C427" s="133"/>
      <c r="D427" s="133"/>
      <c r="E427" s="133">
        <v>1</v>
      </c>
      <c r="F427" s="143">
        <f t="shared" si="160"/>
        <v>0</v>
      </c>
      <c r="G427" s="147"/>
      <c r="H427" s="148"/>
      <c r="I427" s="144"/>
      <c r="J427" s="150"/>
      <c r="K427" s="151"/>
      <c r="L427" s="152">
        <f t="shared" si="166"/>
        <v>0</v>
      </c>
      <c r="M427" s="152">
        <f t="shared" si="167"/>
        <v>0</v>
      </c>
      <c r="N427" s="155"/>
      <c r="O427" s="154"/>
      <c r="P427" s="146"/>
      <c r="Q427" s="128">
        <f ca="1">IF(OR(ISBLANK($C$10),ISBLANK($C$12),ISBLANK($G$12),ISBLANK($G$13),AND(LEFT(G427,6)="Atrium",ISBLANK(I427))=TRUE)=TRUE,0,IF(LEFT(G427,6)="Atrium",IF(G427='ASHRAE 90.1 2013 - CST'!$D$2,0.4+I427*0.02,I427*0.03),IF(ISBLANK(G427),IF(ISBLANK(H427),"0",VLOOKUP(H427,INDIRECT("BSSTTable_"&amp;$C$10),2,FALSE)),INDEX(INDIRECT("CSTTable_"&amp;$C$10),MATCH($C$12,INDIRECT("BldgTypes_"&amp;$C$10),0),MATCH(G427,INDIRECT("CSTTableTypes_"&amp;$C$10),0)))))</f>
        <v>0</v>
      </c>
      <c r="R427" s="128">
        <f t="shared" ca="1" si="168"/>
        <v>0</v>
      </c>
      <c r="S427" s="128">
        <f t="shared" ca="1" si="169"/>
        <v>0</v>
      </c>
      <c r="T427" s="130">
        <f t="shared" si="170"/>
        <v>0</v>
      </c>
      <c r="U427" s="130">
        <f t="shared" si="171"/>
        <v>0</v>
      </c>
      <c r="V427" s="135">
        <f t="shared" ca="1" si="172"/>
        <v>0</v>
      </c>
      <c r="W427" s="135">
        <f t="shared" ca="1" si="173"/>
        <v>0</v>
      </c>
      <c r="X427" s="135">
        <f t="shared" ca="1" si="174"/>
        <v>0</v>
      </c>
      <c r="Y427" s="135">
        <f t="shared" ca="1" si="175"/>
        <v>0</v>
      </c>
      <c r="Z427" s="129">
        <f t="shared" si="176"/>
        <v>0</v>
      </c>
      <c r="AA427" s="129">
        <f t="shared" si="177"/>
        <v>0</v>
      </c>
      <c r="AB427" s="130">
        <f t="shared" ca="1" si="178"/>
        <v>0</v>
      </c>
      <c r="AC427" s="130">
        <f t="shared" ca="1" si="179"/>
        <v>0</v>
      </c>
      <c r="AD427" s="130">
        <f t="shared" si="161"/>
        <v>0</v>
      </c>
      <c r="AE427" s="130">
        <f t="shared" si="162"/>
        <v>0</v>
      </c>
      <c r="AF427" s="130">
        <f t="shared" ca="1" si="180"/>
        <v>0</v>
      </c>
      <c r="AG427" s="130">
        <f t="shared" ca="1" si="181"/>
        <v>0</v>
      </c>
      <c r="AH427" s="218"/>
      <c r="AI427" s="204"/>
      <c r="AJ427" s="204"/>
      <c r="AK427" s="162">
        <f t="shared" si="163"/>
        <v>407</v>
      </c>
      <c r="AL427" s="70">
        <f t="shared" si="182"/>
        <v>0</v>
      </c>
      <c r="AM427" s="70" t="e">
        <f>VLOOKUP(Worksheet!N427,code!$K$3:$M$13,3,FALSE)</f>
        <v>#N/A</v>
      </c>
      <c r="AN427" s="158" t="str">
        <f t="shared" si="164"/>
        <v/>
      </c>
      <c r="AO427" s="158" t="str">
        <f t="shared" si="183"/>
        <v/>
      </c>
      <c r="AP427" s="70" t="str">
        <f t="shared" si="184"/>
        <v/>
      </c>
      <c r="AQ427" s="158" t="str">
        <f t="shared" si="165"/>
        <v/>
      </c>
      <c r="AR427" s="158" t="str">
        <f t="shared" si="185"/>
        <v/>
      </c>
    </row>
    <row r="428" spans="1:44" ht="11.25" customHeight="1" x14ac:dyDescent="0.2">
      <c r="A428" s="131" t="s">
        <v>738</v>
      </c>
      <c r="B428" s="133"/>
      <c r="C428" s="133"/>
      <c r="D428" s="133"/>
      <c r="E428" s="133">
        <v>1</v>
      </c>
      <c r="F428" s="143">
        <f t="shared" si="160"/>
        <v>0</v>
      </c>
      <c r="G428" s="147"/>
      <c r="H428" s="148"/>
      <c r="I428" s="144"/>
      <c r="J428" s="150"/>
      <c r="K428" s="151"/>
      <c r="L428" s="152">
        <f t="shared" si="166"/>
        <v>0</v>
      </c>
      <c r="M428" s="152">
        <f t="shared" si="167"/>
        <v>0</v>
      </c>
      <c r="N428" s="155"/>
      <c r="O428" s="154"/>
      <c r="P428" s="146"/>
      <c r="Q428" s="128">
        <f ca="1">IF(OR(ISBLANK($C$10),ISBLANK($C$12),ISBLANK($G$12),ISBLANK($G$13),AND(LEFT(G428,6)="Atrium",ISBLANK(I428))=TRUE)=TRUE,0,IF(LEFT(G428,6)="Atrium",IF(G428='ASHRAE 90.1 2013 - CST'!$D$2,0.4+I428*0.02,I428*0.03),IF(ISBLANK(G428),IF(ISBLANK(H428),"0",VLOOKUP(H428,INDIRECT("BSSTTable_"&amp;$C$10),2,FALSE)),INDEX(INDIRECT("CSTTable_"&amp;$C$10),MATCH($C$12,INDIRECT("BldgTypes_"&amp;$C$10),0),MATCH(G428,INDIRECT("CSTTableTypes_"&amp;$C$10),0)))))</f>
        <v>0</v>
      </c>
      <c r="R428" s="128">
        <f t="shared" ca="1" si="168"/>
        <v>0</v>
      </c>
      <c r="S428" s="128">
        <f t="shared" ca="1" si="169"/>
        <v>0</v>
      </c>
      <c r="T428" s="130">
        <f t="shared" si="170"/>
        <v>0</v>
      </c>
      <c r="U428" s="130">
        <f t="shared" si="171"/>
        <v>0</v>
      </c>
      <c r="V428" s="135">
        <f t="shared" ca="1" si="172"/>
        <v>0</v>
      </c>
      <c r="W428" s="135">
        <f t="shared" ca="1" si="173"/>
        <v>0</v>
      </c>
      <c r="X428" s="135">
        <f t="shared" ca="1" si="174"/>
        <v>0</v>
      </c>
      <c r="Y428" s="135">
        <f t="shared" ca="1" si="175"/>
        <v>0</v>
      </c>
      <c r="Z428" s="129">
        <f t="shared" si="176"/>
        <v>0</v>
      </c>
      <c r="AA428" s="129">
        <f t="shared" si="177"/>
        <v>0</v>
      </c>
      <c r="AB428" s="130">
        <f t="shared" ca="1" si="178"/>
        <v>0</v>
      </c>
      <c r="AC428" s="130">
        <f t="shared" ca="1" si="179"/>
        <v>0</v>
      </c>
      <c r="AD428" s="130">
        <f t="shared" si="161"/>
        <v>0</v>
      </c>
      <c r="AE428" s="130">
        <f t="shared" si="162"/>
        <v>0</v>
      </c>
      <c r="AF428" s="130">
        <f t="shared" ca="1" si="180"/>
        <v>0</v>
      </c>
      <c r="AG428" s="130">
        <f t="shared" ca="1" si="181"/>
        <v>0</v>
      </c>
      <c r="AH428" s="218"/>
      <c r="AI428" s="204"/>
      <c r="AJ428" s="204"/>
      <c r="AK428" s="162">
        <f t="shared" si="163"/>
        <v>408</v>
      </c>
      <c r="AL428" s="70">
        <f t="shared" si="182"/>
        <v>0</v>
      </c>
      <c r="AM428" s="70" t="e">
        <f>VLOOKUP(Worksheet!N428,code!$K$3:$M$13,3,FALSE)</f>
        <v>#N/A</v>
      </c>
      <c r="AN428" s="158" t="str">
        <f t="shared" si="164"/>
        <v/>
      </c>
      <c r="AO428" s="158" t="str">
        <f t="shared" si="183"/>
        <v/>
      </c>
      <c r="AP428" s="70" t="str">
        <f t="shared" si="184"/>
        <v/>
      </c>
      <c r="AQ428" s="158" t="str">
        <f t="shared" si="165"/>
        <v/>
      </c>
      <c r="AR428" s="158" t="str">
        <f t="shared" si="185"/>
        <v/>
      </c>
    </row>
    <row r="429" spans="1:44" ht="11.25" customHeight="1" x14ac:dyDescent="0.2">
      <c r="A429" s="131" t="s">
        <v>738</v>
      </c>
      <c r="B429" s="133"/>
      <c r="C429" s="133"/>
      <c r="D429" s="133"/>
      <c r="E429" s="133">
        <v>1</v>
      </c>
      <c r="F429" s="143">
        <f t="shared" ref="F429:F492" si="186">B429*E429</f>
        <v>0</v>
      </c>
      <c r="G429" s="147"/>
      <c r="H429" s="148"/>
      <c r="I429" s="144"/>
      <c r="J429" s="150"/>
      <c r="K429" s="151"/>
      <c r="L429" s="152">
        <f t="shared" si="166"/>
        <v>0</v>
      </c>
      <c r="M429" s="152">
        <f t="shared" si="167"/>
        <v>0</v>
      </c>
      <c r="N429" s="155"/>
      <c r="O429" s="154"/>
      <c r="P429" s="146"/>
      <c r="Q429" s="128">
        <f ca="1">IF(OR(ISBLANK($C$10),ISBLANK($C$12),ISBLANK($G$12),ISBLANK($G$13),AND(LEFT(G429,6)="Atrium",ISBLANK(I429))=TRUE)=TRUE,0,IF(LEFT(G429,6)="Atrium",IF(G429='ASHRAE 90.1 2013 - CST'!$D$2,0.4+I429*0.02,I429*0.03),IF(ISBLANK(G429),IF(ISBLANK(H429),"0",VLOOKUP(H429,INDIRECT("BSSTTable_"&amp;$C$10),2,FALSE)),INDEX(INDIRECT("CSTTable_"&amp;$C$10),MATCH($C$12,INDIRECT("BldgTypes_"&amp;$C$10),0),MATCH(G429,INDIRECT("CSTTableTypes_"&amp;$C$10),0)))))</f>
        <v>0</v>
      </c>
      <c r="R429" s="128">
        <f t="shared" ca="1" si="168"/>
        <v>0</v>
      </c>
      <c r="S429" s="128">
        <f t="shared" ca="1" si="169"/>
        <v>0</v>
      </c>
      <c r="T429" s="130">
        <f t="shared" si="170"/>
        <v>0</v>
      </c>
      <c r="U429" s="130">
        <f t="shared" si="171"/>
        <v>0</v>
      </c>
      <c r="V429" s="135">
        <f t="shared" ca="1" si="172"/>
        <v>0</v>
      </c>
      <c r="W429" s="135">
        <f t="shared" ca="1" si="173"/>
        <v>0</v>
      </c>
      <c r="X429" s="135">
        <f t="shared" ca="1" si="174"/>
        <v>0</v>
      </c>
      <c r="Y429" s="135">
        <f t="shared" ca="1" si="175"/>
        <v>0</v>
      </c>
      <c r="Z429" s="129">
        <f t="shared" si="176"/>
        <v>0</v>
      </c>
      <c r="AA429" s="129">
        <f t="shared" si="177"/>
        <v>0</v>
      </c>
      <c r="AB429" s="130">
        <f t="shared" ca="1" si="178"/>
        <v>0</v>
      </c>
      <c r="AC429" s="130">
        <f t="shared" ca="1" si="179"/>
        <v>0</v>
      </c>
      <c r="AD429" s="130">
        <f t="shared" ref="AD429:AD492" si="187">IF(AND(NOT(ISNA(T429)),$Z429="y"),V429,0)</f>
        <v>0</v>
      </c>
      <c r="AE429" s="130">
        <f t="shared" ref="AE429:AE492" si="188">IF(AND(NOT(ISNA(U429)),$AA429="y"),W429,0)</f>
        <v>0</v>
      </c>
      <c r="AF429" s="130">
        <f t="shared" ca="1" si="180"/>
        <v>0</v>
      </c>
      <c r="AG429" s="130">
        <f t="shared" ca="1" si="181"/>
        <v>0</v>
      </c>
      <c r="AH429" s="218"/>
      <c r="AI429" s="204"/>
      <c r="AJ429" s="204"/>
      <c r="AK429" s="162">
        <f t="shared" ref="AK429:AK492" si="189">AK428+1</f>
        <v>409</v>
      </c>
      <c r="AL429" s="70">
        <f t="shared" si="182"/>
        <v>0</v>
      </c>
      <c r="AM429" s="70" t="e">
        <f>VLOOKUP(Worksheet!N429,code!$K$3:$M$13,3,FALSE)</f>
        <v>#N/A</v>
      </c>
      <c r="AN429" s="158" t="str">
        <f t="shared" si="164"/>
        <v/>
      </c>
      <c r="AO429" s="158" t="str">
        <f t="shared" si="183"/>
        <v/>
      </c>
      <c r="AP429" s="70" t="str">
        <f t="shared" si="184"/>
        <v/>
      </c>
      <c r="AQ429" s="158" t="str">
        <f t="shared" si="165"/>
        <v/>
      </c>
      <c r="AR429" s="158" t="str">
        <f t="shared" si="185"/>
        <v/>
      </c>
    </row>
    <row r="430" spans="1:44" ht="11.25" customHeight="1" x14ac:dyDescent="0.2">
      <c r="A430" s="131" t="s">
        <v>738</v>
      </c>
      <c r="B430" s="133"/>
      <c r="C430" s="133"/>
      <c r="D430" s="133"/>
      <c r="E430" s="133">
        <v>1</v>
      </c>
      <c r="F430" s="143">
        <f t="shared" si="186"/>
        <v>0</v>
      </c>
      <c r="G430" s="147"/>
      <c r="H430" s="148"/>
      <c r="I430" s="144"/>
      <c r="J430" s="150"/>
      <c r="K430" s="151"/>
      <c r="L430" s="152">
        <f t="shared" si="166"/>
        <v>0</v>
      </c>
      <c r="M430" s="152">
        <f t="shared" si="167"/>
        <v>0</v>
      </c>
      <c r="N430" s="155"/>
      <c r="O430" s="154"/>
      <c r="P430" s="146"/>
      <c r="Q430" s="128">
        <f ca="1">IF(OR(ISBLANK($C$10),ISBLANK($C$12),ISBLANK($G$12),ISBLANK($G$13),AND(LEFT(G430,6)="Atrium",ISBLANK(I430))=TRUE)=TRUE,0,IF(LEFT(G430,6)="Atrium",IF(G430='ASHRAE 90.1 2013 - CST'!$D$2,0.4+I430*0.02,I430*0.03),IF(ISBLANK(G430),IF(ISBLANK(H430),"0",VLOOKUP(H430,INDIRECT("BSSTTable_"&amp;$C$10),2,FALSE)),INDEX(INDIRECT("CSTTable_"&amp;$C$10),MATCH($C$12,INDIRECT("BldgTypes_"&amp;$C$10),0),MATCH(G430,INDIRECT("CSTTableTypes_"&amp;$C$10),0)))))</f>
        <v>0</v>
      </c>
      <c r="R430" s="128">
        <f t="shared" ca="1" si="168"/>
        <v>0</v>
      </c>
      <c r="S430" s="128">
        <f t="shared" ca="1" si="169"/>
        <v>0</v>
      </c>
      <c r="T430" s="130">
        <f t="shared" si="170"/>
        <v>0</v>
      </c>
      <c r="U430" s="130">
        <f t="shared" si="171"/>
        <v>0</v>
      </c>
      <c r="V430" s="135">
        <f t="shared" ca="1" si="172"/>
        <v>0</v>
      </c>
      <c r="W430" s="135">
        <f t="shared" ca="1" si="173"/>
        <v>0</v>
      </c>
      <c r="X430" s="135">
        <f t="shared" ca="1" si="174"/>
        <v>0</v>
      </c>
      <c r="Y430" s="135">
        <f t="shared" ca="1" si="175"/>
        <v>0</v>
      </c>
      <c r="Z430" s="129">
        <f t="shared" si="176"/>
        <v>0</v>
      </c>
      <c r="AA430" s="129">
        <f t="shared" si="177"/>
        <v>0</v>
      </c>
      <c r="AB430" s="130">
        <f t="shared" ca="1" si="178"/>
        <v>0</v>
      </c>
      <c r="AC430" s="130">
        <f t="shared" ca="1" si="179"/>
        <v>0</v>
      </c>
      <c r="AD430" s="130">
        <f t="shared" si="187"/>
        <v>0</v>
      </c>
      <c r="AE430" s="130">
        <f t="shared" si="188"/>
        <v>0</v>
      </c>
      <c r="AF430" s="130">
        <f t="shared" ca="1" si="180"/>
        <v>0</v>
      </c>
      <c r="AG430" s="130">
        <f t="shared" ca="1" si="181"/>
        <v>0</v>
      </c>
      <c r="AH430" s="218"/>
      <c r="AI430" s="204"/>
      <c r="AJ430" s="204"/>
      <c r="AK430" s="162">
        <f t="shared" si="189"/>
        <v>410</v>
      </c>
      <c r="AL430" s="70">
        <f t="shared" si="182"/>
        <v>0</v>
      </c>
      <c r="AM430" s="70" t="e">
        <f>VLOOKUP(Worksheet!N430,code!$K$3:$M$13,3,FALSE)</f>
        <v>#N/A</v>
      </c>
      <c r="AN430" s="158" t="str">
        <f t="shared" si="164"/>
        <v/>
      </c>
      <c r="AO430" s="158" t="str">
        <f t="shared" si="183"/>
        <v/>
      </c>
      <c r="AP430" s="70" t="str">
        <f t="shared" si="184"/>
        <v/>
      </c>
      <c r="AQ430" s="158" t="str">
        <f t="shared" si="165"/>
        <v/>
      </c>
      <c r="AR430" s="158" t="str">
        <f t="shared" si="185"/>
        <v/>
      </c>
    </row>
    <row r="431" spans="1:44" ht="11.25" customHeight="1" x14ac:dyDescent="0.2">
      <c r="A431" s="131" t="s">
        <v>738</v>
      </c>
      <c r="B431" s="133"/>
      <c r="C431" s="133"/>
      <c r="D431" s="133"/>
      <c r="E431" s="133">
        <v>1</v>
      </c>
      <c r="F431" s="143">
        <f t="shared" si="186"/>
        <v>0</v>
      </c>
      <c r="G431" s="147"/>
      <c r="H431" s="148"/>
      <c r="I431" s="144"/>
      <c r="J431" s="150"/>
      <c r="K431" s="151"/>
      <c r="L431" s="152">
        <f t="shared" si="166"/>
        <v>0</v>
      </c>
      <c r="M431" s="152">
        <f t="shared" si="167"/>
        <v>0</v>
      </c>
      <c r="N431" s="155"/>
      <c r="O431" s="154"/>
      <c r="P431" s="146"/>
      <c r="Q431" s="128">
        <f ca="1">IF(OR(ISBLANK($C$10),ISBLANK($C$12),ISBLANK($G$12),ISBLANK($G$13),AND(LEFT(G431,6)="Atrium",ISBLANK(I431))=TRUE)=TRUE,0,IF(LEFT(G431,6)="Atrium",IF(G431='ASHRAE 90.1 2013 - CST'!$D$2,0.4+I431*0.02,I431*0.03),IF(ISBLANK(G431),IF(ISBLANK(H431),"0",VLOOKUP(H431,INDIRECT("BSSTTable_"&amp;$C$10),2,FALSE)),INDEX(INDIRECT("CSTTable_"&amp;$C$10),MATCH($C$12,INDIRECT("BldgTypes_"&amp;$C$10),0),MATCH(G431,INDIRECT("CSTTableTypes_"&amp;$C$10),0)))))</f>
        <v>0</v>
      </c>
      <c r="R431" s="128">
        <f t="shared" ca="1" si="168"/>
        <v>0</v>
      </c>
      <c r="S431" s="128">
        <f t="shared" ca="1" si="169"/>
        <v>0</v>
      </c>
      <c r="T431" s="130">
        <f t="shared" si="170"/>
        <v>0</v>
      </c>
      <c r="U431" s="130">
        <f t="shared" si="171"/>
        <v>0</v>
      </c>
      <c r="V431" s="135">
        <f t="shared" ca="1" si="172"/>
        <v>0</v>
      </c>
      <c r="W431" s="135">
        <f t="shared" ca="1" si="173"/>
        <v>0</v>
      </c>
      <c r="X431" s="135">
        <f t="shared" ca="1" si="174"/>
        <v>0</v>
      </c>
      <c r="Y431" s="135">
        <f t="shared" ca="1" si="175"/>
        <v>0</v>
      </c>
      <c r="Z431" s="129">
        <f t="shared" si="176"/>
        <v>0</v>
      </c>
      <c r="AA431" s="129">
        <f t="shared" si="177"/>
        <v>0</v>
      </c>
      <c r="AB431" s="130">
        <f t="shared" ca="1" si="178"/>
        <v>0</v>
      </c>
      <c r="AC431" s="130">
        <f t="shared" ca="1" si="179"/>
        <v>0</v>
      </c>
      <c r="AD431" s="130">
        <f t="shared" si="187"/>
        <v>0</v>
      </c>
      <c r="AE431" s="130">
        <f t="shared" si="188"/>
        <v>0</v>
      </c>
      <c r="AF431" s="130">
        <f t="shared" ca="1" si="180"/>
        <v>0</v>
      </c>
      <c r="AG431" s="130">
        <f t="shared" ca="1" si="181"/>
        <v>0</v>
      </c>
      <c r="AH431" s="218"/>
      <c r="AI431" s="204"/>
      <c r="AJ431" s="204"/>
      <c r="AK431" s="162">
        <f t="shared" si="189"/>
        <v>411</v>
      </c>
      <c r="AL431" s="70">
        <f t="shared" si="182"/>
        <v>0</v>
      </c>
      <c r="AM431" s="70" t="e">
        <f>VLOOKUP(Worksheet!N431,code!$K$3:$M$13,3,FALSE)</f>
        <v>#N/A</v>
      </c>
      <c r="AN431" s="158" t="str">
        <f t="shared" si="164"/>
        <v/>
      </c>
      <c r="AO431" s="158" t="str">
        <f t="shared" si="183"/>
        <v/>
      </c>
      <c r="AP431" s="70" t="str">
        <f t="shared" si="184"/>
        <v/>
      </c>
      <c r="AQ431" s="158" t="str">
        <f t="shared" si="165"/>
        <v/>
      </c>
      <c r="AR431" s="158" t="str">
        <f t="shared" si="185"/>
        <v/>
      </c>
    </row>
    <row r="432" spans="1:44" ht="11.25" customHeight="1" x14ac:dyDescent="0.2">
      <c r="A432" s="131" t="s">
        <v>738</v>
      </c>
      <c r="B432" s="133"/>
      <c r="C432" s="133"/>
      <c r="D432" s="133"/>
      <c r="E432" s="133">
        <v>1</v>
      </c>
      <c r="F432" s="143">
        <f t="shared" si="186"/>
        <v>0</v>
      </c>
      <c r="G432" s="147"/>
      <c r="H432" s="148"/>
      <c r="I432" s="144"/>
      <c r="J432" s="150"/>
      <c r="K432" s="151"/>
      <c r="L432" s="152">
        <f t="shared" si="166"/>
        <v>0</v>
      </c>
      <c r="M432" s="152">
        <f t="shared" si="167"/>
        <v>0</v>
      </c>
      <c r="N432" s="155"/>
      <c r="O432" s="154"/>
      <c r="P432" s="146"/>
      <c r="Q432" s="128">
        <f ca="1">IF(OR(ISBLANK($C$10),ISBLANK($C$12),ISBLANK($G$12),ISBLANK($G$13),AND(LEFT(G432,6)="Atrium",ISBLANK(I432))=TRUE)=TRUE,0,IF(LEFT(G432,6)="Atrium",IF(G432='ASHRAE 90.1 2013 - CST'!$D$2,0.4+I432*0.02,I432*0.03),IF(ISBLANK(G432),IF(ISBLANK(H432),"0",VLOOKUP(H432,INDIRECT("BSSTTable_"&amp;$C$10),2,FALSE)),INDEX(INDIRECT("CSTTable_"&amp;$C$10),MATCH($C$12,INDIRECT("BldgTypes_"&amp;$C$10),0),MATCH(G432,INDIRECT("CSTTableTypes_"&amp;$C$10),0)))))</f>
        <v>0</v>
      </c>
      <c r="R432" s="128">
        <f t="shared" ca="1" si="168"/>
        <v>0</v>
      </c>
      <c r="S432" s="128">
        <f t="shared" ca="1" si="169"/>
        <v>0</v>
      </c>
      <c r="T432" s="130">
        <f t="shared" si="170"/>
        <v>0</v>
      </c>
      <c r="U432" s="130">
        <f t="shared" si="171"/>
        <v>0</v>
      </c>
      <c r="V432" s="135">
        <f t="shared" ca="1" si="172"/>
        <v>0</v>
      </c>
      <c r="W432" s="135">
        <f t="shared" ca="1" si="173"/>
        <v>0</v>
      </c>
      <c r="X432" s="135">
        <f t="shared" ca="1" si="174"/>
        <v>0</v>
      </c>
      <c r="Y432" s="135">
        <f t="shared" ca="1" si="175"/>
        <v>0</v>
      </c>
      <c r="Z432" s="129">
        <f t="shared" si="176"/>
        <v>0</v>
      </c>
      <c r="AA432" s="129">
        <f t="shared" si="177"/>
        <v>0</v>
      </c>
      <c r="AB432" s="130">
        <f t="shared" ca="1" si="178"/>
        <v>0</v>
      </c>
      <c r="AC432" s="130">
        <f t="shared" ca="1" si="179"/>
        <v>0</v>
      </c>
      <c r="AD432" s="130">
        <f t="shared" si="187"/>
        <v>0</v>
      </c>
      <c r="AE432" s="130">
        <f t="shared" si="188"/>
        <v>0</v>
      </c>
      <c r="AF432" s="130">
        <f t="shared" ca="1" si="180"/>
        <v>0</v>
      </c>
      <c r="AG432" s="130">
        <f t="shared" ca="1" si="181"/>
        <v>0</v>
      </c>
      <c r="AH432" s="218"/>
      <c r="AI432" s="204"/>
      <c r="AJ432" s="204"/>
      <c r="AK432" s="162">
        <f t="shared" si="189"/>
        <v>412</v>
      </c>
      <c r="AL432" s="70">
        <f t="shared" si="182"/>
        <v>0</v>
      </c>
      <c r="AM432" s="70" t="e">
        <f>VLOOKUP(Worksheet!N432,code!$K$3:$M$13,3,FALSE)</f>
        <v>#N/A</v>
      </c>
      <c r="AN432" s="158" t="str">
        <f t="shared" si="164"/>
        <v/>
      </c>
      <c r="AO432" s="158" t="str">
        <f t="shared" si="183"/>
        <v/>
      </c>
      <c r="AP432" s="70" t="str">
        <f t="shared" si="184"/>
        <v/>
      </c>
      <c r="AQ432" s="158" t="str">
        <f t="shared" si="165"/>
        <v/>
      </c>
      <c r="AR432" s="158" t="str">
        <f t="shared" si="185"/>
        <v/>
      </c>
    </row>
    <row r="433" spans="1:44" ht="11.25" customHeight="1" x14ac:dyDescent="0.2">
      <c r="A433" s="131" t="s">
        <v>738</v>
      </c>
      <c r="B433" s="133"/>
      <c r="C433" s="133"/>
      <c r="D433" s="133"/>
      <c r="E433" s="133">
        <v>1</v>
      </c>
      <c r="F433" s="143">
        <f t="shared" si="186"/>
        <v>0</v>
      </c>
      <c r="G433" s="147"/>
      <c r="H433" s="148"/>
      <c r="I433" s="144"/>
      <c r="J433" s="150"/>
      <c r="K433" s="151"/>
      <c r="L433" s="152">
        <f t="shared" si="166"/>
        <v>0</v>
      </c>
      <c r="M433" s="152">
        <f t="shared" si="167"/>
        <v>0</v>
      </c>
      <c r="N433" s="155"/>
      <c r="O433" s="154"/>
      <c r="P433" s="146"/>
      <c r="Q433" s="128">
        <f ca="1">IF(OR(ISBLANK($C$10),ISBLANK($C$12),ISBLANK($G$12),ISBLANK($G$13),AND(LEFT(G433,6)="Atrium",ISBLANK(I433))=TRUE)=TRUE,0,IF(LEFT(G433,6)="Atrium",IF(G433='ASHRAE 90.1 2013 - CST'!$D$2,0.4+I433*0.02,I433*0.03),IF(ISBLANK(G433),IF(ISBLANK(H433),"0",VLOOKUP(H433,INDIRECT("BSSTTable_"&amp;$C$10),2,FALSE)),INDEX(INDIRECT("CSTTable_"&amp;$C$10),MATCH($C$12,INDIRECT("BldgTypes_"&amp;$C$10),0),MATCH(G433,INDIRECT("CSTTableTypes_"&amp;$C$10),0)))))</f>
        <v>0</v>
      </c>
      <c r="R433" s="128">
        <f t="shared" ca="1" si="168"/>
        <v>0</v>
      </c>
      <c r="S433" s="128">
        <f t="shared" ca="1" si="169"/>
        <v>0</v>
      </c>
      <c r="T433" s="130">
        <f t="shared" si="170"/>
        <v>0</v>
      </c>
      <c r="U433" s="130">
        <f t="shared" si="171"/>
        <v>0</v>
      </c>
      <c r="V433" s="135">
        <f t="shared" ca="1" si="172"/>
        <v>0</v>
      </c>
      <c r="W433" s="135">
        <f t="shared" ca="1" si="173"/>
        <v>0</v>
      </c>
      <c r="X433" s="135">
        <f t="shared" ca="1" si="174"/>
        <v>0</v>
      </c>
      <c r="Y433" s="135">
        <f t="shared" ca="1" si="175"/>
        <v>0</v>
      </c>
      <c r="Z433" s="129">
        <f t="shared" si="176"/>
        <v>0</v>
      </c>
      <c r="AA433" s="129">
        <f t="shared" si="177"/>
        <v>0</v>
      </c>
      <c r="AB433" s="130">
        <f t="shared" ca="1" si="178"/>
        <v>0</v>
      </c>
      <c r="AC433" s="130">
        <f t="shared" ca="1" si="179"/>
        <v>0</v>
      </c>
      <c r="AD433" s="130">
        <f t="shared" si="187"/>
        <v>0</v>
      </c>
      <c r="AE433" s="130">
        <f t="shared" si="188"/>
        <v>0</v>
      </c>
      <c r="AF433" s="130">
        <f t="shared" ca="1" si="180"/>
        <v>0</v>
      </c>
      <c r="AG433" s="130">
        <f t="shared" ca="1" si="181"/>
        <v>0</v>
      </c>
      <c r="AH433" s="218"/>
      <c r="AI433" s="204"/>
      <c r="AJ433" s="204"/>
      <c r="AK433" s="162">
        <f t="shared" si="189"/>
        <v>413</v>
      </c>
      <c r="AL433" s="70">
        <f t="shared" si="182"/>
        <v>0</v>
      </c>
      <c r="AM433" s="70" t="e">
        <f>VLOOKUP(Worksheet!N433,code!$K$3:$M$13,3,FALSE)</f>
        <v>#N/A</v>
      </c>
      <c r="AN433" s="158" t="str">
        <f t="shared" si="164"/>
        <v/>
      </c>
      <c r="AO433" s="158" t="str">
        <f t="shared" si="183"/>
        <v/>
      </c>
      <c r="AP433" s="70" t="str">
        <f t="shared" si="184"/>
        <v/>
      </c>
      <c r="AQ433" s="158" t="str">
        <f t="shared" si="165"/>
        <v/>
      </c>
      <c r="AR433" s="158" t="str">
        <f t="shared" si="185"/>
        <v/>
      </c>
    </row>
    <row r="434" spans="1:44" ht="11.25" customHeight="1" x14ac:dyDescent="0.2">
      <c r="A434" s="131" t="s">
        <v>738</v>
      </c>
      <c r="B434" s="133"/>
      <c r="C434" s="133"/>
      <c r="D434" s="133"/>
      <c r="E434" s="133">
        <v>1</v>
      </c>
      <c r="F434" s="143">
        <f t="shared" si="186"/>
        <v>0</v>
      </c>
      <c r="G434" s="147"/>
      <c r="H434" s="148"/>
      <c r="I434" s="144"/>
      <c r="J434" s="150"/>
      <c r="K434" s="151"/>
      <c r="L434" s="152">
        <f t="shared" si="166"/>
        <v>0</v>
      </c>
      <c r="M434" s="152">
        <f t="shared" si="167"/>
        <v>0</v>
      </c>
      <c r="N434" s="155"/>
      <c r="O434" s="154"/>
      <c r="P434" s="146"/>
      <c r="Q434" s="128">
        <f ca="1">IF(OR(ISBLANK($C$10),ISBLANK($C$12),ISBLANK($G$12),ISBLANK($G$13),AND(LEFT(G434,6)="Atrium",ISBLANK(I434))=TRUE)=TRUE,0,IF(LEFT(G434,6)="Atrium",IF(G434='ASHRAE 90.1 2013 - CST'!$D$2,0.4+I434*0.02,I434*0.03),IF(ISBLANK(G434),IF(ISBLANK(H434),"0",VLOOKUP(H434,INDIRECT("BSSTTable_"&amp;$C$10),2,FALSE)),INDEX(INDIRECT("CSTTable_"&amp;$C$10),MATCH($C$12,INDIRECT("BldgTypes_"&amp;$C$10),0),MATCH(G434,INDIRECT("CSTTableTypes_"&amp;$C$10),0)))))</f>
        <v>0</v>
      </c>
      <c r="R434" s="128">
        <f t="shared" ca="1" si="168"/>
        <v>0</v>
      </c>
      <c r="S434" s="128">
        <f t="shared" ca="1" si="169"/>
        <v>0</v>
      </c>
      <c r="T434" s="130">
        <f t="shared" si="170"/>
        <v>0</v>
      </c>
      <c r="U434" s="130">
        <f t="shared" si="171"/>
        <v>0</v>
      </c>
      <c r="V434" s="135">
        <f t="shared" ca="1" si="172"/>
        <v>0</v>
      </c>
      <c r="W434" s="135">
        <f t="shared" ca="1" si="173"/>
        <v>0</v>
      </c>
      <c r="X434" s="135">
        <f t="shared" ca="1" si="174"/>
        <v>0</v>
      </c>
      <c r="Y434" s="135">
        <f t="shared" ca="1" si="175"/>
        <v>0</v>
      </c>
      <c r="Z434" s="129">
        <f t="shared" si="176"/>
        <v>0</v>
      </c>
      <c r="AA434" s="129">
        <f t="shared" si="177"/>
        <v>0</v>
      </c>
      <c r="AB434" s="130">
        <f t="shared" ca="1" si="178"/>
        <v>0</v>
      </c>
      <c r="AC434" s="130">
        <f t="shared" ca="1" si="179"/>
        <v>0</v>
      </c>
      <c r="AD434" s="130">
        <f t="shared" si="187"/>
        <v>0</v>
      </c>
      <c r="AE434" s="130">
        <f t="shared" si="188"/>
        <v>0</v>
      </c>
      <c r="AF434" s="130">
        <f t="shared" ca="1" si="180"/>
        <v>0</v>
      </c>
      <c r="AG434" s="130">
        <f t="shared" ca="1" si="181"/>
        <v>0</v>
      </c>
      <c r="AH434" s="218"/>
      <c r="AI434" s="204"/>
      <c r="AJ434" s="204"/>
      <c r="AK434" s="162">
        <f t="shared" si="189"/>
        <v>414</v>
      </c>
      <c r="AL434" s="70">
        <f t="shared" si="182"/>
        <v>0</v>
      </c>
      <c r="AM434" s="70" t="e">
        <f>VLOOKUP(Worksheet!N434,code!$K$3:$M$13,3,FALSE)</f>
        <v>#N/A</v>
      </c>
      <c r="AN434" s="158" t="str">
        <f t="shared" si="164"/>
        <v/>
      </c>
      <c r="AO434" s="158" t="str">
        <f t="shared" si="183"/>
        <v/>
      </c>
      <c r="AP434" s="70" t="str">
        <f t="shared" si="184"/>
        <v/>
      </c>
      <c r="AQ434" s="158" t="str">
        <f t="shared" si="165"/>
        <v/>
      </c>
      <c r="AR434" s="158" t="str">
        <f t="shared" si="185"/>
        <v/>
      </c>
    </row>
    <row r="435" spans="1:44" ht="11.25" customHeight="1" x14ac:dyDescent="0.2">
      <c r="A435" s="131" t="s">
        <v>738</v>
      </c>
      <c r="B435" s="133"/>
      <c r="C435" s="133"/>
      <c r="D435" s="133"/>
      <c r="E435" s="133">
        <v>1</v>
      </c>
      <c r="F435" s="143">
        <f t="shared" si="186"/>
        <v>0</v>
      </c>
      <c r="G435" s="147"/>
      <c r="H435" s="148"/>
      <c r="I435" s="144"/>
      <c r="J435" s="150"/>
      <c r="K435" s="151"/>
      <c r="L435" s="152">
        <f t="shared" si="166"/>
        <v>0</v>
      </c>
      <c r="M435" s="152">
        <f t="shared" si="167"/>
        <v>0</v>
      </c>
      <c r="N435" s="155"/>
      <c r="O435" s="154"/>
      <c r="P435" s="146"/>
      <c r="Q435" s="128">
        <f ca="1">IF(OR(ISBLANK($C$10),ISBLANK($C$12),ISBLANK($G$12),ISBLANK($G$13),AND(LEFT(G435,6)="Atrium",ISBLANK(I435))=TRUE)=TRUE,0,IF(LEFT(G435,6)="Atrium",IF(G435='ASHRAE 90.1 2013 - CST'!$D$2,0.4+I435*0.02,I435*0.03),IF(ISBLANK(G435),IF(ISBLANK(H435),"0",VLOOKUP(H435,INDIRECT("BSSTTable_"&amp;$C$10),2,FALSE)),INDEX(INDIRECT("CSTTable_"&amp;$C$10),MATCH($C$12,INDIRECT("BldgTypes_"&amp;$C$10),0),MATCH(G435,INDIRECT("CSTTableTypes_"&amp;$C$10),0)))))</f>
        <v>0</v>
      </c>
      <c r="R435" s="128">
        <f t="shared" ca="1" si="168"/>
        <v>0</v>
      </c>
      <c r="S435" s="128">
        <f t="shared" ca="1" si="169"/>
        <v>0</v>
      </c>
      <c r="T435" s="130">
        <f t="shared" si="170"/>
        <v>0</v>
      </c>
      <c r="U435" s="130">
        <f t="shared" si="171"/>
        <v>0</v>
      </c>
      <c r="V435" s="135">
        <f t="shared" ca="1" si="172"/>
        <v>0</v>
      </c>
      <c r="W435" s="135">
        <f t="shared" ca="1" si="173"/>
        <v>0</v>
      </c>
      <c r="X435" s="135">
        <f t="shared" ca="1" si="174"/>
        <v>0</v>
      </c>
      <c r="Y435" s="135">
        <f t="shared" ca="1" si="175"/>
        <v>0</v>
      </c>
      <c r="Z435" s="129">
        <f t="shared" si="176"/>
        <v>0</v>
      </c>
      <c r="AA435" s="129">
        <f t="shared" si="177"/>
        <v>0</v>
      </c>
      <c r="AB435" s="130">
        <f t="shared" ca="1" si="178"/>
        <v>0</v>
      </c>
      <c r="AC435" s="130">
        <f t="shared" ca="1" si="179"/>
        <v>0</v>
      </c>
      <c r="AD435" s="130">
        <f t="shared" si="187"/>
        <v>0</v>
      </c>
      <c r="AE435" s="130">
        <f t="shared" si="188"/>
        <v>0</v>
      </c>
      <c r="AF435" s="130">
        <f t="shared" ca="1" si="180"/>
        <v>0</v>
      </c>
      <c r="AG435" s="130">
        <f t="shared" ca="1" si="181"/>
        <v>0</v>
      </c>
      <c r="AH435" s="218"/>
      <c r="AI435" s="204"/>
      <c r="AJ435" s="204"/>
      <c r="AK435" s="162">
        <f t="shared" si="189"/>
        <v>415</v>
      </c>
      <c r="AL435" s="70">
        <f t="shared" si="182"/>
        <v>0</v>
      </c>
      <c r="AM435" s="70" t="e">
        <f>VLOOKUP(Worksheet!N435,code!$K$3:$M$13,3,FALSE)</f>
        <v>#N/A</v>
      </c>
      <c r="AN435" s="158" t="str">
        <f t="shared" si="164"/>
        <v/>
      </c>
      <c r="AO435" s="158" t="str">
        <f t="shared" si="183"/>
        <v/>
      </c>
      <c r="AP435" s="70" t="str">
        <f t="shared" si="184"/>
        <v/>
      </c>
      <c r="AQ435" s="158" t="str">
        <f t="shared" si="165"/>
        <v/>
      </c>
      <c r="AR435" s="158" t="str">
        <f t="shared" si="185"/>
        <v/>
      </c>
    </row>
    <row r="436" spans="1:44" ht="11.25" customHeight="1" x14ac:dyDescent="0.2">
      <c r="A436" s="131" t="s">
        <v>738</v>
      </c>
      <c r="B436" s="133"/>
      <c r="C436" s="133"/>
      <c r="D436" s="133"/>
      <c r="E436" s="133">
        <v>1</v>
      </c>
      <c r="F436" s="143">
        <f t="shared" si="186"/>
        <v>0</v>
      </c>
      <c r="G436" s="147"/>
      <c r="H436" s="148"/>
      <c r="I436" s="144"/>
      <c r="J436" s="150"/>
      <c r="K436" s="151"/>
      <c r="L436" s="152">
        <f t="shared" si="166"/>
        <v>0</v>
      </c>
      <c r="M436" s="152">
        <f t="shared" si="167"/>
        <v>0</v>
      </c>
      <c r="N436" s="155"/>
      <c r="O436" s="154"/>
      <c r="P436" s="146"/>
      <c r="Q436" s="128">
        <f ca="1">IF(OR(ISBLANK($C$10),ISBLANK($C$12),ISBLANK($G$12),ISBLANK($G$13),AND(LEFT(G436,6)="Atrium",ISBLANK(I436))=TRUE)=TRUE,0,IF(LEFT(G436,6)="Atrium",IF(G436='ASHRAE 90.1 2013 - CST'!$D$2,0.4+I436*0.02,I436*0.03),IF(ISBLANK(G436),IF(ISBLANK(H436),"0",VLOOKUP(H436,INDIRECT("BSSTTable_"&amp;$C$10),2,FALSE)),INDEX(INDIRECT("CSTTable_"&amp;$C$10),MATCH($C$12,INDIRECT("BldgTypes_"&amp;$C$10),0),MATCH(G436,INDIRECT("CSTTableTypes_"&amp;$C$10),0)))))</f>
        <v>0</v>
      </c>
      <c r="R436" s="128">
        <f t="shared" ca="1" si="168"/>
        <v>0</v>
      </c>
      <c r="S436" s="128">
        <f t="shared" ca="1" si="169"/>
        <v>0</v>
      </c>
      <c r="T436" s="130">
        <f t="shared" si="170"/>
        <v>0</v>
      </c>
      <c r="U436" s="130">
        <f t="shared" si="171"/>
        <v>0</v>
      </c>
      <c r="V436" s="135">
        <f t="shared" ca="1" si="172"/>
        <v>0</v>
      </c>
      <c r="W436" s="135">
        <f t="shared" ca="1" si="173"/>
        <v>0</v>
      </c>
      <c r="X436" s="135">
        <f t="shared" ca="1" si="174"/>
        <v>0</v>
      </c>
      <c r="Y436" s="135">
        <f t="shared" ca="1" si="175"/>
        <v>0</v>
      </c>
      <c r="Z436" s="129">
        <f t="shared" si="176"/>
        <v>0</v>
      </c>
      <c r="AA436" s="129">
        <f t="shared" si="177"/>
        <v>0</v>
      </c>
      <c r="AB436" s="130">
        <f t="shared" ca="1" si="178"/>
        <v>0</v>
      </c>
      <c r="AC436" s="130">
        <f t="shared" ca="1" si="179"/>
        <v>0</v>
      </c>
      <c r="AD436" s="130">
        <f t="shared" si="187"/>
        <v>0</v>
      </c>
      <c r="AE436" s="130">
        <f t="shared" si="188"/>
        <v>0</v>
      </c>
      <c r="AF436" s="130">
        <f t="shared" ca="1" si="180"/>
        <v>0</v>
      </c>
      <c r="AG436" s="130">
        <f t="shared" ca="1" si="181"/>
        <v>0</v>
      </c>
      <c r="AH436" s="218"/>
      <c r="AI436" s="204"/>
      <c r="AJ436" s="204"/>
      <c r="AK436" s="162">
        <f t="shared" si="189"/>
        <v>416</v>
      </c>
      <c r="AL436" s="70">
        <f t="shared" si="182"/>
        <v>0</v>
      </c>
      <c r="AM436" s="70" t="e">
        <f>VLOOKUP(Worksheet!N436,code!$K$3:$M$13,3,FALSE)</f>
        <v>#N/A</v>
      </c>
      <c r="AN436" s="158" t="str">
        <f t="shared" si="164"/>
        <v/>
      </c>
      <c r="AO436" s="158" t="str">
        <f t="shared" si="183"/>
        <v/>
      </c>
      <c r="AP436" s="70" t="str">
        <f t="shared" si="184"/>
        <v/>
      </c>
      <c r="AQ436" s="158" t="str">
        <f t="shared" si="165"/>
        <v/>
      </c>
      <c r="AR436" s="158" t="str">
        <f t="shared" si="185"/>
        <v/>
      </c>
    </row>
    <row r="437" spans="1:44" ht="11.25" customHeight="1" x14ac:dyDescent="0.2">
      <c r="A437" s="131" t="s">
        <v>738</v>
      </c>
      <c r="B437" s="133"/>
      <c r="C437" s="133"/>
      <c r="D437" s="133"/>
      <c r="E437" s="133">
        <v>1</v>
      </c>
      <c r="F437" s="143">
        <f t="shared" si="186"/>
        <v>0</v>
      </c>
      <c r="G437" s="147"/>
      <c r="H437" s="148"/>
      <c r="I437" s="144"/>
      <c r="J437" s="150"/>
      <c r="K437" s="151"/>
      <c r="L437" s="152">
        <f t="shared" si="166"/>
        <v>0</v>
      </c>
      <c r="M437" s="152">
        <f t="shared" si="167"/>
        <v>0</v>
      </c>
      <c r="N437" s="155"/>
      <c r="O437" s="154"/>
      <c r="P437" s="146"/>
      <c r="Q437" s="128">
        <f ca="1">IF(OR(ISBLANK($C$10),ISBLANK($C$12),ISBLANK($G$12),ISBLANK($G$13),AND(LEFT(G437,6)="Atrium",ISBLANK(I437))=TRUE)=TRUE,0,IF(LEFT(G437,6)="Atrium",IF(G437='ASHRAE 90.1 2013 - CST'!$D$2,0.4+I437*0.02,I437*0.03),IF(ISBLANK(G437),IF(ISBLANK(H437),"0",VLOOKUP(H437,INDIRECT("BSSTTable_"&amp;$C$10),2,FALSE)),INDEX(INDIRECT("CSTTable_"&amp;$C$10),MATCH($C$12,INDIRECT("BldgTypes_"&amp;$C$10),0),MATCH(G437,INDIRECT("CSTTableTypes_"&amp;$C$10),0)))))</f>
        <v>0</v>
      </c>
      <c r="R437" s="128">
        <f t="shared" ca="1" si="168"/>
        <v>0</v>
      </c>
      <c r="S437" s="128">
        <f t="shared" ca="1" si="169"/>
        <v>0</v>
      </c>
      <c r="T437" s="130">
        <f t="shared" si="170"/>
        <v>0</v>
      </c>
      <c r="U437" s="130">
        <f t="shared" si="171"/>
        <v>0</v>
      </c>
      <c r="V437" s="135">
        <f t="shared" ca="1" si="172"/>
        <v>0</v>
      </c>
      <c r="W437" s="135">
        <f t="shared" ca="1" si="173"/>
        <v>0</v>
      </c>
      <c r="X437" s="135">
        <f t="shared" ca="1" si="174"/>
        <v>0</v>
      </c>
      <c r="Y437" s="135">
        <f t="shared" ca="1" si="175"/>
        <v>0</v>
      </c>
      <c r="Z437" s="129">
        <f t="shared" si="176"/>
        <v>0</v>
      </c>
      <c r="AA437" s="129">
        <f t="shared" si="177"/>
        <v>0</v>
      </c>
      <c r="AB437" s="130">
        <f t="shared" ca="1" si="178"/>
        <v>0</v>
      </c>
      <c r="AC437" s="130">
        <f t="shared" ca="1" si="179"/>
        <v>0</v>
      </c>
      <c r="AD437" s="130">
        <f t="shared" si="187"/>
        <v>0</v>
      </c>
      <c r="AE437" s="130">
        <f t="shared" si="188"/>
        <v>0</v>
      </c>
      <c r="AF437" s="130">
        <f t="shared" ca="1" si="180"/>
        <v>0</v>
      </c>
      <c r="AG437" s="130">
        <f t="shared" ca="1" si="181"/>
        <v>0</v>
      </c>
      <c r="AH437" s="218"/>
      <c r="AI437" s="204"/>
      <c r="AJ437" s="204"/>
      <c r="AK437" s="162">
        <f t="shared" si="189"/>
        <v>417</v>
      </c>
      <c r="AL437" s="70">
        <f t="shared" si="182"/>
        <v>0</v>
      </c>
      <c r="AM437" s="70" t="e">
        <f>VLOOKUP(Worksheet!N437,code!$K$3:$M$13,3,FALSE)</f>
        <v>#N/A</v>
      </c>
      <c r="AN437" s="158" t="str">
        <f t="shared" si="164"/>
        <v/>
      </c>
      <c r="AO437" s="158" t="str">
        <f t="shared" si="183"/>
        <v/>
      </c>
      <c r="AP437" s="70" t="str">
        <f t="shared" si="184"/>
        <v/>
      </c>
      <c r="AQ437" s="158" t="str">
        <f t="shared" si="165"/>
        <v/>
      </c>
      <c r="AR437" s="158" t="str">
        <f t="shared" si="185"/>
        <v/>
      </c>
    </row>
    <row r="438" spans="1:44" ht="11.25" customHeight="1" x14ac:dyDescent="0.2">
      <c r="A438" s="131" t="s">
        <v>738</v>
      </c>
      <c r="B438" s="133"/>
      <c r="C438" s="133"/>
      <c r="D438" s="133"/>
      <c r="E438" s="133">
        <v>1</v>
      </c>
      <c r="F438" s="143">
        <f t="shared" si="186"/>
        <v>0</v>
      </c>
      <c r="G438" s="147"/>
      <c r="H438" s="148"/>
      <c r="I438" s="144"/>
      <c r="J438" s="150"/>
      <c r="K438" s="151"/>
      <c r="L438" s="152">
        <f t="shared" si="166"/>
        <v>0</v>
      </c>
      <c r="M438" s="152">
        <f t="shared" si="167"/>
        <v>0</v>
      </c>
      <c r="N438" s="155"/>
      <c r="O438" s="154"/>
      <c r="P438" s="146"/>
      <c r="Q438" s="128">
        <f ca="1">IF(OR(ISBLANK($C$10),ISBLANK($C$12),ISBLANK($G$12),ISBLANK($G$13),AND(LEFT(G438,6)="Atrium",ISBLANK(I438))=TRUE)=TRUE,0,IF(LEFT(G438,6)="Atrium",IF(G438='ASHRAE 90.1 2013 - CST'!$D$2,0.4+I438*0.02,I438*0.03),IF(ISBLANK(G438),IF(ISBLANK(H438),"0",VLOOKUP(H438,INDIRECT("BSSTTable_"&amp;$C$10),2,FALSE)),INDEX(INDIRECT("CSTTable_"&amp;$C$10),MATCH($C$12,INDIRECT("BldgTypes_"&amp;$C$10),0),MATCH(G438,INDIRECT("CSTTableTypes_"&amp;$C$10),0)))))</f>
        <v>0</v>
      </c>
      <c r="R438" s="128">
        <f t="shared" ca="1" si="168"/>
        <v>0</v>
      </c>
      <c r="S438" s="128">
        <f t="shared" ca="1" si="169"/>
        <v>0</v>
      </c>
      <c r="T438" s="130">
        <f t="shared" si="170"/>
        <v>0</v>
      </c>
      <c r="U438" s="130">
        <f t="shared" si="171"/>
        <v>0</v>
      </c>
      <c r="V438" s="135">
        <f t="shared" ca="1" si="172"/>
        <v>0</v>
      </c>
      <c r="W438" s="135">
        <f t="shared" ca="1" si="173"/>
        <v>0</v>
      </c>
      <c r="X438" s="135">
        <f t="shared" ca="1" si="174"/>
        <v>0</v>
      </c>
      <c r="Y438" s="135">
        <f t="shared" ca="1" si="175"/>
        <v>0</v>
      </c>
      <c r="Z438" s="129">
        <f t="shared" si="176"/>
        <v>0</v>
      </c>
      <c r="AA438" s="129">
        <f t="shared" si="177"/>
        <v>0</v>
      </c>
      <c r="AB438" s="130">
        <f t="shared" ca="1" si="178"/>
        <v>0</v>
      </c>
      <c r="AC438" s="130">
        <f t="shared" ca="1" si="179"/>
        <v>0</v>
      </c>
      <c r="AD438" s="130">
        <f t="shared" si="187"/>
        <v>0</v>
      </c>
      <c r="AE438" s="130">
        <f t="shared" si="188"/>
        <v>0</v>
      </c>
      <c r="AF438" s="130">
        <f t="shared" ca="1" si="180"/>
        <v>0</v>
      </c>
      <c r="AG438" s="130">
        <f t="shared" ca="1" si="181"/>
        <v>0</v>
      </c>
      <c r="AH438" s="218"/>
      <c r="AI438" s="204"/>
      <c r="AJ438" s="204"/>
      <c r="AK438" s="162">
        <f t="shared" si="189"/>
        <v>418</v>
      </c>
      <c r="AL438" s="70">
        <f t="shared" si="182"/>
        <v>0</v>
      </c>
      <c r="AM438" s="70" t="e">
        <f>VLOOKUP(Worksheet!N438,code!$K$3:$M$13,3,FALSE)</f>
        <v>#N/A</v>
      </c>
      <c r="AN438" s="158" t="str">
        <f t="shared" si="164"/>
        <v/>
      </c>
      <c r="AO438" s="158" t="str">
        <f t="shared" si="183"/>
        <v/>
      </c>
      <c r="AP438" s="70" t="str">
        <f t="shared" si="184"/>
        <v/>
      </c>
      <c r="AQ438" s="158" t="str">
        <f t="shared" si="165"/>
        <v/>
      </c>
      <c r="AR438" s="158" t="str">
        <f t="shared" si="185"/>
        <v/>
      </c>
    </row>
    <row r="439" spans="1:44" ht="11.25" customHeight="1" x14ac:dyDescent="0.2">
      <c r="A439" s="131" t="s">
        <v>738</v>
      </c>
      <c r="B439" s="133"/>
      <c r="C439" s="133"/>
      <c r="D439" s="133"/>
      <c r="E439" s="133">
        <v>1</v>
      </c>
      <c r="F439" s="143">
        <f t="shared" si="186"/>
        <v>0</v>
      </c>
      <c r="G439" s="147"/>
      <c r="H439" s="148"/>
      <c r="I439" s="144"/>
      <c r="J439" s="150"/>
      <c r="K439" s="151"/>
      <c r="L439" s="152">
        <f t="shared" si="166"/>
        <v>0</v>
      </c>
      <c r="M439" s="152">
        <f t="shared" si="167"/>
        <v>0</v>
      </c>
      <c r="N439" s="155"/>
      <c r="O439" s="154"/>
      <c r="P439" s="146"/>
      <c r="Q439" s="128">
        <f ca="1">IF(OR(ISBLANK($C$10),ISBLANK($C$12),ISBLANK($G$12),ISBLANK($G$13),AND(LEFT(G439,6)="Atrium",ISBLANK(I439))=TRUE)=TRUE,0,IF(LEFT(G439,6)="Atrium",IF(G439='ASHRAE 90.1 2013 - CST'!$D$2,0.4+I439*0.02,I439*0.03),IF(ISBLANK(G439),IF(ISBLANK(H439),"0",VLOOKUP(H439,INDIRECT("BSSTTable_"&amp;$C$10),2,FALSE)),INDEX(INDIRECT("CSTTable_"&amp;$C$10),MATCH($C$12,INDIRECT("BldgTypes_"&amp;$C$10),0),MATCH(G439,INDIRECT("CSTTableTypes_"&amp;$C$10),0)))))</f>
        <v>0</v>
      </c>
      <c r="R439" s="128">
        <f t="shared" ca="1" si="168"/>
        <v>0</v>
      </c>
      <c r="S439" s="128">
        <f t="shared" ca="1" si="169"/>
        <v>0</v>
      </c>
      <c r="T439" s="130">
        <f t="shared" si="170"/>
        <v>0</v>
      </c>
      <c r="U439" s="130">
        <f t="shared" si="171"/>
        <v>0</v>
      </c>
      <c r="V439" s="135">
        <f t="shared" ca="1" si="172"/>
        <v>0</v>
      </c>
      <c r="W439" s="135">
        <f t="shared" ca="1" si="173"/>
        <v>0</v>
      </c>
      <c r="X439" s="135">
        <f t="shared" ca="1" si="174"/>
        <v>0</v>
      </c>
      <c r="Y439" s="135">
        <f t="shared" ca="1" si="175"/>
        <v>0</v>
      </c>
      <c r="Z439" s="129">
        <f t="shared" si="176"/>
        <v>0</v>
      </c>
      <c r="AA439" s="129">
        <f t="shared" si="177"/>
        <v>0</v>
      </c>
      <c r="AB439" s="130">
        <f t="shared" ca="1" si="178"/>
        <v>0</v>
      </c>
      <c r="AC439" s="130">
        <f t="shared" ca="1" si="179"/>
        <v>0</v>
      </c>
      <c r="AD439" s="130">
        <f t="shared" si="187"/>
        <v>0</v>
      </c>
      <c r="AE439" s="130">
        <f t="shared" si="188"/>
        <v>0</v>
      </c>
      <c r="AF439" s="130">
        <f t="shared" ca="1" si="180"/>
        <v>0</v>
      </c>
      <c r="AG439" s="130">
        <f t="shared" ca="1" si="181"/>
        <v>0</v>
      </c>
      <c r="AH439" s="218"/>
      <c r="AI439" s="204"/>
      <c r="AJ439" s="204"/>
      <c r="AK439" s="162">
        <f t="shared" si="189"/>
        <v>419</v>
      </c>
      <c r="AL439" s="70">
        <f t="shared" si="182"/>
        <v>0</v>
      </c>
      <c r="AM439" s="70" t="e">
        <f>VLOOKUP(Worksheet!N439,code!$K$3:$M$13,3,FALSE)</f>
        <v>#N/A</v>
      </c>
      <c r="AN439" s="158" t="str">
        <f t="shared" si="164"/>
        <v/>
      </c>
      <c r="AO439" s="158" t="str">
        <f t="shared" si="183"/>
        <v/>
      </c>
      <c r="AP439" s="70" t="str">
        <f t="shared" si="184"/>
        <v/>
      </c>
      <c r="AQ439" s="158" t="str">
        <f t="shared" si="165"/>
        <v/>
      </c>
      <c r="AR439" s="158" t="str">
        <f t="shared" si="185"/>
        <v/>
      </c>
    </row>
    <row r="440" spans="1:44" ht="11.25" customHeight="1" x14ac:dyDescent="0.2">
      <c r="A440" s="131" t="s">
        <v>738</v>
      </c>
      <c r="B440" s="133"/>
      <c r="C440" s="133"/>
      <c r="D440" s="133"/>
      <c r="E440" s="133">
        <v>1</v>
      </c>
      <c r="F440" s="143">
        <f t="shared" si="186"/>
        <v>0</v>
      </c>
      <c r="G440" s="147"/>
      <c r="H440" s="148"/>
      <c r="I440" s="144"/>
      <c r="J440" s="150"/>
      <c r="K440" s="151"/>
      <c r="L440" s="152">
        <f t="shared" si="166"/>
        <v>0</v>
      </c>
      <c r="M440" s="152">
        <f t="shared" si="167"/>
        <v>0</v>
      </c>
      <c r="N440" s="155"/>
      <c r="O440" s="154"/>
      <c r="P440" s="146"/>
      <c r="Q440" s="128">
        <f ca="1">IF(OR(ISBLANK($C$10),ISBLANK($C$12),ISBLANK($G$12),ISBLANK($G$13),AND(LEFT(G440,6)="Atrium",ISBLANK(I440))=TRUE)=TRUE,0,IF(LEFT(G440,6)="Atrium",IF(G440='ASHRAE 90.1 2013 - CST'!$D$2,0.4+I440*0.02,I440*0.03),IF(ISBLANK(G440),IF(ISBLANK(H440),"0",VLOOKUP(H440,INDIRECT("BSSTTable_"&amp;$C$10),2,FALSE)),INDEX(INDIRECT("CSTTable_"&amp;$C$10),MATCH($C$12,INDIRECT("BldgTypes_"&amp;$C$10),0),MATCH(G440,INDIRECT("CSTTableTypes_"&amp;$C$10),0)))))</f>
        <v>0</v>
      </c>
      <c r="R440" s="128">
        <f t="shared" ca="1" si="168"/>
        <v>0</v>
      </c>
      <c r="S440" s="128">
        <f t="shared" ca="1" si="169"/>
        <v>0</v>
      </c>
      <c r="T440" s="130">
        <f t="shared" si="170"/>
        <v>0</v>
      </c>
      <c r="U440" s="130">
        <f t="shared" si="171"/>
        <v>0</v>
      </c>
      <c r="V440" s="135">
        <f t="shared" ca="1" si="172"/>
        <v>0</v>
      </c>
      <c r="W440" s="135">
        <f t="shared" ca="1" si="173"/>
        <v>0</v>
      </c>
      <c r="X440" s="135">
        <f t="shared" ca="1" si="174"/>
        <v>0</v>
      </c>
      <c r="Y440" s="135">
        <f t="shared" ca="1" si="175"/>
        <v>0</v>
      </c>
      <c r="Z440" s="129">
        <f t="shared" si="176"/>
        <v>0</v>
      </c>
      <c r="AA440" s="129">
        <f t="shared" si="177"/>
        <v>0</v>
      </c>
      <c r="AB440" s="130">
        <f t="shared" ca="1" si="178"/>
        <v>0</v>
      </c>
      <c r="AC440" s="130">
        <f t="shared" ca="1" si="179"/>
        <v>0</v>
      </c>
      <c r="AD440" s="130">
        <f t="shared" si="187"/>
        <v>0</v>
      </c>
      <c r="AE440" s="130">
        <f t="shared" si="188"/>
        <v>0</v>
      </c>
      <c r="AF440" s="130">
        <f t="shared" ca="1" si="180"/>
        <v>0</v>
      </c>
      <c r="AG440" s="130">
        <f t="shared" ca="1" si="181"/>
        <v>0</v>
      </c>
      <c r="AH440" s="218"/>
      <c r="AI440" s="204"/>
      <c r="AJ440" s="204"/>
      <c r="AK440" s="162">
        <f t="shared" si="189"/>
        <v>420</v>
      </c>
      <c r="AL440" s="70">
        <f t="shared" si="182"/>
        <v>0</v>
      </c>
      <c r="AM440" s="70" t="e">
        <f>VLOOKUP(Worksheet!N440,code!$K$3:$M$13,3,FALSE)</f>
        <v>#N/A</v>
      </c>
      <c r="AN440" s="158" t="str">
        <f t="shared" si="164"/>
        <v/>
      </c>
      <c r="AO440" s="158" t="str">
        <f t="shared" si="183"/>
        <v/>
      </c>
      <c r="AP440" s="70" t="str">
        <f t="shared" si="184"/>
        <v/>
      </c>
      <c r="AQ440" s="158" t="str">
        <f t="shared" si="165"/>
        <v/>
      </c>
      <c r="AR440" s="158" t="str">
        <f t="shared" si="185"/>
        <v/>
      </c>
    </row>
    <row r="441" spans="1:44" ht="11.25" customHeight="1" x14ac:dyDescent="0.2">
      <c r="A441" s="131" t="s">
        <v>738</v>
      </c>
      <c r="B441" s="133"/>
      <c r="C441" s="133"/>
      <c r="D441" s="133"/>
      <c r="E441" s="133">
        <v>1</v>
      </c>
      <c r="F441" s="143">
        <f t="shared" si="186"/>
        <v>0</v>
      </c>
      <c r="G441" s="147"/>
      <c r="H441" s="148"/>
      <c r="I441" s="144"/>
      <c r="J441" s="150"/>
      <c r="K441" s="151"/>
      <c r="L441" s="152">
        <f t="shared" si="166"/>
        <v>0</v>
      </c>
      <c r="M441" s="152">
        <f t="shared" si="167"/>
        <v>0</v>
      </c>
      <c r="N441" s="155"/>
      <c r="O441" s="154"/>
      <c r="P441" s="146"/>
      <c r="Q441" s="128">
        <f ca="1">IF(OR(ISBLANK($C$10),ISBLANK($C$12),ISBLANK($G$12),ISBLANK($G$13),AND(LEFT(G441,6)="Atrium",ISBLANK(I441))=TRUE)=TRUE,0,IF(LEFT(G441,6)="Atrium",IF(G441='ASHRAE 90.1 2013 - CST'!$D$2,0.4+I441*0.02,I441*0.03),IF(ISBLANK(G441),IF(ISBLANK(H441),"0",VLOOKUP(H441,INDIRECT("BSSTTable_"&amp;$C$10),2,FALSE)),INDEX(INDIRECT("CSTTable_"&amp;$C$10),MATCH($C$12,INDIRECT("BldgTypes_"&amp;$C$10),0),MATCH(G441,INDIRECT("CSTTableTypes_"&amp;$C$10),0)))))</f>
        <v>0</v>
      </c>
      <c r="R441" s="128">
        <f t="shared" ca="1" si="168"/>
        <v>0</v>
      </c>
      <c r="S441" s="128">
        <f t="shared" ca="1" si="169"/>
        <v>0</v>
      </c>
      <c r="T441" s="130">
        <f t="shared" si="170"/>
        <v>0</v>
      </c>
      <c r="U441" s="130">
        <f t="shared" si="171"/>
        <v>0</v>
      </c>
      <c r="V441" s="135">
        <f t="shared" ca="1" si="172"/>
        <v>0</v>
      </c>
      <c r="W441" s="135">
        <f t="shared" ca="1" si="173"/>
        <v>0</v>
      </c>
      <c r="X441" s="135">
        <f t="shared" ca="1" si="174"/>
        <v>0</v>
      </c>
      <c r="Y441" s="135">
        <f t="shared" ca="1" si="175"/>
        <v>0</v>
      </c>
      <c r="Z441" s="129">
        <f t="shared" si="176"/>
        <v>0</v>
      </c>
      <c r="AA441" s="129">
        <f t="shared" si="177"/>
        <v>0</v>
      </c>
      <c r="AB441" s="130">
        <f t="shared" ca="1" si="178"/>
        <v>0</v>
      </c>
      <c r="AC441" s="130">
        <f t="shared" ca="1" si="179"/>
        <v>0</v>
      </c>
      <c r="AD441" s="130">
        <f t="shared" si="187"/>
        <v>0</v>
      </c>
      <c r="AE441" s="130">
        <f t="shared" si="188"/>
        <v>0</v>
      </c>
      <c r="AF441" s="130">
        <f t="shared" ca="1" si="180"/>
        <v>0</v>
      </c>
      <c r="AG441" s="130">
        <f t="shared" ca="1" si="181"/>
        <v>0</v>
      </c>
      <c r="AH441" s="218"/>
      <c r="AI441" s="204"/>
      <c r="AJ441" s="204"/>
      <c r="AK441" s="162">
        <f t="shared" si="189"/>
        <v>421</v>
      </c>
      <c r="AL441" s="70">
        <f t="shared" si="182"/>
        <v>0</v>
      </c>
      <c r="AM441" s="70" t="e">
        <f>VLOOKUP(Worksheet!N441,code!$K$3:$M$13,3,FALSE)</f>
        <v>#N/A</v>
      </c>
      <c r="AN441" s="158" t="str">
        <f t="shared" si="164"/>
        <v/>
      </c>
      <c r="AO441" s="158" t="str">
        <f t="shared" si="183"/>
        <v/>
      </c>
      <c r="AP441" s="70" t="str">
        <f t="shared" si="184"/>
        <v/>
      </c>
      <c r="AQ441" s="158" t="str">
        <f t="shared" si="165"/>
        <v/>
      </c>
      <c r="AR441" s="158" t="str">
        <f t="shared" si="185"/>
        <v/>
      </c>
    </row>
    <row r="442" spans="1:44" ht="11.25" customHeight="1" x14ac:dyDescent="0.2">
      <c r="A442" s="131" t="s">
        <v>738</v>
      </c>
      <c r="B442" s="133"/>
      <c r="C442" s="133"/>
      <c r="D442" s="133"/>
      <c r="E442" s="133">
        <v>1</v>
      </c>
      <c r="F442" s="143">
        <f t="shared" si="186"/>
        <v>0</v>
      </c>
      <c r="G442" s="147"/>
      <c r="H442" s="148"/>
      <c r="I442" s="144"/>
      <c r="J442" s="150"/>
      <c r="K442" s="151"/>
      <c r="L442" s="152">
        <f t="shared" si="166"/>
        <v>0</v>
      </c>
      <c r="M442" s="152">
        <f t="shared" si="167"/>
        <v>0</v>
      </c>
      <c r="N442" s="155"/>
      <c r="O442" s="154"/>
      <c r="P442" s="146"/>
      <c r="Q442" s="128">
        <f ca="1">IF(OR(ISBLANK($C$10),ISBLANK($C$12),ISBLANK($G$12),ISBLANK($G$13),AND(LEFT(G442,6)="Atrium",ISBLANK(I442))=TRUE)=TRUE,0,IF(LEFT(G442,6)="Atrium",IF(G442='ASHRAE 90.1 2013 - CST'!$D$2,0.4+I442*0.02,I442*0.03),IF(ISBLANK(G442),IF(ISBLANK(H442),"0",VLOOKUP(H442,INDIRECT("BSSTTable_"&amp;$C$10),2,FALSE)),INDEX(INDIRECT("CSTTable_"&amp;$C$10),MATCH($C$12,INDIRECT("BldgTypes_"&amp;$C$10),0),MATCH(G442,INDIRECT("CSTTableTypes_"&amp;$C$10),0)))))</f>
        <v>0</v>
      </c>
      <c r="R442" s="128">
        <f t="shared" ca="1" si="168"/>
        <v>0</v>
      </c>
      <c r="S442" s="128">
        <f t="shared" ca="1" si="169"/>
        <v>0</v>
      </c>
      <c r="T442" s="130">
        <f t="shared" si="170"/>
        <v>0</v>
      </c>
      <c r="U442" s="130">
        <f t="shared" si="171"/>
        <v>0</v>
      </c>
      <c r="V442" s="135">
        <f t="shared" ca="1" si="172"/>
        <v>0</v>
      </c>
      <c r="W442" s="135">
        <f t="shared" ca="1" si="173"/>
        <v>0</v>
      </c>
      <c r="X442" s="135">
        <f t="shared" ca="1" si="174"/>
        <v>0</v>
      </c>
      <c r="Y442" s="135">
        <f t="shared" ca="1" si="175"/>
        <v>0</v>
      </c>
      <c r="Z442" s="129">
        <f t="shared" si="176"/>
        <v>0</v>
      </c>
      <c r="AA442" s="129">
        <f t="shared" si="177"/>
        <v>0</v>
      </c>
      <c r="AB442" s="130">
        <f t="shared" ca="1" si="178"/>
        <v>0</v>
      </c>
      <c r="AC442" s="130">
        <f t="shared" ca="1" si="179"/>
        <v>0</v>
      </c>
      <c r="AD442" s="130">
        <f t="shared" si="187"/>
        <v>0</v>
      </c>
      <c r="AE442" s="130">
        <f t="shared" si="188"/>
        <v>0</v>
      </c>
      <c r="AF442" s="130">
        <f t="shared" ca="1" si="180"/>
        <v>0</v>
      </c>
      <c r="AG442" s="130">
        <f t="shared" ca="1" si="181"/>
        <v>0</v>
      </c>
      <c r="AH442" s="218"/>
      <c r="AI442" s="204"/>
      <c r="AJ442" s="204"/>
      <c r="AK442" s="162">
        <f t="shared" si="189"/>
        <v>422</v>
      </c>
      <c r="AL442" s="70">
        <f t="shared" si="182"/>
        <v>0</v>
      </c>
      <c r="AM442" s="70" t="e">
        <f>VLOOKUP(Worksheet!N442,code!$K$3:$M$13,3,FALSE)</f>
        <v>#N/A</v>
      </c>
      <c r="AN442" s="158" t="str">
        <f t="shared" si="164"/>
        <v/>
      </c>
      <c r="AO442" s="158" t="str">
        <f t="shared" si="183"/>
        <v/>
      </c>
      <c r="AP442" s="70" t="str">
        <f t="shared" si="184"/>
        <v/>
      </c>
      <c r="AQ442" s="158" t="str">
        <f t="shared" si="165"/>
        <v/>
      </c>
      <c r="AR442" s="158" t="str">
        <f t="shared" si="185"/>
        <v/>
      </c>
    </row>
    <row r="443" spans="1:44" ht="11.25" customHeight="1" x14ac:dyDescent="0.2">
      <c r="A443" s="131" t="s">
        <v>738</v>
      </c>
      <c r="B443" s="133"/>
      <c r="C443" s="133"/>
      <c r="D443" s="133"/>
      <c r="E443" s="133">
        <v>1</v>
      </c>
      <c r="F443" s="143">
        <f t="shared" si="186"/>
        <v>0</v>
      </c>
      <c r="G443" s="147"/>
      <c r="H443" s="148"/>
      <c r="I443" s="144"/>
      <c r="J443" s="150"/>
      <c r="K443" s="151"/>
      <c r="L443" s="152">
        <f t="shared" si="166"/>
        <v>0</v>
      </c>
      <c r="M443" s="152">
        <f t="shared" si="167"/>
        <v>0</v>
      </c>
      <c r="N443" s="155"/>
      <c r="O443" s="154"/>
      <c r="P443" s="146"/>
      <c r="Q443" s="128">
        <f ca="1">IF(OR(ISBLANK($C$10),ISBLANK($C$12),ISBLANK($G$12),ISBLANK($G$13),AND(LEFT(G443,6)="Atrium",ISBLANK(I443))=TRUE)=TRUE,0,IF(LEFT(G443,6)="Atrium",IF(G443='ASHRAE 90.1 2013 - CST'!$D$2,0.4+I443*0.02,I443*0.03),IF(ISBLANK(G443),IF(ISBLANK(H443),"0",VLOOKUP(H443,INDIRECT("BSSTTable_"&amp;$C$10),2,FALSE)),INDEX(INDIRECT("CSTTable_"&amp;$C$10),MATCH($C$12,INDIRECT("BldgTypes_"&amp;$C$10),0),MATCH(G443,INDIRECT("CSTTableTypes_"&amp;$C$10),0)))))</f>
        <v>0</v>
      </c>
      <c r="R443" s="128">
        <f t="shared" ca="1" si="168"/>
        <v>0</v>
      </c>
      <c r="S443" s="128">
        <f t="shared" ca="1" si="169"/>
        <v>0</v>
      </c>
      <c r="T443" s="130">
        <f t="shared" si="170"/>
        <v>0</v>
      </c>
      <c r="U443" s="130">
        <f t="shared" si="171"/>
        <v>0</v>
      </c>
      <c r="V443" s="135">
        <f t="shared" ca="1" si="172"/>
        <v>0</v>
      </c>
      <c r="W443" s="135">
        <f t="shared" ca="1" si="173"/>
        <v>0</v>
      </c>
      <c r="X443" s="135">
        <f t="shared" ca="1" si="174"/>
        <v>0</v>
      </c>
      <c r="Y443" s="135">
        <f t="shared" ca="1" si="175"/>
        <v>0</v>
      </c>
      <c r="Z443" s="129">
        <f t="shared" si="176"/>
        <v>0</v>
      </c>
      <c r="AA443" s="129">
        <f t="shared" si="177"/>
        <v>0</v>
      </c>
      <c r="AB443" s="130">
        <f t="shared" ca="1" si="178"/>
        <v>0</v>
      </c>
      <c r="AC443" s="130">
        <f t="shared" ca="1" si="179"/>
        <v>0</v>
      </c>
      <c r="AD443" s="130">
        <f t="shared" si="187"/>
        <v>0</v>
      </c>
      <c r="AE443" s="130">
        <f t="shared" si="188"/>
        <v>0</v>
      </c>
      <c r="AF443" s="130">
        <f t="shared" ca="1" si="180"/>
        <v>0</v>
      </c>
      <c r="AG443" s="130">
        <f t="shared" ca="1" si="181"/>
        <v>0</v>
      </c>
      <c r="AH443" s="218"/>
      <c r="AI443" s="204"/>
      <c r="AJ443" s="204"/>
      <c r="AK443" s="162">
        <f t="shared" si="189"/>
        <v>423</v>
      </c>
      <c r="AL443" s="70">
        <f t="shared" si="182"/>
        <v>0</v>
      </c>
      <c r="AM443" s="70" t="e">
        <f>VLOOKUP(Worksheet!N443,code!$K$3:$M$13,3,FALSE)</f>
        <v>#N/A</v>
      </c>
      <c r="AN443" s="158" t="str">
        <f t="shared" si="164"/>
        <v/>
      </c>
      <c r="AO443" s="158" t="str">
        <f t="shared" si="183"/>
        <v/>
      </c>
      <c r="AP443" s="70" t="str">
        <f t="shared" si="184"/>
        <v/>
      </c>
      <c r="AQ443" s="158" t="str">
        <f t="shared" si="165"/>
        <v/>
      </c>
      <c r="AR443" s="158" t="str">
        <f t="shared" si="185"/>
        <v/>
      </c>
    </row>
    <row r="444" spans="1:44" ht="11.25" customHeight="1" x14ac:dyDescent="0.2">
      <c r="A444" s="131" t="s">
        <v>738</v>
      </c>
      <c r="B444" s="133"/>
      <c r="C444" s="133"/>
      <c r="D444" s="133"/>
      <c r="E444" s="133">
        <v>1</v>
      </c>
      <c r="F444" s="143">
        <f t="shared" si="186"/>
        <v>0</v>
      </c>
      <c r="G444" s="147"/>
      <c r="H444" s="148"/>
      <c r="I444" s="144"/>
      <c r="J444" s="150"/>
      <c r="K444" s="151"/>
      <c r="L444" s="152">
        <f t="shared" si="166"/>
        <v>0</v>
      </c>
      <c r="M444" s="152">
        <f t="shared" si="167"/>
        <v>0</v>
      </c>
      <c r="N444" s="155"/>
      <c r="O444" s="154"/>
      <c r="P444" s="146"/>
      <c r="Q444" s="128">
        <f ca="1">IF(OR(ISBLANK($C$10),ISBLANK($C$12),ISBLANK($G$12),ISBLANK($G$13),AND(LEFT(G444,6)="Atrium",ISBLANK(I444))=TRUE)=TRUE,0,IF(LEFT(G444,6)="Atrium",IF(G444='ASHRAE 90.1 2013 - CST'!$D$2,0.4+I444*0.02,I444*0.03),IF(ISBLANK(G444),IF(ISBLANK(H444),"0",VLOOKUP(H444,INDIRECT("BSSTTable_"&amp;$C$10),2,FALSE)),INDEX(INDIRECT("CSTTable_"&amp;$C$10),MATCH($C$12,INDIRECT("BldgTypes_"&amp;$C$10),0),MATCH(G444,INDIRECT("CSTTableTypes_"&amp;$C$10),0)))))</f>
        <v>0</v>
      </c>
      <c r="R444" s="128">
        <f t="shared" ca="1" si="168"/>
        <v>0</v>
      </c>
      <c r="S444" s="128">
        <f t="shared" ca="1" si="169"/>
        <v>0</v>
      </c>
      <c r="T444" s="130">
        <f t="shared" si="170"/>
        <v>0</v>
      </c>
      <c r="U444" s="130">
        <f t="shared" si="171"/>
        <v>0</v>
      </c>
      <c r="V444" s="135">
        <f t="shared" ca="1" si="172"/>
        <v>0</v>
      </c>
      <c r="W444" s="135">
        <f t="shared" ca="1" si="173"/>
        <v>0</v>
      </c>
      <c r="X444" s="135">
        <f t="shared" ca="1" si="174"/>
        <v>0</v>
      </c>
      <c r="Y444" s="135">
        <f t="shared" ca="1" si="175"/>
        <v>0</v>
      </c>
      <c r="Z444" s="129">
        <f t="shared" si="176"/>
        <v>0</v>
      </c>
      <c r="AA444" s="129">
        <f t="shared" si="177"/>
        <v>0</v>
      </c>
      <c r="AB444" s="130">
        <f t="shared" ca="1" si="178"/>
        <v>0</v>
      </c>
      <c r="AC444" s="130">
        <f t="shared" ca="1" si="179"/>
        <v>0</v>
      </c>
      <c r="AD444" s="130">
        <f t="shared" si="187"/>
        <v>0</v>
      </c>
      <c r="AE444" s="130">
        <f t="shared" si="188"/>
        <v>0</v>
      </c>
      <c r="AF444" s="130">
        <f t="shared" ca="1" si="180"/>
        <v>0</v>
      </c>
      <c r="AG444" s="130">
        <f t="shared" ca="1" si="181"/>
        <v>0</v>
      </c>
      <c r="AH444" s="218"/>
      <c r="AI444" s="204"/>
      <c r="AJ444" s="204"/>
      <c r="AK444" s="162">
        <f t="shared" si="189"/>
        <v>424</v>
      </c>
      <c r="AL444" s="70">
        <f t="shared" si="182"/>
        <v>0</v>
      </c>
      <c r="AM444" s="70" t="e">
        <f>VLOOKUP(Worksheet!N444,code!$K$3:$M$13,3,FALSE)</f>
        <v>#N/A</v>
      </c>
      <c r="AN444" s="158" t="str">
        <f t="shared" si="164"/>
        <v/>
      </c>
      <c r="AO444" s="158" t="str">
        <f t="shared" si="183"/>
        <v/>
      </c>
      <c r="AP444" s="70" t="str">
        <f t="shared" si="184"/>
        <v/>
      </c>
      <c r="AQ444" s="158" t="str">
        <f t="shared" si="165"/>
        <v/>
      </c>
      <c r="AR444" s="158" t="str">
        <f t="shared" si="185"/>
        <v/>
      </c>
    </row>
    <row r="445" spans="1:44" ht="11.25" customHeight="1" x14ac:dyDescent="0.2">
      <c r="A445" s="131" t="s">
        <v>738</v>
      </c>
      <c r="B445" s="133"/>
      <c r="C445" s="133"/>
      <c r="D445" s="133"/>
      <c r="E445" s="133">
        <v>1</v>
      </c>
      <c r="F445" s="143">
        <f t="shared" si="186"/>
        <v>0</v>
      </c>
      <c r="G445" s="147"/>
      <c r="H445" s="148"/>
      <c r="I445" s="144"/>
      <c r="J445" s="150"/>
      <c r="K445" s="151"/>
      <c r="L445" s="152">
        <f t="shared" si="166"/>
        <v>0</v>
      </c>
      <c r="M445" s="152">
        <f t="shared" si="167"/>
        <v>0</v>
      </c>
      <c r="N445" s="155"/>
      <c r="O445" s="154"/>
      <c r="P445" s="146"/>
      <c r="Q445" s="128">
        <f ca="1">IF(OR(ISBLANK($C$10),ISBLANK($C$12),ISBLANK($G$12),ISBLANK($G$13),AND(LEFT(G445,6)="Atrium",ISBLANK(I445))=TRUE)=TRUE,0,IF(LEFT(G445,6)="Atrium",IF(G445='ASHRAE 90.1 2013 - CST'!$D$2,0.4+I445*0.02,I445*0.03),IF(ISBLANK(G445),IF(ISBLANK(H445),"0",VLOOKUP(H445,INDIRECT("BSSTTable_"&amp;$C$10),2,FALSE)),INDEX(INDIRECT("CSTTable_"&amp;$C$10),MATCH($C$12,INDIRECT("BldgTypes_"&amp;$C$10),0),MATCH(G445,INDIRECT("CSTTableTypes_"&amp;$C$10),0)))))</f>
        <v>0</v>
      </c>
      <c r="R445" s="128">
        <f t="shared" ca="1" si="168"/>
        <v>0</v>
      </c>
      <c r="S445" s="128">
        <f t="shared" ca="1" si="169"/>
        <v>0</v>
      </c>
      <c r="T445" s="130">
        <f t="shared" si="170"/>
        <v>0</v>
      </c>
      <c r="U445" s="130">
        <f t="shared" si="171"/>
        <v>0</v>
      </c>
      <c r="V445" s="135">
        <f t="shared" ca="1" si="172"/>
        <v>0</v>
      </c>
      <c r="W445" s="135">
        <f t="shared" ca="1" si="173"/>
        <v>0</v>
      </c>
      <c r="X445" s="135">
        <f t="shared" ca="1" si="174"/>
        <v>0</v>
      </c>
      <c r="Y445" s="135">
        <f t="shared" ca="1" si="175"/>
        <v>0</v>
      </c>
      <c r="Z445" s="129">
        <f t="shared" si="176"/>
        <v>0</v>
      </c>
      <c r="AA445" s="129">
        <f t="shared" si="177"/>
        <v>0</v>
      </c>
      <c r="AB445" s="130">
        <f t="shared" ca="1" si="178"/>
        <v>0</v>
      </c>
      <c r="AC445" s="130">
        <f t="shared" ca="1" si="179"/>
        <v>0</v>
      </c>
      <c r="AD445" s="130">
        <f t="shared" si="187"/>
        <v>0</v>
      </c>
      <c r="AE445" s="130">
        <f t="shared" si="188"/>
        <v>0</v>
      </c>
      <c r="AF445" s="130">
        <f t="shared" ca="1" si="180"/>
        <v>0</v>
      </c>
      <c r="AG445" s="130">
        <f t="shared" ca="1" si="181"/>
        <v>0</v>
      </c>
      <c r="AH445" s="218"/>
      <c r="AI445" s="204"/>
      <c r="AJ445" s="204"/>
      <c r="AK445" s="162">
        <f t="shared" si="189"/>
        <v>425</v>
      </c>
      <c r="AL445" s="70">
        <f t="shared" si="182"/>
        <v>0</v>
      </c>
      <c r="AM445" s="70" t="e">
        <f>VLOOKUP(Worksheet!N445,code!$K$3:$M$13,3,FALSE)</f>
        <v>#N/A</v>
      </c>
      <c r="AN445" s="158" t="str">
        <f t="shared" si="164"/>
        <v/>
      </c>
      <c r="AO445" s="158" t="str">
        <f t="shared" si="183"/>
        <v/>
      </c>
      <c r="AP445" s="70" t="str">
        <f t="shared" si="184"/>
        <v/>
      </c>
      <c r="AQ445" s="158" t="str">
        <f t="shared" si="165"/>
        <v/>
      </c>
      <c r="AR445" s="158" t="str">
        <f t="shared" si="185"/>
        <v/>
      </c>
    </row>
    <row r="446" spans="1:44" ht="11.25" customHeight="1" x14ac:dyDescent="0.2">
      <c r="A446" s="131" t="s">
        <v>738</v>
      </c>
      <c r="B446" s="133"/>
      <c r="C446" s="133"/>
      <c r="D446" s="133"/>
      <c r="E446" s="133">
        <v>1</v>
      </c>
      <c r="F446" s="143">
        <f t="shared" si="186"/>
        <v>0</v>
      </c>
      <c r="G446" s="147"/>
      <c r="H446" s="148"/>
      <c r="I446" s="144"/>
      <c r="J446" s="150"/>
      <c r="K446" s="151"/>
      <c r="L446" s="152">
        <f t="shared" si="166"/>
        <v>0</v>
      </c>
      <c r="M446" s="152">
        <f t="shared" si="167"/>
        <v>0</v>
      </c>
      <c r="N446" s="155"/>
      <c r="O446" s="154"/>
      <c r="P446" s="146"/>
      <c r="Q446" s="128">
        <f ca="1">IF(OR(ISBLANK($C$10),ISBLANK($C$12),ISBLANK($G$12),ISBLANK($G$13),AND(LEFT(G446,6)="Atrium",ISBLANK(I446))=TRUE)=TRUE,0,IF(LEFT(G446,6)="Atrium",IF(G446='ASHRAE 90.1 2013 - CST'!$D$2,0.4+I446*0.02,I446*0.03),IF(ISBLANK(G446),IF(ISBLANK(H446),"0",VLOOKUP(H446,INDIRECT("BSSTTable_"&amp;$C$10),2,FALSE)),INDEX(INDIRECT("CSTTable_"&amp;$C$10),MATCH($C$12,INDIRECT("BldgTypes_"&amp;$C$10),0),MATCH(G446,INDIRECT("CSTTableTypes_"&amp;$C$10),0)))))</f>
        <v>0</v>
      </c>
      <c r="R446" s="128">
        <f t="shared" ca="1" si="168"/>
        <v>0</v>
      </c>
      <c r="S446" s="128">
        <f t="shared" ca="1" si="169"/>
        <v>0</v>
      </c>
      <c r="T446" s="130">
        <f t="shared" si="170"/>
        <v>0</v>
      </c>
      <c r="U446" s="130">
        <f t="shared" si="171"/>
        <v>0</v>
      </c>
      <c r="V446" s="135">
        <f t="shared" ca="1" si="172"/>
        <v>0</v>
      </c>
      <c r="W446" s="135">
        <f t="shared" ca="1" si="173"/>
        <v>0</v>
      </c>
      <c r="X446" s="135">
        <f t="shared" ca="1" si="174"/>
        <v>0</v>
      </c>
      <c r="Y446" s="135">
        <f t="shared" ca="1" si="175"/>
        <v>0</v>
      </c>
      <c r="Z446" s="129">
        <f t="shared" si="176"/>
        <v>0</v>
      </c>
      <c r="AA446" s="129">
        <f t="shared" si="177"/>
        <v>0</v>
      </c>
      <c r="AB446" s="130">
        <f t="shared" ca="1" si="178"/>
        <v>0</v>
      </c>
      <c r="AC446" s="130">
        <f t="shared" ca="1" si="179"/>
        <v>0</v>
      </c>
      <c r="AD446" s="130">
        <f t="shared" si="187"/>
        <v>0</v>
      </c>
      <c r="AE446" s="130">
        <f t="shared" si="188"/>
        <v>0</v>
      </c>
      <c r="AF446" s="130">
        <f t="shared" ca="1" si="180"/>
        <v>0</v>
      </c>
      <c r="AG446" s="130">
        <f t="shared" ca="1" si="181"/>
        <v>0</v>
      </c>
      <c r="AH446" s="218"/>
      <c r="AI446" s="204"/>
      <c r="AJ446" s="204"/>
      <c r="AK446" s="162">
        <f t="shared" si="189"/>
        <v>426</v>
      </c>
      <c r="AL446" s="70">
        <f t="shared" si="182"/>
        <v>0</v>
      </c>
      <c r="AM446" s="70" t="e">
        <f>VLOOKUP(Worksheet!N446,code!$K$3:$M$13,3,FALSE)</f>
        <v>#N/A</v>
      </c>
      <c r="AN446" s="158" t="str">
        <f t="shared" si="164"/>
        <v/>
      </c>
      <c r="AO446" s="158" t="str">
        <f t="shared" si="183"/>
        <v/>
      </c>
      <c r="AP446" s="70" t="str">
        <f t="shared" si="184"/>
        <v/>
      </c>
      <c r="AQ446" s="158" t="str">
        <f t="shared" si="165"/>
        <v/>
      </c>
      <c r="AR446" s="158" t="str">
        <f t="shared" si="185"/>
        <v/>
      </c>
    </row>
    <row r="447" spans="1:44" ht="11.25" customHeight="1" x14ac:dyDescent="0.2">
      <c r="A447" s="131" t="s">
        <v>738</v>
      </c>
      <c r="B447" s="133"/>
      <c r="C447" s="133"/>
      <c r="D447" s="133"/>
      <c r="E447" s="133">
        <v>1</v>
      </c>
      <c r="F447" s="143">
        <f t="shared" si="186"/>
        <v>0</v>
      </c>
      <c r="G447" s="147"/>
      <c r="H447" s="148"/>
      <c r="I447" s="144"/>
      <c r="J447" s="150"/>
      <c r="K447" s="151"/>
      <c r="L447" s="152">
        <f t="shared" si="166"/>
        <v>0</v>
      </c>
      <c r="M447" s="152">
        <f t="shared" si="167"/>
        <v>0</v>
      </c>
      <c r="N447" s="155"/>
      <c r="O447" s="154"/>
      <c r="P447" s="146"/>
      <c r="Q447" s="128">
        <f ca="1">IF(OR(ISBLANK($C$10),ISBLANK($C$12),ISBLANK($G$12),ISBLANK($G$13),AND(LEFT(G447,6)="Atrium",ISBLANK(I447))=TRUE)=TRUE,0,IF(LEFT(G447,6)="Atrium",IF(G447='ASHRAE 90.1 2013 - CST'!$D$2,0.4+I447*0.02,I447*0.03),IF(ISBLANK(G447),IF(ISBLANK(H447),"0",VLOOKUP(H447,INDIRECT("BSSTTable_"&amp;$C$10),2,FALSE)),INDEX(INDIRECT("CSTTable_"&amp;$C$10),MATCH($C$12,INDIRECT("BldgTypes_"&amp;$C$10),0),MATCH(G447,INDIRECT("CSTTableTypes_"&amp;$C$10),0)))))</f>
        <v>0</v>
      </c>
      <c r="R447" s="128">
        <f t="shared" ca="1" si="168"/>
        <v>0</v>
      </c>
      <c r="S447" s="128">
        <f t="shared" ca="1" si="169"/>
        <v>0</v>
      </c>
      <c r="T447" s="130">
        <f t="shared" si="170"/>
        <v>0</v>
      </c>
      <c r="U447" s="130">
        <f t="shared" si="171"/>
        <v>0</v>
      </c>
      <c r="V447" s="135">
        <f t="shared" ca="1" si="172"/>
        <v>0</v>
      </c>
      <c r="W447" s="135">
        <f t="shared" ca="1" si="173"/>
        <v>0</v>
      </c>
      <c r="X447" s="135">
        <f t="shared" ca="1" si="174"/>
        <v>0</v>
      </c>
      <c r="Y447" s="135">
        <f t="shared" ca="1" si="175"/>
        <v>0</v>
      </c>
      <c r="Z447" s="129">
        <f t="shared" si="176"/>
        <v>0</v>
      </c>
      <c r="AA447" s="129">
        <f t="shared" si="177"/>
        <v>0</v>
      </c>
      <c r="AB447" s="130">
        <f t="shared" ca="1" si="178"/>
        <v>0</v>
      </c>
      <c r="AC447" s="130">
        <f t="shared" ca="1" si="179"/>
        <v>0</v>
      </c>
      <c r="AD447" s="130">
        <f t="shared" si="187"/>
        <v>0</v>
      </c>
      <c r="AE447" s="130">
        <f t="shared" si="188"/>
        <v>0</v>
      </c>
      <c r="AF447" s="130">
        <f t="shared" ca="1" si="180"/>
        <v>0</v>
      </c>
      <c r="AG447" s="130">
        <f t="shared" ca="1" si="181"/>
        <v>0</v>
      </c>
      <c r="AH447" s="218"/>
      <c r="AI447" s="204"/>
      <c r="AJ447" s="204"/>
      <c r="AK447" s="162">
        <f t="shared" si="189"/>
        <v>427</v>
      </c>
      <c r="AL447" s="70">
        <f t="shared" si="182"/>
        <v>0</v>
      </c>
      <c r="AM447" s="70" t="e">
        <f>VLOOKUP(Worksheet!N447,code!$K$3:$M$13,3,FALSE)</f>
        <v>#N/A</v>
      </c>
      <c r="AN447" s="158" t="str">
        <f t="shared" si="164"/>
        <v/>
      </c>
      <c r="AO447" s="158" t="str">
        <f t="shared" si="183"/>
        <v/>
      </c>
      <c r="AP447" s="70" t="str">
        <f t="shared" si="184"/>
        <v/>
      </c>
      <c r="AQ447" s="158" t="str">
        <f t="shared" si="165"/>
        <v/>
      </c>
      <c r="AR447" s="158" t="str">
        <f t="shared" si="185"/>
        <v/>
      </c>
    </row>
    <row r="448" spans="1:44" ht="11.25" customHeight="1" x14ac:dyDescent="0.2">
      <c r="A448" s="131" t="s">
        <v>738</v>
      </c>
      <c r="B448" s="133"/>
      <c r="C448" s="133"/>
      <c r="D448" s="133"/>
      <c r="E448" s="133">
        <v>1</v>
      </c>
      <c r="F448" s="143">
        <f t="shared" si="186"/>
        <v>0</v>
      </c>
      <c r="G448" s="147"/>
      <c r="H448" s="148"/>
      <c r="I448" s="144"/>
      <c r="J448" s="150"/>
      <c r="K448" s="151"/>
      <c r="L448" s="152">
        <f t="shared" si="166"/>
        <v>0</v>
      </c>
      <c r="M448" s="152">
        <f t="shared" si="167"/>
        <v>0</v>
      </c>
      <c r="N448" s="155"/>
      <c r="O448" s="154"/>
      <c r="P448" s="146"/>
      <c r="Q448" s="128">
        <f ca="1">IF(OR(ISBLANK($C$10),ISBLANK($C$12),ISBLANK($G$12),ISBLANK($G$13),AND(LEFT(G448,6)="Atrium",ISBLANK(I448))=TRUE)=TRUE,0,IF(LEFT(G448,6)="Atrium",IF(G448='ASHRAE 90.1 2013 - CST'!$D$2,0.4+I448*0.02,I448*0.03),IF(ISBLANK(G448),IF(ISBLANK(H448),"0",VLOOKUP(H448,INDIRECT("BSSTTable_"&amp;$C$10),2,FALSE)),INDEX(INDIRECT("CSTTable_"&amp;$C$10),MATCH($C$12,INDIRECT("BldgTypes_"&amp;$C$10),0),MATCH(G448,INDIRECT("CSTTableTypes_"&amp;$C$10),0)))))</f>
        <v>0</v>
      </c>
      <c r="R448" s="128">
        <f t="shared" ca="1" si="168"/>
        <v>0</v>
      </c>
      <c r="S448" s="128">
        <f t="shared" ca="1" si="169"/>
        <v>0</v>
      </c>
      <c r="T448" s="130">
        <f t="shared" si="170"/>
        <v>0</v>
      </c>
      <c r="U448" s="130">
        <f t="shared" si="171"/>
        <v>0</v>
      </c>
      <c r="V448" s="135">
        <f t="shared" ca="1" si="172"/>
        <v>0</v>
      </c>
      <c r="W448" s="135">
        <f t="shared" ca="1" si="173"/>
        <v>0</v>
      </c>
      <c r="X448" s="135">
        <f t="shared" ca="1" si="174"/>
        <v>0</v>
      </c>
      <c r="Y448" s="135">
        <f t="shared" ca="1" si="175"/>
        <v>0</v>
      </c>
      <c r="Z448" s="129">
        <f t="shared" si="176"/>
        <v>0</v>
      </c>
      <c r="AA448" s="129">
        <f t="shared" si="177"/>
        <v>0</v>
      </c>
      <c r="AB448" s="130">
        <f t="shared" ca="1" si="178"/>
        <v>0</v>
      </c>
      <c r="AC448" s="130">
        <f t="shared" ca="1" si="179"/>
        <v>0</v>
      </c>
      <c r="AD448" s="130">
        <f t="shared" si="187"/>
        <v>0</v>
      </c>
      <c r="AE448" s="130">
        <f t="shared" si="188"/>
        <v>0</v>
      </c>
      <c r="AF448" s="130">
        <f t="shared" ca="1" si="180"/>
        <v>0</v>
      </c>
      <c r="AG448" s="130">
        <f t="shared" ca="1" si="181"/>
        <v>0</v>
      </c>
      <c r="AH448" s="218"/>
      <c r="AI448" s="204"/>
      <c r="AJ448" s="204"/>
      <c r="AK448" s="162">
        <f t="shared" si="189"/>
        <v>428</v>
      </c>
      <c r="AL448" s="70">
        <f t="shared" si="182"/>
        <v>0</v>
      </c>
      <c r="AM448" s="70" t="e">
        <f>VLOOKUP(Worksheet!N448,code!$K$3:$M$13,3,FALSE)</f>
        <v>#N/A</v>
      </c>
      <c r="AN448" s="158" t="str">
        <f t="shared" si="164"/>
        <v/>
      </c>
      <c r="AO448" s="158" t="str">
        <f t="shared" si="183"/>
        <v/>
      </c>
      <c r="AP448" s="70" t="str">
        <f t="shared" si="184"/>
        <v/>
      </c>
      <c r="AQ448" s="158" t="str">
        <f t="shared" si="165"/>
        <v/>
      </c>
      <c r="AR448" s="158" t="str">
        <f t="shared" si="185"/>
        <v/>
      </c>
    </row>
    <row r="449" spans="1:44" ht="11.25" customHeight="1" x14ac:dyDescent="0.2">
      <c r="A449" s="131" t="s">
        <v>738</v>
      </c>
      <c r="B449" s="133"/>
      <c r="C449" s="133"/>
      <c r="D449" s="133"/>
      <c r="E449" s="133">
        <v>1</v>
      </c>
      <c r="F449" s="143">
        <f t="shared" si="186"/>
        <v>0</v>
      </c>
      <c r="G449" s="147"/>
      <c r="H449" s="148"/>
      <c r="I449" s="144"/>
      <c r="J449" s="150"/>
      <c r="K449" s="151"/>
      <c r="L449" s="152">
        <f t="shared" si="166"/>
        <v>0</v>
      </c>
      <c r="M449" s="152">
        <f t="shared" si="167"/>
        <v>0</v>
      </c>
      <c r="N449" s="155"/>
      <c r="O449" s="154"/>
      <c r="P449" s="146"/>
      <c r="Q449" s="128">
        <f ca="1">IF(OR(ISBLANK($C$10),ISBLANK($C$12),ISBLANK($G$12),ISBLANK($G$13),AND(LEFT(G449,6)="Atrium",ISBLANK(I449))=TRUE)=TRUE,0,IF(LEFT(G449,6)="Atrium",IF(G449='ASHRAE 90.1 2013 - CST'!$D$2,0.4+I449*0.02,I449*0.03),IF(ISBLANK(G449),IF(ISBLANK(H449),"0",VLOOKUP(H449,INDIRECT("BSSTTable_"&amp;$C$10),2,FALSE)),INDEX(INDIRECT("CSTTable_"&amp;$C$10),MATCH($C$12,INDIRECT("BldgTypes_"&amp;$C$10),0),MATCH(G449,INDIRECT("CSTTableTypes_"&amp;$C$10),0)))))</f>
        <v>0</v>
      </c>
      <c r="R449" s="128">
        <f t="shared" ca="1" si="168"/>
        <v>0</v>
      </c>
      <c r="S449" s="128">
        <f t="shared" ca="1" si="169"/>
        <v>0</v>
      </c>
      <c r="T449" s="130">
        <f t="shared" si="170"/>
        <v>0</v>
      </c>
      <c r="U449" s="130">
        <f t="shared" si="171"/>
        <v>0</v>
      </c>
      <c r="V449" s="135">
        <f t="shared" ca="1" si="172"/>
        <v>0</v>
      </c>
      <c r="W449" s="135">
        <f t="shared" ca="1" si="173"/>
        <v>0</v>
      </c>
      <c r="X449" s="135">
        <f t="shared" ca="1" si="174"/>
        <v>0</v>
      </c>
      <c r="Y449" s="135">
        <f t="shared" ca="1" si="175"/>
        <v>0</v>
      </c>
      <c r="Z449" s="129">
        <f t="shared" si="176"/>
        <v>0</v>
      </c>
      <c r="AA449" s="129">
        <f t="shared" si="177"/>
        <v>0</v>
      </c>
      <c r="AB449" s="130">
        <f t="shared" ca="1" si="178"/>
        <v>0</v>
      </c>
      <c r="AC449" s="130">
        <f t="shared" ca="1" si="179"/>
        <v>0</v>
      </c>
      <c r="AD449" s="130">
        <f t="shared" si="187"/>
        <v>0</v>
      </c>
      <c r="AE449" s="130">
        <f t="shared" si="188"/>
        <v>0</v>
      </c>
      <c r="AF449" s="130">
        <f t="shared" ca="1" si="180"/>
        <v>0</v>
      </c>
      <c r="AG449" s="130">
        <f t="shared" ca="1" si="181"/>
        <v>0</v>
      </c>
      <c r="AH449" s="218"/>
      <c r="AI449" s="204"/>
      <c r="AJ449" s="204"/>
      <c r="AK449" s="162">
        <f t="shared" si="189"/>
        <v>429</v>
      </c>
      <c r="AL449" s="70">
        <f t="shared" si="182"/>
        <v>0</v>
      </c>
      <c r="AM449" s="70" t="e">
        <f>VLOOKUP(Worksheet!N449,code!$K$3:$M$13,3,FALSE)</f>
        <v>#N/A</v>
      </c>
      <c r="AN449" s="158" t="str">
        <f t="shared" si="164"/>
        <v/>
      </c>
      <c r="AO449" s="158" t="str">
        <f t="shared" si="183"/>
        <v/>
      </c>
      <c r="AP449" s="70" t="str">
        <f t="shared" si="184"/>
        <v/>
      </c>
      <c r="AQ449" s="158" t="str">
        <f t="shared" si="165"/>
        <v/>
      </c>
      <c r="AR449" s="158" t="str">
        <f t="shared" si="185"/>
        <v/>
      </c>
    </row>
    <row r="450" spans="1:44" ht="11.25" customHeight="1" x14ac:dyDescent="0.2">
      <c r="A450" s="131" t="s">
        <v>738</v>
      </c>
      <c r="B450" s="133"/>
      <c r="C450" s="133"/>
      <c r="D450" s="133"/>
      <c r="E450" s="133">
        <v>1</v>
      </c>
      <c r="F450" s="143">
        <f t="shared" si="186"/>
        <v>0</v>
      </c>
      <c r="G450" s="147"/>
      <c r="H450" s="148"/>
      <c r="I450" s="144"/>
      <c r="J450" s="150"/>
      <c r="K450" s="151"/>
      <c r="L450" s="152">
        <f t="shared" si="166"/>
        <v>0</v>
      </c>
      <c r="M450" s="152">
        <f t="shared" si="167"/>
        <v>0</v>
      </c>
      <c r="N450" s="155"/>
      <c r="O450" s="154"/>
      <c r="P450" s="146"/>
      <c r="Q450" s="128">
        <f ca="1">IF(OR(ISBLANK($C$10),ISBLANK($C$12),ISBLANK($G$12),ISBLANK($G$13),AND(LEFT(G450,6)="Atrium",ISBLANK(I450))=TRUE)=TRUE,0,IF(LEFT(G450,6)="Atrium",IF(G450='ASHRAE 90.1 2013 - CST'!$D$2,0.4+I450*0.02,I450*0.03),IF(ISBLANK(G450),IF(ISBLANK(H450),"0",VLOOKUP(H450,INDIRECT("BSSTTable_"&amp;$C$10),2,FALSE)),INDEX(INDIRECT("CSTTable_"&amp;$C$10),MATCH($C$12,INDIRECT("BldgTypes_"&amp;$C$10),0),MATCH(G450,INDIRECT("CSTTableTypes_"&amp;$C$10),0)))))</f>
        <v>0</v>
      </c>
      <c r="R450" s="128">
        <f t="shared" ca="1" si="168"/>
        <v>0</v>
      </c>
      <c r="S450" s="128">
        <f t="shared" ca="1" si="169"/>
        <v>0</v>
      </c>
      <c r="T450" s="130">
        <f t="shared" si="170"/>
        <v>0</v>
      </c>
      <c r="U450" s="130">
        <f t="shared" si="171"/>
        <v>0</v>
      </c>
      <c r="V450" s="135">
        <f t="shared" ca="1" si="172"/>
        <v>0</v>
      </c>
      <c r="W450" s="135">
        <f t="shared" ca="1" si="173"/>
        <v>0</v>
      </c>
      <c r="X450" s="135">
        <f t="shared" ca="1" si="174"/>
        <v>0</v>
      </c>
      <c r="Y450" s="135">
        <f t="shared" ca="1" si="175"/>
        <v>0</v>
      </c>
      <c r="Z450" s="129">
        <f t="shared" si="176"/>
        <v>0</v>
      </c>
      <c r="AA450" s="129">
        <f t="shared" si="177"/>
        <v>0</v>
      </c>
      <c r="AB450" s="130">
        <f t="shared" ca="1" si="178"/>
        <v>0</v>
      </c>
      <c r="AC450" s="130">
        <f t="shared" ca="1" si="179"/>
        <v>0</v>
      </c>
      <c r="AD450" s="130">
        <f t="shared" si="187"/>
        <v>0</v>
      </c>
      <c r="AE450" s="130">
        <f t="shared" si="188"/>
        <v>0</v>
      </c>
      <c r="AF450" s="130">
        <f t="shared" ca="1" si="180"/>
        <v>0</v>
      </c>
      <c r="AG450" s="130">
        <f t="shared" ca="1" si="181"/>
        <v>0</v>
      </c>
      <c r="AH450" s="218"/>
      <c r="AI450" s="204"/>
      <c r="AJ450" s="204"/>
      <c r="AK450" s="162">
        <f t="shared" si="189"/>
        <v>430</v>
      </c>
      <c r="AL450" s="70">
        <f t="shared" si="182"/>
        <v>0</v>
      </c>
      <c r="AM450" s="70" t="e">
        <f>VLOOKUP(Worksheet!N450,code!$K$3:$M$13,3,FALSE)</f>
        <v>#N/A</v>
      </c>
      <c r="AN450" s="158" t="str">
        <f t="shared" si="164"/>
        <v/>
      </c>
      <c r="AO450" s="158" t="str">
        <f t="shared" si="183"/>
        <v/>
      </c>
      <c r="AP450" s="70" t="str">
        <f t="shared" si="184"/>
        <v/>
      </c>
      <c r="AQ450" s="158" t="str">
        <f t="shared" si="165"/>
        <v/>
      </c>
      <c r="AR450" s="158" t="str">
        <f t="shared" si="185"/>
        <v/>
      </c>
    </row>
    <row r="451" spans="1:44" ht="11.25" customHeight="1" x14ac:dyDescent="0.2">
      <c r="A451" s="131" t="s">
        <v>738</v>
      </c>
      <c r="B451" s="133"/>
      <c r="C451" s="133"/>
      <c r="D451" s="133"/>
      <c r="E451" s="133">
        <v>1</v>
      </c>
      <c r="F451" s="143">
        <f t="shared" si="186"/>
        <v>0</v>
      </c>
      <c r="G451" s="147"/>
      <c r="H451" s="148"/>
      <c r="I451" s="144"/>
      <c r="J451" s="150"/>
      <c r="K451" s="151"/>
      <c r="L451" s="152">
        <f t="shared" si="166"/>
        <v>0</v>
      </c>
      <c r="M451" s="152">
        <f t="shared" si="167"/>
        <v>0</v>
      </c>
      <c r="N451" s="155"/>
      <c r="O451" s="154"/>
      <c r="P451" s="146"/>
      <c r="Q451" s="128">
        <f ca="1">IF(OR(ISBLANK($C$10),ISBLANK($C$12),ISBLANK($G$12),ISBLANK($G$13),AND(LEFT(G451,6)="Atrium",ISBLANK(I451))=TRUE)=TRUE,0,IF(LEFT(G451,6)="Atrium",IF(G451='ASHRAE 90.1 2013 - CST'!$D$2,0.4+I451*0.02,I451*0.03),IF(ISBLANK(G451),IF(ISBLANK(H451),"0",VLOOKUP(H451,INDIRECT("BSSTTable_"&amp;$C$10),2,FALSE)),INDEX(INDIRECT("CSTTable_"&amp;$C$10),MATCH($C$12,INDIRECT("BldgTypes_"&amp;$C$10),0),MATCH(G451,INDIRECT("CSTTableTypes_"&amp;$C$10),0)))))</f>
        <v>0</v>
      </c>
      <c r="R451" s="128">
        <f t="shared" ca="1" si="168"/>
        <v>0</v>
      </c>
      <c r="S451" s="128">
        <f t="shared" ca="1" si="169"/>
        <v>0</v>
      </c>
      <c r="T451" s="130">
        <f t="shared" si="170"/>
        <v>0</v>
      </c>
      <c r="U451" s="130">
        <f t="shared" si="171"/>
        <v>0</v>
      </c>
      <c r="V451" s="135">
        <f t="shared" ca="1" si="172"/>
        <v>0</v>
      </c>
      <c r="W451" s="135">
        <f t="shared" ca="1" si="173"/>
        <v>0</v>
      </c>
      <c r="X451" s="135">
        <f t="shared" ca="1" si="174"/>
        <v>0</v>
      </c>
      <c r="Y451" s="135">
        <f t="shared" ca="1" si="175"/>
        <v>0</v>
      </c>
      <c r="Z451" s="129">
        <f t="shared" si="176"/>
        <v>0</v>
      </c>
      <c r="AA451" s="129">
        <f t="shared" si="177"/>
        <v>0</v>
      </c>
      <c r="AB451" s="130">
        <f t="shared" ca="1" si="178"/>
        <v>0</v>
      </c>
      <c r="AC451" s="130">
        <f t="shared" ca="1" si="179"/>
        <v>0</v>
      </c>
      <c r="AD451" s="130">
        <f t="shared" si="187"/>
        <v>0</v>
      </c>
      <c r="AE451" s="130">
        <f t="shared" si="188"/>
        <v>0</v>
      </c>
      <c r="AF451" s="130">
        <f t="shared" ca="1" si="180"/>
        <v>0</v>
      </c>
      <c r="AG451" s="130">
        <f t="shared" ca="1" si="181"/>
        <v>0</v>
      </c>
      <c r="AH451" s="218"/>
      <c r="AI451" s="204"/>
      <c r="AJ451" s="204"/>
      <c r="AK451" s="162">
        <f t="shared" si="189"/>
        <v>431</v>
      </c>
      <c r="AL451" s="70">
        <f t="shared" si="182"/>
        <v>0</v>
      </c>
      <c r="AM451" s="70" t="e">
        <f>VLOOKUP(Worksheet!N451,code!$K$3:$M$13,3,FALSE)</f>
        <v>#N/A</v>
      </c>
      <c r="AN451" s="158" t="str">
        <f t="shared" si="164"/>
        <v/>
      </c>
      <c r="AO451" s="158" t="str">
        <f t="shared" si="183"/>
        <v/>
      </c>
      <c r="AP451" s="70" t="str">
        <f t="shared" si="184"/>
        <v/>
      </c>
      <c r="AQ451" s="158" t="str">
        <f t="shared" si="165"/>
        <v/>
      </c>
      <c r="AR451" s="158" t="str">
        <f t="shared" si="185"/>
        <v/>
      </c>
    </row>
    <row r="452" spans="1:44" ht="11.25" customHeight="1" x14ac:dyDescent="0.2">
      <c r="A452" s="131" t="s">
        <v>738</v>
      </c>
      <c r="B452" s="133"/>
      <c r="C452" s="133"/>
      <c r="D452" s="133"/>
      <c r="E452" s="133">
        <v>1</v>
      </c>
      <c r="F452" s="143">
        <f t="shared" si="186"/>
        <v>0</v>
      </c>
      <c r="G452" s="147"/>
      <c r="H452" s="148"/>
      <c r="I452" s="144"/>
      <c r="J452" s="150"/>
      <c r="K452" s="151"/>
      <c r="L452" s="152">
        <f t="shared" si="166"/>
        <v>0</v>
      </c>
      <c r="M452" s="152">
        <f t="shared" si="167"/>
        <v>0</v>
      </c>
      <c r="N452" s="155"/>
      <c r="O452" s="154"/>
      <c r="P452" s="146"/>
      <c r="Q452" s="128">
        <f ca="1">IF(OR(ISBLANK($C$10),ISBLANK($C$12),ISBLANK($G$12),ISBLANK($G$13),AND(LEFT(G452,6)="Atrium",ISBLANK(I452))=TRUE)=TRUE,0,IF(LEFT(G452,6)="Atrium",IF(G452='ASHRAE 90.1 2013 - CST'!$D$2,0.4+I452*0.02,I452*0.03),IF(ISBLANK(G452),IF(ISBLANK(H452),"0",VLOOKUP(H452,INDIRECT("BSSTTable_"&amp;$C$10),2,FALSE)),INDEX(INDIRECT("CSTTable_"&amp;$C$10),MATCH($C$12,INDIRECT("BldgTypes_"&amp;$C$10),0),MATCH(G452,INDIRECT("CSTTableTypes_"&amp;$C$10),0)))))</f>
        <v>0</v>
      </c>
      <c r="R452" s="128">
        <f t="shared" ca="1" si="168"/>
        <v>0</v>
      </c>
      <c r="S452" s="128">
        <f t="shared" ca="1" si="169"/>
        <v>0</v>
      </c>
      <c r="T452" s="130">
        <f t="shared" si="170"/>
        <v>0</v>
      </c>
      <c r="U452" s="130">
        <f t="shared" si="171"/>
        <v>0</v>
      </c>
      <c r="V452" s="135">
        <f t="shared" ca="1" si="172"/>
        <v>0</v>
      </c>
      <c r="W452" s="135">
        <f t="shared" ca="1" si="173"/>
        <v>0</v>
      </c>
      <c r="X452" s="135">
        <f t="shared" ca="1" si="174"/>
        <v>0</v>
      </c>
      <c r="Y452" s="135">
        <f t="shared" ca="1" si="175"/>
        <v>0</v>
      </c>
      <c r="Z452" s="129">
        <f t="shared" si="176"/>
        <v>0</v>
      </c>
      <c r="AA452" s="129">
        <f t="shared" si="177"/>
        <v>0</v>
      </c>
      <c r="AB452" s="130">
        <f t="shared" ca="1" si="178"/>
        <v>0</v>
      </c>
      <c r="AC452" s="130">
        <f t="shared" ca="1" si="179"/>
        <v>0</v>
      </c>
      <c r="AD452" s="130">
        <f t="shared" si="187"/>
        <v>0</v>
      </c>
      <c r="AE452" s="130">
        <f t="shared" si="188"/>
        <v>0</v>
      </c>
      <c r="AF452" s="130">
        <f t="shared" ca="1" si="180"/>
        <v>0</v>
      </c>
      <c r="AG452" s="130">
        <f t="shared" ca="1" si="181"/>
        <v>0</v>
      </c>
      <c r="AH452" s="218"/>
      <c r="AI452" s="204"/>
      <c r="AJ452" s="204"/>
      <c r="AK452" s="162">
        <f t="shared" si="189"/>
        <v>432</v>
      </c>
      <c r="AL452" s="70">
        <f t="shared" si="182"/>
        <v>0</v>
      </c>
      <c r="AM452" s="70" t="e">
        <f>VLOOKUP(Worksheet!N452,code!$K$3:$M$13,3,FALSE)</f>
        <v>#N/A</v>
      </c>
      <c r="AN452" s="158" t="str">
        <f t="shared" si="164"/>
        <v/>
      </c>
      <c r="AO452" s="158" t="str">
        <f t="shared" si="183"/>
        <v/>
      </c>
      <c r="AP452" s="70" t="str">
        <f t="shared" si="184"/>
        <v/>
      </c>
      <c r="AQ452" s="158" t="str">
        <f t="shared" si="165"/>
        <v/>
      </c>
      <c r="AR452" s="158" t="str">
        <f t="shared" si="185"/>
        <v/>
      </c>
    </row>
    <row r="453" spans="1:44" ht="11.25" customHeight="1" x14ac:dyDescent="0.2">
      <c r="A453" s="131" t="s">
        <v>738</v>
      </c>
      <c r="B453" s="133"/>
      <c r="C453" s="133"/>
      <c r="D453" s="133"/>
      <c r="E453" s="133">
        <v>1</v>
      </c>
      <c r="F453" s="143">
        <f t="shared" si="186"/>
        <v>0</v>
      </c>
      <c r="G453" s="147"/>
      <c r="H453" s="148"/>
      <c r="I453" s="144"/>
      <c r="J453" s="150"/>
      <c r="K453" s="151"/>
      <c r="L453" s="152">
        <f t="shared" si="166"/>
        <v>0</v>
      </c>
      <c r="M453" s="152">
        <f t="shared" si="167"/>
        <v>0</v>
      </c>
      <c r="N453" s="155"/>
      <c r="O453" s="154"/>
      <c r="P453" s="146"/>
      <c r="Q453" s="128">
        <f ca="1">IF(OR(ISBLANK($C$10),ISBLANK($C$12),ISBLANK($G$12),ISBLANK($G$13),AND(LEFT(G453,6)="Atrium",ISBLANK(I453))=TRUE)=TRUE,0,IF(LEFT(G453,6)="Atrium",IF(G453='ASHRAE 90.1 2013 - CST'!$D$2,0.4+I453*0.02,I453*0.03),IF(ISBLANK(G453),IF(ISBLANK(H453),"0",VLOOKUP(H453,INDIRECT("BSSTTable_"&amp;$C$10),2,FALSE)),INDEX(INDIRECT("CSTTable_"&amp;$C$10),MATCH($C$12,INDIRECT("BldgTypes_"&amp;$C$10),0),MATCH(G453,INDIRECT("CSTTableTypes_"&amp;$C$10),0)))))</f>
        <v>0</v>
      </c>
      <c r="R453" s="128">
        <f t="shared" ca="1" si="168"/>
        <v>0</v>
      </c>
      <c r="S453" s="128">
        <f t="shared" ca="1" si="169"/>
        <v>0</v>
      </c>
      <c r="T453" s="130">
        <f t="shared" si="170"/>
        <v>0</v>
      </c>
      <c r="U453" s="130">
        <f t="shared" si="171"/>
        <v>0</v>
      </c>
      <c r="V453" s="135">
        <f t="shared" ca="1" si="172"/>
        <v>0</v>
      </c>
      <c r="W453" s="135">
        <f t="shared" ca="1" si="173"/>
        <v>0</v>
      </c>
      <c r="X453" s="135">
        <f t="shared" ca="1" si="174"/>
        <v>0</v>
      </c>
      <c r="Y453" s="135">
        <f t="shared" ca="1" si="175"/>
        <v>0</v>
      </c>
      <c r="Z453" s="129">
        <f t="shared" si="176"/>
        <v>0</v>
      </c>
      <c r="AA453" s="129">
        <f t="shared" si="177"/>
        <v>0</v>
      </c>
      <c r="AB453" s="130">
        <f t="shared" ca="1" si="178"/>
        <v>0</v>
      </c>
      <c r="AC453" s="130">
        <f t="shared" ca="1" si="179"/>
        <v>0</v>
      </c>
      <c r="AD453" s="130">
        <f t="shared" si="187"/>
        <v>0</v>
      </c>
      <c r="AE453" s="130">
        <f t="shared" si="188"/>
        <v>0</v>
      </c>
      <c r="AF453" s="130">
        <f t="shared" ca="1" si="180"/>
        <v>0</v>
      </c>
      <c r="AG453" s="130">
        <f t="shared" ca="1" si="181"/>
        <v>0</v>
      </c>
      <c r="AH453" s="218"/>
      <c r="AI453" s="204"/>
      <c r="AJ453" s="204"/>
      <c r="AK453" s="162">
        <f t="shared" si="189"/>
        <v>433</v>
      </c>
      <c r="AL453" s="70">
        <f t="shared" si="182"/>
        <v>0</v>
      </c>
      <c r="AM453" s="70" t="e">
        <f>VLOOKUP(Worksheet!N453,code!$K$3:$M$13,3,FALSE)</f>
        <v>#N/A</v>
      </c>
      <c r="AN453" s="158" t="str">
        <f t="shared" si="164"/>
        <v/>
      </c>
      <c r="AO453" s="158" t="str">
        <f t="shared" si="183"/>
        <v/>
      </c>
      <c r="AP453" s="70" t="str">
        <f t="shared" si="184"/>
        <v/>
      </c>
      <c r="AQ453" s="158" t="str">
        <f t="shared" si="165"/>
        <v/>
      </c>
      <c r="AR453" s="158" t="str">
        <f t="shared" si="185"/>
        <v/>
      </c>
    </row>
    <row r="454" spans="1:44" ht="11.25" customHeight="1" x14ac:dyDescent="0.2">
      <c r="A454" s="131" t="s">
        <v>738</v>
      </c>
      <c r="B454" s="133"/>
      <c r="C454" s="133"/>
      <c r="D454" s="133"/>
      <c r="E454" s="133">
        <v>1</v>
      </c>
      <c r="F454" s="143">
        <f t="shared" si="186"/>
        <v>0</v>
      </c>
      <c r="G454" s="147"/>
      <c r="H454" s="148"/>
      <c r="I454" s="144"/>
      <c r="J454" s="150"/>
      <c r="K454" s="151"/>
      <c r="L454" s="152">
        <f t="shared" si="166"/>
        <v>0</v>
      </c>
      <c r="M454" s="152">
        <f t="shared" si="167"/>
        <v>0</v>
      </c>
      <c r="N454" s="155"/>
      <c r="O454" s="154"/>
      <c r="P454" s="146"/>
      <c r="Q454" s="128">
        <f ca="1">IF(OR(ISBLANK($C$10),ISBLANK($C$12),ISBLANK($G$12),ISBLANK($G$13),AND(LEFT(G454,6)="Atrium",ISBLANK(I454))=TRUE)=TRUE,0,IF(LEFT(G454,6)="Atrium",IF(G454='ASHRAE 90.1 2013 - CST'!$D$2,0.4+I454*0.02,I454*0.03),IF(ISBLANK(G454),IF(ISBLANK(H454),"0",VLOOKUP(H454,INDIRECT("BSSTTable_"&amp;$C$10),2,FALSE)),INDEX(INDIRECT("CSTTable_"&amp;$C$10),MATCH($C$12,INDIRECT("BldgTypes_"&amp;$C$10),0),MATCH(G454,INDIRECT("CSTTableTypes_"&amp;$C$10),0)))))</f>
        <v>0</v>
      </c>
      <c r="R454" s="128">
        <f t="shared" ca="1" si="168"/>
        <v>0</v>
      </c>
      <c r="S454" s="128">
        <f t="shared" ca="1" si="169"/>
        <v>0</v>
      </c>
      <c r="T454" s="130">
        <f t="shared" si="170"/>
        <v>0</v>
      </c>
      <c r="U454" s="130">
        <f t="shared" si="171"/>
        <v>0</v>
      </c>
      <c r="V454" s="135">
        <f t="shared" ca="1" si="172"/>
        <v>0</v>
      </c>
      <c r="W454" s="135">
        <f t="shared" ca="1" si="173"/>
        <v>0</v>
      </c>
      <c r="X454" s="135">
        <f t="shared" ca="1" si="174"/>
        <v>0</v>
      </c>
      <c r="Y454" s="135">
        <f t="shared" ca="1" si="175"/>
        <v>0</v>
      </c>
      <c r="Z454" s="129">
        <f t="shared" si="176"/>
        <v>0</v>
      </c>
      <c r="AA454" s="129">
        <f t="shared" si="177"/>
        <v>0</v>
      </c>
      <c r="AB454" s="130">
        <f t="shared" ca="1" si="178"/>
        <v>0</v>
      </c>
      <c r="AC454" s="130">
        <f t="shared" ca="1" si="179"/>
        <v>0</v>
      </c>
      <c r="AD454" s="130">
        <f t="shared" si="187"/>
        <v>0</v>
      </c>
      <c r="AE454" s="130">
        <f t="shared" si="188"/>
        <v>0</v>
      </c>
      <c r="AF454" s="130">
        <f t="shared" ca="1" si="180"/>
        <v>0</v>
      </c>
      <c r="AG454" s="130">
        <f t="shared" ca="1" si="181"/>
        <v>0</v>
      </c>
      <c r="AH454" s="218"/>
      <c r="AI454" s="204"/>
      <c r="AJ454" s="204"/>
      <c r="AK454" s="162">
        <f t="shared" si="189"/>
        <v>434</v>
      </c>
      <c r="AL454" s="70">
        <f t="shared" si="182"/>
        <v>0</v>
      </c>
      <c r="AM454" s="70" t="e">
        <f>VLOOKUP(Worksheet!N454,code!$K$3:$M$13,3,FALSE)</f>
        <v>#N/A</v>
      </c>
      <c r="AN454" s="158" t="str">
        <f t="shared" si="164"/>
        <v/>
      </c>
      <c r="AO454" s="158" t="str">
        <f t="shared" si="183"/>
        <v/>
      </c>
      <c r="AP454" s="70" t="str">
        <f t="shared" si="184"/>
        <v/>
      </c>
      <c r="AQ454" s="158" t="str">
        <f t="shared" si="165"/>
        <v/>
      </c>
      <c r="AR454" s="158" t="str">
        <f t="shared" si="185"/>
        <v/>
      </c>
    </row>
    <row r="455" spans="1:44" ht="11.25" customHeight="1" x14ac:dyDescent="0.2">
      <c r="A455" s="131" t="s">
        <v>738</v>
      </c>
      <c r="B455" s="133"/>
      <c r="C455" s="133"/>
      <c r="D455" s="133"/>
      <c r="E455" s="133">
        <v>1</v>
      </c>
      <c r="F455" s="143">
        <f t="shared" si="186"/>
        <v>0</v>
      </c>
      <c r="G455" s="147"/>
      <c r="H455" s="148"/>
      <c r="I455" s="144"/>
      <c r="J455" s="150"/>
      <c r="K455" s="151"/>
      <c r="L455" s="152">
        <f t="shared" si="166"/>
        <v>0</v>
      </c>
      <c r="M455" s="152">
        <f t="shared" si="167"/>
        <v>0</v>
      </c>
      <c r="N455" s="155"/>
      <c r="O455" s="154"/>
      <c r="P455" s="146"/>
      <c r="Q455" s="128">
        <f ca="1">IF(OR(ISBLANK($C$10),ISBLANK($C$12),ISBLANK($G$12),ISBLANK($G$13),AND(LEFT(G455,6)="Atrium",ISBLANK(I455))=TRUE)=TRUE,0,IF(LEFT(G455,6)="Atrium",IF(G455='ASHRAE 90.1 2013 - CST'!$D$2,0.4+I455*0.02,I455*0.03),IF(ISBLANK(G455),IF(ISBLANK(H455),"0",VLOOKUP(H455,INDIRECT("BSSTTable_"&amp;$C$10),2,FALSE)),INDEX(INDIRECT("CSTTable_"&amp;$C$10),MATCH($C$12,INDIRECT("BldgTypes_"&amp;$C$10),0),MATCH(G455,INDIRECT("CSTTableTypes_"&amp;$C$10),0)))))</f>
        <v>0</v>
      </c>
      <c r="R455" s="128">
        <f t="shared" ca="1" si="168"/>
        <v>0</v>
      </c>
      <c r="S455" s="128">
        <f t="shared" ca="1" si="169"/>
        <v>0</v>
      </c>
      <c r="T455" s="130">
        <f t="shared" si="170"/>
        <v>0</v>
      </c>
      <c r="U455" s="130">
        <f t="shared" si="171"/>
        <v>0</v>
      </c>
      <c r="V455" s="135">
        <f t="shared" ca="1" si="172"/>
        <v>0</v>
      </c>
      <c r="W455" s="135">
        <f t="shared" ca="1" si="173"/>
        <v>0</v>
      </c>
      <c r="X455" s="135">
        <f t="shared" ca="1" si="174"/>
        <v>0</v>
      </c>
      <c r="Y455" s="135">
        <f t="shared" ca="1" si="175"/>
        <v>0</v>
      </c>
      <c r="Z455" s="129">
        <f t="shared" si="176"/>
        <v>0</v>
      </c>
      <c r="AA455" s="129">
        <f t="shared" si="177"/>
        <v>0</v>
      </c>
      <c r="AB455" s="130">
        <f t="shared" ca="1" si="178"/>
        <v>0</v>
      </c>
      <c r="AC455" s="130">
        <f t="shared" ca="1" si="179"/>
        <v>0</v>
      </c>
      <c r="AD455" s="130">
        <f t="shared" si="187"/>
        <v>0</v>
      </c>
      <c r="AE455" s="130">
        <f t="shared" si="188"/>
        <v>0</v>
      </c>
      <c r="AF455" s="130">
        <f t="shared" ca="1" si="180"/>
        <v>0</v>
      </c>
      <c r="AG455" s="130">
        <f t="shared" ca="1" si="181"/>
        <v>0</v>
      </c>
      <c r="AH455" s="218"/>
      <c r="AI455" s="204"/>
      <c r="AJ455" s="204"/>
      <c r="AK455" s="162">
        <f t="shared" si="189"/>
        <v>435</v>
      </c>
      <c r="AL455" s="70">
        <f t="shared" si="182"/>
        <v>0</v>
      </c>
      <c r="AM455" s="70" t="e">
        <f>VLOOKUP(Worksheet!N455,code!$K$3:$M$13,3,FALSE)</f>
        <v>#N/A</v>
      </c>
      <c r="AN455" s="158" t="str">
        <f t="shared" si="164"/>
        <v/>
      </c>
      <c r="AO455" s="158" t="str">
        <f t="shared" si="183"/>
        <v/>
      </c>
      <c r="AP455" s="70" t="str">
        <f t="shared" si="184"/>
        <v/>
      </c>
      <c r="AQ455" s="158" t="str">
        <f t="shared" si="165"/>
        <v/>
      </c>
      <c r="AR455" s="158" t="str">
        <f t="shared" si="185"/>
        <v/>
      </c>
    </row>
    <row r="456" spans="1:44" ht="11.25" customHeight="1" x14ac:dyDescent="0.2">
      <c r="A456" s="131" t="s">
        <v>738</v>
      </c>
      <c r="B456" s="133"/>
      <c r="C456" s="133"/>
      <c r="D456" s="133"/>
      <c r="E456" s="133">
        <v>1</v>
      </c>
      <c r="F456" s="143">
        <f t="shared" si="186"/>
        <v>0</v>
      </c>
      <c r="G456" s="147"/>
      <c r="H456" s="148"/>
      <c r="I456" s="144"/>
      <c r="J456" s="150"/>
      <c r="K456" s="151"/>
      <c r="L456" s="152">
        <f t="shared" si="166"/>
        <v>0</v>
      </c>
      <c r="M456" s="152">
        <f t="shared" si="167"/>
        <v>0</v>
      </c>
      <c r="N456" s="155"/>
      <c r="O456" s="154"/>
      <c r="P456" s="146"/>
      <c r="Q456" s="128">
        <f ca="1">IF(OR(ISBLANK($C$10),ISBLANK($C$12),ISBLANK($G$12),ISBLANK($G$13),AND(LEFT(G456,6)="Atrium",ISBLANK(I456))=TRUE)=TRUE,0,IF(LEFT(G456,6)="Atrium",IF(G456='ASHRAE 90.1 2013 - CST'!$D$2,0.4+I456*0.02,I456*0.03),IF(ISBLANK(G456),IF(ISBLANK(H456),"0",VLOOKUP(H456,INDIRECT("BSSTTable_"&amp;$C$10),2,FALSE)),INDEX(INDIRECT("CSTTable_"&amp;$C$10),MATCH($C$12,INDIRECT("BldgTypes_"&amp;$C$10),0),MATCH(G456,INDIRECT("CSTTableTypes_"&amp;$C$10),0)))))</f>
        <v>0</v>
      </c>
      <c r="R456" s="128">
        <f t="shared" ca="1" si="168"/>
        <v>0</v>
      </c>
      <c r="S456" s="128">
        <f t="shared" ca="1" si="169"/>
        <v>0</v>
      </c>
      <c r="T456" s="130">
        <f t="shared" si="170"/>
        <v>0</v>
      </c>
      <c r="U456" s="130">
        <f t="shared" si="171"/>
        <v>0</v>
      </c>
      <c r="V456" s="135">
        <f t="shared" ca="1" si="172"/>
        <v>0</v>
      </c>
      <c r="W456" s="135">
        <f t="shared" ca="1" si="173"/>
        <v>0</v>
      </c>
      <c r="X456" s="135">
        <f t="shared" ca="1" si="174"/>
        <v>0</v>
      </c>
      <c r="Y456" s="135">
        <f t="shared" ca="1" si="175"/>
        <v>0</v>
      </c>
      <c r="Z456" s="129">
        <f t="shared" si="176"/>
        <v>0</v>
      </c>
      <c r="AA456" s="129">
        <f t="shared" si="177"/>
        <v>0</v>
      </c>
      <c r="AB456" s="130">
        <f t="shared" ca="1" si="178"/>
        <v>0</v>
      </c>
      <c r="AC456" s="130">
        <f t="shared" ca="1" si="179"/>
        <v>0</v>
      </c>
      <c r="AD456" s="130">
        <f t="shared" si="187"/>
        <v>0</v>
      </c>
      <c r="AE456" s="130">
        <f t="shared" si="188"/>
        <v>0</v>
      </c>
      <c r="AF456" s="130">
        <f t="shared" ca="1" si="180"/>
        <v>0</v>
      </c>
      <c r="AG456" s="130">
        <f t="shared" ca="1" si="181"/>
        <v>0</v>
      </c>
      <c r="AH456" s="218"/>
      <c r="AI456" s="204"/>
      <c r="AJ456" s="204"/>
      <c r="AK456" s="162">
        <f t="shared" si="189"/>
        <v>436</v>
      </c>
      <c r="AL456" s="70">
        <f t="shared" si="182"/>
        <v>0</v>
      </c>
      <c r="AM456" s="70" t="e">
        <f>VLOOKUP(Worksheet!N456,code!$K$3:$M$13,3,FALSE)</f>
        <v>#N/A</v>
      </c>
      <c r="AN456" s="158" t="str">
        <f t="shared" si="164"/>
        <v/>
      </c>
      <c r="AO456" s="158" t="str">
        <f t="shared" si="183"/>
        <v/>
      </c>
      <c r="AP456" s="70" t="str">
        <f t="shared" si="184"/>
        <v/>
      </c>
      <c r="AQ456" s="158" t="str">
        <f t="shared" si="165"/>
        <v/>
      </c>
      <c r="AR456" s="158" t="str">
        <f t="shared" si="185"/>
        <v/>
      </c>
    </row>
    <row r="457" spans="1:44" ht="11.25" customHeight="1" x14ac:dyDescent="0.2">
      <c r="A457" s="131" t="s">
        <v>738</v>
      </c>
      <c r="B457" s="133"/>
      <c r="C457" s="133"/>
      <c r="D457" s="133"/>
      <c r="E457" s="133">
        <v>1</v>
      </c>
      <c r="F457" s="143">
        <f t="shared" si="186"/>
        <v>0</v>
      </c>
      <c r="G457" s="147"/>
      <c r="H457" s="148"/>
      <c r="I457" s="144"/>
      <c r="J457" s="150"/>
      <c r="K457" s="151"/>
      <c r="L457" s="152">
        <f t="shared" si="166"/>
        <v>0</v>
      </c>
      <c r="M457" s="152">
        <f t="shared" si="167"/>
        <v>0</v>
      </c>
      <c r="N457" s="155"/>
      <c r="O457" s="154"/>
      <c r="P457" s="146"/>
      <c r="Q457" s="128">
        <f ca="1">IF(OR(ISBLANK($C$10),ISBLANK($C$12),ISBLANK($G$12),ISBLANK($G$13),AND(LEFT(G457,6)="Atrium",ISBLANK(I457))=TRUE)=TRUE,0,IF(LEFT(G457,6)="Atrium",IF(G457='ASHRAE 90.1 2013 - CST'!$D$2,0.4+I457*0.02,I457*0.03),IF(ISBLANK(G457),IF(ISBLANK(H457),"0",VLOOKUP(H457,INDIRECT("BSSTTable_"&amp;$C$10),2,FALSE)),INDEX(INDIRECT("CSTTable_"&amp;$C$10),MATCH($C$12,INDIRECT("BldgTypes_"&amp;$C$10),0),MATCH(G457,INDIRECT("CSTTableTypes_"&amp;$C$10),0)))))</f>
        <v>0</v>
      </c>
      <c r="R457" s="128">
        <f t="shared" ca="1" si="168"/>
        <v>0</v>
      </c>
      <c r="S457" s="128">
        <f t="shared" ca="1" si="169"/>
        <v>0</v>
      </c>
      <c r="T457" s="130">
        <f t="shared" si="170"/>
        <v>0</v>
      </c>
      <c r="U457" s="130">
        <f t="shared" si="171"/>
        <v>0</v>
      </c>
      <c r="V457" s="135">
        <f t="shared" ca="1" si="172"/>
        <v>0</v>
      </c>
      <c r="W457" s="135">
        <f t="shared" ca="1" si="173"/>
        <v>0</v>
      </c>
      <c r="X457" s="135">
        <f t="shared" ca="1" si="174"/>
        <v>0</v>
      </c>
      <c r="Y457" s="135">
        <f t="shared" ca="1" si="175"/>
        <v>0</v>
      </c>
      <c r="Z457" s="129">
        <f t="shared" si="176"/>
        <v>0</v>
      </c>
      <c r="AA457" s="129">
        <f t="shared" si="177"/>
        <v>0</v>
      </c>
      <c r="AB457" s="130">
        <f t="shared" ca="1" si="178"/>
        <v>0</v>
      </c>
      <c r="AC457" s="130">
        <f t="shared" ca="1" si="179"/>
        <v>0</v>
      </c>
      <c r="AD457" s="130">
        <f t="shared" si="187"/>
        <v>0</v>
      </c>
      <c r="AE457" s="130">
        <f t="shared" si="188"/>
        <v>0</v>
      </c>
      <c r="AF457" s="130">
        <f t="shared" ca="1" si="180"/>
        <v>0</v>
      </c>
      <c r="AG457" s="130">
        <f t="shared" ca="1" si="181"/>
        <v>0</v>
      </c>
      <c r="AH457" s="218"/>
      <c r="AI457" s="204"/>
      <c r="AJ457" s="204"/>
      <c r="AK457" s="162">
        <f t="shared" si="189"/>
        <v>437</v>
      </c>
      <c r="AL457" s="70">
        <f t="shared" si="182"/>
        <v>0</v>
      </c>
      <c r="AM457" s="70" t="e">
        <f>VLOOKUP(Worksheet!N457,code!$K$3:$M$13,3,FALSE)</f>
        <v>#N/A</v>
      </c>
      <c r="AN457" s="158" t="str">
        <f t="shared" si="164"/>
        <v/>
      </c>
      <c r="AO457" s="158" t="str">
        <f t="shared" si="183"/>
        <v/>
      </c>
      <c r="AP457" s="70" t="str">
        <f t="shared" si="184"/>
        <v/>
      </c>
      <c r="AQ457" s="158" t="str">
        <f t="shared" si="165"/>
        <v/>
      </c>
      <c r="AR457" s="158" t="str">
        <f t="shared" si="185"/>
        <v/>
      </c>
    </row>
    <row r="458" spans="1:44" ht="11.25" customHeight="1" x14ac:dyDescent="0.2">
      <c r="A458" s="131" t="s">
        <v>738</v>
      </c>
      <c r="B458" s="133"/>
      <c r="C458" s="133"/>
      <c r="D458" s="133"/>
      <c r="E458" s="133">
        <v>1</v>
      </c>
      <c r="F458" s="143">
        <f t="shared" si="186"/>
        <v>0</v>
      </c>
      <c r="G458" s="147"/>
      <c r="H458" s="148"/>
      <c r="I458" s="144"/>
      <c r="J458" s="150"/>
      <c r="K458" s="151"/>
      <c r="L458" s="152">
        <f t="shared" si="166"/>
        <v>0</v>
      </c>
      <c r="M458" s="152">
        <f t="shared" si="167"/>
        <v>0</v>
      </c>
      <c r="N458" s="155"/>
      <c r="O458" s="154"/>
      <c r="P458" s="146"/>
      <c r="Q458" s="128">
        <f ca="1">IF(OR(ISBLANK($C$10),ISBLANK($C$12),ISBLANK($G$12),ISBLANK($G$13),AND(LEFT(G458,6)="Atrium",ISBLANK(I458))=TRUE)=TRUE,0,IF(LEFT(G458,6)="Atrium",IF(G458='ASHRAE 90.1 2013 - CST'!$D$2,0.4+I458*0.02,I458*0.03),IF(ISBLANK(G458),IF(ISBLANK(H458),"0",VLOOKUP(H458,INDIRECT("BSSTTable_"&amp;$C$10),2,FALSE)),INDEX(INDIRECT("CSTTable_"&amp;$C$10),MATCH($C$12,INDIRECT("BldgTypes_"&amp;$C$10),0),MATCH(G458,INDIRECT("CSTTableTypes_"&amp;$C$10),0)))))</f>
        <v>0</v>
      </c>
      <c r="R458" s="128">
        <f t="shared" ca="1" si="168"/>
        <v>0</v>
      </c>
      <c r="S458" s="128">
        <f t="shared" ca="1" si="169"/>
        <v>0</v>
      </c>
      <c r="T458" s="130">
        <f t="shared" si="170"/>
        <v>0</v>
      </c>
      <c r="U458" s="130">
        <f t="shared" si="171"/>
        <v>0</v>
      </c>
      <c r="V458" s="135">
        <f t="shared" ca="1" si="172"/>
        <v>0</v>
      </c>
      <c r="W458" s="135">
        <f t="shared" ca="1" si="173"/>
        <v>0</v>
      </c>
      <c r="X458" s="135">
        <f t="shared" ca="1" si="174"/>
        <v>0</v>
      </c>
      <c r="Y458" s="135">
        <f t="shared" ca="1" si="175"/>
        <v>0</v>
      </c>
      <c r="Z458" s="129">
        <f t="shared" si="176"/>
        <v>0</v>
      </c>
      <c r="AA458" s="129">
        <f t="shared" si="177"/>
        <v>0</v>
      </c>
      <c r="AB458" s="130">
        <f t="shared" ca="1" si="178"/>
        <v>0</v>
      </c>
      <c r="AC458" s="130">
        <f t="shared" ca="1" si="179"/>
        <v>0</v>
      </c>
      <c r="AD458" s="130">
        <f t="shared" si="187"/>
        <v>0</v>
      </c>
      <c r="AE458" s="130">
        <f t="shared" si="188"/>
        <v>0</v>
      </c>
      <c r="AF458" s="130">
        <f t="shared" ca="1" si="180"/>
        <v>0</v>
      </c>
      <c r="AG458" s="130">
        <f t="shared" ca="1" si="181"/>
        <v>0</v>
      </c>
      <c r="AH458" s="218"/>
      <c r="AI458" s="204"/>
      <c r="AJ458" s="204"/>
      <c r="AK458" s="162">
        <f t="shared" si="189"/>
        <v>438</v>
      </c>
      <c r="AL458" s="70">
        <f t="shared" si="182"/>
        <v>0</v>
      </c>
      <c r="AM458" s="70" t="e">
        <f>VLOOKUP(Worksheet!N458,code!$K$3:$M$13,3,FALSE)</f>
        <v>#N/A</v>
      </c>
      <c r="AN458" s="158" t="str">
        <f t="shared" si="164"/>
        <v/>
      </c>
      <c r="AO458" s="158" t="str">
        <f t="shared" si="183"/>
        <v/>
      </c>
      <c r="AP458" s="70" t="str">
        <f t="shared" si="184"/>
        <v/>
      </c>
      <c r="AQ458" s="158" t="str">
        <f t="shared" si="165"/>
        <v/>
      </c>
      <c r="AR458" s="158" t="str">
        <f t="shared" si="185"/>
        <v/>
      </c>
    </row>
    <row r="459" spans="1:44" ht="11.25" customHeight="1" x14ac:dyDescent="0.2">
      <c r="A459" s="131" t="s">
        <v>738</v>
      </c>
      <c r="B459" s="133"/>
      <c r="C459" s="133"/>
      <c r="D459" s="133"/>
      <c r="E459" s="133">
        <v>1</v>
      </c>
      <c r="F459" s="143">
        <f t="shared" si="186"/>
        <v>0</v>
      </c>
      <c r="G459" s="147"/>
      <c r="H459" s="148"/>
      <c r="I459" s="144"/>
      <c r="J459" s="150"/>
      <c r="K459" s="151"/>
      <c r="L459" s="152">
        <f t="shared" si="166"/>
        <v>0</v>
      </c>
      <c r="M459" s="152">
        <f t="shared" si="167"/>
        <v>0</v>
      </c>
      <c r="N459" s="155"/>
      <c r="O459" s="154"/>
      <c r="P459" s="146"/>
      <c r="Q459" s="128">
        <f ca="1">IF(OR(ISBLANK($C$10),ISBLANK($C$12),ISBLANK($G$12),ISBLANK($G$13),AND(LEFT(G459,6)="Atrium",ISBLANK(I459))=TRUE)=TRUE,0,IF(LEFT(G459,6)="Atrium",IF(G459='ASHRAE 90.1 2013 - CST'!$D$2,0.4+I459*0.02,I459*0.03),IF(ISBLANK(G459),IF(ISBLANK(H459),"0",VLOOKUP(H459,INDIRECT("BSSTTable_"&amp;$C$10),2,FALSE)),INDEX(INDIRECT("CSTTable_"&amp;$C$10),MATCH($C$12,INDIRECT("BldgTypes_"&amp;$C$10),0),MATCH(G459,INDIRECT("CSTTableTypes_"&amp;$C$10),0)))))</f>
        <v>0</v>
      </c>
      <c r="R459" s="128">
        <f t="shared" ca="1" si="168"/>
        <v>0</v>
      </c>
      <c r="S459" s="128">
        <f t="shared" ca="1" si="169"/>
        <v>0</v>
      </c>
      <c r="T459" s="130">
        <f t="shared" si="170"/>
        <v>0</v>
      </c>
      <c r="U459" s="130">
        <f t="shared" si="171"/>
        <v>0</v>
      </c>
      <c r="V459" s="135">
        <f t="shared" ca="1" si="172"/>
        <v>0</v>
      </c>
      <c r="W459" s="135">
        <f t="shared" ca="1" si="173"/>
        <v>0</v>
      </c>
      <c r="X459" s="135">
        <f t="shared" ca="1" si="174"/>
        <v>0</v>
      </c>
      <c r="Y459" s="135">
        <f t="shared" ca="1" si="175"/>
        <v>0</v>
      </c>
      <c r="Z459" s="129">
        <f t="shared" si="176"/>
        <v>0</v>
      </c>
      <c r="AA459" s="129">
        <f t="shared" si="177"/>
        <v>0</v>
      </c>
      <c r="AB459" s="130">
        <f t="shared" ca="1" si="178"/>
        <v>0</v>
      </c>
      <c r="AC459" s="130">
        <f t="shared" ca="1" si="179"/>
        <v>0</v>
      </c>
      <c r="AD459" s="130">
        <f t="shared" si="187"/>
        <v>0</v>
      </c>
      <c r="AE459" s="130">
        <f t="shared" si="188"/>
        <v>0</v>
      </c>
      <c r="AF459" s="130">
        <f t="shared" ca="1" si="180"/>
        <v>0</v>
      </c>
      <c r="AG459" s="130">
        <f t="shared" ca="1" si="181"/>
        <v>0</v>
      </c>
      <c r="AH459" s="218"/>
      <c r="AI459" s="204"/>
      <c r="AJ459" s="204"/>
      <c r="AK459" s="162">
        <f t="shared" si="189"/>
        <v>439</v>
      </c>
      <c r="AL459" s="70">
        <f t="shared" si="182"/>
        <v>0</v>
      </c>
      <c r="AM459" s="70" t="e">
        <f>VLOOKUP(Worksheet!N459,code!$K$3:$M$13,3,FALSE)</f>
        <v>#N/A</v>
      </c>
      <c r="AN459" s="158" t="str">
        <f t="shared" si="164"/>
        <v/>
      </c>
      <c r="AO459" s="158" t="str">
        <f t="shared" si="183"/>
        <v/>
      </c>
      <c r="AP459" s="70" t="str">
        <f t="shared" si="184"/>
        <v/>
      </c>
      <c r="AQ459" s="158" t="str">
        <f t="shared" si="165"/>
        <v/>
      </c>
      <c r="AR459" s="158" t="str">
        <f t="shared" si="185"/>
        <v/>
      </c>
    </row>
    <row r="460" spans="1:44" ht="11.25" customHeight="1" x14ac:dyDescent="0.2">
      <c r="A460" s="131" t="s">
        <v>738</v>
      </c>
      <c r="B460" s="133"/>
      <c r="C460" s="133"/>
      <c r="D460" s="133"/>
      <c r="E460" s="133">
        <v>1</v>
      </c>
      <c r="F460" s="143">
        <f t="shared" si="186"/>
        <v>0</v>
      </c>
      <c r="G460" s="147"/>
      <c r="H460" s="148"/>
      <c r="I460" s="144"/>
      <c r="J460" s="150"/>
      <c r="K460" s="151"/>
      <c r="L460" s="152">
        <f t="shared" si="166"/>
        <v>0</v>
      </c>
      <c r="M460" s="152">
        <f t="shared" si="167"/>
        <v>0</v>
      </c>
      <c r="N460" s="155"/>
      <c r="O460" s="154"/>
      <c r="P460" s="146"/>
      <c r="Q460" s="128">
        <f ca="1">IF(OR(ISBLANK($C$10),ISBLANK($C$12),ISBLANK($G$12),ISBLANK($G$13),AND(LEFT(G460,6)="Atrium",ISBLANK(I460))=TRUE)=TRUE,0,IF(LEFT(G460,6)="Atrium",IF(G460='ASHRAE 90.1 2013 - CST'!$D$2,0.4+I460*0.02,I460*0.03),IF(ISBLANK(G460),IF(ISBLANK(H460),"0",VLOOKUP(H460,INDIRECT("BSSTTable_"&amp;$C$10),2,FALSE)),INDEX(INDIRECT("CSTTable_"&amp;$C$10),MATCH($C$12,INDIRECT("BldgTypes_"&amp;$C$10),0),MATCH(G460,INDIRECT("CSTTableTypes_"&amp;$C$10),0)))))</f>
        <v>0</v>
      </c>
      <c r="R460" s="128">
        <f t="shared" ca="1" si="168"/>
        <v>0</v>
      </c>
      <c r="S460" s="128">
        <f t="shared" ca="1" si="169"/>
        <v>0</v>
      </c>
      <c r="T460" s="130">
        <f t="shared" si="170"/>
        <v>0</v>
      </c>
      <c r="U460" s="130">
        <f t="shared" si="171"/>
        <v>0</v>
      </c>
      <c r="V460" s="135">
        <f t="shared" ca="1" si="172"/>
        <v>0</v>
      </c>
      <c r="W460" s="135">
        <f t="shared" ca="1" si="173"/>
        <v>0</v>
      </c>
      <c r="X460" s="135">
        <f t="shared" ca="1" si="174"/>
        <v>0</v>
      </c>
      <c r="Y460" s="135">
        <f t="shared" ca="1" si="175"/>
        <v>0</v>
      </c>
      <c r="Z460" s="129">
        <f t="shared" si="176"/>
        <v>0</v>
      </c>
      <c r="AA460" s="129">
        <f t="shared" si="177"/>
        <v>0</v>
      </c>
      <c r="AB460" s="130">
        <f t="shared" ca="1" si="178"/>
        <v>0</v>
      </c>
      <c r="AC460" s="130">
        <f t="shared" ca="1" si="179"/>
        <v>0</v>
      </c>
      <c r="AD460" s="130">
        <f t="shared" si="187"/>
        <v>0</v>
      </c>
      <c r="AE460" s="130">
        <f t="shared" si="188"/>
        <v>0</v>
      </c>
      <c r="AF460" s="130">
        <f t="shared" ca="1" si="180"/>
        <v>0</v>
      </c>
      <c r="AG460" s="130">
        <f t="shared" ca="1" si="181"/>
        <v>0</v>
      </c>
      <c r="AH460" s="218"/>
      <c r="AI460" s="204"/>
      <c r="AJ460" s="204"/>
      <c r="AK460" s="162">
        <f t="shared" si="189"/>
        <v>440</v>
      </c>
      <c r="AL460" s="70">
        <f t="shared" si="182"/>
        <v>0</v>
      </c>
      <c r="AM460" s="70" t="e">
        <f>VLOOKUP(Worksheet!N460,code!$K$3:$M$13,3,FALSE)</f>
        <v>#N/A</v>
      </c>
      <c r="AN460" s="158" t="str">
        <f t="shared" si="164"/>
        <v/>
      </c>
      <c r="AO460" s="158" t="str">
        <f t="shared" si="183"/>
        <v/>
      </c>
      <c r="AP460" s="70" t="str">
        <f t="shared" si="184"/>
        <v/>
      </c>
      <c r="AQ460" s="158" t="str">
        <f t="shared" si="165"/>
        <v/>
      </c>
      <c r="AR460" s="158" t="str">
        <f t="shared" si="185"/>
        <v/>
      </c>
    </row>
    <row r="461" spans="1:44" ht="11.25" customHeight="1" x14ac:dyDescent="0.2">
      <c r="A461" s="131" t="s">
        <v>738</v>
      </c>
      <c r="B461" s="133"/>
      <c r="C461" s="133"/>
      <c r="D461" s="133"/>
      <c r="E461" s="133">
        <v>1</v>
      </c>
      <c r="F461" s="143">
        <f t="shared" si="186"/>
        <v>0</v>
      </c>
      <c r="G461" s="147"/>
      <c r="H461" s="148"/>
      <c r="I461" s="144"/>
      <c r="J461" s="150"/>
      <c r="K461" s="151"/>
      <c r="L461" s="152">
        <f t="shared" si="166"/>
        <v>0</v>
      </c>
      <c r="M461" s="152">
        <f t="shared" si="167"/>
        <v>0</v>
      </c>
      <c r="N461" s="155"/>
      <c r="O461" s="154"/>
      <c r="P461" s="146"/>
      <c r="Q461" s="128">
        <f ca="1">IF(OR(ISBLANK($C$10),ISBLANK($C$12),ISBLANK($G$12),ISBLANK($G$13),AND(LEFT(G461,6)="Atrium",ISBLANK(I461))=TRUE)=TRUE,0,IF(LEFT(G461,6)="Atrium",IF(G461='ASHRAE 90.1 2013 - CST'!$D$2,0.4+I461*0.02,I461*0.03),IF(ISBLANK(G461),IF(ISBLANK(H461),"0",VLOOKUP(H461,INDIRECT("BSSTTable_"&amp;$C$10),2,FALSE)),INDEX(INDIRECT("CSTTable_"&amp;$C$10),MATCH($C$12,INDIRECT("BldgTypes_"&amp;$C$10),0),MATCH(G461,INDIRECT("CSTTableTypes_"&amp;$C$10),0)))))</f>
        <v>0</v>
      </c>
      <c r="R461" s="128">
        <f t="shared" ca="1" si="168"/>
        <v>0</v>
      </c>
      <c r="S461" s="128">
        <f t="shared" ca="1" si="169"/>
        <v>0</v>
      </c>
      <c r="T461" s="130">
        <f t="shared" si="170"/>
        <v>0</v>
      </c>
      <c r="U461" s="130">
        <f t="shared" si="171"/>
        <v>0</v>
      </c>
      <c r="V461" s="135">
        <f t="shared" ca="1" si="172"/>
        <v>0</v>
      </c>
      <c r="W461" s="135">
        <f t="shared" ca="1" si="173"/>
        <v>0</v>
      </c>
      <c r="X461" s="135">
        <f t="shared" ca="1" si="174"/>
        <v>0</v>
      </c>
      <c r="Y461" s="135">
        <f t="shared" ca="1" si="175"/>
        <v>0</v>
      </c>
      <c r="Z461" s="129">
        <f t="shared" si="176"/>
        <v>0</v>
      </c>
      <c r="AA461" s="129">
        <f t="shared" si="177"/>
        <v>0</v>
      </c>
      <c r="AB461" s="130">
        <f t="shared" ca="1" si="178"/>
        <v>0</v>
      </c>
      <c r="AC461" s="130">
        <f t="shared" ca="1" si="179"/>
        <v>0</v>
      </c>
      <c r="AD461" s="130">
        <f t="shared" si="187"/>
        <v>0</v>
      </c>
      <c r="AE461" s="130">
        <f t="shared" si="188"/>
        <v>0</v>
      </c>
      <c r="AF461" s="130">
        <f t="shared" ca="1" si="180"/>
        <v>0</v>
      </c>
      <c r="AG461" s="130">
        <f t="shared" ca="1" si="181"/>
        <v>0</v>
      </c>
      <c r="AH461" s="218"/>
      <c r="AI461" s="204"/>
      <c r="AJ461" s="204"/>
      <c r="AK461" s="162">
        <f t="shared" si="189"/>
        <v>441</v>
      </c>
      <c r="AL461" s="70">
        <f t="shared" si="182"/>
        <v>0</v>
      </c>
      <c r="AM461" s="70" t="e">
        <f>VLOOKUP(Worksheet!N461,code!$K$3:$M$13,3,FALSE)</f>
        <v>#N/A</v>
      </c>
      <c r="AN461" s="158" t="str">
        <f t="shared" si="164"/>
        <v/>
      </c>
      <c r="AO461" s="158" t="str">
        <f t="shared" si="183"/>
        <v/>
      </c>
      <c r="AP461" s="70" t="str">
        <f t="shared" si="184"/>
        <v/>
      </c>
      <c r="AQ461" s="158" t="str">
        <f t="shared" si="165"/>
        <v/>
      </c>
      <c r="AR461" s="158" t="str">
        <f t="shared" si="185"/>
        <v/>
      </c>
    </row>
    <row r="462" spans="1:44" ht="11.25" customHeight="1" x14ac:dyDescent="0.2">
      <c r="A462" s="131" t="s">
        <v>738</v>
      </c>
      <c r="B462" s="133"/>
      <c r="C462" s="133"/>
      <c r="D462" s="133"/>
      <c r="E462" s="133">
        <v>1</v>
      </c>
      <c r="F462" s="143">
        <f t="shared" si="186"/>
        <v>0</v>
      </c>
      <c r="G462" s="147"/>
      <c r="H462" s="148"/>
      <c r="I462" s="144"/>
      <c r="J462" s="150"/>
      <c r="K462" s="151"/>
      <c r="L462" s="152">
        <f t="shared" si="166"/>
        <v>0</v>
      </c>
      <c r="M462" s="152">
        <f t="shared" si="167"/>
        <v>0</v>
      </c>
      <c r="N462" s="155"/>
      <c r="O462" s="154"/>
      <c r="P462" s="146"/>
      <c r="Q462" s="128">
        <f ca="1">IF(OR(ISBLANK($C$10),ISBLANK($C$12),ISBLANK($G$12),ISBLANK($G$13),AND(LEFT(G462,6)="Atrium",ISBLANK(I462))=TRUE)=TRUE,0,IF(LEFT(G462,6)="Atrium",IF(G462='ASHRAE 90.1 2013 - CST'!$D$2,0.4+I462*0.02,I462*0.03),IF(ISBLANK(G462),IF(ISBLANK(H462),"0",VLOOKUP(H462,INDIRECT("BSSTTable_"&amp;$C$10),2,FALSE)),INDEX(INDIRECT("CSTTable_"&amp;$C$10),MATCH($C$12,INDIRECT("BldgTypes_"&amp;$C$10),0),MATCH(G462,INDIRECT("CSTTableTypes_"&amp;$C$10),0)))))</f>
        <v>0</v>
      </c>
      <c r="R462" s="128">
        <f t="shared" ca="1" si="168"/>
        <v>0</v>
      </c>
      <c r="S462" s="128">
        <f t="shared" ca="1" si="169"/>
        <v>0</v>
      </c>
      <c r="T462" s="130">
        <f t="shared" si="170"/>
        <v>0</v>
      </c>
      <c r="U462" s="130">
        <f t="shared" si="171"/>
        <v>0</v>
      </c>
      <c r="V462" s="135">
        <f t="shared" ca="1" si="172"/>
        <v>0</v>
      </c>
      <c r="W462" s="135">
        <f t="shared" ca="1" si="173"/>
        <v>0</v>
      </c>
      <c r="X462" s="135">
        <f t="shared" ca="1" si="174"/>
        <v>0</v>
      </c>
      <c r="Y462" s="135">
        <f t="shared" ca="1" si="175"/>
        <v>0</v>
      </c>
      <c r="Z462" s="129">
        <f t="shared" si="176"/>
        <v>0</v>
      </c>
      <c r="AA462" s="129">
        <f t="shared" si="177"/>
        <v>0</v>
      </c>
      <c r="AB462" s="130">
        <f t="shared" ca="1" si="178"/>
        <v>0</v>
      </c>
      <c r="AC462" s="130">
        <f t="shared" ca="1" si="179"/>
        <v>0</v>
      </c>
      <c r="AD462" s="130">
        <f t="shared" si="187"/>
        <v>0</v>
      </c>
      <c r="AE462" s="130">
        <f t="shared" si="188"/>
        <v>0</v>
      </c>
      <c r="AF462" s="130">
        <f t="shared" ca="1" si="180"/>
        <v>0</v>
      </c>
      <c r="AG462" s="130">
        <f t="shared" ca="1" si="181"/>
        <v>0</v>
      </c>
      <c r="AH462" s="218"/>
      <c r="AI462" s="204"/>
      <c r="AJ462" s="204"/>
      <c r="AK462" s="162">
        <f t="shared" si="189"/>
        <v>442</v>
      </c>
      <c r="AL462" s="70">
        <f t="shared" si="182"/>
        <v>0</v>
      </c>
      <c r="AM462" s="70" t="e">
        <f>VLOOKUP(Worksheet!N462,code!$K$3:$M$13,3,FALSE)</f>
        <v>#N/A</v>
      </c>
      <c r="AN462" s="158" t="str">
        <f t="shared" si="164"/>
        <v/>
      </c>
      <c r="AO462" s="158" t="str">
        <f t="shared" si="183"/>
        <v/>
      </c>
      <c r="AP462" s="70" t="str">
        <f t="shared" si="184"/>
        <v/>
      </c>
      <c r="AQ462" s="158" t="str">
        <f t="shared" si="165"/>
        <v/>
      </c>
      <c r="AR462" s="158" t="str">
        <f t="shared" si="185"/>
        <v/>
      </c>
    </row>
    <row r="463" spans="1:44" ht="11.25" customHeight="1" x14ac:dyDescent="0.2">
      <c r="A463" s="131" t="s">
        <v>738</v>
      </c>
      <c r="B463" s="133"/>
      <c r="C463" s="133"/>
      <c r="D463" s="133"/>
      <c r="E463" s="133">
        <v>1</v>
      </c>
      <c r="F463" s="143">
        <f t="shared" si="186"/>
        <v>0</v>
      </c>
      <c r="G463" s="147"/>
      <c r="H463" s="148"/>
      <c r="I463" s="144"/>
      <c r="J463" s="150"/>
      <c r="K463" s="151"/>
      <c r="L463" s="152">
        <f t="shared" si="166"/>
        <v>0</v>
      </c>
      <c r="M463" s="152">
        <f t="shared" si="167"/>
        <v>0</v>
      </c>
      <c r="N463" s="155"/>
      <c r="O463" s="154"/>
      <c r="P463" s="146"/>
      <c r="Q463" s="128">
        <f ca="1">IF(OR(ISBLANK($C$10),ISBLANK($C$12),ISBLANK($G$12),ISBLANK($G$13),AND(LEFT(G463,6)="Atrium",ISBLANK(I463))=TRUE)=TRUE,0,IF(LEFT(G463,6)="Atrium",IF(G463='ASHRAE 90.1 2013 - CST'!$D$2,0.4+I463*0.02,I463*0.03),IF(ISBLANK(G463),IF(ISBLANK(H463),"0",VLOOKUP(H463,INDIRECT("BSSTTable_"&amp;$C$10),2,FALSE)),INDEX(INDIRECT("CSTTable_"&amp;$C$10),MATCH($C$12,INDIRECT("BldgTypes_"&amp;$C$10),0),MATCH(G463,INDIRECT("CSTTableTypes_"&amp;$C$10),0)))))</f>
        <v>0</v>
      </c>
      <c r="R463" s="128">
        <f t="shared" ca="1" si="168"/>
        <v>0</v>
      </c>
      <c r="S463" s="128">
        <f t="shared" ca="1" si="169"/>
        <v>0</v>
      </c>
      <c r="T463" s="130">
        <f t="shared" si="170"/>
        <v>0</v>
      </c>
      <c r="U463" s="130">
        <f t="shared" si="171"/>
        <v>0</v>
      </c>
      <c r="V463" s="135">
        <f t="shared" ca="1" si="172"/>
        <v>0</v>
      </c>
      <c r="W463" s="135">
        <f t="shared" ca="1" si="173"/>
        <v>0</v>
      </c>
      <c r="X463" s="135">
        <f t="shared" ca="1" si="174"/>
        <v>0</v>
      </c>
      <c r="Y463" s="135">
        <f t="shared" ca="1" si="175"/>
        <v>0</v>
      </c>
      <c r="Z463" s="129">
        <f t="shared" si="176"/>
        <v>0</v>
      </c>
      <c r="AA463" s="129">
        <f t="shared" si="177"/>
        <v>0</v>
      </c>
      <c r="AB463" s="130">
        <f t="shared" ca="1" si="178"/>
        <v>0</v>
      </c>
      <c r="AC463" s="130">
        <f t="shared" ca="1" si="179"/>
        <v>0</v>
      </c>
      <c r="AD463" s="130">
        <f t="shared" si="187"/>
        <v>0</v>
      </c>
      <c r="AE463" s="130">
        <f t="shared" si="188"/>
        <v>0</v>
      </c>
      <c r="AF463" s="130">
        <f t="shared" ca="1" si="180"/>
        <v>0</v>
      </c>
      <c r="AG463" s="130">
        <f t="shared" ca="1" si="181"/>
        <v>0</v>
      </c>
      <c r="AH463" s="218"/>
      <c r="AI463" s="204"/>
      <c r="AJ463" s="204"/>
      <c r="AK463" s="162">
        <f t="shared" si="189"/>
        <v>443</v>
      </c>
      <c r="AL463" s="70">
        <f t="shared" si="182"/>
        <v>0</v>
      </c>
      <c r="AM463" s="70" t="e">
        <f>VLOOKUP(Worksheet!N463,code!$K$3:$M$13,3,FALSE)</f>
        <v>#N/A</v>
      </c>
      <c r="AN463" s="158" t="str">
        <f t="shared" si="164"/>
        <v/>
      </c>
      <c r="AO463" s="158" t="str">
        <f t="shared" si="183"/>
        <v/>
      </c>
      <c r="AP463" s="70" t="str">
        <f t="shared" si="184"/>
        <v/>
      </c>
      <c r="AQ463" s="158" t="str">
        <f t="shared" si="165"/>
        <v/>
      </c>
      <c r="AR463" s="158" t="str">
        <f t="shared" si="185"/>
        <v/>
      </c>
    </row>
    <row r="464" spans="1:44" ht="11.25" customHeight="1" x14ac:dyDescent="0.2">
      <c r="A464" s="131" t="s">
        <v>738</v>
      </c>
      <c r="B464" s="133"/>
      <c r="C464" s="133"/>
      <c r="D464" s="133"/>
      <c r="E464" s="133">
        <v>1</v>
      </c>
      <c r="F464" s="143">
        <f t="shared" si="186"/>
        <v>0</v>
      </c>
      <c r="G464" s="147"/>
      <c r="H464" s="148"/>
      <c r="I464" s="144"/>
      <c r="J464" s="150"/>
      <c r="K464" s="151"/>
      <c r="L464" s="152">
        <f t="shared" si="166"/>
        <v>0</v>
      </c>
      <c r="M464" s="152">
        <f t="shared" si="167"/>
        <v>0</v>
      </c>
      <c r="N464" s="155"/>
      <c r="O464" s="154"/>
      <c r="P464" s="146"/>
      <c r="Q464" s="128">
        <f ca="1">IF(OR(ISBLANK($C$10),ISBLANK($C$12),ISBLANK($G$12),ISBLANK($G$13),AND(LEFT(G464,6)="Atrium",ISBLANK(I464))=TRUE)=TRUE,0,IF(LEFT(G464,6)="Atrium",IF(G464='ASHRAE 90.1 2013 - CST'!$D$2,0.4+I464*0.02,I464*0.03),IF(ISBLANK(G464),IF(ISBLANK(H464),"0",VLOOKUP(H464,INDIRECT("BSSTTable_"&amp;$C$10),2,FALSE)),INDEX(INDIRECT("CSTTable_"&amp;$C$10),MATCH($C$12,INDIRECT("BldgTypes_"&amp;$C$10),0),MATCH(G464,INDIRECT("CSTTableTypes_"&amp;$C$10),0)))))</f>
        <v>0</v>
      </c>
      <c r="R464" s="128">
        <f t="shared" ca="1" si="168"/>
        <v>0</v>
      </c>
      <c r="S464" s="128">
        <f t="shared" ca="1" si="169"/>
        <v>0</v>
      </c>
      <c r="T464" s="130">
        <f t="shared" si="170"/>
        <v>0</v>
      </c>
      <c r="U464" s="130">
        <f t="shared" si="171"/>
        <v>0</v>
      </c>
      <c r="V464" s="135">
        <f t="shared" ca="1" si="172"/>
        <v>0</v>
      </c>
      <c r="W464" s="135">
        <f t="shared" ca="1" si="173"/>
        <v>0</v>
      </c>
      <c r="X464" s="135">
        <f t="shared" ca="1" si="174"/>
        <v>0</v>
      </c>
      <c r="Y464" s="135">
        <f t="shared" ca="1" si="175"/>
        <v>0</v>
      </c>
      <c r="Z464" s="129">
        <f t="shared" si="176"/>
        <v>0</v>
      </c>
      <c r="AA464" s="129">
        <f t="shared" si="177"/>
        <v>0</v>
      </c>
      <c r="AB464" s="130">
        <f t="shared" ca="1" si="178"/>
        <v>0</v>
      </c>
      <c r="AC464" s="130">
        <f t="shared" ca="1" si="179"/>
        <v>0</v>
      </c>
      <c r="AD464" s="130">
        <f t="shared" si="187"/>
        <v>0</v>
      </c>
      <c r="AE464" s="130">
        <f t="shared" si="188"/>
        <v>0</v>
      </c>
      <c r="AF464" s="130">
        <f t="shared" ca="1" si="180"/>
        <v>0</v>
      </c>
      <c r="AG464" s="130">
        <f t="shared" ca="1" si="181"/>
        <v>0</v>
      </c>
      <c r="AH464" s="218"/>
      <c r="AI464" s="204"/>
      <c r="AJ464" s="204"/>
      <c r="AK464" s="162">
        <f t="shared" si="189"/>
        <v>444</v>
      </c>
      <c r="AL464" s="70">
        <f t="shared" si="182"/>
        <v>0</v>
      </c>
      <c r="AM464" s="70" t="e">
        <f>VLOOKUP(Worksheet!N464,code!$K$3:$M$13,3,FALSE)</f>
        <v>#N/A</v>
      </c>
      <c r="AN464" s="158" t="str">
        <f t="shared" si="164"/>
        <v/>
      </c>
      <c r="AO464" s="158" t="str">
        <f t="shared" si="183"/>
        <v/>
      </c>
      <c r="AP464" s="70" t="str">
        <f t="shared" si="184"/>
        <v/>
      </c>
      <c r="AQ464" s="158" t="str">
        <f t="shared" si="165"/>
        <v/>
      </c>
      <c r="AR464" s="158" t="str">
        <f t="shared" si="185"/>
        <v/>
      </c>
    </row>
    <row r="465" spans="1:44" ht="11.25" customHeight="1" x14ac:dyDescent="0.2">
      <c r="A465" s="131" t="s">
        <v>738</v>
      </c>
      <c r="B465" s="133"/>
      <c r="C465" s="133"/>
      <c r="D465" s="133"/>
      <c r="E465" s="133">
        <v>1</v>
      </c>
      <c r="F465" s="143">
        <f t="shared" si="186"/>
        <v>0</v>
      </c>
      <c r="G465" s="147"/>
      <c r="H465" s="148"/>
      <c r="I465" s="144"/>
      <c r="J465" s="150"/>
      <c r="K465" s="151"/>
      <c r="L465" s="152">
        <f t="shared" si="166"/>
        <v>0</v>
      </c>
      <c r="M465" s="152">
        <f t="shared" si="167"/>
        <v>0</v>
      </c>
      <c r="N465" s="155"/>
      <c r="O465" s="154"/>
      <c r="P465" s="146"/>
      <c r="Q465" s="128">
        <f ca="1">IF(OR(ISBLANK($C$10),ISBLANK($C$12),ISBLANK($G$12),ISBLANK($G$13),AND(LEFT(G465,6)="Atrium",ISBLANK(I465))=TRUE)=TRUE,0,IF(LEFT(G465,6)="Atrium",IF(G465='ASHRAE 90.1 2013 - CST'!$D$2,0.4+I465*0.02,I465*0.03),IF(ISBLANK(G465),IF(ISBLANK(H465),"0",VLOOKUP(H465,INDIRECT("BSSTTable_"&amp;$C$10),2,FALSE)),INDEX(INDIRECT("CSTTable_"&amp;$C$10),MATCH($C$12,INDIRECT("BldgTypes_"&amp;$C$10),0),MATCH(G465,INDIRECT("CSTTableTypes_"&amp;$C$10),0)))))</f>
        <v>0</v>
      </c>
      <c r="R465" s="128">
        <f t="shared" ca="1" si="168"/>
        <v>0</v>
      </c>
      <c r="S465" s="128">
        <f t="shared" ca="1" si="169"/>
        <v>0</v>
      </c>
      <c r="T465" s="130">
        <f t="shared" si="170"/>
        <v>0</v>
      </c>
      <c r="U465" s="130">
        <f t="shared" si="171"/>
        <v>0</v>
      </c>
      <c r="V465" s="135">
        <f t="shared" ca="1" si="172"/>
        <v>0</v>
      </c>
      <c r="W465" s="135">
        <f t="shared" ca="1" si="173"/>
        <v>0</v>
      </c>
      <c r="X465" s="135">
        <f t="shared" ca="1" si="174"/>
        <v>0</v>
      </c>
      <c r="Y465" s="135">
        <f t="shared" ca="1" si="175"/>
        <v>0</v>
      </c>
      <c r="Z465" s="129">
        <f t="shared" si="176"/>
        <v>0</v>
      </c>
      <c r="AA465" s="129">
        <f t="shared" si="177"/>
        <v>0</v>
      </c>
      <c r="AB465" s="130">
        <f t="shared" ca="1" si="178"/>
        <v>0</v>
      </c>
      <c r="AC465" s="130">
        <f t="shared" ca="1" si="179"/>
        <v>0</v>
      </c>
      <c r="AD465" s="130">
        <f t="shared" si="187"/>
        <v>0</v>
      </c>
      <c r="AE465" s="130">
        <f t="shared" si="188"/>
        <v>0</v>
      </c>
      <c r="AF465" s="130">
        <f t="shared" ca="1" si="180"/>
        <v>0</v>
      </c>
      <c r="AG465" s="130">
        <f t="shared" ca="1" si="181"/>
        <v>0</v>
      </c>
      <c r="AH465" s="218"/>
      <c r="AI465" s="204"/>
      <c r="AJ465" s="204"/>
      <c r="AK465" s="162">
        <f t="shared" si="189"/>
        <v>445</v>
      </c>
      <c r="AL465" s="70">
        <f t="shared" si="182"/>
        <v>0</v>
      </c>
      <c r="AM465" s="70" t="e">
        <f>VLOOKUP(Worksheet!N465,code!$K$3:$M$13,3,FALSE)</f>
        <v>#N/A</v>
      </c>
      <c r="AN465" s="158" t="str">
        <f t="shared" si="164"/>
        <v/>
      </c>
      <c r="AO465" s="158" t="str">
        <f t="shared" si="183"/>
        <v/>
      </c>
      <c r="AP465" s="70" t="str">
        <f t="shared" si="184"/>
        <v/>
      </c>
      <c r="AQ465" s="158" t="str">
        <f t="shared" si="165"/>
        <v/>
      </c>
      <c r="AR465" s="158" t="str">
        <f t="shared" si="185"/>
        <v/>
      </c>
    </row>
    <row r="466" spans="1:44" ht="11.25" customHeight="1" x14ac:dyDescent="0.2">
      <c r="A466" s="131" t="s">
        <v>738</v>
      </c>
      <c r="B466" s="133"/>
      <c r="C466" s="133"/>
      <c r="D466" s="133"/>
      <c r="E466" s="133">
        <v>1</v>
      </c>
      <c r="F466" s="143">
        <f t="shared" si="186"/>
        <v>0</v>
      </c>
      <c r="G466" s="147"/>
      <c r="H466" s="148"/>
      <c r="I466" s="144"/>
      <c r="J466" s="150"/>
      <c r="K466" s="151"/>
      <c r="L466" s="152">
        <f t="shared" si="166"/>
        <v>0</v>
      </c>
      <c r="M466" s="152">
        <f t="shared" si="167"/>
        <v>0</v>
      </c>
      <c r="N466" s="155"/>
      <c r="O466" s="154"/>
      <c r="P466" s="146"/>
      <c r="Q466" s="128">
        <f ca="1">IF(OR(ISBLANK($C$10),ISBLANK($C$12),ISBLANK($G$12),ISBLANK($G$13),AND(LEFT(G466,6)="Atrium",ISBLANK(I466))=TRUE)=TRUE,0,IF(LEFT(G466,6)="Atrium",IF(G466='ASHRAE 90.1 2013 - CST'!$D$2,0.4+I466*0.02,I466*0.03),IF(ISBLANK(G466),IF(ISBLANK(H466),"0",VLOOKUP(H466,INDIRECT("BSSTTable_"&amp;$C$10),2,FALSE)),INDEX(INDIRECT("CSTTable_"&amp;$C$10),MATCH($C$12,INDIRECT("BldgTypes_"&amp;$C$10),0),MATCH(G466,INDIRECT("CSTTableTypes_"&amp;$C$10),0)))))</f>
        <v>0</v>
      </c>
      <c r="R466" s="128">
        <f t="shared" ca="1" si="168"/>
        <v>0</v>
      </c>
      <c r="S466" s="128">
        <f t="shared" ca="1" si="169"/>
        <v>0</v>
      </c>
      <c r="T466" s="130">
        <f t="shared" si="170"/>
        <v>0</v>
      </c>
      <c r="U466" s="130">
        <f t="shared" si="171"/>
        <v>0</v>
      </c>
      <c r="V466" s="135">
        <f t="shared" ca="1" si="172"/>
        <v>0</v>
      </c>
      <c r="W466" s="135">
        <f t="shared" ca="1" si="173"/>
        <v>0</v>
      </c>
      <c r="X466" s="135">
        <f t="shared" ca="1" si="174"/>
        <v>0</v>
      </c>
      <c r="Y466" s="135">
        <f t="shared" ca="1" si="175"/>
        <v>0</v>
      </c>
      <c r="Z466" s="129">
        <f t="shared" si="176"/>
        <v>0</v>
      </c>
      <c r="AA466" s="129">
        <f t="shared" si="177"/>
        <v>0</v>
      </c>
      <c r="AB466" s="130">
        <f t="shared" ca="1" si="178"/>
        <v>0</v>
      </c>
      <c r="AC466" s="130">
        <f t="shared" ca="1" si="179"/>
        <v>0</v>
      </c>
      <c r="AD466" s="130">
        <f t="shared" si="187"/>
        <v>0</v>
      </c>
      <c r="AE466" s="130">
        <f t="shared" si="188"/>
        <v>0</v>
      </c>
      <c r="AF466" s="130">
        <f t="shared" ca="1" si="180"/>
        <v>0</v>
      </c>
      <c r="AG466" s="130">
        <f t="shared" ca="1" si="181"/>
        <v>0</v>
      </c>
      <c r="AH466" s="218"/>
      <c r="AI466" s="204"/>
      <c r="AJ466" s="204"/>
      <c r="AK466" s="162">
        <f t="shared" si="189"/>
        <v>446</v>
      </c>
      <c r="AL466" s="70">
        <f t="shared" si="182"/>
        <v>0</v>
      </c>
      <c r="AM466" s="70" t="e">
        <f>VLOOKUP(Worksheet!N466,code!$K$3:$M$13,3,FALSE)</f>
        <v>#N/A</v>
      </c>
      <c r="AN466" s="158" t="str">
        <f t="shared" si="164"/>
        <v/>
      </c>
      <c r="AO466" s="158" t="str">
        <f t="shared" si="183"/>
        <v/>
      </c>
      <c r="AP466" s="70" t="str">
        <f t="shared" si="184"/>
        <v/>
      </c>
      <c r="AQ466" s="158" t="str">
        <f t="shared" si="165"/>
        <v/>
      </c>
      <c r="AR466" s="158" t="str">
        <f t="shared" si="185"/>
        <v/>
      </c>
    </row>
    <row r="467" spans="1:44" ht="11.25" customHeight="1" x14ac:dyDescent="0.2">
      <c r="A467" s="131" t="s">
        <v>738</v>
      </c>
      <c r="B467" s="133"/>
      <c r="C467" s="133"/>
      <c r="D467" s="133"/>
      <c r="E467" s="133">
        <v>1</v>
      </c>
      <c r="F467" s="143">
        <f t="shared" si="186"/>
        <v>0</v>
      </c>
      <c r="G467" s="147"/>
      <c r="H467" s="148"/>
      <c r="I467" s="144"/>
      <c r="J467" s="150"/>
      <c r="K467" s="151"/>
      <c r="L467" s="152">
        <f t="shared" si="166"/>
        <v>0</v>
      </c>
      <c r="M467" s="152">
        <f t="shared" si="167"/>
        <v>0</v>
      </c>
      <c r="N467" s="155"/>
      <c r="O467" s="154"/>
      <c r="P467" s="146"/>
      <c r="Q467" s="128">
        <f ca="1">IF(OR(ISBLANK($C$10),ISBLANK($C$12),ISBLANK($G$12),ISBLANK($G$13),AND(LEFT(G467,6)="Atrium",ISBLANK(I467))=TRUE)=TRUE,0,IF(LEFT(G467,6)="Atrium",IF(G467='ASHRAE 90.1 2013 - CST'!$D$2,0.4+I467*0.02,I467*0.03),IF(ISBLANK(G467),IF(ISBLANK(H467),"0",VLOOKUP(H467,INDIRECT("BSSTTable_"&amp;$C$10),2,FALSE)),INDEX(INDIRECT("CSTTable_"&amp;$C$10),MATCH($C$12,INDIRECT("BldgTypes_"&amp;$C$10),0),MATCH(G467,INDIRECT("CSTTableTypes_"&amp;$C$10),0)))))</f>
        <v>0</v>
      </c>
      <c r="R467" s="128">
        <f t="shared" ca="1" si="168"/>
        <v>0</v>
      </c>
      <c r="S467" s="128">
        <f t="shared" ca="1" si="169"/>
        <v>0</v>
      </c>
      <c r="T467" s="130">
        <f t="shared" si="170"/>
        <v>0</v>
      </c>
      <c r="U467" s="130">
        <f t="shared" si="171"/>
        <v>0</v>
      </c>
      <c r="V467" s="135">
        <f t="shared" ca="1" si="172"/>
        <v>0</v>
      </c>
      <c r="W467" s="135">
        <f t="shared" ca="1" si="173"/>
        <v>0</v>
      </c>
      <c r="X467" s="135">
        <f t="shared" ca="1" si="174"/>
        <v>0</v>
      </c>
      <c r="Y467" s="135">
        <f t="shared" ca="1" si="175"/>
        <v>0</v>
      </c>
      <c r="Z467" s="129">
        <f t="shared" si="176"/>
        <v>0</v>
      </c>
      <c r="AA467" s="129">
        <f t="shared" si="177"/>
        <v>0</v>
      </c>
      <c r="AB467" s="130">
        <f t="shared" ca="1" si="178"/>
        <v>0</v>
      </c>
      <c r="AC467" s="130">
        <f t="shared" ca="1" si="179"/>
        <v>0</v>
      </c>
      <c r="AD467" s="130">
        <f t="shared" si="187"/>
        <v>0</v>
      </c>
      <c r="AE467" s="130">
        <f t="shared" si="188"/>
        <v>0</v>
      </c>
      <c r="AF467" s="130">
        <f t="shared" ca="1" si="180"/>
        <v>0</v>
      </c>
      <c r="AG467" s="130">
        <f t="shared" ca="1" si="181"/>
        <v>0</v>
      </c>
      <c r="AH467" s="218"/>
      <c r="AI467" s="204"/>
      <c r="AJ467" s="204"/>
      <c r="AK467" s="162">
        <f t="shared" si="189"/>
        <v>447</v>
      </c>
      <c r="AL467" s="70">
        <f t="shared" si="182"/>
        <v>0</v>
      </c>
      <c r="AM467" s="70" t="e">
        <f>VLOOKUP(Worksheet!N467,code!$K$3:$M$13,3,FALSE)</f>
        <v>#N/A</v>
      </c>
      <c r="AN467" s="158" t="str">
        <f t="shared" si="164"/>
        <v/>
      </c>
      <c r="AO467" s="158" t="str">
        <f t="shared" si="183"/>
        <v/>
      </c>
      <c r="AP467" s="70" t="str">
        <f t="shared" si="184"/>
        <v/>
      </c>
      <c r="AQ467" s="158" t="str">
        <f t="shared" si="165"/>
        <v/>
      </c>
      <c r="AR467" s="158" t="str">
        <f t="shared" si="185"/>
        <v/>
      </c>
    </row>
    <row r="468" spans="1:44" ht="11.25" customHeight="1" x14ac:dyDescent="0.2">
      <c r="A468" s="131" t="s">
        <v>738</v>
      </c>
      <c r="B468" s="133"/>
      <c r="C468" s="133"/>
      <c r="D468" s="133"/>
      <c r="E468" s="133">
        <v>1</v>
      </c>
      <c r="F468" s="143">
        <f t="shared" si="186"/>
        <v>0</v>
      </c>
      <c r="G468" s="147"/>
      <c r="H468" s="148"/>
      <c r="I468" s="144"/>
      <c r="J468" s="150"/>
      <c r="K468" s="151"/>
      <c r="L468" s="152">
        <f t="shared" si="166"/>
        <v>0</v>
      </c>
      <c r="M468" s="152">
        <f t="shared" si="167"/>
        <v>0</v>
      </c>
      <c r="N468" s="155"/>
      <c r="O468" s="154"/>
      <c r="P468" s="146"/>
      <c r="Q468" s="128">
        <f ca="1">IF(OR(ISBLANK($C$10),ISBLANK($C$12),ISBLANK($G$12),ISBLANK($G$13),AND(LEFT(G468,6)="Atrium",ISBLANK(I468))=TRUE)=TRUE,0,IF(LEFT(G468,6)="Atrium",IF(G468='ASHRAE 90.1 2013 - CST'!$D$2,0.4+I468*0.02,I468*0.03),IF(ISBLANK(G468),IF(ISBLANK(H468),"0",VLOOKUP(H468,INDIRECT("BSSTTable_"&amp;$C$10),2,FALSE)),INDEX(INDIRECT("CSTTable_"&amp;$C$10),MATCH($C$12,INDIRECT("BldgTypes_"&amp;$C$10),0),MATCH(G468,INDIRECT("CSTTableTypes_"&amp;$C$10),0)))))</f>
        <v>0</v>
      </c>
      <c r="R468" s="128">
        <f t="shared" ca="1" si="168"/>
        <v>0</v>
      </c>
      <c r="S468" s="128">
        <f t="shared" ca="1" si="169"/>
        <v>0</v>
      </c>
      <c r="T468" s="130">
        <f t="shared" si="170"/>
        <v>0</v>
      </c>
      <c r="U468" s="130">
        <f t="shared" si="171"/>
        <v>0</v>
      </c>
      <c r="V468" s="135">
        <f t="shared" ca="1" si="172"/>
        <v>0</v>
      </c>
      <c r="W468" s="135">
        <f t="shared" ca="1" si="173"/>
        <v>0</v>
      </c>
      <c r="X468" s="135">
        <f t="shared" ca="1" si="174"/>
        <v>0</v>
      </c>
      <c r="Y468" s="135">
        <f t="shared" ca="1" si="175"/>
        <v>0</v>
      </c>
      <c r="Z468" s="129">
        <f t="shared" si="176"/>
        <v>0</v>
      </c>
      <c r="AA468" s="129">
        <f t="shared" si="177"/>
        <v>0</v>
      </c>
      <c r="AB468" s="130">
        <f t="shared" ca="1" si="178"/>
        <v>0</v>
      </c>
      <c r="AC468" s="130">
        <f t="shared" ca="1" si="179"/>
        <v>0</v>
      </c>
      <c r="AD468" s="130">
        <f t="shared" si="187"/>
        <v>0</v>
      </c>
      <c r="AE468" s="130">
        <f t="shared" si="188"/>
        <v>0</v>
      </c>
      <c r="AF468" s="130">
        <f t="shared" ca="1" si="180"/>
        <v>0</v>
      </c>
      <c r="AG468" s="130">
        <f t="shared" ca="1" si="181"/>
        <v>0</v>
      </c>
      <c r="AH468" s="218"/>
      <c r="AI468" s="204"/>
      <c r="AJ468" s="204"/>
      <c r="AK468" s="162">
        <f t="shared" si="189"/>
        <v>448</v>
      </c>
      <c r="AL468" s="70">
        <f t="shared" si="182"/>
        <v>0</v>
      </c>
      <c r="AM468" s="70" t="e">
        <f>VLOOKUP(Worksheet!N468,code!$K$3:$M$13,3,FALSE)</f>
        <v>#N/A</v>
      </c>
      <c r="AN468" s="158" t="str">
        <f t="shared" si="164"/>
        <v/>
      </c>
      <c r="AO468" s="158" t="str">
        <f t="shared" si="183"/>
        <v/>
      </c>
      <c r="AP468" s="70" t="str">
        <f t="shared" si="184"/>
        <v/>
      </c>
      <c r="AQ468" s="158" t="str">
        <f t="shared" si="165"/>
        <v/>
      </c>
      <c r="AR468" s="158" t="str">
        <f t="shared" si="185"/>
        <v/>
      </c>
    </row>
    <row r="469" spans="1:44" ht="11.25" customHeight="1" x14ac:dyDescent="0.2">
      <c r="A469" s="131" t="s">
        <v>738</v>
      </c>
      <c r="B469" s="133"/>
      <c r="C469" s="133"/>
      <c r="D469" s="133"/>
      <c r="E469" s="133">
        <v>1</v>
      </c>
      <c r="F469" s="143">
        <f t="shared" si="186"/>
        <v>0</v>
      </c>
      <c r="G469" s="147"/>
      <c r="H469" s="148"/>
      <c r="I469" s="144"/>
      <c r="J469" s="150"/>
      <c r="K469" s="151"/>
      <c r="L469" s="152">
        <f t="shared" si="166"/>
        <v>0</v>
      </c>
      <c r="M469" s="152">
        <f t="shared" si="167"/>
        <v>0</v>
      </c>
      <c r="N469" s="155"/>
      <c r="O469" s="154"/>
      <c r="P469" s="146"/>
      <c r="Q469" s="128">
        <f ca="1">IF(OR(ISBLANK($C$10),ISBLANK($C$12),ISBLANK($G$12),ISBLANK($G$13),AND(LEFT(G469,6)="Atrium",ISBLANK(I469))=TRUE)=TRUE,0,IF(LEFT(G469,6)="Atrium",IF(G469='ASHRAE 90.1 2013 - CST'!$D$2,0.4+I469*0.02,I469*0.03),IF(ISBLANK(G469),IF(ISBLANK(H469),"0",VLOOKUP(H469,INDIRECT("BSSTTable_"&amp;$C$10),2,FALSE)),INDEX(INDIRECT("CSTTable_"&amp;$C$10),MATCH($C$12,INDIRECT("BldgTypes_"&amp;$C$10),0),MATCH(G469,INDIRECT("CSTTableTypes_"&amp;$C$10),0)))))</f>
        <v>0</v>
      </c>
      <c r="R469" s="128">
        <f t="shared" ca="1" si="168"/>
        <v>0</v>
      </c>
      <c r="S469" s="128">
        <f t="shared" ca="1" si="169"/>
        <v>0</v>
      </c>
      <c r="T469" s="130">
        <f t="shared" si="170"/>
        <v>0</v>
      </c>
      <c r="U469" s="130">
        <f t="shared" si="171"/>
        <v>0</v>
      </c>
      <c r="V469" s="135">
        <f t="shared" ca="1" si="172"/>
        <v>0</v>
      </c>
      <c r="W469" s="135">
        <f t="shared" ca="1" si="173"/>
        <v>0</v>
      </c>
      <c r="X469" s="135">
        <f t="shared" ca="1" si="174"/>
        <v>0</v>
      </c>
      <c r="Y469" s="135">
        <f t="shared" ca="1" si="175"/>
        <v>0</v>
      </c>
      <c r="Z469" s="129">
        <f t="shared" si="176"/>
        <v>0</v>
      </c>
      <c r="AA469" s="129">
        <f t="shared" si="177"/>
        <v>0</v>
      </c>
      <c r="AB469" s="130">
        <f t="shared" ca="1" si="178"/>
        <v>0</v>
      </c>
      <c r="AC469" s="130">
        <f t="shared" ca="1" si="179"/>
        <v>0</v>
      </c>
      <c r="AD469" s="130">
        <f t="shared" si="187"/>
        <v>0</v>
      </c>
      <c r="AE469" s="130">
        <f t="shared" si="188"/>
        <v>0</v>
      </c>
      <c r="AF469" s="130">
        <f t="shared" ca="1" si="180"/>
        <v>0</v>
      </c>
      <c r="AG469" s="130">
        <f t="shared" ca="1" si="181"/>
        <v>0</v>
      </c>
      <c r="AH469" s="218"/>
      <c r="AI469" s="204"/>
      <c r="AJ469" s="204"/>
      <c r="AK469" s="162">
        <f t="shared" si="189"/>
        <v>449</v>
      </c>
      <c r="AL469" s="70">
        <f t="shared" si="182"/>
        <v>0</v>
      </c>
      <c r="AM469" s="70" t="e">
        <f>VLOOKUP(Worksheet!N469,code!$K$3:$M$13,3,FALSE)</f>
        <v>#N/A</v>
      </c>
      <c r="AN469" s="158" t="str">
        <f t="shared" ref="AN469:AN500" si="190">IF($AP$17&lt;&gt;0, $AD$7/$AP$17*AP469, "")</f>
        <v/>
      </c>
      <c r="AO469" s="158" t="str">
        <f t="shared" si="183"/>
        <v/>
      </c>
      <c r="AP469" s="70" t="str">
        <f t="shared" si="184"/>
        <v/>
      </c>
      <c r="AQ469" s="158" t="str">
        <f t="shared" ref="AQ469:AQ500" si="191">IF($AP$17&lt;&gt;0, $AE$7/$AP$17*$AP469, "")</f>
        <v/>
      </c>
      <c r="AR469" s="158" t="str">
        <f t="shared" si="185"/>
        <v/>
      </c>
    </row>
    <row r="470" spans="1:44" ht="11.25" customHeight="1" x14ac:dyDescent="0.2">
      <c r="A470" s="131" t="s">
        <v>738</v>
      </c>
      <c r="B470" s="133"/>
      <c r="C470" s="133"/>
      <c r="D470" s="133"/>
      <c r="E470" s="133">
        <v>1</v>
      </c>
      <c r="F470" s="143">
        <f t="shared" si="186"/>
        <v>0</v>
      </c>
      <c r="G470" s="147"/>
      <c r="H470" s="148"/>
      <c r="I470" s="144"/>
      <c r="J470" s="150"/>
      <c r="K470" s="151"/>
      <c r="L470" s="152">
        <f t="shared" ref="L470:L500" si="192">C470*$E470</f>
        <v>0</v>
      </c>
      <c r="M470" s="152">
        <f t="shared" ref="M470:M500" si="193">D470*$E470</f>
        <v>0</v>
      </c>
      <c r="N470" s="155"/>
      <c r="O470" s="154"/>
      <c r="P470" s="146"/>
      <c r="Q470" s="128">
        <f ca="1">IF(OR(ISBLANK($C$10),ISBLANK($C$12),ISBLANK($G$12),ISBLANK($G$13),AND(LEFT(G470,6)="Atrium",ISBLANK(I470))=TRUE)=TRUE,0,IF(LEFT(G470,6)="Atrium",IF(G470='ASHRAE 90.1 2013 - CST'!$D$2,0.4+I470*0.02,I470*0.03),IF(ISBLANK(G470),IF(ISBLANK(H470),"0",VLOOKUP(H470,INDIRECT("BSSTTable_"&amp;$C$10),2,FALSE)),INDEX(INDIRECT("CSTTable_"&amp;$C$10),MATCH($C$12,INDIRECT("BldgTypes_"&amp;$C$10),0),MATCH(G470,INDIRECT("CSTTableTypes_"&amp;$C$10),0)))))</f>
        <v>0</v>
      </c>
      <c r="R470" s="128">
        <f t="shared" ref="R470:R500" ca="1" si="194">Q470</f>
        <v>0</v>
      </c>
      <c r="S470" s="128">
        <f t="shared" ref="S470:S500" ca="1" si="195">R470*F470</f>
        <v>0</v>
      </c>
      <c r="T470" s="130">
        <f t="shared" ref="T470:T500" si="196">L470*P470</f>
        <v>0</v>
      </c>
      <c r="U470" s="130">
        <f t="shared" ref="U470:U500" si="197">M470*P470</f>
        <v>0</v>
      </c>
      <c r="V470" s="135">
        <f t="shared" ref="V470:V500" ca="1" si="198">spaceSum(ROW(T470), COLUMN(T470))</f>
        <v>0</v>
      </c>
      <c r="W470" s="135">
        <f t="shared" ref="W470:W500" ca="1" si="199">spaceSum(ROW(U470), COLUMN(U470))</f>
        <v>0</v>
      </c>
      <c r="X470" s="135">
        <f t="shared" ref="X470:X500" ca="1" si="200">spaceSumIfYes(ROW(L470), COLUMN(L470), COLUMN(K470))</f>
        <v>0</v>
      </c>
      <c r="Y470" s="135">
        <f t="shared" ref="Y470:Y500" ca="1" si="201">spaceSumIfYes(ROW(M470), COLUMN(M470), COLUMN(K470))</f>
        <v>0</v>
      </c>
      <c r="Z470" s="129">
        <f t="shared" ref="Z470:Z500" si="202">IF(B470=0,0,IF(AND(X470&gt;0,(S470-V470&gt;0)),"Y","N"))</f>
        <v>0</v>
      </c>
      <c r="AA470" s="129">
        <f t="shared" ref="AA470:AA500" si="203">IF(B470=0,0,IF(AND(Y470&gt;0,(S470-W470&gt;0)),"Y","N"))</f>
        <v>0</v>
      </c>
      <c r="AB470" s="130">
        <f t="shared" ref="AB470:AB500" ca="1" si="204">IF(AND(NOT(ISNA(R470))),F470,0)</f>
        <v>0</v>
      </c>
      <c r="AC470" s="130">
        <f t="shared" ref="AC470:AC500" ca="1" si="205">IF(NOT(ISNA(S470)),S470,0)</f>
        <v>0</v>
      </c>
      <c r="AD470" s="130">
        <f t="shared" si="187"/>
        <v>0</v>
      </c>
      <c r="AE470" s="130">
        <f t="shared" si="188"/>
        <v>0</v>
      </c>
      <c r="AF470" s="130">
        <f t="shared" ref="AF470:AF500" ca="1" si="206">IF(AND(NOT(ISNA(V470)),$Z470="y"),X470,0)</f>
        <v>0</v>
      </c>
      <c r="AG470" s="130">
        <f t="shared" ref="AG470:AG500" ca="1" si="207">IF(AND(NOT(ISNA(W470)),$AA470="y"),Y470,0)</f>
        <v>0</v>
      </c>
      <c r="AH470" s="218"/>
      <c r="AI470" s="204"/>
      <c r="AJ470" s="204"/>
      <c r="AK470" s="162">
        <f t="shared" si="189"/>
        <v>450</v>
      </c>
      <c r="AL470" s="70">
        <f t="shared" ref="AL470:AL500" si="208">IF(T470&gt;0, IF(ISERROR(T470)=FALSE,T470),IF(ISERROR(U470)=FALSE,U470))</f>
        <v>0</v>
      </c>
      <c r="AM470" s="70" t="e">
        <f>VLOOKUP(Worksheet!N470,code!$K$3:$M$13,3,FALSE)</f>
        <v>#N/A</v>
      </c>
      <c r="AN470" s="158" t="str">
        <f t="shared" si="190"/>
        <v/>
      </c>
      <c r="AO470" s="158" t="str">
        <f t="shared" ref="AO470:AO500" si="209">IF($AP$17&lt;&gt;0, $T$12/$AP$17*AP470, "")</f>
        <v/>
      </c>
      <c r="AP470" s="70" t="str">
        <f t="shared" ref="AP470:AP500" si="210">IF(ISERROR(AL470)=FALSE,IF(ISERROR(AM470)=FALSE,AM470*AL470,""),"")</f>
        <v/>
      </c>
      <c r="AQ470" s="158" t="str">
        <f t="shared" si="191"/>
        <v/>
      </c>
      <c r="AR470" s="158" t="str">
        <f t="shared" ref="AR470:AR500" si="211">IF($AP$17&lt;&gt;0, $T$13/$AP$17*$AP470, "")</f>
        <v/>
      </c>
    </row>
    <row r="471" spans="1:44" ht="11.25" customHeight="1" x14ac:dyDescent="0.2">
      <c r="A471" s="131" t="s">
        <v>738</v>
      </c>
      <c r="B471" s="133"/>
      <c r="C471" s="133"/>
      <c r="D471" s="133"/>
      <c r="E471" s="133">
        <v>1</v>
      </c>
      <c r="F471" s="143">
        <f t="shared" si="186"/>
        <v>0</v>
      </c>
      <c r="G471" s="147"/>
      <c r="H471" s="148"/>
      <c r="I471" s="144"/>
      <c r="J471" s="150"/>
      <c r="K471" s="151"/>
      <c r="L471" s="152">
        <f t="shared" si="192"/>
        <v>0</v>
      </c>
      <c r="M471" s="152">
        <f t="shared" si="193"/>
        <v>0</v>
      </c>
      <c r="N471" s="155"/>
      <c r="O471" s="154"/>
      <c r="P471" s="146"/>
      <c r="Q471" s="128">
        <f ca="1">IF(OR(ISBLANK($C$10),ISBLANK($C$12),ISBLANK($G$12),ISBLANK($G$13),AND(LEFT(G471,6)="Atrium",ISBLANK(I471))=TRUE)=TRUE,0,IF(LEFT(G471,6)="Atrium",IF(G471='ASHRAE 90.1 2013 - CST'!$D$2,0.4+I471*0.02,I471*0.03),IF(ISBLANK(G471),IF(ISBLANK(H471),"0",VLOOKUP(H471,INDIRECT("BSSTTable_"&amp;$C$10),2,FALSE)),INDEX(INDIRECT("CSTTable_"&amp;$C$10),MATCH($C$12,INDIRECT("BldgTypes_"&amp;$C$10),0),MATCH(G471,INDIRECT("CSTTableTypes_"&amp;$C$10),0)))))</f>
        <v>0</v>
      </c>
      <c r="R471" s="128">
        <f t="shared" ca="1" si="194"/>
        <v>0</v>
      </c>
      <c r="S471" s="128">
        <f t="shared" ca="1" si="195"/>
        <v>0</v>
      </c>
      <c r="T471" s="130">
        <f t="shared" si="196"/>
        <v>0</v>
      </c>
      <c r="U471" s="130">
        <f t="shared" si="197"/>
        <v>0</v>
      </c>
      <c r="V471" s="135">
        <f t="shared" ca="1" si="198"/>
        <v>0</v>
      </c>
      <c r="W471" s="135">
        <f t="shared" ca="1" si="199"/>
        <v>0</v>
      </c>
      <c r="X471" s="135">
        <f t="shared" ca="1" si="200"/>
        <v>0</v>
      </c>
      <c r="Y471" s="135">
        <f t="shared" ca="1" si="201"/>
        <v>0</v>
      </c>
      <c r="Z471" s="129">
        <f t="shared" si="202"/>
        <v>0</v>
      </c>
      <c r="AA471" s="129">
        <f t="shared" si="203"/>
        <v>0</v>
      </c>
      <c r="AB471" s="130">
        <f t="shared" ca="1" si="204"/>
        <v>0</v>
      </c>
      <c r="AC471" s="130">
        <f t="shared" ca="1" si="205"/>
        <v>0</v>
      </c>
      <c r="AD471" s="130">
        <f t="shared" si="187"/>
        <v>0</v>
      </c>
      <c r="AE471" s="130">
        <f t="shared" si="188"/>
        <v>0</v>
      </c>
      <c r="AF471" s="130">
        <f t="shared" ca="1" si="206"/>
        <v>0</v>
      </c>
      <c r="AG471" s="130">
        <f t="shared" ca="1" si="207"/>
        <v>0</v>
      </c>
      <c r="AH471" s="218"/>
      <c r="AI471" s="204"/>
      <c r="AJ471" s="204"/>
      <c r="AK471" s="162">
        <f t="shared" si="189"/>
        <v>451</v>
      </c>
      <c r="AL471" s="70">
        <f t="shared" si="208"/>
        <v>0</v>
      </c>
      <c r="AM471" s="70" t="e">
        <f>VLOOKUP(Worksheet!N471,code!$K$3:$M$13,3,FALSE)</f>
        <v>#N/A</v>
      </c>
      <c r="AN471" s="158" t="str">
        <f t="shared" si="190"/>
        <v/>
      </c>
      <c r="AO471" s="158" t="str">
        <f t="shared" si="209"/>
        <v/>
      </c>
      <c r="AP471" s="70" t="str">
        <f t="shared" si="210"/>
        <v/>
      </c>
      <c r="AQ471" s="158" t="str">
        <f t="shared" si="191"/>
        <v/>
      </c>
      <c r="AR471" s="158" t="str">
        <f t="shared" si="211"/>
        <v/>
      </c>
    </row>
    <row r="472" spans="1:44" ht="11.25" customHeight="1" x14ac:dyDescent="0.2">
      <c r="A472" s="131" t="s">
        <v>738</v>
      </c>
      <c r="B472" s="133"/>
      <c r="C472" s="133"/>
      <c r="D472" s="133"/>
      <c r="E472" s="133">
        <v>1</v>
      </c>
      <c r="F472" s="143">
        <f t="shared" si="186"/>
        <v>0</v>
      </c>
      <c r="G472" s="147"/>
      <c r="H472" s="148"/>
      <c r="I472" s="144"/>
      <c r="J472" s="150"/>
      <c r="K472" s="151"/>
      <c r="L472" s="152">
        <f t="shared" si="192"/>
        <v>0</v>
      </c>
      <c r="M472" s="152">
        <f t="shared" si="193"/>
        <v>0</v>
      </c>
      <c r="N472" s="155"/>
      <c r="O472" s="154"/>
      <c r="P472" s="146"/>
      <c r="Q472" s="128">
        <f ca="1">IF(OR(ISBLANK($C$10),ISBLANK($C$12),ISBLANK($G$12),ISBLANK($G$13),AND(LEFT(G472,6)="Atrium",ISBLANK(I472))=TRUE)=TRUE,0,IF(LEFT(G472,6)="Atrium",IF(G472='ASHRAE 90.1 2013 - CST'!$D$2,0.4+I472*0.02,I472*0.03),IF(ISBLANK(G472),IF(ISBLANK(H472),"0",VLOOKUP(H472,INDIRECT("BSSTTable_"&amp;$C$10),2,FALSE)),INDEX(INDIRECT("CSTTable_"&amp;$C$10),MATCH($C$12,INDIRECT("BldgTypes_"&amp;$C$10),0),MATCH(G472,INDIRECT("CSTTableTypes_"&amp;$C$10),0)))))</f>
        <v>0</v>
      </c>
      <c r="R472" s="128">
        <f t="shared" ca="1" si="194"/>
        <v>0</v>
      </c>
      <c r="S472" s="128">
        <f t="shared" ca="1" si="195"/>
        <v>0</v>
      </c>
      <c r="T472" s="130">
        <f t="shared" si="196"/>
        <v>0</v>
      </c>
      <c r="U472" s="130">
        <f t="shared" si="197"/>
        <v>0</v>
      </c>
      <c r="V472" s="135">
        <f t="shared" ca="1" si="198"/>
        <v>0</v>
      </c>
      <c r="W472" s="135">
        <f t="shared" ca="1" si="199"/>
        <v>0</v>
      </c>
      <c r="X472" s="135">
        <f t="shared" ca="1" si="200"/>
        <v>0</v>
      </c>
      <c r="Y472" s="135">
        <f t="shared" ca="1" si="201"/>
        <v>0</v>
      </c>
      <c r="Z472" s="129">
        <f t="shared" si="202"/>
        <v>0</v>
      </c>
      <c r="AA472" s="129">
        <f t="shared" si="203"/>
        <v>0</v>
      </c>
      <c r="AB472" s="130">
        <f t="shared" ca="1" si="204"/>
        <v>0</v>
      </c>
      <c r="AC472" s="130">
        <f t="shared" ca="1" si="205"/>
        <v>0</v>
      </c>
      <c r="AD472" s="130">
        <f t="shared" si="187"/>
        <v>0</v>
      </c>
      <c r="AE472" s="130">
        <f t="shared" si="188"/>
        <v>0</v>
      </c>
      <c r="AF472" s="130">
        <f t="shared" ca="1" si="206"/>
        <v>0</v>
      </c>
      <c r="AG472" s="130">
        <f t="shared" ca="1" si="207"/>
        <v>0</v>
      </c>
      <c r="AH472" s="218"/>
      <c r="AI472" s="204"/>
      <c r="AJ472" s="204"/>
      <c r="AK472" s="162">
        <f t="shared" si="189"/>
        <v>452</v>
      </c>
      <c r="AL472" s="70">
        <f t="shared" si="208"/>
        <v>0</v>
      </c>
      <c r="AM472" s="70" t="e">
        <f>VLOOKUP(Worksheet!N472,code!$K$3:$M$13,3,FALSE)</f>
        <v>#N/A</v>
      </c>
      <c r="AN472" s="158" t="str">
        <f t="shared" si="190"/>
        <v/>
      </c>
      <c r="AO472" s="158" t="str">
        <f t="shared" si="209"/>
        <v/>
      </c>
      <c r="AP472" s="70" t="str">
        <f t="shared" si="210"/>
        <v/>
      </c>
      <c r="AQ472" s="158" t="str">
        <f t="shared" si="191"/>
        <v/>
      </c>
      <c r="AR472" s="158" t="str">
        <f t="shared" si="211"/>
        <v/>
      </c>
    </row>
    <row r="473" spans="1:44" ht="11.25" customHeight="1" x14ac:dyDescent="0.2">
      <c r="A473" s="131" t="s">
        <v>738</v>
      </c>
      <c r="B473" s="133"/>
      <c r="C473" s="133"/>
      <c r="D473" s="133"/>
      <c r="E473" s="133">
        <v>1</v>
      </c>
      <c r="F473" s="143">
        <f t="shared" si="186"/>
        <v>0</v>
      </c>
      <c r="G473" s="147"/>
      <c r="H473" s="148"/>
      <c r="I473" s="144"/>
      <c r="J473" s="150"/>
      <c r="K473" s="151"/>
      <c r="L473" s="152">
        <f t="shared" si="192"/>
        <v>0</v>
      </c>
      <c r="M473" s="152">
        <f t="shared" si="193"/>
        <v>0</v>
      </c>
      <c r="N473" s="155"/>
      <c r="O473" s="154"/>
      <c r="P473" s="146"/>
      <c r="Q473" s="128">
        <f ca="1">IF(OR(ISBLANK($C$10),ISBLANK($C$12),ISBLANK($G$12),ISBLANK($G$13),AND(LEFT(G473,6)="Atrium",ISBLANK(I473))=TRUE)=TRUE,0,IF(LEFT(G473,6)="Atrium",IF(G473='ASHRAE 90.1 2013 - CST'!$D$2,0.4+I473*0.02,I473*0.03),IF(ISBLANK(G473),IF(ISBLANK(H473),"0",VLOOKUP(H473,INDIRECT("BSSTTable_"&amp;$C$10),2,FALSE)),INDEX(INDIRECT("CSTTable_"&amp;$C$10),MATCH($C$12,INDIRECT("BldgTypes_"&amp;$C$10),0),MATCH(G473,INDIRECT("CSTTableTypes_"&amp;$C$10),0)))))</f>
        <v>0</v>
      </c>
      <c r="R473" s="128">
        <f t="shared" ca="1" si="194"/>
        <v>0</v>
      </c>
      <c r="S473" s="128">
        <f t="shared" ca="1" si="195"/>
        <v>0</v>
      </c>
      <c r="T473" s="130">
        <f t="shared" si="196"/>
        <v>0</v>
      </c>
      <c r="U473" s="130">
        <f t="shared" si="197"/>
        <v>0</v>
      </c>
      <c r="V473" s="135">
        <f t="shared" ca="1" si="198"/>
        <v>0</v>
      </c>
      <c r="W473" s="135">
        <f t="shared" ca="1" si="199"/>
        <v>0</v>
      </c>
      <c r="X473" s="135">
        <f t="shared" ca="1" si="200"/>
        <v>0</v>
      </c>
      <c r="Y473" s="135">
        <f t="shared" ca="1" si="201"/>
        <v>0</v>
      </c>
      <c r="Z473" s="129">
        <f t="shared" si="202"/>
        <v>0</v>
      </c>
      <c r="AA473" s="129">
        <f t="shared" si="203"/>
        <v>0</v>
      </c>
      <c r="AB473" s="130">
        <f t="shared" ca="1" si="204"/>
        <v>0</v>
      </c>
      <c r="AC473" s="130">
        <f t="shared" ca="1" si="205"/>
        <v>0</v>
      </c>
      <c r="AD473" s="130">
        <f t="shared" si="187"/>
        <v>0</v>
      </c>
      <c r="AE473" s="130">
        <f t="shared" si="188"/>
        <v>0</v>
      </c>
      <c r="AF473" s="130">
        <f t="shared" ca="1" si="206"/>
        <v>0</v>
      </c>
      <c r="AG473" s="130">
        <f t="shared" ca="1" si="207"/>
        <v>0</v>
      </c>
      <c r="AH473" s="218"/>
      <c r="AI473" s="204"/>
      <c r="AJ473" s="204"/>
      <c r="AK473" s="162">
        <f t="shared" si="189"/>
        <v>453</v>
      </c>
      <c r="AL473" s="70">
        <f t="shared" si="208"/>
        <v>0</v>
      </c>
      <c r="AM473" s="70" t="e">
        <f>VLOOKUP(Worksheet!N473,code!$K$3:$M$13,3,FALSE)</f>
        <v>#N/A</v>
      </c>
      <c r="AN473" s="158" t="str">
        <f t="shared" si="190"/>
        <v/>
      </c>
      <c r="AO473" s="158" t="str">
        <f t="shared" si="209"/>
        <v/>
      </c>
      <c r="AP473" s="70" t="str">
        <f t="shared" si="210"/>
        <v/>
      </c>
      <c r="AQ473" s="158" t="str">
        <f t="shared" si="191"/>
        <v/>
      </c>
      <c r="AR473" s="158" t="str">
        <f t="shared" si="211"/>
        <v/>
      </c>
    </row>
    <row r="474" spans="1:44" ht="11.25" customHeight="1" x14ac:dyDescent="0.2">
      <c r="A474" s="131" t="s">
        <v>738</v>
      </c>
      <c r="B474" s="133"/>
      <c r="C474" s="133"/>
      <c r="D474" s="133"/>
      <c r="E474" s="133">
        <v>1</v>
      </c>
      <c r="F474" s="143">
        <f t="shared" si="186"/>
        <v>0</v>
      </c>
      <c r="G474" s="147"/>
      <c r="H474" s="148"/>
      <c r="I474" s="144"/>
      <c r="J474" s="150"/>
      <c r="K474" s="151"/>
      <c r="L474" s="152">
        <f t="shared" si="192"/>
        <v>0</v>
      </c>
      <c r="M474" s="152">
        <f t="shared" si="193"/>
        <v>0</v>
      </c>
      <c r="N474" s="155"/>
      <c r="O474" s="154"/>
      <c r="P474" s="146"/>
      <c r="Q474" s="128">
        <f ca="1">IF(OR(ISBLANK($C$10),ISBLANK($C$12),ISBLANK($G$12),ISBLANK($G$13),AND(LEFT(G474,6)="Atrium",ISBLANK(I474))=TRUE)=TRUE,0,IF(LEFT(G474,6)="Atrium",IF(G474='ASHRAE 90.1 2013 - CST'!$D$2,0.4+I474*0.02,I474*0.03),IF(ISBLANK(G474),IF(ISBLANK(H474),"0",VLOOKUP(H474,INDIRECT("BSSTTable_"&amp;$C$10),2,FALSE)),INDEX(INDIRECT("CSTTable_"&amp;$C$10),MATCH($C$12,INDIRECT("BldgTypes_"&amp;$C$10),0),MATCH(G474,INDIRECT("CSTTableTypes_"&amp;$C$10),0)))))</f>
        <v>0</v>
      </c>
      <c r="R474" s="128">
        <f t="shared" ca="1" si="194"/>
        <v>0</v>
      </c>
      <c r="S474" s="128">
        <f t="shared" ca="1" si="195"/>
        <v>0</v>
      </c>
      <c r="T474" s="130">
        <f t="shared" si="196"/>
        <v>0</v>
      </c>
      <c r="U474" s="130">
        <f t="shared" si="197"/>
        <v>0</v>
      </c>
      <c r="V474" s="135">
        <f t="shared" ca="1" si="198"/>
        <v>0</v>
      </c>
      <c r="W474" s="135">
        <f t="shared" ca="1" si="199"/>
        <v>0</v>
      </c>
      <c r="X474" s="135">
        <f t="shared" ca="1" si="200"/>
        <v>0</v>
      </c>
      <c r="Y474" s="135">
        <f t="shared" ca="1" si="201"/>
        <v>0</v>
      </c>
      <c r="Z474" s="129">
        <f t="shared" si="202"/>
        <v>0</v>
      </c>
      <c r="AA474" s="129">
        <f t="shared" si="203"/>
        <v>0</v>
      </c>
      <c r="AB474" s="130">
        <f t="shared" ca="1" si="204"/>
        <v>0</v>
      </c>
      <c r="AC474" s="130">
        <f t="shared" ca="1" si="205"/>
        <v>0</v>
      </c>
      <c r="AD474" s="130">
        <f t="shared" si="187"/>
        <v>0</v>
      </c>
      <c r="AE474" s="130">
        <f t="shared" si="188"/>
        <v>0</v>
      </c>
      <c r="AF474" s="130">
        <f t="shared" ca="1" si="206"/>
        <v>0</v>
      </c>
      <c r="AG474" s="130">
        <f t="shared" ca="1" si="207"/>
        <v>0</v>
      </c>
      <c r="AH474" s="218"/>
      <c r="AI474" s="204"/>
      <c r="AJ474" s="204"/>
      <c r="AK474" s="162">
        <f t="shared" si="189"/>
        <v>454</v>
      </c>
      <c r="AL474" s="70">
        <f t="shared" si="208"/>
        <v>0</v>
      </c>
      <c r="AM474" s="70" t="e">
        <f>VLOOKUP(Worksheet!N474,code!$K$3:$M$13,3,FALSE)</f>
        <v>#N/A</v>
      </c>
      <c r="AN474" s="158" t="str">
        <f t="shared" si="190"/>
        <v/>
      </c>
      <c r="AO474" s="158" t="str">
        <f t="shared" si="209"/>
        <v/>
      </c>
      <c r="AP474" s="70" t="str">
        <f t="shared" si="210"/>
        <v/>
      </c>
      <c r="AQ474" s="158" t="str">
        <f t="shared" si="191"/>
        <v/>
      </c>
      <c r="AR474" s="158" t="str">
        <f t="shared" si="211"/>
        <v/>
      </c>
    </row>
    <row r="475" spans="1:44" ht="11.25" customHeight="1" x14ac:dyDescent="0.2">
      <c r="A475" s="131" t="s">
        <v>738</v>
      </c>
      <c r="B475" s="133"/>
      <c r="C475" s="133"/>
      <c r="D475" s="133"/>
      <c r="E475" s="133">
        <v>1</v>
      </c>
      <c r="F475" s="143">
        <f t="shared" si="186"/>
        <v>0</v>
      </c>
      <c r="G475" s="147"/>
      <c r="H475" s="148"/>
      <c r="I475" s="144"/>
      <c r="J475" s="150"/>
      <c r="K475" s="151"/>
      <c r="L475" s="152">
        <f t="shared" si="192"/>
        <v>0</v>
      </c>
      <c r="M475" s="152">
        <f t="shared" si="193"/>
        <v>0</v>
      </c>
      <c r="N475" s="155"/>
      <c r="O475" s="154"/>
      <c r="P475" s="146"/>
      <c r="Q475" s="128">
        <f ca="1">IF(OR(ISBLANK($C$10),ISBLANK($C$12),ISBLANK($G$12),ISBLANK($G$13),AND(LEFT(G475,6)="Atrium",ISBLANK(I475))=TRUE)=TRUE,0,IF(LEFT(G475,6)="Atrium",IF(G475='ASHRAE 90.1 2013 - CST'!$D$2,0.4+I475*0.02,I475*0.03),IF(ISBLANK(G475),IF(ISBLANK(H475),"0",VLOOKUP(H475,INDIRECT("BSSTTable_"&amp;$C$10),2,FALSE)),INDEX(INDIRECT("CSTTable_"&amp;$C$10),MATCH($C$12,INDIRECT("BldgTypes_"&amp;$C$10),0),MATCH(G475,INDIRECT("CSTTableTypes_"&amp;$C$10),0)))))</f>
        <v>0</v>
      </c>
      <c r="R475" s="128">
        <f t="shared" ca="1" si="194"/>
        <v>0</v>
      </c>
      <c r="S475" s="128">
        <f t="shared" ca="1" si="195"/>
        <v>0</v>
      </c>
      <c r="T475" s="130">
        <f t="shared" si="196"/>
        <v>0</v>
      </c>
      <c r="U475" s="130">
        <f t="shared" si="197"/>
        <v>0</v>
      </c>
      <c r="V475" s="135">
        <f t="shared" ca="1" si="198"/>
        <v>0</v>
      </c>
      <c r="W475" s="135">
        <f t="shared" ca="1" si="199"/>
        <v>0</v>
      </c>
      <c r="X475" s="135">
        <f t="shared" ca="1" si="200"/>
        <v>0</v>
      </c>
      <c r="Y475" s="135">
        <f t="shared" ca="1" si="201"/>
        <v>0</v>
      </c>
      <c r="Z475" s="129">
        <f t="shared" si="202"/>
        <v>0</v>
      </c>
      <c r="AA475" s="129">
        <f t="shared" si="203"/>
        <v>0</v>
      </c>
      <c r="AB475" s="130">
        <f t="shared" ca="1" si="204"/>
        <v>0</v>
      </c>
      <c r="AC475" s="130">
        <f t="shared" ca="1" si="205"/>
        <v>0</v>
      </c>
      <c r="AD475" s="130">
        <f t="shared" si="187"/>
        <v>0</v>
      </c>
      <c r="AE475" s="130">
        <f t="shared" si="188"/>
        <v>0</v>
      </c>
      <c r="AF475" s="130">
        <f t="shared" ca="1" si="206"/>
        <v>0</v>
      </c>
      <c r="AG475" s="130">
        <f t="shared" ca="1" si="207"/>
        <v>0</v>
      </c>
      <c r="AH475" s="218"/>
      <c r="AI475" s="204"/>
      <c r="AJ475" s="204"/>
      <c r="AK475" s="162">
        <f t="shared" si="189"/>
        <v>455</v>
      </c>
      <c r="AL475" s="70">
        <f t="shared" si="208"/>
        <v>0</v>
      </c>
      <c r="AM475" s="70" t="e">
        <f>VLOOKUP(Worksheet!N475,code!$K$3:$M$13,3,FALSE)</f>
        <v>#N/A</v>
      </c>
      <c r="AN475" s="158" t="str">
        <f t="shared" si="190"/>
        <v/>
      </c>
      <c r="AO475" s="158" t="str">
        <f t="shared" si="209"/>
        <v/>
      </c>
      <c r="AP475" s="70" t="str">
        <f t="shared" si="210"/>
        <v/>
      </c>
      <c r="AQ475" s="158" t="str">
        <f t="shared" si="191"/>
        <v/>
      </c>
      <c r="AR475" s="158" t="str">
        <f t="shared" si="211"/>
        <v/>
      </c>
    </row>
    <row r="476" spans="1:44" ht="11.25" customHeight="1" x14ac:dyDescent="0.2">
      <c r="A476" s="131" t="s">
        <v>738</v>
      </c>
      <c r="B476" s="133"/>
      <c r="C476" s="133"/>
      <c r="D476" s="133"/>
      <c r="E476" s="133">
        <v>1</v>
      </c>
      <c r="F476" s="143">
        <f t="shared" si="186"/>
        <v>0</v>
      </c>
      <c r="G476" s="147"/>
      <c r="H476" s="148"/>
      <c r="I476" s="144"/>
      <c r="J476" s="150"/>
      <c r="K476" s="151"/>
      <c r="L476" s="152">
        <f t="shared" si="192"/>
        <v>0</v>
      </c>
      <c r="M476" s="152">
        <f t="shared" si="193"/>
        <v>0</v>
      </c>
      <c r="N476" s="155"/>
      <c r="O476" s="154"/>
      <c r="P476" s="146"/>
      <c r="Q476" s="128">
        <f ca="1">IF(OR(ISBLANK($C$10),ISBLANK($C$12),ISBLANK($G$12),ISBLANK($G$13),AND(LEFT(G476,6)="Atrium",ISBLANK(I476))=TRUE)=TRUE,0,IF(LEFT(G476,6)="Atrium",IF(G476='ASHRAE 90.1 2013 - CST'!$D$2,0.4+I476*0.02,I476*0.03),IF(ISBLANK(G476),IF(ISBLANK(H476),"0",VLOOKUP(H476,INDIRECT("BSSTTable_"&amp;$C$10),2,FALSE)),INDEX(INDIRECT("CSTTable_"&amp;$C$10),MATCH($C$12,INDIRECT("BldgTypes_"&amp;$C$10),0),MATCH(G476,INDIRECT("CSTTableTypes_"&amp;$C$10),0)))))</f>
        <v>0</v>
      </c>
      <c r="R476" s="128">
        <f t="shared" ca="1" si="194"/>
        <v>0</v>
      </c>
      <c r="S476" s="128">
        <f t="shared" ca="1" si="195"/>
        <v>0</v>
      </c>
      <c r="T476" s="130">
        <f t="shared" si="196"/>
        <v>0</v>
      </c>
      <c r="U476" s="130">
        <f t="shared" si="197"/>
        <v>0</v>
      </c>
      <c r="V476" s="135">
        <f t="shared" ca="1" si="198"/>
        <v>0</v>
      </c>
      <c r="W476" s="135">
        <f t="shared" ca="1" si="199"/>
        <v>0</v>
      </c>
      <c r="X476" s="135">
        <f t="shared" ca="1" si="200"/>
        <v>0</v>
      </c>
      <c r="Y476" s="135">
        <f t="shared" ca="1" si="201"/>
        <v>0</v>
      </c>
      <c r="Z476" s="129">
        <f t="shared" si="202"/>
        <v>0</v>
      </c>
      <c r="AA476" s="129">
        <f t="shared" si="203"/>
        <v>0</v>
      </c>
      <c r="AB476" s="130">
        <f t="shared" ca="1" si="204"/>
        <v>0</v>
      </c>
      <c r="AC476" s="130">
        <f t="shared" ca="1" si="205"/>
        <v>0</v>
      </c>
      <c r="AD476" s="130">
        <f t="shared" si="187"/>
        <v>0</v>
      </c>
      <c r="AE476" s="130">
        <f t="shared" si="188"/>
        <v>0</v>
      </c>
      <c r="AF476" s="130">
        <f t="shared" ca="1" si="206"/>
        <v>0</v>
      </c>
      <c r="AG476" s="130">
        <f t="shared" ca="1" si="207"/>
        <v>0</v>
      </c>
      <c r="AH476" s="218"/>
      <c r="AI476" s="204"/>
      <c r="AJ476" s="204"/>
      <c r="AK476" s="162">
        <f t="shared" si="189"/>
        <v>456</v>
      </c>
      <c r="AL476" s="70">
        <f t="shared" si="208"/>
        <v>0</v>
      </c>
      <c r="AM476" s="70" t="e">
        <f>VLOOKUP(Worksheet!N476,code!$K$3:$M$13,3,FALSE)</f>
        <v>#N/A</v>
      </c>
      <c r="AN476" s="158" t="str">
        <f t="shared" si="190"/>
        <v/>
      </c>
      <c r="AO476" s="158" t="str">
        <f t="shared" si="209"/>
        <v/>
      </c>
      <c r="AP476" s="70" t="str">
        <f t="shared" si="210"/>
        <v/>
      </c>
      <c r="AQ476" s="158" t="str">
        <f t="shared" si="191"/>
        <v/>
      </c>
      <c r="AR476" s="158" t="str">
        <f t="shared" si="211"/>
        <v/>
      </c>
    </row>
    <row r="477" spans="1:44" ht="11.25" customHeight="1" x14ac:dyDescent="0.2">
      <c r="A477" s="131" t="s">
        <v>738</v>
      </c>
      <c r="B477" s="133"/>
      <c r="C477" s="133"/>
      <c r="D477" s="133"/>
      <c r="E477" s="133">
        <v>1</v>
      </c>
      <c r="F477" s="143">
        <f t="shared" si="186"/>
        <v>0</v>
      </c>
      <c r="G477" s="147"/>
      <c r="H477" s="148"/>
      <c r="I477" s="144"/>
      <c r="J477" s="150"/>
      <c r="K477" s="151"/>
      <c r="L477" s="152">
        <f t="shared" si="192"/>
        <v>0</v>
      </c>
      <c r="M477" s="152">
        <f t="shared" si="193"/>
        <v>0</v>
      </c>
      <c r="N477" s="155"/>
      <c r="O477" s="154"/>
      <c r="P477" s="146"/>
      <c r="Q477" s="128">
        <f ca="1">IF(OR(ISBLANK($C$10),ISBLANK($C$12),ISBLANK($G$12),ISBLANK($G$13),AND(LEFT(G477,6)="Atrium",ISBLANK(I477))=TRUE)=TRUE,0,IF(LEFT(G477,6)="Atrium",IF(G477='ASHRAE 90.1 2013 - CST'!$D$2,0.4+I477*0.02,I477*0.03),IF(ISBLANK(G477),IF(ISBLANK(H477),"0",VLOOKUP(H477,INDIRECT("BSSTTable_"&amp;$C$10),2,FALSE)),INDEX(INDIRECT("CSTTable_"&amp;$C$10),MATCH($C$12,INDIRECT("BldgTypes_"&amp;$C$10),0),MATCH(G477,INDIRECT("CSTTableTypes_"&amp;$C$10),0)))))</f>
        <v>0</v>
      </c>
      <c r="R477" s="128">
        <f t="shared" ca="1" si="194"/>
        <v>0</v>
      </c>
      <c r="S477" s="128">
        <f t="shared" ca="1" si="195"/>
        <v>0</v>
      </c>
      <c r="T477" s="130">
        <f t="shared" si="196"/>
        <v>0</v>
      </c>
      <c r="U477" s="130">
        <f t="shared" si="197"/>
        <v>0</v>
      </c>
      <c r="V477" s="135">
        <f t="shared" ca="1" si="198"/>
        <v>0</v>
      </c>
      <c r="W477" s="135">
        <f t="shared" ca="1" si="199"/>
        <v>0</v>
      </c>
      <c r="X477" s="135">
        <f t="shared" ca="1" si="200"/>
        <v>0</v>
      </c>
      <c r="Y477" s="135">
        <f t="shared" ca="1" si="201"/>
        <v>0</v>
      </c>
      <c r="Z477" s="129">
        <f t="shared" si="202"/>
        <v>0</v>
      </c>
      <c r="AA477" s="129">
        <f t="shared" si="203"/>
        <v>0</v>
      </c>
      <c r="AB477" s="130">
        <f t="shared" ca="1" si="204"/>
        <v>0</v>
      </c>
      <c r="AC477" s="130">
        <f t="shared" ca="1" si="205"/>
        <v>0</v>
      </c>
      <c r="AD477" s="130">
        <f t="shared" si="187"/>
        <v>0</v>
      </c>
      <c r="AE477" s="130">
        <f t="shared" si="188"/>
        <v>0</v>
      </c>
      <c r="AF477" s="130">
        <f t="shared" ca="1" si="206"/>
        <v>0</v>
      </c>
      <c r="AG477" s="130">
        <f t="shared" ca="1" si="207"/>
        <v>0</v>
      </c>
      <c r="AH477" s="218"/>
      <c r="AI477" s="204"/>
      <c r="AJ477" s="204"/>
      <c r="AK477" s="162">
        <f t="shared" si="189"/>
        <v>457</v>
      </c>
      <c r="AL477" s="70">
        <f t="shared" si="208"/>
        <v>0</v>
      </c>
      <c r="AM477" s="70" t="e">
        <f>VLOOKUP(Worksheet!N477,code!$K$3:$M$13,3,FALSE)</f>
        <v>#N/A</v>
      </c>
      <c r="AN477" s="158" t="str">
        <f t="shared" si="190"/>
        <v/>
      </c>
      <c r="AO477" s="158" t="str">
        <f t="shared" si="209"/>
        <v/>
      </c>
      <c r="AP477" s="70" t="str">
        <f t="shared" si="210"/>
        <v/>
      </c>
      <c r="AQ477" s="158" t="str">
        <f t="shared" si="191"/>
        <v/>
      </c>
      <c r="AR477" s="158" t="str">
        <f t="shared" si="211"/>
        <v/>
      </c>
    </row>
    <row r="478" spans="1:44" ht="11.25" customHeight="1" x14ac:dyDescent="0.2">
      <c r="A478" s="131" t="s">
        <v>738</v>
      </c>
      <c r="B478" s="133"/>
      <c r="C478" s="133"/>
      <c r="D478" s="133"/>
      <c r="E478" s="133">
        <v>1</v>
      </c>
      <c r="F478" s="143">
        <f t="shared" si="186"/>
        <v>0</v>
      </c>
      <c r="G478" s="147"/>
      <c r="H478" s="148"/>
      <c r="I478" s="144"/>
      <c r="J478" s="150"/>
      <c r="K478" s="151"/>
      <c r="L478" s="152">
        <f t="shared" si="192"/>
        <v>0</v>
      </c>
      <c r="M478" s="152">
        <f t="shared" si="193"/>
        <v>0</v>
      </c>
      <c r="N478" s="155"/>
      <c r="O478" s="154"/>
      <c r="P478" s="146"/>
      <c r="Q478" s="128">
        <f ca="1">IF(OR(ISBLANK($C$10),ISBLANK($C$12),ISBLANK($G$12),ISBLANK($G$13),AND(LEFT(G478,6)="Atrium",ISBLANK(I478))=TRUE)=TRUE,0,IF(LEFT(G478,6)="Atrium",IF(G478='ASHRAE 90.1 2013 - CST'!$D$2,0.4+I478*0.02,I478*0.03),IF(ISBLANK(G478),IF(ISBLANK(H478),"0",VLOOKUP(H478,INDIRECT("BSSTTable_"&amp;$C$10),2,FALSE)),INDEX(INDIRECT("CSTTable_"&amp;$C$10),MATCH($C$12,INDIRECT("BldgTypes_"&amp;$C$10),0),MATCH(G478,INDIRECT("CSTTableTypes_"&amp;$C$10),0)))))</f>
        <v>0</v>
      </c>
      <c r="R478" s="128">
        <f t="shared" ca="1" si="194"/>
        <v>0</v>
      </c>
      <c r="S478" s="128">
        <f t="shared" ca="1" si="195"/>
        <v>0</v>
      </c>
      <c r="T478" s="130">
        <f t="shared" si="196"/>
        <v>0</v>
      </c>
      <c r="U478" s="130">
        <f t="shared" si="197"/>
        <v>0</v>
      </c>
      <c r="V478" s="135">
        <f t="shared" ca="1" si="198"/>
        <v>0</v>
      </c>
      <c r="W478" s="135">
        <f t="shared" ca="1" si="199"/>
        <v>0</v>
      </c>
      <c r="X478" s="135">
        <f t="shared" ca="1" si="200"/>
        <v>0</v>
      </c>
      <c r="Y478" s="135">
        <f t="shared" ca="1" si="201"/>
        <v>0</v>
      </c>
      <c r="Z478" s="129">
        <f t="shared" si="202"/>
        <v>0</v>
      </c>
      <c r="AA478" s="129">
        <f t="shared" si="203"/>
        <v>0</v>
      </c>
      <c r="AB478" s="130">
        <f t="shared" ca="1" si="204"/>
        <v>0</v>
      </c>
      <c r="AC478" s="130">
        <f t="shared" ca="1" si="205"/>
        <v>0</v>
      </c>
      <c r="AD478" s="130">
        <f t="shared" si="187"/>
        <v>0</v>
      </c>
      <c r="AE478" s="130">
        <f t="shared" si="188"/>
        <v>0</v>
      </c>
      <c r="AF478" s="130">
        <f t="shared" ca="1" si="206"/>
        <v>0</v>
      </c>
      <c r="AG478" s="130">
        <f t="shared" ca="1" si="207"/>
        <v>0</v>
      </c>
      <c r="AH478" s="218"/>
      <c r="AI478" s="204"/>
      <c r="AJ478" s="204"/>
      <c r="AK478" s="162">
        <f t="shared" si="189"/>
        <v>458</v>
      </c>
      <c r="AL478" s="70">
        <f t="shared" si="208"/>
        <v>0</v>
      </c>
      <c r="AM478" s="70" t="e">
        <f>VLOOKUP(Worksheet!N478,code!$K$3:$M$13,3,FALSE)</f>
        <v>#N/A</v>
      </c>
      <c r="AN478" s="158" t="str">
        <f t="shared" si="190"/>
        <v/>
      </c>
      <c r="AO478" s="158" t="str">
        <f t="shared" si="209"/>
        <v/>
      </c>
      <c r="AP478" s="70" t="str">
        <f t="shared" si="210"/>
        <v/>
      </c>
      <c r="AQ478" s="158" t="str">
        <f t="shared" si="191"/>
        <v/>
      </c>
      <c r="AR478" s="158" t="str">
        <f t="shared" si="211"/>
        <v/>
      </c>
    </row>
    <row r="479" spans="1:44" ht="11.25" customHeight="1" x14ac:dyDescent="0.2">
      <c r="A479" s="131" t="s">
        <v>738</v>
      </c>
      <c r="B479" s="133"/>
      <c r="C479" s="133"/>
      <c r="D479" s="133"/>
      <c r="E479" s="133">
        <v>1</v>
      </c>
      <c r="F479" s="143">
        <f t="shared" si="186"/>
        <v>0</v>
      </c>
      <c r="G479" s="147"/>
      <c r="H479" s="148"/>
      <c r="I479" s="144"/>
      <c r="J479" s="150"/>
      <c r="K479" s="151"/>
      <c r="L479" s="152">
        <f t="shared" si="192"/>
        <v>0</v>
      </c>
      <c r="M479" s="152">
        <f t="shared" si="193"/>
        <v>0</v>
      </c>
      <c r="N479" s="155"/>
      <c r="O479" s="154"/>
      <c r="P479" s="146"/>
      <c r="Q479" s="128">
        <f ca="1">IF(OR(ISBLANK($C$10),ISBLANK($C$12),ISBLANK($G$12),ISBLANK($G$13),AND(LEFT(G479,6)="Atrium",ISBLANK(I479))=TRUE)=TRUE,0,IF(LEFT(G479,6)="Atrium",IF(G479='ASHRAE 90.1 2013 - CST'!$D$2,0.4+I479*0.02,I479*0.03),IF(ISBLANK(G479),IF(ISBLANK(H479),"0",VLOOKUP(H479,INDIRECT("BSSTTable_"&amp;$C$10),2,FALSE)),INDEX(INDIRECT("CSTTable_"&amp;$C$10),MATCH($C$12,INDIRECT("BldgTypes_"&amp;$C$10),0),MATCH(G479,INDIRECT("CSTTableTypes_"&amp;$C$10),0)))))</f>
        <v>0</v>
      </c>
      <c r="R479" s="128">
        <f t="shared" ca="1" si="194"/>
        <v>0</v>
      </c>
      <c r="S479" s="128">
        <f t="shared" ca="1" si="195"/>
        <v>0</v>
      </c>
      <c r="T479" s="130">
        <f t="shared" si="196"/>
        <v>0</v>
      </c>
      <c r="U479" s="130">
        <f t="shared" si="197"/>
        <v>0</v>
      </c>
      <c r="V479" s="135">
        <f t="shared" ca="1" si="198"/>
        <v>0</v>
      </c>
      <c r="W479" s="135">
        <f t="shared" ca="1" si="199"/>
        <v>0</v>
      </c>
      <c r="X479" s="135">
        <f t="shared" ca="1" si="200"/>
        <v>0</v>
      </c>
      <c r="Y479" s="135">
        <f t="shared" ca="1" si="201"/>
        <v>0</v>
      </c>
      <c r="Z479" s="129">
        <f t="shared" si="202"/>
        <v>0</v>
      </c>
      <c r="AA479" s="129">
        <f t="shared" si="203"/>
        <v>0</v>
      </c>
      <c r="AB479" s="130">
        <f t="shared" ca="1" si="204"/>
        <v>0</v>
      </c>
      <c r="AC479" s="130">
        <f t="shared" ca="1" si="205"/>
        <v>0</v>
      </c>
      <c r="AD479" s="130">
        <f t="shared" si="187"/>
        <v>0</v>
      </c>
      <c r="AE479" s="130">
        <f t="shared" si="188"/>
        <v>0</v>
      </c>
      <c r="AF479" s="130">
        <f t="shared" ca="1" si="206"/>
        <v>0</v>
      </c>
      <c r="AG479" s="130">
        <f t="shared" ca="1" si="207"/>
        <v>0</v>
      </c>
      <c r="AH479" s="218"/>
      <c r="AI479" s="204"/>
      <c r="AJ479" s="204"/>
      <c r="AK479" s="162">
        <f t="shared" si="189"/>
        <v>459</v>
      </c>
      <c r="AL479" s="70">
        <f t="shared" si="208"/>
        <v>0</v>
      </c>
      <c r="AM479" s="70" t="e">
        <f>VLOOKUP(Worksheet!N479,code!$K$3:$M$13,3,FALSE)</f>
        <v>#N/A</v>
      </c>
      <c r="AN479" s="158" t="str">
        <f t="shared" si="190"/>
        <v/>
      </c>
      <c r="AO479" s="158" t="str">
        <f t="shared" si="209"/>
        <v/>
      </c>
      <c r="AP479" s="70" t="str">
        <f t="shared" si="210"/>
        <v/>
      </c>
      <c r="AQ479" s="158" t="str">
        <f t="shared" si="191"/>
        <v/>
      </c>
      <c r="AR479" s="158" t="str">
        <f t="shared" si="211"/>
        <v/>
      </c>
    </row>
    <row r="480" spans="1:44" ht="11.25" customHeight="1" x14ac:dyDescent="0.2">
      <c r="A480" s="131" t="s">
        <v>738</v>
      </c>
      <c r="B480" s="133"/>
      <c r="C480" s="133"/>
      <c r="D480" s="133"/>
      <c r="E480" s="133">
        <v>1</v>
      </c>
      <c r="F480" s="143">
        <f t="shared" si="186"/>
        <v>0</v>
      </c>
      <c r="G480" s="147"/>
      <c r="H480" s="148"/>
      <c r="I480" s="144"/>
      <c r="J480" s="150"/>
      <c r="K480" s="151"/>
      <c r="L480" s="152">
        <f t="shared" si="192"/>
        <v>0</v>
      </c>
      <c r="M480" s="152">
        <f t="shared" si="193"/>
        <v>0</v>
      </c>
      <c r="N480" s="155"/>
      <c r="O480" s="154"/>
      <c r="P480" s="146"/>
      <c r="Q480" s="128">
        <f ca="1">IF(OR(ISBLANK($C$10),ISBLANK($C$12),ISBLANK($G$12),ISBLANK($G$13),AND(LEFT(G480,6)="Atrium",ISBLANK(I480))=TRUE)=TRUE,0,IF(LEFT(G480,6)="Atrium",IF(G480='ASHRAE 90.1 2013 - CST'!$D$2,0.4+I480*0.02,I480*0.03),IF(ISBLANK(G480),IF(ISBLANK(H480),"0",VLOOKUP(H480,INDIRECT("BSSTTable_"&amp;$C$10),2,FALSE)),INDEX(INDIRECT("CSTTable_"&amp;$C$10),MATCH($C$12,INDIRECT("BldgTypes_"&amp;$C$10),0),MATCH(G480,INDIRECT("CSTTableTypes_"&amp;$C$10),0)))))</f>
        <v>0</v>
      </c>
      <c r="R480" s="128">
        <f t="shared" ca="1" si="194"/>
        <v>0</v>
      </c>
      <c r="S480" s="128">
        <f t="shared" ca="1" si="195"/>
        <v>0</v>
      </c>
      <c r="T480" s="130">
        <f t="shared" si="196"/>
        <v>0</v>
      </c>
      <c r="U480" s="130">
        <f t="shared" si="197"/>
        <v>0</v>
      </c>
      <c r="V480" s="135">
        <f t="shared" ca="1" si="198"/>
        <v>0</v>
      </c>
      <c r="W480" s="135">
        <f t="shared" ca="1" si="199"/>
        <v>0</v>
      </c>
      <c r="X480" s="135">
        <f t="shared" ca="1" si="200"/>
        <v>0</v>
      </c>
      <c r="Y480" s="135">
        <f t="shared" ca="1" si="201"/>
        <v>0</v>
      </c>
      <c r="Z480" s="129">
        <f t="shared" si="202"/>
        <v>0</v>
      </c>
      <c r="AA480" s="129">
        <f t="shared" si="203"/>
        <v>0</v>
      </c>
      <c r="AB480" s="130">
        <f t="shared" ca="1" si="204"/>
        <v>0</v>
      </c>
      <c r="AC480" s="130">
        <f t="shared" ca="1" si="205"/>
        <v>0</v>
      </c>
      <c r="AD480" s="130">
        <f t="shared" si="187"/>
        <v>0</v>
      </c>
      <c r="AE480" s="130">
        <f t="shared" si="188"/>
        <v>0</v>
      </c>
      <c r="AF480" s="130">
        <f t="shared" ca="1" si="206"/>
        <v>0</v>
      </c>
      <c r="AG480" s="130">
        <f t="shared" ca="1" si="207"/>
        <v>0</v>
      </c>
      <c r="AH480" s="218"/>
      <c r="AI480" s="204"/>
      <c r="AJ480" s="204"/>
      <c r="AK480" s="162">
        <f t="shared" si="189"/>
        <v>460</v>
      </c>
      <c r="AL480" s="70">
        <f t="shared" si="208"/>
        <v>0</v>
      </c>
      <c r="AM480" s="70" t="e">
        <f>VLOOKUP(Worksheet!N480,code!$K$3:$M$13,3,FALSE)</f>
        <v>#N/A</v>
      </c>
      <c r="AN480" s="158" t="str">
        <f t="shared" si="190"/>
        <v/>
      </c>
      <c r="AO480" s="158" t="str">
        <f t="shared" si="209"/>
        <v/>
      </c>
      <c r="AP480" s="70" t="str">
        <f t="shared" si="210"/>
        <v/>
      </c>
      <c r="AQ480" s="158" t="str">
        <f t="shared" si="191"/>
        <v/>
      </c>
      <c r="AR480" s="158" t="str">
        <f t="shared" si="211"/>
        <v/>
      </c>
    </row>
    <row r="481" spans="1:44" ht="11.25" customHeight="1" x14ac:dyDescent="0.2">
      <c r="A481" s="131" t="s">
        <v>738</v>
      </c>
      <c r="B481" s="133"/>
      <c r="C481" s="133"/>
      <c r="D481" s="133"/>
      <c r="E481" s="133">
        <v>1</v>
      </c>
      <c r="F481" s="143">
        <f t="shared" si="186"/>
        <v>0</v>
      </c>
      <c r="G481" s="147"/>
      <c r="H481" s="148"/>
      <c r="I481" s="144"/>
      <c r="J481" s="150"/>
      <c r="K481" s="151"/>
      <c r="L481" s="152">
        <f t="shared" si="192"/>
        <v>0</v>
      </c>
      <c r="M481" s="152">
        <f t="shared" si="193"/>
        <v>0</v>
      </c>
      <c r="N481" s="155"/>
      <c r="O481" s="154"/>
      <c r="P481" s="146"/>
      <c r="Q481" s="128">
        <f ca="1">IF(OR(ISBLANK($C$10),ISBLANK($C$12),ISBLANK($G$12),ISBLANK($G$13),AND(LEFT(G481,6)="Atrium",ISBLANK(I481))=TRUE)=TRUE,0,IF(LEFT(G481,6)="Atrium",IF(G481='ASHRAE 90.1 2013 - CST'!$D$2,0.4+I481*0.02,I481*0.03),IF(ISBLANK(G481),IF(ISBLANK(H481),"0",VLOOKUP(H481,INDIRECT("BSSTTable_"&amp;$C$10),2,FALSE)),INDEX(INDIRECT("CSTTable_"&amp;$C$10),MATCH($C$12,INDIRECT("BldgTypes_"&amp;$C$10),0),MATCH(G481,INDIRECT("CSTTableTypes_"&amp;$C$10),0)))))</f>
        <v>0</v>
      </c>
      <c r="R481" s="128">
        <f t="shared" ca="1" si="194"/>
        <v>0</v>
      </c>
      <c r="S481" s="128">
        <f t="shared" ca="1" si="195"/>
        <v>0</v>
      </c>
      <c r="T481" s="130">
        <f t="shared" si="196"/>
        <v>0</v>
      </c>
      <c r="U481" s="130">
        <f t="shared" si="197"/>
        <v>0</v>
      </c>
      <c r="V481" s="135">
        <f t="shared" ca="1" si="198"/>
        <v>0</v>
      </c>
      <c r="W481" s="135">
        <f t="shared" ca="1" si="199"/>
        <v>0</v>
      </c>
      <c r="X481" s="135">
        <f t="shared" ca="1" si="200"/>
        <v>0</v>
      </c>
      <c r="Y481" s="135">
        <f t="shared" ca="1" si="201"/>
        <v>0</v>
      </c>
      <c r="Z481" s="129">
        <f t="shared" si="202"/>
        <v>0</v>
      </c>
      <c r="AA481" s="129">
        <f t="shared" si="203"/>
        <v>0</v>
      </c>
      <c r="AB481" s="130">
        <f t="shared" ca="1" si="204"/>
        <v>0</v>
      </c>
      <c r="AC481" s="130">
        <f t="shared" ca="1" si="205"/>
        <v>0</v>
      </c>
      <c r="AD481" s="130">
        <f t="shared" si="187"/>
        <v>0</v>
      </c>
      <c r="AE481" s="130">
        <f t="shared" si="188"/>
        <v>0</v>
      </c>
      <c r="AF481" s="130">
        <f t="shared" ca="1" si="206"/>
        <v>0</v>
      </c>
      <c r="AG481" s="130">
        <f t="shared" ca="1" si="207"/>
        <v>0</v>
      </c>
      <c r="AH481" s="218"/>
      <c r="AI481" s="204"/>
      <c r="AJ481" s="204"/>
      <c r="AK481" s="162">
        <f t="shared" si="189"/>
        <v>461</v>
      </c>
      <c r="AL481" s="70">
        <f t="shared" si="208"/>
        <v>0</v>
      </c>
      <c r="AM481" s="70" t="e">
        <f>VLOOKUP(Worksheet!N481,code!$K$3:$M$13,3,FALSE)</f>
        <v>#N/A</v>
      </c>
      <c r="AN481" s="158" t="str">
        <f t="shared" si="190"/>
        <v/>
      </c>
      <c r="AO481" s="158" t="str">
        <f t="shared" si="209"/>
        <v/>
      </c>
      <c r="AP481" s="70" t="str">
        <f t="shared" si="210"/>
        <v/>
      </c>
      <c r="AQ481" s="158" t="str">
        <f t="shared" si="191"/>
        <v/>
      </c>
      <c r="AR481" s="158" t="str">
        <f t="shared" si="211"/>
        <v/>
      </c>
    </row>
    <row r="482" spans="1:44" ht="11.25" customHeight="1" x14ac:dyDescent="0.2">
      <c r="A482" s="131" t="s">
        <v>738</v>
      </c>
      <c r="B482" s="133"/>
      <c r="C482" s="133"/>
      <c r="D482" s="133"/>
      <c r="E482" s="133">
        <v>1</v>
      </c>
      <c r="F482" s="143">
        <f t="shared" si="186"/>
        <v>0</v>
      </c>
      <c r="G482" s="147"/>
      <c r="H482" s="148"/>
      <c r="I482" s="144"/>
      <c r="J482" s="150"/>
      <c r="K482" s="151"/>
      <c r="L482" s="152">
        <f t="shared" si="192"/>
        <v>0</v>
      </c>
      <c r="M482" s="152">
        <f t="shared" si="193"/>
        <v>0</v>
      </c>
      <c r="N482" s="155"/>
      <c r="O482" s="154"/>
      <c r="P482" s="146"/>
      <c r="Q482" s="128">
        <f ca="1">IF(OR(ISBLANK($C$10),ISBLANK($C$12),ISBLANK($G$12),ISBLANK($G$13),AND(LEFT(G482,6)="Atrium",ISBLANK(I482))=TRUE)=TRUE,0,IF(LEFT(G482,6)="Atrium",IF(G482='ASHRAE 90.1 2013 - CST'!$D$2,0.4+I482*0.02,I482*0.03),IF(ISBLANK(G482),IF(ISBLANK(H482),"0",VLOOKUP(H482,INDIRECT("BSSTTable_"&amp;$C$10),2,FALSE)),INDEX(INDIRECT("CSTTable_"&amp;$C$10),MATCH($C$12,INDIRECT("BldgTypes_"&amp;$C$10),0),MATCH(G482,INDIRECT("CSTTableTypes_"&amp;$C$10),0)))))</f>
        <v>0</v>
      </c>
      <c r="R482" s="128">
        <f t="shared" ca="1" si="194"/>
        <v>0</v>
      </c>
      <c r="S482" s="128">
        <f t="shared" ca="1" si="195"/>
        <v>0</v>
      </c>
      <c r="T482" s="130">
        <f t="shared" si="196"/>
        <v>0</v>
      </c>
      <c r="U482" s="130">
        <f t="shared" si="197"/>
        <v>0</v>
      </c>
      <c r="V482" s="135">
        <f t="shared" ca="1" si="198"/>
        <v>0</v>
      </c>
      <c r="W482" s="135">
        <f t="shared" ca="1" si="199"/>
        <v>0</v>
      </c>
      <c r="X482" s="135">
        <f t="shared" ca="1" si="200"/>
        <v>0</v>
      </c>
      <c r="Y482" s="135">
        <f t="shared" ca="1" si="201"/>
        <v>0</v>
      </c>
      <c r="Z482" s="129">
        <f t="shared" si="202"/>
        <v>0</v>
      </c>
      <c r="AA482" s="129">
        <f t="shared" si="203"/>
        <v>0</v>
      </c>
      <c r="AB482" s="130">
        <f t="shared" ca="1" si="204"/>
        <v>0</v>
      </c>
      <c r="AC482" s="130">
        <f t="shared" ca="1" si="205"/>
        <v>0</v>
      </c>
      <c r="AD482" s="130">
        <f t="shared" si="187"/>
        <v>0</v>
      </c>
      <c r="AE482" s="130">
        <f t="shared" si="188"/>
        <v>0</v>
      </c>
      <c r="AF482" s="130">
        <f t="shared" ca="1" si="206"/>
        <v>0</v>
      </c>
      <c r="AG482" s="130">
        <f t="shared" ca="1" si="207"/>
        <v>0</v>
      </c>
      <c r="AH482" s="218"/>
      <c r="AI482" s="204"/>
      <c r="AJ482" s="204"/>
      <c r="AK482" s="162">
        <f t="shared" si="189"/>
        <v>462</v>
      </c>
      <c r="AL482" s="70">
        <f t="shared" si="208"/>
        <v>0</v>
      </c>
      <c r="AM482" s="70" t="e">
        <f>VLOOKUP(Worksheet!N482,code!$K$3:$M$13,3,FALSE)</f>
        <v>#N/A</v>
      </c>
      <c r="AN482" s="158" t="str">
        <f t="shared" si="190"/>
        <v/>
      </c>
      <c r="AO482" s="158" t="str">
        <f t="shared" si="209"/>
        <v/>
      </c>
      <c r="AP482" s="70" t="str">
        <f t="shared" si="210"/>
        <v/>
      </c>
      <c r="AQ482" s="158" t="str">
        <f t="shared" si="191"/>
        <v/>
      </c>
      <c r="AR482" s="158" t="str">
        <f t="shared" si="211"/>
        <v/>
      </c>
    </row>
    <row r="483" spans="1:44" ht="11.25" customHeight="1" x14ac:dyDescent="0.2">
      <c r="A483" s="131" t="s">
        <v>738</v>
      </c>
      <c r="B483" s="133"/>
      <c r="C483" s="133"/>
      <c r="D483" s="133"/>
      <c r="E483" s="133">
        <v>1</v>
      </c>
      <c r="F483" s="143">
        <f t="shared" si="186"/>
        <v>0</v>
      </c>
      <c r="G483" s="147"/>
      <c r="H483" s="148"/>
      <c r="I483" s="144"/>
      <c r="J483" s="150"/>
      <c r="K483" s="151"/>
      <c r="L483" s="152">
        <f t="shared" si="192"/>
        <v>0</v>
      </c>
      <c r="M483" s="152">
        <f t="shared" si="193"/>
        <v>0</v>
      </c>
      <c r="N483" s="155"/>
      <c r="O483" s="154"/>
      <c r="P483" s="146"/>
      <c r="Q483" s="128">
        <f ca="1">IF(OR(ISBLANK($C$10),ISBLANK($C$12),ISBLANK($G$12),ISBLANK($G$13),AND(LEFT(G483,6)="Atrium",ISBLANK(I483))=TRUE)=TRUE,0,IF(LEFT(G483,6)="Atrium",IF(G483='ASHRAE 90.1 2013 - CST'!$D$2,0.4+I483*0.02,I483*0.03),IF(ISBLANK(G483),IF(ISBLANK(H483),"0",VLOOKUP(H483,INDIRECT("BSSTTable_"&amp;$C$10),2,FALSE)),INDEX(INDIRECT("CSTTable_"&amp;$C$10),MATCH($C$12,INDIRECT("BldgTypes_"&amp;$C$10),0),MATCH(G483,INDIRECT("CSTTableTypes_"&amp;$C$10),0)))))</f>
        <v>0</v>
      </c>
      <c r="R483" s="128">
        <f t="shared" ca="1" si="194"/>
        <v>0</v>
      </c>
      <c r="S483" s="128">
        <f t="shared" ca="1" si="195"/>
        <v>0</v>
      </c>
      <c r="T483" s="130">
        <f t="shared" si="196"/>
        <v>0</v>
      </c>
      <c r="U483" s="130">
        <f t="shared" si="197"/>
        <v>0</v>
      </c>
      <c r="V483" s="135">
        <f t="shared" ca="1" si="198"/>
        <v>0</v>
      </c>
      <c r="W483" s="135">
        <f t="shared" ca="1" si="199"/>
        <v>0</v>
      </c>
      <c r="X483" s="135">
        <f t="shared" ca="1" si="200"/>
        <v>0</v>
      </c>
      <c r="Y483" s="135">
        <f t="shared" ca="1" si="201"/>
        <v>0</v>
      </c>
      <c r="Z483" s="129">
        <f t="shared" si="202"/>
        <v>0</v>
      </c>
      <c r="AA483" s="129">
        <f t="shared" si="203"/>
        <v>0</v>
      </c>
      <c r="AB483" s="130">
        <f t="shared" ca="1" si="204"/>
        <v>0</v>
      </c>
      <c r="AC483" s="130">
        <f t="shared" ca="1" si="205"/>
        <v>0</v>
      </c>
      <c r="AD483" s="130">
        <f t="shared" si="187"/>
        <v>0</v>
      </c>
      <c r="AE483" s="130">
        <f t="shared" si="188"/>
        <v>0</v>
      </c>
      <c r="AF483" s="130">
        <f t="shared" ca="1" si="206"/>
        <v>0</v>
      </c>
      <c r="AG483" s="130">
        <f t="shared" ca="1" si="207"/>
        <v>0</v>
      </c>
      <c r="AH483" s="218"/>
      <c r="AI483" s="204"/>
      <c r="AJ483" s="204"/>
      <c r="AK483" s="162">
        <f t="shared" si="189"/>
        <v>463</v>
      </c>
      <c r="AL483" s="70">
        <f t="shared" si="208"/>
        <v>0</v>
      </c>
      <c r="AM483" s="70" t="e">
        <f>VLOOKUP(Worksheet!N483,code!$K$3:$M$13,3,FALSE)</f>
        <v>#N/A</v>
      </c>
      <c r="AN483" s="158" t="str">
        <f t="shared" si="190"/>
        <v/>
      </c>
      <c r="AO483" s="158" t="str">
        <f t="shared" si="209"/>
        <v/>
      </c>
      <c r="AP483" s="70" t="str">
        <f t="shared" si="210"/>
        <v/>
      </c>
      <c r="AQ483" s="158" t="str">
        <f t="shared" si="191"/>
        <v/>
      </c>
      <c r="AR483" s="158" t="str">
        <f t="shared" si="211"/>
        <v/>
      </c>
    </row>
    <row r="484" spans="1:44" ht="11.25" customHeight="1" x14ac:dyDescent="0.2">
      <c r="A484" s="131" t="s">
        <v>738</v>
      </c>
      <c r="B484" s="133"/>
      <c r="C484" s="133"/>
      <c r="D484" s="133"/>
      <c r="E484" s="133">
        <v>1</v>
      </c>
      <c r="F484" s="143">
        <f t="shared" si="186"/>
        <v>0</v>
      </c>
      <c r="G484" s="147"/>
      <c r="H484" s="148"/>
      <c r="I484" s="144"/>
      <c r="J484" s="150"/>
      <c r="K484" s="151"/>
      <c r="L484" s="152">
        <f t="shared" si="192"/>
        <v>0</v>
      </c>
      <c r="M484" s="152">
        <f t="shared" si="193"/>
        <v>0</v>
      </c>
      <c r="N484" s="155"/>
      <c r="O484" s="154"/>
      <c r="P484" s="146"/>
      <c r="Q484" s="128">
        <f ca="1">IF(OR(ISBLANK($C$10),ISBLANK($C$12),ISBLANK($G$12),ISBLANK($G$13),AND(LEFT(G484,6)="Atrium",ISBLANK(I484))=TRUE)=TRUE,0,IF(LEFT(G484,6)="Atrium",IF(G484='ASHRAE 90.1 2013 - CST'!$D$2,0.4+I484*0.02,I484*0.03),IF(ISBLANK(G484),IF(ISBLANK(H484),"0",VLOOKUP(H484,INDIRECT("BSSTTable_"&amp;$C$10),2,FALSE)),INDEX(INDIRECT("CSTTable_"&amp;$C$10),MATCH($C$12,INDIRECT("BldgTypes_"&amp;$C$10),0),MATCH(G484,INDIRECT("CSTTableTypes_"&amp;$C$10),0)))))</f>
        <v>0</v>
      </c>
      <c r="R484" s="128">
        <f t="shared" ca="1" si="194"/>
        <v>0</v>
      </c>
      <c r="S484" s="128">
        <f t="shared" ca="1" si="195"/>
        <v>0</v>
      </c>
      <c r="T484" s="130">
        <f t="shared" si="196"/>
        <v>0</v>
      </c>
      <c r="U484" s="130">
        <f t="shared" si="197"/>
        <v>0</v>
      </c>
      <c r="V484" s="135">
        <f t="shared" ca="1" si="198"/>
        <v>0</v>
      </c>
      <c r="W484" s="135">
        <f t="shared" ca="1" si="199"/>
        <v>0</v>
      </c>
      <c r="X484" s="135">
        <f t="shared" ca="1" si="200"/>
        <v>0</v>
      </c>
      <c r="Y484" s="135">
        <f t="shared" ca="1" si="201"/>
        <v>0</v>
      </c>
      <c r="Z484" s="129">
        <f t="shared" si="202"/>
        <v>0</v>
      </c>
      <c r="AA484" s="129">
        <f t="shared" si="203"/>
        <v>0</v>
      </c>
      <c r="AB484" s="130">
        <f t="shared" ca="1" si="204"/>
        <v>0</v>
      </c>
      <c r="AC484" s="130">
        <f t="shared" ca="1" si="205"/>
        <v>0</v>
      </c>
      <c r="AD484" s="130">
        <f t="shared" si="187"/>
        <v>0</v>
      </c>
      <c r="AE484" s="130">
        <f t="shared" si="188"/>
        <v>0</v>
      </c>
      <c r="AF484" s="130">
        <f t="shared" ca="1" si="206"/>
        <v>0</v>
      </c>
      <c r="AG484" s="130">
        <f t="shared" ca="1" si="207"/>
        <v>0</v>
      </c>
      <c r="AH484" s="218"/>
      <c r="AI484" s="204"/>
      <c r="AJ484" s="204"/>
      <c r="AK484" s="162">
        <f t="shared" si="189"/>
        <v>464</v>
      </c>
      <c r="AL484" s="70">
        <f t="shared" si="208"/>
        <v>0</v>
      </c>
      <c r="AM484" s="70" t="e">
        <f>VLOOKUP(Worksheet!N484,code!$K$3:$M$13,3,FALSE)</f>
        <v>#N/A</v>
      </c>
      <c r="AN484" s="158" t="str">
        <f t="shared" si="190"/>
        <v/>
      </c>
      <c r="AO484" s="158" t="str">
        <f t="shared" si="209"/>
        <v/>
      </c>
      <c r="AP484" s="70" t="str">
        <f t="shared" si="210"/>
        <v/>
      </c>
      <c r="AQ484" s="158" t="str">
        <f t="shared" si="191"/>
        <v/>
      </c>
      <c r="AR484" s="158" t="str">
        <f t="shared" si="211"/>
        <v/>
      </c>
    </row>
    <row r="485" spans="1:44" ht="11.25" customHeight="1" x14ac:dyDescent="0.2">
      <c r="A485" s="131" t="s">
        <v>738</v>
      </c>
      <c r="B485" s="133"/>
      <c r="C485" s="133"/>
      <c r="D485" s="133"/>
      <c r="E485" s="133">
        <v>1</v>
      </c>
      <c r="F485" s="143">
        <f t="shared" si="186"/>
        <v>0</v>
      </c>
      <c r="G485" s="147"/>
      <c r="H485" s="148"/>
      <c r="I485" s="144"/>
      <c r="J485" s="150"/>
      <c r="K485" s="151"/>
      <c r="L485" s="152">
        <f t="shared" si="192"/>
        <v>0</v>
      </c>
      <c r="M485" s="152">
        <f t="shared" si="193"/>
        <v>0</v>
      </c>
      <c r="N485" s="155"/>
      <c r="O485" s="154"/>
      <c r="P485" s="146"/>
      <c r="Q485" s="128">
        <f ca="1">IF(OR(ISBLANK($C$10),ISBLANK($C$12),ISBLANK($G$12),ISBLANK($G$13),AND(LEFT(G485,6)="Atrium",ISBLANK(I485))=TRUE)=TRUE,0,IF(LEFT(G485,6)="Atrium",IF(G485='ASHRAE 90.1 2013 - CST'!$D$2,0.4+I485*0.02,I485*0.03),IF(ISBLANK(G485),IF(ISBLANK(H485),"0",VLOOKUP(H485,INDIRECT("BSSTTable_"&amp;$C$10),2,FALSE)),INDEX(INDIRECT("CSTTable_"&amp;$C$10),MATCH($C$12,INDIRECT("BldgTypes_"&amp;$C$10),0),MATCH(G485,INDIRECT("CSTTableTypes_"&amp;$C$10),0)))))</f>
        <v>0</v>
      </c>
      <c r="R485" s="128">
        <f t="shared" ca="1" si="194"/>
        <v>0</v>
      </c>
      <c r="S485" s="128">
        <f t="shared" ca="1" si="195"/>
        <v>0</v>
      </c>
      <c r="T485" s="130">
        <f t="shared" si="196"/>
        <v>0</v>
      </c>
      <c r="U485" s="130">
        <f t="shared" si="197"/>
        <v>0</v>
      </c>
      <c r="V485" s="135">
        <f t="shared" ca="1" si="198"/>
        <v>0</v>
      </c>
      <c r="W485" s="135">
        <f t="shared" ca="1" si="199"/>
        <v>0</v>
      </c>
      <c r="X485" s="135">
        <f t="shared" ca="1" si="200"/>
        <v>0</v>
      </c>
      <c r="Y485" s="135">
        <f t="shared" ca="1" si="201"/>
        <v>0</v>
      </c>
      <c r="Z485" s="129">
        <f t="shared" si="202"/>
        <v>0</v>
      </c>
      <c r="AA485" s="129">
        <f t="shared" si="203"/>
        <v>0</v>
      </c>
      <c r="AB485" s="130">
        <f t="shared" ca="1" si="204"/>
        <v>0</v>
      </c>
      <c r="AC485" s="130">
        <f t="shared" ca="1" si="205"/>
        <v>0</v>
      </c>
      <c r="AD485" s="130">
        <f t="shared" si="187"/>
        <v>0</v>
      </c>
      <c r="AE485" s="130">
        <f t="shared" si="188"/>
        <v>0</v>
      </c>
      <c r="AF485" s="130">
        <f t="shared" ca="1" si="206"/>
        <v>0</v>
      </c>
      <c r="AG485" s="130">
        <f t="shared" ca="1" si="207"/>
        <v>0</v>
      </c>
      <c r="AH485" s="218"/>
      <c r="AI485" s="204"/>
      <c r="AJ485" s="204"/>
      <c r="AK485" s="162">
        <f t="shared" si="189"/>
        <v>465</v>
      </c>
      <c r="AL485" s="70">
        <f t="shared" si="208"/>
        <v>0</v>
      </c>
      <c r="AM485" s="70" t="e">
        <f>VLOOKUP(Worksheet!N485,code!$K$3:$M$13,3,FALSE)</f>
        <v>#N/A</v>
      </c>
      <c r="AN485" s="158" t="str">
        <f t="shared" si="190"/>
        <v/>
      </c>
      <c r="AO485" s="158" t="str">
        <f t="shared" si="209"/>
        <v/>
      </c>
      <c r="AP485" s="70" t="str">
        <f t="shared" si="210"/>
        <v/>
      </c>
      <c r="AQ485" s="158" t="str">
        <f t="shared" si="191"/>
        <v/>
      </c>
      <c r="AR485" s="158" t="str">
        <f t="shared" si="211"/>
        <v/>
      </c>
    </row>
    <row r="486" spans="1:44" ht="11.25" customHeight="1" x14ac:dyDescent="0.2">
      <c r="A486" s="131" t="s">
        <v>738</v>
      </c>
      <c r="B486" s="133"/>
      <c r="C486" s="133"/>
      <c r="D486" s="133"/>
      <c r="E486" s="133">
        <v>1</v>
      </c>
      <c r="F486" s="143">
        <f t="shared" si="186"/>
        <v>0</v>
      </c>
      <c r="G486" s="147"/>
      <c r="H486" s="148"/>
      <c r="I486" s="144"/>
      <c r="J486" s="150"/>
      <c r="K486" s="151"/>
      <c r="L486" s="152">
        <f t="shared" si="192"/>
        <v>0</v>
      </c>
      <c r="M486" s="152">
        <f t="shared" si="193"/>
        <v>0</v>
      </c>
      <c r="N486" s="155"/>
      <c r="O486" s="154"/>
      <c r="P486" s="146"/>
      <c r="Q486" s="128">
        <f ca="1">IF(OR(ISBLANK($C$10),ISBLANK($C$12),ISBLANK($G$12),ISBLANK($G$13),AND(LEFT(G486,6)="Atrium",ISBLANK(I486))=TRUE)=TRUE,0,IF(LEFT(G486,6)="Atrium",IF(G486='ASHRAE 90.1 2013 - CST'!$D$2,0.4+I486*0.02,I486*0.03),IF(ISBLANK(G486),IF(ISBLANK(H486),"0",VLOOKUP(H486,INDIRECT("BSSTTable_"&amp;$C$10),2,FALSE)),INDEX(INDIRECT("CSTTable_"&amp;$C$10),MATCH($C$12,INDIRECT("BldgTypes_"&amp;$C$10),0),MATCH(G486,INDIRECT("CSTTableTypes_"&amp;$C$10),0)))))</f>
        <v>0</v>
      </c>
      <c r="R486" s="128">
        <f t="shared" ca="1" si="194"/>
        <v>0</v>
      </c>
      <c r="S486" s="128">
        <f t="shared" ca="1" si="195"/>
        <v>0</v>
      </c>
      <c r="T486" s="130">
        <f t="shared" si="196"/>
        <v>0</v>
      </c>
      <c r="U486" s="130">
        <f t="shared" si="197"/>
        <v>0</v>
      </c>
      <c r="V486" s="135">
        <f t="shared" ca="1" si="198"/>
        <v>0</v>
      </c>
      <c r="W486" s="135">
        <f t="shared" ca="1" si="199"/>
        <v>0</v>
      </c>
      <c r="X486" s="135">
        <f t="shared" ca="1" si="200"/>
        <v>0</v>
      </c>
      <c r="Y486" s="135">
        <f t="shared" ca="1" si="201"/>
        <v>0</v>
      </c>
      <c r="Z486" s="129">
        <f t="shared" si="202"/>
        <v>0</v>
      </c>
      <c r="AA486" s="129">
        <f t="shared" si="203"/>
        <v>0</v>
      </c>
      <c r="AB486" s="130">
        <f t="shared" ca="1" si="204"/>
        <v>0</v>
      </c>
      <c r="AC486" s="130">
        <f t="shared" ca="1" si="205"/>
        <v>0</v>
      </c>
      <c r="AD486" s="130">
        <f t="shared" si="187"/>
        <v>0</v>
      </c>
      <c r="AE486" s="130">
        <f t="shared" si="188"/>
        <v>0</v>
      </c>
      <c r="AF486" s="130">
        <f t="shared" ca="1" si="206"/>
        <v>0</v>
      </c>
      <c r="AG486" s="130">
        <f t="shared" ca="1" si="207"/>
        <v>0</v>
      </c>
      <c r="AH486" s="218"/>
      <c r="AI486" s="204"/>
      <c r="AJ486" s="204"/>
      <c r="AK486" s="162">
        <f t="shared" si="189"/>
        <v>466</v>
      </c>
      <c r="AL486" s="70">
        <f t="shared" si="208"/>
        <v>0</v>
      </c>
      <c r="AM486" s="70" t="e">
        <f>VLOOKUP(Worksheet!N486,code!$K$3:$M$13,3,FALSE)</f>
        <v>#N/A</v>
      </c>
      <c r="AN486" s="158" t="str">
        <f t="shared" si="190"/>
        <v/>
      </c>
      <c r="AO486" s="158" t="str">
        <f t="shared" si="209"/>
        <v/>
      </c>
      <c r="AP486" s="70" t="str">
        <f t="shared" si="210"/>
        <v/>
      </c>
      <c r="AQ486" s="158" t="str">
        <f t="shared" si="191"/>
        <v/>
      </c>
      <c r="AR486" s="158" t="str">
        <f t="shared" si="211"/>
        <v/>
      </c>
    </row>
    <row r="487" spans="1:44" ht="11.25" customHeight="1" x14ac:dyDescent="0.2">
      <c r="A487" s="131" t="s">
        <v>738</v>
      </c>
      <c r="B487" s="133"/>
      <c r="C487" s="133"/>
      <c r="D487" s="133"/>
      <c r="E487" s="133">
        <v>1</v>
      </c>
      <c r="F487" s="143">
        <f t="shared" si="186"/>
        <v>0</v>
      </c>
      <c r="G487" s="147"/>
      <c r="H487" s="148"/>
      <c r="I487" s="144"/>
      <c r="J487" s="150"/>
      <c r="K487" s="151"/>
      <c r="L487" s="152">
        <f t="shared" si="192"/>
        <v>0</v>
      </c>
      <c r="M487" s="152">
        <f t="shared" si="193"/>
        <v>0</v>
      </c>
      <c r="N487" s="155"/>
      <c r="O487" s="154"/>
      <c r="P487" s="146"/>
      <c r="Q487" s="128">
        <f ca="1">IF(OR(ISBLANK($C$10),ISBLANK($C$12),ISBLANK($G$12),ISBLANK($G$13),AND(LEFT(G487,6)="Atrium",ISBLANK(I487))=TRUE)=TRUE,0,IF(LEFT(G487,6)="Atrium",IF(G487='ASHRAE 90.1 2013 - CST'!$D$2,0.4+I487*0.02,I487*0.03),IF(ISBLANK(G487),IF(ISBLANK(H487),"0",VLOOKUP(H487,INDIRECT("BSSTTable_"&amp;$C$10),2,FALSE)),INDEX(INDIRECT("CSTTable_"&amp;$C$10),MATCH($C$12,INDIRECT("BldgTypes_"&amp;$C$10),0),MATCH(G487,INDIRECT("CSTTableTypes_"&amp;$C$10),0)))))</f>
        <v>0</v>
      </c>
      <c r="R487" s="128">
        <f t="shared" ca="1" si="194"/>
        <v>0</v>
      </c>
      <c r="S487" s="128">
        <f t="shared" ca="1" si="195"/>
        <v>0</v>
      </c>
      <c r="T487" s="130">
        <f t="shared" si="196"/>
        <v>0</v>
      </c>
      <c r="U487" s="130">
        <f t="shared" si="197"/>
        <v>0</v>
      </c>
      <c r="V487" s="135">
        <f t="shared" ca="1" si="198"/>
        <v>0</v>
      </c>
      <c r="W487" s="135">
        <f t="shared" ca="1" si="199"/>
        <v>0</v>
      </c>
      <c r="X487" s="135">
        <f t="shared" ca="1" si="200"/>
        <v>0</v>
      </c>
      <c r="Y487" s="135">
        <f t="shared" ca="1" si="201"/>
        <v>0</v>
      </c>
      <c r="Z487" s="129">
        <f t="shared" si="202"/>
        <v>0</v>
      </c>
      <c r="AA487" s="129">
        <f t="shared" si="203"/>
        <v>0</v>
      </c>
      <c r="AB487" s="130">
        <f t="shared" ca="1" si="204"/>
        <v>0</v>
      </c>
      <c r="AC487" s="130">
        <f t="shared" ca="1" si="205"/>
        <v>0</v>
      </c>
      <c r="AD487" s="130">
        <f t="shared" si="187"/>
        <v>0</v>
      </c>
      <c r="AE487" s="130">
        <f t="shared" si="188"/>
        <v>0</v>
      </c>
      <c r="AF487" s="130">
        <f t="shared" ca="1" si="206"/>
        <v>0</v>
      </c>
      <c r="AG487" s="130">
        <f t="shared" ca="1" si="207"/>
        <v>0</v>
      </c>
      <c r="AH487" s="218"/>
      <c r="AI487" s="204"/>
      <c r="AJ487" s="204"/>
      <c r="AK487" s="162">
        <f t="shared" si="189"/>
        <v>467</v>
      </c>
      <c r="AL487" s="70">
        <f t="shared" si="208"/>
        <v>0</v>
      </c>
      <c r="AM487" s="70" t="e">
        <f>VLOOKUP(Worksheet!N487,code!$K$3:$M$13,3,FALSE)</f>
        <v>#N/A</v>
      </c>
      <c r="AN487" s="158" t="str">
        <f t="shared" si="190"/>
        <v/>
      </c>
      <c r="AO487" s="158" t="str">
        <f t="shared" si="209"/>
        <v/>
      </c>
      <c r="AP487" s="70" t="str">
        <f t="shared" si="210"/>
        <v/>
      </c>
      <c r="AQ487" s="158" t="str">
        <f t="shared" si="191"/>
        <v/>
      </c>
      <c r="AR487" s="158" t="str">
        <f t="shared" si="211"/>
        <v/>
      </c>
    </row>
    <row r="488" spans="1:44" ht="11.25" customHeight="1" x14ac:dyDescent="0.2">
      <c r="A488" s="131" t="s">
        <v>738</v>
      </c>
      <c r="B488" s="133"/>
      <c r="C488" s="133"/>
      <c r="D488" s="133"/>
      <c r="E488" s="133">
        <v>1</v>
      </c>
      <c r="F488" s="143">
        <f t="shared" si="186"/>
        <v>0</v>
      </c>
      <c r="G488" s="147"/>
      <c r="H488" s="148"/>
      <c r="I488" s="144"/>
      <c r="J488" s="150"/>
      <c r="K488" s="151"/>
      <c r="L488" s="152">
        <f t="shared" si="192"/>
        <v>0</v>
      </c>
      <c r="M488" s="152">
        <f t="shared" si="193"/>
        <v>0</v>
      </c>
      <c r="N488" s="155"/>
      <c r="O488" s="154"/>
      <c r="P488" s="146"/>
      <c r="Q488" s="128">
        <f ca="1">IF(OR(ISBLANK($C$10),ISBLANK($C$12),ISBLANK($G$12),ISBLANK($G$13),AND(LEFT(G488,6)="Atrium",ISBLANK(I488))=TRUE)=TRUE,0,IF(LEFT(G488,6)="Atrium",IF(G488='ASHRAE 90.1 2013 - CST'!$D$2,0.4+I488*0.02,I488*0.03),IF(ISBLANK(G488),IF(ISBLANK(H488),"0",VLOOKUP(H488,INDIRECT("BSSTTable_"&amp;$C$10),2,FALSE)),INDEX(INDIRECT("CSTTable_"&amp;$C$10),MATCH($C$12,INDIRECT("BldgTypes_"&amp;$C$10),0),MATCH(G488,INDIRECT("CSTTableTypes_"&amp;$C$10),0)))))</f>
        <v>0</v>
      </c>
      <c r="R488" s="128">
        <f t="shared" ca="1" si="194"/>
        <v>0</v>
      </c>
      <c r="S488" s="128">
        <f t="shared" ca="1" si="195"/>
        <v>0</v>
      </c>
      <c r="T488" s="130">
        <f t="shared" si="196"/>
        <v>0</v>
      </c>
      <c r="U488" s="130">
        <f t="shared" si="197"/>
        <v>0</v>
      </c>
      <c r="V488" s="135">
        <f t="shared" ca="1" si="198"/>
        <v>0</v>
      </c>
      <c r="W488" s="135">
        <f t="shared" ca="1" si="199"/>
        <v>0</v>
      </c>
      <c r="X488" s="135">
        <f t="shared" ca="1" si="200"/>
        <v>0</v>
      </c>
      <c r="Y488" s="135">
        <f t="shared" ca="1" si="201"/>
        <v>0</v>
      </c>
      <c r="Z488" s="129">
        <f t="shared" si="202"/>
        <v>0</v>
      </c>
      <c r="AA488" s="129">
        <f t="shared" si="203"/>
        <v>0</v>
      </c>
      <c r="AB488" s="130">
        <f t="shared" ca="1" si="204"/>
        <v>0</v>
      </c>
      <c r="AC488" s="130">
        <f t="shared" ca="1" si="205"/>
        <v>0</v>
      </c>
      <c r="AD488" s="130">
        <f t="shared" si="187"/>
        <v>0</v>
      </c>
      <c r="AE488" s="130">
        <f t="shared" si="188"/>
        <v>0</v>
      </c>
      <c r="AF488" s="130">
        <f t="shared" ca="1" si="206"/>
        <v>0</v>
      </c>
      <c r="AG488" s="130">
        <f t="shared" ca="1" si="207"/>
        <v>0</v>
      </c>
      <c r="AH488" s="218"/>
      <c r="AI488" s="204"/>
      <c r="AJ488" s="204"/>
      <c r="AK488" s="162">
        <f t="shared" si="189"/>
        <v>468</v>
      </c>
      <c r="AL488" s="70">
        <f t="shared" si="208"/>
        <v>0</v>
      </c>
      <c r="AM488" s="70" t="e">
        <f>VLOOKUP(Worksheet!N488,code!$K$3:$M$13,3,FALSE)</f>
        <v>#N/A</v>
      </c>
      <c r="AN488" s="158" t="str">
        <f t="shared" si="190"/>
        <v/>
      </c>
      <c r="AO488" s="158" t="str">
        <f t="shared" si="209"/>
        <v/>
      </c>
      <c r="AP488" s="70" t="str">
        <f t="shared" si="210"/>
        <v/>
      </c>
      <c r="AQ488" s="158" t="str">
        <f t="shared" si="191"/>
        <v/>
      </c>
      <c r="AR488" s="158" t="str">
        <f t="shared" si="211"/>
        <v/>
      </c>
    </row>
    <row r="489" spans="1:44" ht="11.25" customHeight="1" x14ac:dyDescent="0.2">
      <c r="A489" s="131" t="s">
        <v>738</v>
      </c>
      <c r="B489" s="133"/>
      <c r="C489" s="133"/>
      <c r="D489" s="133"/>
      <c r="E489" s="133">
        <v>1</v>
      </c>
      <c r="F489" s="143">
        <f t="shared" si="186"/>
        <v>0</v>
      </c>
      <c r="G489" s="147"/>
      <c r="H489" s="148"/>
      <c r="I489" s="144"/>
      <c r="J489" s="150"/>
      <c r="K489" s="151"/>
      <c r="L489" s="152">
        <f t="shared" si="192"/>
        <v>0</v>
      </c>
      <c r="M489" s="152">
        <f t="shared" si="193"/>
        <v>0</v>
      </c>
      <c r="N489" s="155"/>
      <c r="O489" s="154"/>
      <c r="P489" s="146"/>
      <c r="Q489" s="128">
        <f ca="1">IF(OR(ISBLANK($C$10),ISBLANK($C$12),ISBLANK($G$12),ISBLANK($G$13),AND(LEFT(G489,6)="Atrium",ISBLANK(I489))=TRUE)=TRUE,0,IF(LEFT(G489,6)="Atrium",IF(G489='ASHRAE 90.1 2013 - CST'!$D$2,0.4+I489*0.02,I489*0.03),IF(ISBLANK(G489),IF(ISBLANK(H489),"0",VLOOKUP(H489,INDIRECT("BSSTTable_"&amp;$C$10),2,FALSE)),INDEX(INDIRECT("CSTTable_"&amp;$C$10),MATCH($C$12,INDIRECT("BldgTypes_"&amp;$C$10),0),MATCH(G489,INDIRECT("CSTTableTypes_"&amp;$C$10),0)))))</f>
        <v>0</v>
      </c>
      <c r="R489" s="128">
        <f t="shared" ca="1" si="194"/>
        <v>0</v>
      </c>
      <c r="S489" s="128">
        <f t="shared" ca="1" si="195"/>
        <v>0</v>
      </c>
      <c r="T489" s="130">
        <f t="shared" si="196"/>
        <v>0</v>
      </c>
      <c r="U489" s="130">
        <f t="shared" si="197"/>
        <v>0</v>
      </c>
      <c r="V489" s="135">
        <f t="shared" ca="1" si="198"/>
        <v>0</v>
      </c>
      <c r="W489" s="135">
        <f t="shared" ca="1" si="199"/>
        <v>0</v>
      </c>
      <c r="X489" s="135">
        <f t="shared" ca="1" si="200"/>
        <v>0</v>
      </c>
      <c r="Y489" s="135">
        <f t="shared" ca="1" si="201"/>
        <v>0</v>
      </c>
      <c r="Z489" s="129">
        <f t="shared" si="202"/>
        <v>0</v>
      </c>
      <c r="AA489" s="129">
        <f t="shared" si="203"/>
        <v>0</v>
      </c>
      <c r="AB489" s="130">
        <f t="shared" ca="1" si="204"/>
        <v>0</v>
      </c>
      <c r="AC489" s="130">
        <f t="shared" ca="1" si="205"/>
        <v>0</v>
      </c>
      <c r="AD489" s="130">
        <f t="shared" si="187"/>
        <v>0</v>
      </c>
      <c r="AE489" s="130">
        <f t="shared" si="188"/>
        <v>0</v>
      </c>
      <c r="AF489" s="130">
        <f t="shared" ca="1" si="206"/>
        <v>0</v>
      </c>
      <c r="AG489" s="130">
        <f t="shared" ca="1" si="207"/>
        <v>0</v>
      </c>
      <c r="AH489" s="218"/>
      <c r="AI489" s="204"/>
      <c r="AJ489" s="204"/>
      <c r="AK489" s="162">
        <f t="shared" si="189"/>
        <v>469</v>
      </c>
      <c r="AL489" s="70">
        <f t="shared" si="208"/>
        <v>0</v>
      </c>
      <c r="AM489" s="70" t="e">
        <f>VLOOKUP(Worksheet!N489,code!$K$3:$M$13,3,FALSE)</f>
        <v>#N/A</v>
      </c>
      <c r="AN489" s="158" t="str">
        <f t="shared" si="190"/>
        <v/>
      </c>
      <c r="AO489" s="158" t="str">
        <f t="shared" si="209"/>
        <v/>
      </c>
      <c r="AP489" s="70" t="str">
        <f t="shared" si="210"/>
        <v/>
      </c>
      <c r="AQ489" s="158" t="str">
        <f t="shared" si="191"/>
        <v/>
      </c>
      <c r="AR489" s="158" t="str">
        <f t="shared" si="211"/>
        <v/>
      </c>
    </row>
    <row r="490" spans="1:44" ht="11.25" customHeight="1" x14ac:dyDescent="0.2">
      <c r="A490" s="131" t="s">
        <v>738</v>
      </c>
      <c r="B490" s="133"/>
      <c r="C490" s="133"/>
      <c r="D490" s="133"/>
      <c r="E490" s="133">
        <v>1</v>
      </c>
      <c r="F490" s="143">
        <f t="shared" si="186"/>
        <v>0</v>
      </c>
      <c r="G490" s="147"/>
      <c r="H490" s="148"/>
      <c r="I490" s="144"/>
      <c r="J490" s="150"/>
      <c r="K490" s="151"/>
      <c r="L490" s="152">
        <f t="shared" si="192"/>
        <v>0</v>
      </c>
      <c r="M490" s="152">
        <f t="shared" si="193"/>
        <v>0</v>
      </c>
      <c r="N490" s="155"/>
      <c r="O490" s="154"/>
      <c r="P490" s="146"/>
      <c r="Q490" s="128">
        <f ca="1">IF(OR(ISBLANK($C$10),ISBLANK($C$12),ISBLANK($G$12),ISBLANK($G$13),AND(LEFT(G490,6)="Atrium",ISBLANK(I490))=TRUE)=TRUE,0,IF(LEFT(G490,6)="Atrium",IF(G490='ASHRAE 90.1 2013 - CST'!$D$2,0.4+I490*0.02,I490*0.03),IF(ISBLANK(G490),IF(ISBLANK(H490),"0",VLOOKUP(H490,INDIRECT("BSSTTable_"&amp;$C$10),2,FALSE)),INDEX(INDIRECT("CSTTable_"&amp;$C$10),MATCH($C$12,INDIRECT("BldgTypes_"&amp;$C$10),0),MATCH(G490,INDIRECT("CSTTableTypes_"&amp;$C$10),0)))))</f>
        <v>0</v>
      </c>
      <c r="R490" s="128">
        <f t="shared" ca="1" si="194"/>
        <v>0</v>
      </c>
      <c r="S490" s="128">
        <f t="shared" ca="1" si="195"/>
        <v>0</v>
      </c>
      <c r="T490" s="130">
        <f t="shared" si="196"/>
        <v>0</v>
      </c>
      <c r="U490" s="130">
        <f t="shared" si="197"/>
        <v>0</v>
      </c>
      <c r="V490" s="135">
        <f t="shared" ca="1" si="198"/>
        <v>0</v>
      </c>
      <c r="W490" s="135">
        <f t="shared" ca="1" si="199"/>
        <v>0</v>
      </c>
      <c r="X490" s="135">
        <f t="shared" ca="1" si="200"/>
        <v>0</v>
      </c>
      <c r="Y490" s="135">
        <f t="shared" ca="1" si="201"/>
        <v>0</v>
      </c>
      <c r="Z490" s="129">
        <f t="shared" si="202"/>
        <v>0</v>
      </c>
      <c r="AA490" s="129">
        <f t="shared" si="203"/>
        <v>0</v>
      </c>
      <c r="AB490" s="130">
        <f t="shared" ca="1" si="204"/>
        <v>0</v>
      </c>
      <c r="AC490" s="130">
        <f t="shared" ca="1" si="205"/>
        <v>0</v>
      </c>
      <c r="AD490" s="130">
        <f t="shared" si="187"/>
        <v>0</v>
      </c>
      <c r="AE490" s="130">
        <f t="shared" si="188"/>
        <v>0</v>
      </c>
      <c r="AF490" s="130">
        <f t="shared" ca="1" si="206"/>
        <v>0</v>
      </c>
      <c r="AG490" s="130">
        <f t="shared" ca="1" si="207"/>
        <v>0</v>
      </c>
      <c r="AH490" s="218"/>
      <c r="AI490" s="204"/>
      <c r="AJ490" s="204"/>
      <c r="AK490" s="162">
        <f t="shared" si="189"/>
        <v>470</v>
      </c>
      <c r="AL490" s="70">
        <f t="shared" si="208"/>
        <v>0</v>
      </c>
      <c r="AM490" s="70" t="e">
        <f>VLOOKUP(Worksheet!N490,code!$K$3:$M$13,3,FALSE)</f>
        <v>#N/A</v>
      </c>
      <c r="AN490" s="158" t="str">
        <f t="shared" si="190"/>
        <v/>
      </c>
      <c r="AO490" s="158" t="str">
        <f t="shared" si="209"/>
        <v/>
      </c>
      <c r="AP490" s="70" t="str">
        <f t="shared" si="210"/>
        <v/>
      </c>
      <c r="AQ490" s="158" t="str">
        <f t="shared" si="191"/>
        <v/>
      </c>
      <c r="AR490" s="158" t="str">
        <f t="shared" si="211"/>
        <v/>
      </c>
    </row>
    <row r="491" spans="1:44" ht="11.25" customHeight="1" x14ac:dyDescent="0.2">
      <c r="A491" s="131" t="s">
        <v>738</v>
      </c>
      <c r="B491" s="133"/>
      <c r="C491" s="133"/>
      <c r="D491" s="133"/>
      <c r="E491" s="133">
        <v>1</v>
      </c>
      <c r="F491" s="143">
        <f t="shared" si="186"/>
        <v>0</v>
      </c>
      <c r="G491" s="147"/>
      <c r="H491" s="148"/>
      <c r="I491" s="144"/>
      <c r="J491" s="150"/>
      <c r="K491" s="151"/>
      <c r="L491" s="152">
        <f t="shared" si="192"/>
        <v>0</v>
      </c>
      <c r="M491" s="152">
        <f t="shared" si="193"/>
        <v>0</v>
      </c>
      <c r="N491" s="155"/>
      <c r="O491" s="154"/>
      <c r="P491" s="146"/>
      <c r="Q491" s="128">
        <f ca="1">IF(OR(ISBLANK($C$10),ISBLANK($C$12),ISBLANK($G$12),ISBLANK($G$13),AND(LEFT(G491,6)="Atrium",ISBLANK(I491))=TRUE)=TRUE,0,IF(LEFT(G491,6)="Atrium",IF(G491='ASHRAE 90.1 2013 - CST'!$D$2,0.4+I491*0.02,I491*0.03),IF(ISBLANK(G491),IF(ISBLANK(H491),"0",VLOOKUP(H491,INDIRECT("BSSTTable_"&amp;$C$10),2,FALSE)),INDEX(INDIRECT("CSTTable_"&amp;$C$10),MATCH($C$12,INDIRECT("BldgTypes_"&amp;$C$10),0),MATCH(G491,INDIRECT("CSTTableTypes_"&amp;$C$10),0)))))</f>
        <v>0</v>
      </c>
      <c r="R491" s="128">
        <f t="shared" ca="1" si="194"/>
        <v>0</v>
      </c>
      <c r="S491" s="128">
        <f t="shared" ca="1" si="195"/>
        <v>0</v>
      </c>
      <c r="T491" s="130">
        <f t="shared" si="196"/>
        <v>0</v>
      </c>
      <c r="U491" s="130">
        <f t="shared" si="197"/>
        <v>0</v>
      </c>
      <c r="V491" s="135">
        <f t="shared" ca="1" si="198"/>
        <v>0</v>
      </c>
      <c r="W491" s="135">
        <f t="shared" ca="1" si="199"/>
        <v>0</v>
      </c>
      <c r="X491" s="135">
        <f t="shared" ca="1" si="200"/>
        <v>0</v>
      </c>
      <c r="Y491" s="135">
        <f t="shared" ca="1" si="201"/>
        <v>0</v>
      </c>
      <c r="Z491" s="129">
        <f t="shared" si="202"/>
        <v>0</v>
      </c>
      <c r="AA491" s="129">
        <f t="shared" si="203"/>
        <v>0</v>
      </c>
      <c r="AB491" s="130">
        <f t="shared" ca="1" si="204"/>
        <v>0</v>
      </c>
      <c r="AC491" s="130">
        <f t="shared" ca="1" si="205"/>
        <v>0</v>
      </c>
      <c r="AD491" s="130">
        <f t="shared" si="187"/>
        <v>0</v>
      </c>
      <c r="AE491" s="130">
        <f t="shared" si="188"/>
        <v>0</v>
      </c>
      <c r="AF491" s="130">
        <f t="shared" ca="1" si="206"/>
        <v>0</v>
      </c>
      <c r="AG491" s="130">
        <f t="shared" ca="1" si="207"/>
        <v>0</v>
      </c>
      <c r="AH491" s="218"/>
      <c r="AI491" s="204"/>
      <c r="AJ491" s="204"/>
      <c r="AK491" s="162">
        <f t="shared" si="189"/>
        <v>471</v>
      </c>
      <c r="AL491" s="70">
        <f t="shared" si="208"/>
        <v>0</v>
      </c>
      <c r="AM491" s="70" t="e">
        <f>VLOOKUP(Worksheet!N491,code!$K$3:$M$13,3,FALSE)</f>
        <v>#N/A</v>
      </c>
      <c r="AN491" s="158" t="str">
        <f t="shared" si="190"/>
        <v/>
      </c>
      <c r="AO491" s="158" t="str">
        <f t="shared" si="209"/>
        <v/>
      </c>
      <c r="AP491" s="70" t="str">
        <f t="shared" si="210"/>
        <v/>
      </c>
      <c r="AQ491" s="158" t="str">
        <f t="shared" si="191"/>
        <v/>
      </c>
      <c r="AR491" s="158" t="str">
        <f t="shared" si="211"/>
        <v/>
      </c>
    </row>
    <row r="492" spans="1:44" ht="11.25" customHeight="1" x14ac:dyDescent="0.2">
      <c r="A492" s="131" t="s">
        <v>738</v>
      </c>
      <c r="B492" s="133"/>
      <c r="C492" s="133"/>
      <c r="D492" s="133"/>
      <c r="E492" s="133">
        <v>1</v>
      </c>
      <c r="F492" s="143">
        <f t="shared" si="186"/>
        <v>0</v>
      </c>
      <c r="G492" s="147"/>
      <c r="H492" s="148"/>
      <c r="I492" s="144"/>
      <c r="J492" s="150"/>
      <c r="K492" s="151"/>
      <c r="L492" s="152">
        <f t="shared" si="192"/>
        <v>0</v>
      </c>
      <c r="M492" s="152">
        <f t="shared" si="193"/>
        <v>0</v>
      </c>
      <c r="N492" s="155"/>
      <c r="O492" s="154"/>
      <c r="P492" s="146"/>
      <c r="Q492" s="128">
        <f ca="1">IF(OR(ISBLANK($C$10),ISBLANK($C$12),ISBLANK($G$12),ISBLANK($G$13),AND(LEFT(G492,6)="Atrium",ISBLANK(I492))=TRUE)=TRUE,0,IF(LEFT(G492,6)="Atrium",IF(G492='ASHRAE 90.1 2013 - CST'!$D$2,0.4+I492*0.02,I492*0.03),IF(ISBLANK(G492),IF(ISBLANK(H492),"0",VLOOKUP(H492,INDIRECT("BSSTTable_"&amp;$C$10),2,FALSE)),INDEX(INDIRECT("CSTTable_"&amp;$C$10),MATCH($C$12,INDIRECT("BldgTypes_"&amp;$C$10),0),MATCH(G492,INDIRECT("CSTTableTypes_"&amp;$C$10),0)))))</f>
        <v>0</v>
      </c>
      <c r="R492" s="128">
        <f t="shared" ca="1" si="194"/>
        <v>0</v>
      </c>
      <c r="S492" s="128">
        <f t="shared" ca="1" si="195"/>
        <v>0</v>
      </c>
      <c r="T492" s="130">
        <f t="shared" si="196"/>
        <v>0</v>
      </c>
      <c r="U492" s="130">
        <f t="shared" si="197"/>
        <v>0</v>
      </c>
      <c r="V492" s="135">
        <f t="shared" ca="1" si="198"/>
        <v>0</v>
      </c>
      <c r="W492" s="135">
        <f t="shared" ca="1" si="199"/>
        <v>0</v>
      </c>
      <c r="X492" s="135">
        <f t="shared" ca="1" si="200"/>
        <v>0</v>
      </c>
      <c r="Y492" s="135">
        <f t="shared" ca="1" si="201"/>
        <v>0</v>
      </c>
      <c r="Z492" s="129">
        <f t="shared" si="202"/>
        <v>0</v>
      </c>
      <c r="AA492" s="129">
        <f t="shared" si="203"/>
        <v>0</v>
      </c>
      <c r="AB492" s="130">
        <f t="shared" ca="1" si="204"/>
        <v>0</v>
      </c>
      <c r="AC492" s="130">
        <f t="shared" ca="1" si="205"/>
        <v>0</v>
      </c>
      <c r="AD492" s="130">
        <f t="shared" si="187"/>
        <v>0</v>
      </c>
      <c r="AE492" s="130">
        <f t="shared" si="188"/>
        <v>0</v>
      </c>
      <c r="AF492" s="130">
        <f t="shared" ca="1" si="206"/>
        <v>0</v>
      </c>
      <c r="AG492" s="130">
        <f t="shared" ca="1" si="207"/>
        <v>0</v>
      </c>
      <c r="AH492" s="218"/>
      <c r="AI492" s="204"/>
      <c r="AJ492" s="204"/>
      <c r="AK492" s="162">
        <f t="shared" si="189"/>
        <v>472</v>
      </c>
      <c r="AL492" s="70">
        <f t="shared" si="208"/>
        <v>0</v>
      </c>
      <c r="AM492" s="70" t="e">
        <f>VLOOKUP(Worksheet!N492,code!$K$3:$M$13,3,FALSE)</f>
        <v>#N/A</v>
      </c>
      <c r="AN492" s="158" t="str">
        <f t="shared" si="190"/>
        <v/>
      </c>
      <c r="AO492" s="158" t="str">
        <f t="shared" si="209"/>
        <v/>
      </c>
      <c r="AP492" s="70" t="str">
        <f t="shared" si="210"/>
        <v/>
      </c>
      <c r="AQ492" s="158" t="str">
        <f t="shared" si="191"/>
        <v/>
      </c>
      <c r="AR492" s="158" t="str">
        <f t="shared" si="211"/>
        <v/>
      </c>
    </row>
    <row r="493" spans="1:44" ht="11.25" customHeight="1" x14ac:dyDescent="0.2">
      <c r="A493" s="131" t="s">
        <v>738</v>
      </c>
      <c r="B493" s="133"/>
      <c r="C493" s="133"/>
      <c r="D493" s="133"/>
      <c r="E493" s="133">
        <v>1</v>
      </c>
      <c r="F493" s="143">
        <f t="shared" ref="F493:F500" si="212">B493*E493</f>
        <v>0</v>
      </c>
      <c r="G493" s="147"/>
      <c r="H493" s="148"/>
      <c r="I493" s="144"/>
      <c r="J493" s="150"/>
      <c r="K493" s="151"/>
      <c r="L493" s="152">
        <f t="shared" si="192"/>
        <v>0</v>
      </c>
      <c r="M493" s="152">
        <f t="shared" si="193"/>
        <v>0</v>
      </c>
      <c r="N493" s="155"/>
      <c r="O493" s="154"/>
      <c r="P493" s="146"/>
      <c r="Q493" s="128">
        <f ca="1">IF(OR(ISBLANK($C$10),ISBLANK($C$12),ISBLANK($G$12),ISBLANK($G$13),AND(LEFT(G493,6)="Atrium",ISBLANK(I493))=TRUE)=TRUE,0,IF(LEFT(G493,6)="Atrium",IF(G493='ASHRAE 90.1 2013 - CST'!$D$2,0.4+I493*0.02,I493*0.03),IF(ISBLANK(G493),IF(ISBLANK(H493),"0",VLOOKUP(H493,INDIRECT("BSSTTable_"&amp;$C$10),2,FALSE)),INDEX(INDIRECT("CSTTable_"&amp;$C$10),MATCH($C$12,INDIRECT("BldgTypes_"&amp;$C$10),0),MATCH(G493,INDIRECT("CSTTableTypes_"&amp;$C$10),0)))))</f>
        <v>0</v>
      </c>
      <c r="R493" s="128">
        <f t="shared" ca="1" si="194"/>
        <v>0</v>
      </c>
      <c r="S493" s="128">
        <f t="shared" ca="1" si="195"/>
        <v>0</v>
      </c>
      <c r="T493" s="130">
        <f t="shared" si="196"/>
        <v>0</v>
      </c>
      <c r="U493" s="130">
        <f t="shared" si="197"/>
        <v>0</v>
      </c>
      <c r="V493" s="135">
        <f t="shared" ca="1" si="198"/>
        <v>0</v>
      </c>
      <c r="W493" s="135">
        <f t="shared" ca="1" si="199"/>
        <v>0</v>
      </c>
      <c r="X493" s="135">
        <f t="shared" ca="1" si="200"/>
        <v>0</v>
      </c>
      <c r="Y493" s="135">
        <f t="shared" ca="1" si="201"/>
        <v>0</v>
      </c>
      <c r="Z493" s="129">
        <f t="shared" si="202"/>
        <v>0</v>
      </c>
      <c r="AA493" s="129">
        <f t="shared" si="203"/>
        <v>0</v>
      </c>
      <c r="AB493" s="130">
        <f t="shared" ca="1" si="204"/>
        <v>0</v>
      </c>
      <c r="AC493" s="130">
        <f t="shared" ca="1" si="205"/>
        <v>0</v>
      </c>
      <c r="AD493" s="130">
        <f t="shared" ref="AD493:AD500" si="213">IF(AND(NOT(ISNA(T493)),$Z493="y"),V493,0)</f>
        <v>0</v>
      </c>
      <c r="AE493" s="130">
        <f t="shared" ref="AE493:AE500" si="214">IF(AND(NOT(ISNA(U493)),$AA493="y"),W493,0)</f>
        <v>0</v>
      </c>
      <c r="AF493" s="130">
        <f t="shared" ca="1" si="206"/>
        <v>0</v>
      </c>
      <c r="AG493" s="130">
        <f t="shared" ca="1" si="207"/>
        <v>0</v>
      </c>
      <c r="AH493" s="218"/>
      <c r="AI493" s="204"/>
      <c r="AJ493" s="204"/>
      <c r="AK493" s="162">
        <f t="shared" ref="AK493:AK500" si="215">AK492+1</f>
        <v>473</v>
      </c>
      <c r="AL493" s="70">
        <f t="shared" si="208"/>
        <v>0</v>
      </c>
      <c r="AM493" s="70" t="e">
        <f>VLOOKUP(Worksheet!N493,code!$K$3:$M$13,3,FALSE)</f>
        <v>#N/A</v>
      </c>
      <c r="AN493" s="158" t="str">
        <f t="shared" si="190"/>
        <v/>
      </c>
      <c r="AO493" s="158" t="str">
        <f t="shared" si="209"/>
        <v/>
      </c>
      <c r="AP493" s="70" t="str">
        <f t="shared" si="210"/>
        <v/>
      </c>
      <c r="AQ493" s="158" t="str">
        <f t="shared" si="191"/>
        <v/>
      </c>
      <c r="AR493" s="158" t="str">
        <f t="shared" si="211"/>
        <v/>
      </c>
    </row>
    <row r="494" spans="1:44" ht="11.25" customHeight="1" x14ac:dyDescent="0.2">
      <c r="A494" s="131" t="s">
        <v>738</v>
      </c>
      <c r="B494" s="133"/>
      <c r="C494" s="133"/>
      <c r="D494" s="133"/>
      <c r="E494" s="133">
        <v>1</v>
      </c>
      <c r="F494" s="143">
        <f t="shared" si="212"/>
        <v>0</v>
      </c>
      <c r="G494" s="147"/>
      <c r="H494" s="148"/>
      <c r="I494" s="144"/>
      <c r="J494" s="150"/>
      <c r="K494" s="151"/>
      <c r="L494" s="152">
        <f t="shared" si="192"/>
        <v>0</v>
      </c>
      <c r="M494" s="152">
        <f t="shared" si="193"/>
        <v>0</v>
      </c>
      <c r="N494" s="155"/>
      <c r="O494" s="154"/>
      <c r="P494" s="146"/>
      <c r="Q494" s="128">
        <f ca="1">IF(OR(ISBLANK($C$10),ISBLANK($C$12),ISBLANK($G$12),ISBLANK($G$13),AND(LEFT(G494,6)="Atrium",ISBLANK(I494))=TRUE)=TRUE,0,IF(LEFT(G494,6)="Atrium",IF(G494='ASHRAE 90.1 2013 - CST'!$D$2,0.4+I494*0.02,I494*0.03),IF(ISBLANK(G494),IF(ISBLANK(H494),"0",VLOOKUP(H494,INDIRECT("BSSTTable_"&amp;$C$10),2,FALSE)),INDEX(INDIRECT("CSTTable_"&amp;$C$10),MATCH($C$12,INDIRECT("BldgTypes_"&amp;$C$10),0),MATCH(G494,INDIRECT("CSTTableTypes_"&amp;$C$10),0)))))</f>
        <v>0</v>
      </c>
      <c r="R494" s="128">
        <f t="shared" ca="1" si="194"/>
        <v>0</v>
      </c>
      <c r="S494" s="128">
        <f t="shared" ca="1" si="195"/>
        <v>0</v>
      </c>
      <c r="T494" s="130">
        <f t="shared" si="196"/>
        <v>0</v>
      </c>
      <c r="U494" s="130">
        <f t="shared" si="197"/>
        <v>0</v>
      </c>
      <c r="V494" s="135">
        <f t="shared" ca="1" si="198"/>
        <v>0</v>
      </c>
      <c r="W494" s="135">
        <f t="shared" ca="1" si="199"/>
        <v>0</v>
      </c>
      <c r="X494" s="135">
        <f t="shared" ca="1" si="200"/>
        <v>0</v>
      </c>
      <c r="Y494" s="135">
        <f t="shared" ca="1" si="201"/>
        <v>0</v>
      </c>
      <c r="Z494" s="129">
        <f t="shared" si="202"/>
        <v>0</v>
      </c>
      <c r="AA494" s="129">
        <f t="shared" si="203"/>
        <v>0</v>
      </c>
      <c r="AB494" s="130">
        <f t="shared" ca="1" si="204"/>
        <v>0</v>
      </c>
      <c r="AC494" s="130">
        <f t="shared" ca="1" si="205"/>
        <v>0</v>
      </c>
      <c r="AD494" s="130">
        <f t="shared" si="213"/>
        <v>0</v>
      </c>
      <c r="AE494" s="130">
        <f t="shared" si="214"/>
        <v>0</v>
      </c>
      <c r="AF494" s="130">
        <f t="shared" ca="1" si="206"/>
        <v>0</v>
      </c>
      <c r="AG494" s="130">
        <f t="shared" ca="1" si="207"/>
        <v>0</v>
      </c>
      <c r="AH494" s="218"/>
      <c r="AI494" s="204"/>
      <c r="AJ494" s="204"/>
      <c r="AK494" s="162">
        <f t="shared" si="215"/>
        <v>474</v>
      </c>
      <c r="AL494" s="70">
        <f t="shared" si="208"/>
        <v>0</v>
      </c>
      <c r="AM494" s="70" t="e">
        <f>VLOOKUP(Worksheet!N494,code!$K$3:$M$13,3,FALSE)</f>
        <v>#N/A</v>
      </c>
      <c r="AN494" s="158" t="str">
        <f t="shared" si="190"/>
        <v/>
      </c>
      <c r="AO494" s="158" t="str">
        <f t="shared" si="209"/>
        <v/>
      </c>
      <c r="AP494" s="70" t="str">
        <f t="shared" si="210"/>
        <v/>
      </c>
      <c r="AQ494" s="158" t="str">
        <f t="shared" si="191"/>
        <v/>
      </c>
      <c r="AR494" s="158" t="str">
        <f t="shared" si="211"/>
        <v/>
      </c>
    </row>
    <row r="495" spans="1:44" ht="11.25" customHeight="1" x14ac:dyDescent="0.2">
      <c r="A495" s="131" t="s">
        <v>738</v>
      </c>
      <c r="B495" s="133"/>
      <c r="C495" s="133"/>
      <c r="D495" s="133"/>
      <c r="E495" s="133">
        <v>1</v>
      </c>
      <c r="F495" s="143">
        <f t="shared" si="212"/>
        <v>0</v>
      </c>
      <c r="G495" s="147"/>
      <c r="H495" s="148"/>
      <c r="I495" s="144"/>
      <c r="J495" s="150"/>
      <c r="K495" s="151"/>
      <c r="L495" s="152">
        <f t="shared" si="192"/>
        <v>0</v>
      </c>
      <c r="M495" s="152">
        <f t="shared" si="193"/>
        <v>0</v>
      </c>
      <c r="N495" s="155"/>
      <c r="O495" s="154"/>
      <c r="P495" s="146"/>
      <c r="Q495" s="128">
        <f ca="1">IF(OR(ISBLANK($C$10),ISBLANK($C$12),ISBLANK($G$12),ISBLANK($G$13),AND(LEFT(G495,6)="Atrium",ISBLANK(I495))=TRUE)=TRUE,0,IF(LEFT(G495,6)="Atrium",IF(G495='ASHRAE 90.1 2013 - CST'!$D$2,0.4+I495*0.02,I495*0.03),IF(ISBLANK(G495),IF(ISBLANK(H495),"0",VLOOKUP(H495,INDIRECT("BSSTTable_"&amp;$C$10),2,FALSE)),INDEX(INDIRECT("CSTTable_"&amp;$C$10),MATCH($C$12,INDIRECT("BldgTypes_"&amp;$C$10),0),MATCH(G495,INDIRECT("CSTTableTypes_"&amp;$C$10),0)))))</f>
        <v>0</v>
      </c>
      <c r="R495" s="128">
        <f t="shared" ca="1" si="194"/>
        <v>0</v>
      </c>
      <c r="S495" s="128">
        <f t="shared" ca="1" si="195"/>
        <v>0</v>
      </c>
      <c r="T495" s="130">
        <f t="shared" si="196"/>
        <v>0</v>
      </c>
      <c r="U495" s="130">
        <f t="shared" si="197"/>
        <v>0</v>
      </c>
      <c r="V495" s="135">
        <f t="shared" ca="1" si="198"/>
        <v>0</v>
      </c>
      <c r="W495" s="135">
        <f t="shared" ca="1" si="199"/>
        <v>0</v>
      </c>
      <c r="X495" s="135">
        <f t="shared" ca="1" si="200"/>
        <v>0</v>
      </c>
      <c r="Y495" s="135">
        <f t="shared" ca="1" si="201"/>
        <v>0</v>
      </c>
      <c r="Z495" s="129">
        <f t="shared" si="202"/>
        <v>0</v>
      </c>
      <c r="AA495" s="129">
        <f t="shared" si="203"/>
        <v>0</v>
      </c>
      <c r="AB495" s="130">
        <f t="shared" ca="1" si="204"/>
        <v>0</v>
      </c>
      <c r="AC495" s="130">
        <f t="shared" ca="1" si="205"/>
        <v>0</v>
      </c>
      <c r="AD495" s="130">
        <f t="shared" si="213"/>
        <v>0</v>
      </c>
      <c r="AE495" s="130">
        <f t="shared" si="214"/>
        <v>0</v>
      </c>
      <c r="AF495" s="130">
        <f t="shared" ca="1" si="206"/>
        <v>0</v>
      </c>
      <c r="AG495" s="130">
        <f t="shared" ca="1" si="207"/>
        <v>0</v>
      </c>
      <c r="AH495" s="218"/>
      <c r="AI495" s="204"/>
      <c r="AJ495" s="204"/>
      <c r="AK495" s="162">
        <f t="shared" si="215"/>
        <v>475</v>
      </c>
      <c r="AL495" s="70">
        <f t="shared" si="208"/>
        <v>0</v>
      </c>
      <c r="AM495" s="70" t="e">
        <f>VLOOKUP(Worksheet!N495,code!$K$3:$M$13,3,FALSE)</f>
        <v>#N/A</v>
      </c>
      <c r="AN495" s="158" t="str">
        <f t="shared" si="190"/>
        <v/>
      </c>
      <c r="AO495" s="158" t="str">
        <f t="shared" si="209"/>
        <v/>
      </c>
      <c r="AP495" s="70" t="str">
        <f t="shared" si="210"/>
        <v/>
      </c>
      <c r="AQ495" s="158" t="str">
        <f t="shared" si="191"/>
        <v/>
      </c>
      <c r="AR495" s="158" t="str">
        <f t="shared" si="211"/>
        <v/>
      </c>
    </row>
    <row r="496" spans="1:44" ht="11.25" customHeight="1" x14ac:dyDescent="0.2">
      <c r="A496" s="131" t="s">
        <v>738</v>
      </c>
      <c r="B496" s="133"/>
      <c r="C496" s="133"/>
      <c r="D496" s="133"/>
      <c r="E496" s="133">
        <v>1</v>
      </c>
      <c r="F496" s="143">
        <f t="shared" si="212"/>
        <v>0</v>
      </c>
      <c r="G496" s="147"/>
      <c r="H496" s="148"/>
      <c r="I496" s="144"/>
      <c r="J496" s="150"/>
      <c r="K496" s="151"/>
      <c r="L496" s="152">
        <f t="shared" si="192"/>
        <v>0</v>
      </c>
      <c r="M496" s="152">
        <f t="shared" si="193"/>
        <v>0</v>
      </c>
      <c r="N496" s="155"/>
      <c r="O496" s="154"/>
      <c r="P496" s="146"/>
      <c r="Q496" s="128">
        <f ca="1">IF(OR(ISBLANK($C$10),ISBLANK($C$12),ISBLANK($G$12),ISBLANK($G$13),AND(LEFT(G496,6)="Atrium",ISBLANK(I496))=TRUE)=TRUE,0,IF(LEFT(G496,6)="Atrium",IF(G496='ASHRAE 90.1 2013 - CST'!$D$2,0.4+I496*0.02,I496*0.03),IF(ISBLANK(G496),IF(ISBLANK(H496),"0",VLOOKUP(H496,INDIRECT("BSSTTable_"&amp;$C$10),2,FALSE)),INDEX(INDIRECT("CSTTable_"&amp;$C$10),MATCH($C$12,INDIRECT("BldgTypes_"&amp;$C$10),0),MATCH(G496,INDIRECT("CSTTableTypes_"&amp;$C$10),0)))))</f>
        <v>0</v>
      </c>
      <c r="R496" s="128">
        <f t="shared" ca="1" si="194"/>
        <v>0</v>
      </c>
      <c r="S496" s="128">
        <f t="shared" ca="1" si="195"/>
        <v>0</v>
      </c>
      <c r="T496" s="130">
        <f t="shared" si="196"/>
        <v>0</v>
      </c>
      <c r="U496" s="130">
        <f t="shared" si="197"/>
        <v>0</v>
      </c>
      <c r="V496" s="135">
        <f t="shared" ca="1" si="198"/>
        <v>0</v>
      </c>
      <c r="W496" s="135">
        <f t="shared" ca="1" si="199"/>
        <v>0</v>
      </c>
      <c r="X496" s="135">
        <f t="shared" ca="1" si="200"/>
        <v>0</v>
      </c>
      <c r="Y496" s="135">
        <f t="shared" ca="1" si="201"/>
        <v>0</v>
      </c>
      <c r="Z496" s="129">
        <f t="shared" si="202"/>
        <v>0</v>
      </c>
      <c r="AA496" s="129">
        <f t="shared" si="203"/>
        <v>0</v>
      </c>
      <c r="AB496" s="130">
        <f t="shared" ca="1" si="204"/>
        <v>0</v>
      </c>
      <c r="AC496" s="130">
        <f t="shared" ca="1" si="205"/>
        <v>0</v>
      </c>
      <c r="AD496" s="130">
        <f t="shared" si="213"/>
        <v>0</v>
      </c>
      <c r="AE496" s="130">
        <f t="shared" si="214"/>
        <v>0</v>
      </c>
      <c r="AF496" s="130">
        <f t="shared" ca="1" si="206"/>
        <v>0</v>
      </c>
      <c r="AG496" s="130">
        <f t="shared" ca="1" si="207"/>
        <v>0</v>
      </c>
      <c r="AH496" s="218"/>
      <c r="AI496" s="204"/>
      <c r="AJ496" s="204"/>
      <c r="AK496" s="162">
        <f t="shared" si="215"/>
        <v>476</v>
      </c>
      <c r="AL496" s="70">
        <f t="shared" si="208"/>
        <v>0</v>
      </c>
      <c r="AM496" s="70" t="e">
        <f>VLOOKUP(Worksheet!N496,code!$K$3:$M$13,3,FALSE)</f>
        <v>#N/A</v>
      </c>
      <c r="AN496" s="158" t="str">
        <f t="shared" si="190"/>
        <v/>
      </c>
      <c r="AO496" s="158" t="str">
        <f t="shared" si="209"/>
        <v/>
      </c>
      <c r="AP496" s="70" t="str">
        <f t="shared" si="210"/>
        <v/>
      </c>
      <c r="AQ496" s="158" t="str">
        <f t="shared" si="191"/>
        <v/>
      </c>
      <c r="AR496" s="158" t="str">
        <f t="shared" si="211"/>
        <v/>
      </c>
    </row>
    <row r="497" spans="1:44" ht="11.25" customHeight="1" x14ac:dyDescent="0.2">
      <c r="A497" s="131" t="s">
        <v>738</v>
      </c>
      <c r="B497" s="133"/>
      <c r="C497" s="133"/>
      <c r="D497" s="133"/>
      <c r="E497" s="133">
        <v>1</v>
      </c>
      <c r="F497" s="143">
        <f t="shared" si="212"/>
        <v>0</v>
      </c>
      <c r="G497" s="147"/>
      <c r="H497" s="148"/>
      <c r="I497" s="144"/>
      <c r="J497" s="150"/>
      <c r="K497" s="151"/>
      <c r="L497" s="152">
        <f t="shared" si="192"/>
        <v>0</v>
      </c>
      <c r="M497" s="152">
        <f t="shared" si="193"/>
        <v>0</v>
      </c>
      <c r="N497" s="155"/>
      <c r="O497" s="154"/>
      <c r="P497" s="146"/>
      <c r="Q497" s="128">
        <f ca="1">IF(OR(ISBLANK($C$10),ISBLANK($C$12),ISBLANK($G$12),ISBLANK($G$13),AND(LEFT(G497,6)="Atrium",ISBLANK(I497))=TRUE)=TRUE,0,IF(LEFT(G497,6)="Atrium",IF(G497='ASHRAE 90.1 2013 - CST'!$D$2,0.4+I497*0.02,I497*0.03),IF(ISBLANK(G497),IF(ISBLANK(H497),"0",VLOOKUP(H497,INDIRECT("BSSTTable_"&amp;$C$10),2,FALSE)),INDEX(INDIRECT("CSTTable_"&amp;$C$10),MATCH($C$12,INDIRECT("BldgTypes_"&amp;$C$10),0),MATCH(G497,INDIRECT("CSTTableTypes_"&amp;$C$10),0)))))</f>
        <v>0</v>
      </c>
      <c r="R497" s="128">
        <f t="shared" ca="1" si="194"/>
        <v>0</v>
      </c>
      <c r="S497" s="128">
        <f t="shared" ca="1" si="195"/>
        <v>0</v>
      </c>
      <c r="T497" s="130">
        <f t="shared" si="196"/>
        <v>0</v>
      </c>
      <c r="U497" s="130">
        <f t="shared" si="197"/>
        <v>0</v>
      </c>
      <c r="V497" s="135">
        <f t="shared" ca="1" si="198"/>
        <v>0</v>
      </c>
      <c r="W497" s="135">
        <f t="shared" ca="1" si="199"/>
        <v>0</v>
      </c>
      <c r="X497" s="135">
        <f t="shared" ca="1" si="200"/>
        <v>0</v>
      </c>
      <c r="Y497" s="135">
        <f t="shared" ca="1" si="201"/>
        <v>0</v>
      </c>
      <c r="Z497" s="129">
        <f t="shared" si="202"/>
        <v>0</v>
      </c>
      <c r="AA497" s="129">
        <f t="shared" si="203"/>
        <v>0</v>
      </c>
      <c r="AB497" s="130">
        <f t="shared" ca="1" si="204"/>
        <v>0</v>
      </c>
      <c r="AC497" s="130">
        <f t="shared" ca="1" si="205"/>
        <v>0</v>
      </c>
      <c r="AD497" s="130">
        <f t="shared" si="213"/>
        <v>0</v>
      </c>
      <c r="AE497" s="130">
        <f t="shared" si="214"/>
        <v>0</v>
      </c>
      <c r="AF497" s="130">
        <f t="shared" ca="1" si="206"/>
        <v>0</v>
      </c>
      <c r="AG497" s="130">
        <f t="shared" ca="1" si="207"/>
        <v>0</v>
      </c>
      <c r="AH497" s="218"/>
      <c r="AI497" s="204"/>
      <c r="AJ497" s="204"/>
      <c r="AK497" s="162">
        <f t="shared" si="215"/>
        <v>477</v>
      </c>
      <c r="AL497" s="70">
        <f t="shared" si="208"/>
        <v>0</v>
      </c>
      <c r="AM497" s="70" t="e">
        <f>VLOOKUP(Worksheet!N497,code!$K$3:$M$13,3,FALSE)</f>
        <v>#N/A</v>
      </c>
      <c r="AN497" s="158" t="str">
        <f t="shared" si="190"/>
        <v/>
      </c>
      <c r="AO497" s="158" t="str">
        <f t="shared" si="209"/>
        <v/>
      </c>
      <c r="AP497" s="70" t="str">
        <f t="shared" si="210"/>
        <v/>
      </c>
      <c r="AQ497" s="158" t="str">
        <f t="shared" si="191"/>
        <v/>
      </c>
      <c r="AR497" s="158" t="str">
        <f t="shared" si="211"/>
        <v/>
      </c>
    </row>
    <row r="498" spans="1:44" ht="11.25" customHeight="1" x14ac:dyDescent="0.2">
      <c r="A498" s="131" t="s">
        <v>738</v>
      </c>
      <c r="B498" s="133"/>
      <c r="C498" s="133"/>
      <c r="D498" s="133"/>
      <c r="E498" s="133">
        <v>1</v>
      </c>
      <c r="F498" s="143">
        <f t="shared" si="212"/>
        <v>0</v>
      </c>
      <c r="G498" s="147"/>
      <c r="H498" s="148"/>
      <c r="I498" s="144"/>
      <c r="J498" s="150"/>
      <c r="K498" s="151"/>
      <c r="L498" s="152">
        <f t="shared" si="192"/>
        <v>0</v>
      </c>
      <c r="M498" s="152">
        <f t="shared" si="193"/>
        <v>0</v>
      </c>
      <c r="N498" s="155"/>
      <c r="O498" s="154"/>
      <c r="P498" s="146"/>
      <c r="Q498" s="128">
        <f ca="1">IF(OR(ISBLANK($C$10),ISBLANK($C$12),ISBLANK($G$12),ISBLANK($G$13),AND(LEFT(G498,6)="Atrium",ISBLANK(I498))=TRUE)=TRUE,0,IF(LEFT(G498,6)="Atrium",IF(G498='ASHRAE 90.1 2013 - CST'!$D$2,0.4+I498*0.02,I498*0.03),IF(ISBLANK(G498),IF(ISBLANK(H498),"0",VLOOKUP(H498,INDIRECT("BSSTTable_"&amp;$C$10),2,FALSE)),INDEX(INDIRECT("CSTTable_"&amp;$C$10),MATCH($C$12,INDIRECT("BldgTypes_"&amp;$C$10),0),MATCH(G498,INDIRECT("CSTTableTypes_"&amp;$C$10),0)))))</f>
        <v>0</v>
      </c>
      <c r="R498" s="128">
        <f t="shared" ca="1" si="194"/>
        <v>0</v>
      </c>
      <c r="S498" s="128">
        <f t="shared" ca="1" si="195"/>
        <v>0</v>
      </c>
      <c r="T498" s="130">
        <f t="shared" si="196"/>
        <v>0</v>
      </c>
      <c r="U498" s="130">
        <f t="shared" si="197"/>
        <v>0</v>
      </c>
      <c r="V498" s="135">
        <f t="shared" ca="1" si="198"/>
        <v>0</v>
      </c>
      <c r="W498" s="135">
        <f t="shared" ca="1" si="199"/>
        <v>0</v>
      </c>
      <c r="X498" s="135">
        <f t="shared" ca="1" si="200"/>
        <v>0</v>
      </c>
      <c r="Y498" s="135">
        <f t="shared" ca="1" si="201"/>
        <v>0</v>
      </c>
      <c r="Z498" s="129">
        <f t="shared" si="202"/>
        <v>0</v>
      </c>
      <c r="AA498" s="129">
        <f t="shared" si="203"/>
        <v>0</v>
      </c>
      <c r="AB498" s="130">
        <f t="shared" ca="1" si="204"/>
        <v>0</v>
      </c>
      <c r="AC498" s="130">
        <f t="shared" ca="1" si="205"/>
        <v>0</v>
      </c>
      <c r="AD498" s="130">
        <f t="shared" si="213"/>
        <v>0</v>
      </c>
      <c r="AE498" s="130">
        <f t="shared" si="214"/>
        <v>0</v>
      </c>
      <c r="AF498" s="130">
        <f t="shared" ca="1" si="206"/>
        <v>0</v>
      </c>
      <c r="AG498" s="130">
        <f t="shared" ca="1" si="207"/>
        <v>0</v>
      </c>
      <c r="AH498" s="218"/>
      <c r="AI498" s="204"/>
      <c r="AJ498" s="204"/>
      <c r="AK498" s="162">
        <f t="shared" si="215"/>
        <v>478</v>
      </c>
      <c r="AL498" s="70">
        <f t="shared" si="208"/>
        <v>0</v>
      </c>
      <c r="AM498" s="70" t="e">
        <f>VLOOKUP(Worksheet!N498,code!$K$3:$M$13,3,FALSE)</f>
        <v>#N/A</v>
      </c>
      <c r="AN498" s="158" t="str">
        <f t="shared" si="190"/>
        <v/>
      </c>
      <c r="AO498" s="158" t="str">
        <f t="shared" si="209"/>
        <v/>
      </c>
      <c r="AP498" s="70" t="str">
        <f t="shared" si="210"/>
        <v/>
      </c>
      <c r="AQ498" s="158" t="str">
        <f t="shared" si="191"/>
        <v/>
      </c>
      <c r="AR498" s="158" t="str">
        <f t="shared" si="211"/>
        <v/>
      </c>
    </row>
    <row r="499" spans="1:44" ht="11.25" customHeight="1" x14ac:dyDescent="0.2">
      <c r="A499" s="131" t="s">
        <v>738</v>
      </c>
      <c r="B499" s="133"/>
      <c r="C499" s="133"/>
      <c r="D499" s="133"/>
      <c r="E499" s="133">
        <v>1</v>
      </c>
      <c r="F499" s="143">
        <f t="shared" si="212"/>
        <v>0</v>
      </c>
      <c r="G499" s="147"/>
      <c r="H499" s="148"/>
      <c r="I499" s="144"/>
      <c r="J499" s="150"/>
      <c r="K499" s="151"/>
      <c r="L499" s="152">
        <f t="shared" si="192"/>
        <v>0</v>
      </c>
      <c r="M499" s="152">
        <f t="shared" si="193"/>
        <v>0</v>
      </c>
      <c r="N499" s="155"/>
      <c r="O499" s="154"/>
      <c r="P499" s="146"/>
      <c r="Q499" s="128">
        <f ca="1">IF(OR(ISBLANK($C$10),ISBLANK($C$12),ISBLANK($G$12),ISBLANK($G$13),AND(LEFT(G499,6)="Atrium",ISBLANK(I499))=TRUE)=TRUE,0,IF(LEFT(G499,6)="Atrium",IF(G499='ASHRAE 90.1 2013 - CST'!$D$2,0.4+I499*0.02,I499*0.03),IF(ISBLANK(G499),IF(ISBLANK(H499),"0",VLOOKUP(H499,INDIRECT("BSSTTable_"&amp;$C$10),2,FALSE)),INDEX(INDIRECT("CSTTable_"&amp;$C$10),MATCH($C$12,INDIRECT("BldgTypes_"&amp;$C$10),0),MATCH(G499,INDIRECT("CSTTableTypes_"&amp;$C$10),0)))))</f>
        <v>0</v>
      </c>
      <c r="R499" s="128">
        <f t="shared" ca="1" si="194"/>
        <v>0</v>
      </c>
      <c r="S499" s="128">
        <f t="shared" ca="1" si="195"/>
        <v>0</v>
      </c>
      <c r="T499" s="130">
        <f t="shared" si="196"/>
        <v>0</v>
      </c>
      <c r="U499" s="130">
        <f t="shared" si="197"/>
        <v>0</v>
      </c>
      <c r="V499" s="135">
        <f t="shared" ca="1" si="198"/>
        <v>0</v>
      </c>
      <c r="W499" s="135">
        <f t="shared" ca="1" si="199"/>
        <v>0</v>
      </c>
      <c r="X499" s="135">
        <f t="shared" ca="1" si="200"/>
        <v>0</v>
      </c>
      <c r="Y499" s="135">
        <f t="shared" ca="1" si="201"/>
        <v>0</v>
      </c>
      <c r="Z499" s="129">
        <f t="shared" si="202"/>
        <v>0</v>
      </c>
      <c r="AA499" s="129">
        <f t="shared" si="203"/>
        <v>0</v>
      </c>
      <c r="AB499" s="130">
        <f t="shared" ca="1" si="204"/>
        <v>0</v>
      </c>
      <c r="AC499" s="130">
        <f t="shared" ca="1" si="205"/>
        <v>0</v>
      </c>
      <c r="AD499" s="130">
        <f t="shared" si="213"/>
        <v>0</v>
      </c>
      <c r="AE499" s="130">
        <f t="shared" si="214"/>
        <v>0</v>
      </c>
      <c r="AF499" s="130">
        <f t="shared" ca="1" si="206"/>
        <v>0</v>
      </c>
      <c r="AG499" s="130">
        <f t="shared" ca="1" si="207"/>
        <v>0</v>
      </c>
      <c r="AH499" s="218"/>
      <c r="AI499" s="204"/>
      <c r="AJ499" s="204"/>
      <c r="AK499" s="162">
        <f t="shared" si="215"/>
        <v>479</v>
      </c>
      <c r="AL499" s="70">
        <f t="shared" si="208"/>
        <v>0</v>
      </c>
      <c r="AM499" s="70" t="e">
        <f>VLOOKUP(Worksheet!N499,code!$K$3:$M$13,3,FALSE)</f>
        <v>#N/A</v>
      </c>
      <c r="AN499" s="158" t="str">
        <f t="shared" si="190"/>
        <v/>
      </c>
      <c r="AO499" s="158" t="str">
        <f t="shared" si="209"/>
        <v/>
      </c>
      <c r="AP499" s="70" t="str">
        <f t="shared" si="210"/>
        <v/>
      </c>
      <c r="AQ499" s="158" t="str">
        <f t="shared" si="191"/>
        <v/>
      </c>
      <c r="AR499" s="158" t="str">
        <f t="shared" si="211"/>
        <v/>
      </c>
    </row>
    <row r="500" spans="1:44" ht="11.25" customHeight="1" x14ac:dyDescent="0.2">
      <c r="A500" s="131" t="s">
        <v>738</v>
      </c>
      <c r="B500" s="133"/>
      <c r="C500" s="133"/>
      <c r="D500" s="133"/>
      <c r="E500" s="133">
        <v>1</v>
      </c>
      <c r="F500" s="143">
        <f t="shared" si="212"/>
        <v>0</v>
      </c>
      <c r="G500" s="147"/>
      <c r="H500" s="148"/>
      <c r="I500" s="144"/>
      <c r="J500" s="150"/>
      <c r="K500" s="151"/>
      <c r="L500" s="152">
        <f t="shared" si="192"/>
        <v>0</v>
      </c>
      <c r="M500" s="152">
        <f t="shared" si="193"/>
        <v>0</v>
      </c>
      <c r="N500" s="155"/>
      <c r="O500" s="154"/>
      <c r="P500" s="146"/>
      <c r="Q500" s="128">
        <f ca="1">IF(OR(ISBLANK($C$10),ISBLANK($C$12),ISBLANK($G$12),ISBLANK($G$13),AND(LEFT(G500,6)="Atrium",ISBLANK(I500))=TRUE)=TRUE,0,IF(LEFT(G500,6)="Atrium",IF(G500='ASHRAE 90.1 2013 - CST'!$D$2,0.4+I500*0.02,I500*0.03),IF(ISBLANK(G500),IF(ISBLANK(H500),"0",VLOOKUP(H500,INDIRECT("BSSTTable_"&amp;$C$10),2,FALSE)),INDEX(INDIRECT("CSTTable_"&amp;$C$10),MATCH($C$12,INDIRECT("BldgTypes_"&amp;$C$10),0),MATCH(G500,INDIRECT("CSTTableTypes_"&amp;$C$10),0)))))</f>
        <v>0</v>
      </c>
      <c r="R500" s="128">
        <f t="shared" ca="1" si="194"/>
        <v>0</v>
      </c>
      <c r="S500" s="128">
        <f t="shared" ca="1" si="195"/>
        <v>0</v>
      </c>
      <c r="T500" s="130">
        <f t="shared" si="196"/>
        <v>0</v>
      </c>
      <c r="U500" s="130">
        <f t="shared" si="197"/>
        <v>0</v>
      </c>
      <c r="V500" s="135">
        <f t="shared" ca="1" si="198"/>
        <v>0</v>
      </c>
      <c r="W500" s="135">
        <f t="shared" ca="1" si="199"/>
        <v>0</v>
      </c>
      <c r="X500" s="135">
        <f t="shared" ca="1" si="200"/>
        <v>0</v>
      </c>
      <c r="Y500" s="135">
        <f t="shared" ca="1" si="201"/>
        <v>0</v>
      </c>
      <c r="Z500" s="129">
        <f t="shared" si="202"/>
        <v>0</v>
      </c>
      <c r="AA500" s="129">
        <f t="shared" si="203"/>
        <v>0</v>
      </c>
      <c r="AB500" s="130">
        <f t="shared" ca="1" si="204"/>
        <v>0</v>
      </c>
      <c r="AC500" s="130">
        <f t="shared" ca="1" si="205"/>
        <v>0</v>
      </c>
      <c r="AD500" s="130">
        <f t="shared" si="213"/>
        <v>0</v>
      </c>
      <c r="AE500" s="130">
        <f t="shared" si="214"/>
        <v>0</v>
      </c>
      <c r="AF500" s="130">
        <f t="shared" ca="1" si="206"/>
        <v>0</v>
      </c>
      <c r="AG500" s="130">
        <f t="shared" ca="1" si="207"/>
        <v>0</v>
      </c>
      <c r="AH500" s="218"/>
      <c r="AI500" s="204"/>
      <c r="AJ500" s="204"/>
      <c r="AK500" s="162">
        <f t="shared" si="215"/>
        <v>480</v>
      </c>
      <c r="AL500" s="70">
        <f t="shared" si="208"/>
        <v>0</v>
      </c>
      <c r="AM500" s="70" t="e">
        <f>VLOOKUP(Worksheet!N500,code!$K$3:$M$13,3,FALSE)</f>
        <v>#N/A</v>
      </c>
      <c r="AN500" s="158" t="str">
        <f t="shared" si="190"/>
        <v/>
      </c>
      <c r="AO500" s="158" t="str">
        <f t="shared" si="209"/>
        <v/>
      </c>
      <c r="AP500" s="70" t="str">
        <f t="shared" si="210"/>
        <v/>
      </c>
      <c r="AQ500" s="158" t="str">
        <f t="shared" si="191"/>
        <v/>
      </c>
      <c r="AR500" s="158" t="str">
        <f t="shared" si="211"/>
        <v/>
      </c>
    </row>
  </sheetData>
  <sheetProtection algorithmName="SHA-512" hashValue="G34L1Ip7C0IZaEB/WxVJjl51RcVY7b+bC+XrTH5F6xm3eIOwXyzVVCRo80Ul9FKPPt2QiAhtG1UIDqczt0u59Q==" saltValue="3trTGDIsNlQMz1Lu4Jfgpw==" spinCount="100000" sheet="1" objects="1" scenarios="1" formatCells="0" formatColumns="0" formatRows="0"/>
  <dataConsolidate/>
  <mergeCells count="28">
    <mergeCell ref="A13:B13"/>
    <mergeCell ref="C13:E13"/>
    <mergeCell ref="W1:AC1"/>
    <mergeCell ref="C12:E12"/>
    <mergeCell ref="A12:B12"/>
    <mergeCell ref="W4:AC4"/>
    <mergeCell ref="W3:AC3"/>
    <mergeCell ref="W5:AC5"/>
    <mergeCell ref="N13:S13"/>
    <mergeCell ref="B3:D3"/>
    <mergeCell ref="F3:L3"/>
    <mergeCell ref="W2:AC2"/>
    <mergeCell ref="AH12:AI12"/>
    <mergeCell ref="W6:AC6"/>
    <mergeCell ref="N12:S12"/>
    <mergeCell ref="A9:B9"/>
    <mergeCell ref="A11:B11"/>
    <mergeCell ref="A10:B10"/>
    <mergeCell ref="W7:AC7"/>
    <mergeCell ref="A15:P15"/>
    <mergeCell ref="G18:H18"/>
    <mergeCell ref="R18:R19"/>
    <mergeCell ref="Q15:AG15"/>
    <mergeCell ref="Q18:Q19"/>
    <mergeCell ref="G19:G20"/>
    <mergeCell ref="Z16:AF16"/>
    <mergeCell ref="V18:X18"/>
    <mergeCell ref="AD18:AG18"/>
  </mergeCells>
  <phoneticPr fontId="10" type="noConversion"/>
  <conditionalFormatting sqref="O21:O500">
    <cfRule type="expression" dxfId="3" priority="8" stopIfTrue="1">
      <formula>LEFT($N21,3)&lt;&gt;"LED"</formula>
    </cfRule>
  </conditionalFormatting>
  <conditionalFormatting sqref="A11:C11">
    <cfRule type="expression" dxfId="2" priority="5">
      <formula>$C$10&lt;&gt;2013</formula>
    </cfRule>
  </conditionalFormatting>
  <conditionalFormatting sqref="I21:I500">
    <cfRule type="expression" dxfId="1" priority="4">
      <formula>AND($C$10=2013,LEFT(G21,6)="Atrium")=TRUE</formula>
    </cfRule>
  </conditionalFormatting>
  <dataValidations count="11">
    <dataValidation type="list" allowBlank="1" showInputMessage="1" showErrorMessage="1" sqref="C13">
      <formula1>"New,Major Renovation"</formula1>
    </dataValidation>
    <dataValidation type="list" allowBlank="1" showInputMessage="1" showErrorMessage="1" sqref="N21:N500">
      <formula1>FixtureTypes</formula1>
    </dataValidation>
    <dataValidation type="list" allowBlank="1" showInputMessage="1" showErrorMessage="1" sqref="O21:O500">
      <formula1>INDIRECT(VLOOKUP($N21,LEDListTable,4,FALSE))</formula1>
    </dataValidation>
    <dataValidation type="list" allowBlank="1" showInputMessage="1" showErrorMessage="1" sqref="C10">
      <formula1>"2013"</formula1>
    </dataValidation>
    <dataValidation type="list" allowBlank="1" showInputMessage="1" showErrorMessage="1" sqref="C11">
      <formula1>"0,1,2,3,4"</formula1>
    </dataValidation>
    <dataValidation type="list" allowBlank="1" showInputMessage="1" showErrorMessage="1" sqref="C12:E12">
      <formula1>INDIRECT("BldgTypes_"&amp;$C$10)</formula1>
    </dataValidation>
    <dataValidation type="list" allowBlank="1" showInputMessage="1" showErrorMessage="1" sqref="G21:G500">
      <formula1>INDIRECT("CSTTypes_"&amp;$C$10)</formula1>
    </dataValidation>
    <dataValidation type="list" allowBlank="1" showInputMessage="1" showErrorMessage="1" sqref="H21:H500">
      <formula1>INDIRECT("BSSTTypes_"&amp;$C$10)</formula1>
    </dataValidation>
    <dataValidation type="list" allowBlank="1" showInputMessage="1" showErrorMessage="1" sqref="K21:K500">
      <formula1>"Yes,No"</formula1>
    </dataValidation>
    <dataValidation type="list" allowBlank="1" showInputMessage="1" showErrorMessage="1" sqref="G13">
      <formula1>HVAC</formula1>
    </dataValidation>
    <dataValidation type="list" allowBlank="1" showInputMessage="1" showErrorMessage="1" sqref="G12">
      <formula1>"Large Commercial, Small Commercial"</formula1>
    </dataValidation>
  </dataValidations>
  <printOptions headings="1" gridLines="1"/>
  <pageMargins left="0.26" right="0.19" top="1" bottom="1" header="0.5" footer="0.5"/>
  <pageSetup paperSize="5" scale="39" fitToHeight="29" orientation="landscape" horizontalDpi="4294967293" r:id="rId1"/>
  <headerFooter alignWithMargins="0">
    <oddHeader>&amp;C&amp;F</oddHeader>
    <oddFooter>Page &amp;P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5CE873F-DCA6-44D5-8D10-BADF19C36988}">
            <xm:f>OR(AND($G21='ASHRAE 90.1 2013 - CST'!$B$2,$I21&gt;=20)=TRUE,AND($G21='ASHRAE 90.1 2013 - CST'!$C$2,OR($I21&lt;20,$I21&gt;40)=TRUE)=TRUE,AND($G21='ASHRAE 90.1 2013 - CST'!$D$2,$I21&lt;=40)=TRUE)=TRUE</xm:f>
            <x14:dxf>
              <fill>
                <patternFill>
                  <bgColor rgb="FFFF0000"/>
                </patternFill>
              </fill>
            </x14:dxf>
          </x14:cfRule>
          <xm:sqref>I21:I500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807"/>
  <sheetViews>
    <sheetView workbookViewId="0"/>
  </sheetViews>
  <sheetFormatPr defaultRowHeight="13.2" x14ac:dyDescent="0.25"/>
  <cols>
    <col min="1" max="1" width="12.6640625" bestFit="1" customWidth="1"/>
    <col min="2" max="2" width="11.6640625" bestFit="1" customWidth="1"/>
    <col min="3" max="3" width="6" bestFit="1" customWidth="1"/>
    <col min="4" max="4" width="12.5546875" bestFit="1" customWidth="1"/>
    <col min="5" max="5" width="17.6640625" bestFit="1" customWidth="1"/>
    <col min="6" max="6" width="13.5546875" bestFit="1" customWidth="1"/>
    <col min="7" max="7" width="14.88671875" bestFit="1" customWidth="1"/>
    <col min="8" max="9" width="18.77734375" bestFit="1" customWidth="1"/>
    <col min="10" max="10" width="23.21875" bestFit="1" customWidth="1"/>
    <col min="11" max="11" width="22.109375" bestFit="1" customWidth="1"/>
    <col min="12" max="12" width="24.77734375" bestFit="1" customWidth="1"/>
    <col min="13" max="14" width="21.88671875" bestFit="1" customWidth="1"/>
    <col min="15" max="15" width="14.44140625" bestFit="1" customWidth="1"/>
    <col min="16" max="16" width="18.6640625" bestFit="1" customWidth="1"/>
    <col min="17" max="17" width="18.109375" bestFit="1" customWidth="1"/>
    <col min="18" max="18" width="15.5546875" bestFit="1" customWidth="1"/>
    <col min="19" max="19" width="15.5546875" customWidth="1"/>
    <col min="20" max="20" width="19.109375" bestFit="1" customWidth="1"/>
    <col min="21" max="25" width="15.5546875" customWidth="1"/>
    <col min="27" max="27" width="22.6640625" bestFit="1" customWidth="1"/>
    <col min="28" max="28" width="20.44140625" bestFit="1" customWidth="1"/>
    <col min="29" max="29" width="6.88671875" bestFit="1" customWidth="1"/>
    <col min="30" max="30" width="18.33203125" bestFit="1" customWidth="1"/>
    <col min="31" max="31" width="19.6640625" customWidth="1"/>
  </cols>
  <sheetData>
    <row r="1" spans="1:31" ht="39.6" x14ac:dyDescent="0.25">
      <c r="A1" s="19" t="s">
        <v>682</v>
      </c>
      <c r="B1" s="20" t="s">
        <v>683</v>
      </c>
      <c r="C1" s="20" t="s">
        <v>684</v>
      </c>
      <c r="D1" s="20" t="s">
        <v>685</v>
      </c>
      <c r="E1" s="19" t="s">
        <v>686</v>
      </c>
      <c r="F1" s="20" t="s">
        <v>700</v>
      </c>
      <c r="G1" s="19" t="s">
        <v>701</v>
      </c>
      <c r="H1" s="20" t="s">
        <v>687</v>
      </c>
      <c r="I1" s="20" t="s">
        <v>706</v>
      </c>
      <c r="J1" s="20" t="s">
        <v>688</v>
      </c>
      <c r="K1" s="20" t="s">
        <v>689</v>
      </c>
      <c r="L1" s="20" t="s">
        <v>690</v>
      </c>
      <c r="M1" s="19" t="s">
        <v>691</v>
      </c>
      <c r="N1" s="19" t="s">
        <v>692</v>
      </c>
      <c r="O1" t="s">
        <v>702</v>
      </c>
      <c r="P1" t="s">
        <v>703</v>
      </c>
      <c r="Q1" t="s">
        <v>704</v>
      </c>
      <c r="R1" s="20" t="s">
        <v>705</v>
      </c>
      <c r="S1" s="180" t="s">
        <v>1062</v>
      </c>
      <c r="T1" s="180" t="s">
        <v>1063</v>
      </c>
      <c r="U1" s="180" t="s">
        <v>1064</v>
      </c>
      <c r="V1" s="180" t="s">
        <v>737</v>
      </c>
      <c r="W1" s="180" t="s">
        <v>765</v>
      </c>
      <c r="X1" s="180" t="s">
        <v>1065</v>
      </c>
      <c r="Y1" s="180" t="s">
        <v>644</v>
      </c>
      <c r="AA1" s="6" t="s">
        <v>733</v>
      </c>
      <c r="AB1" s="6" t="s">
        <v>734</v>
      </c>
      <c r="AC1" s="6"/>
      <c r="AD1" t="s">
        <v>735</v>
      </c>
      <c r="AE1" t="s">
        <v>736</v>
      </c>
    </row>
    <row r="2" spans="1:31" x14ac:dyDescent="0.25">
      <c r="A2" t="str">
        <f>IF(ISERROR(VLOOKUP(Worksheet!N21,MeasureLookup,2,FALSE))=FALSE,VLOOKUP(Worksheet!N21,MeasureLookup,2,FALSE),"")</f>
        <v/>
      </c>
      <c r="D2">
        <f>IF(ISERROR(Worksheet!P21)=FALSE,Worksheet!P21,"")</f>
        <v>0</v>
      </c>
      <c r="E2" s="6" t="s">
        <v>727</v>
      </c>
      <c r="F2" s="178"/>
      <c r="G2" s="178"/>
      <c r="H2" s="224" t="str">
        <f>IF(Worksheet!AN21&lt;&gt;"",IF(Worksheet!AN21&gt;0,Worksheet!AN21/IF(Worksheet!M21&gt;0,Worksheet!M21,Worksheet!L21),""),"")</f>
        <v/>
      </c>
      <c r="I2" s="225">
        <f>IF(ISBLANK(Worksheet!L21)=FALSE,Worksheet!L21,"")</f>
        <v>0</v>
      </c>
      <c r="J2" s="226" t="str">
        <f>IF(Worksheet!L21&lt;&gt;0, IFERROR(VLOOKUP(Worksheet!$C$12,SavingsSupportTable,3,FALSE)*Worksheet!AO21*IFERROR(1+VLOOKUP(Worksheet!$C$12,SavingsSupportTable,MATCH(Worksheet!$G$13,HVACe_Options,0)+4,FALSE),1)/IF(Worksheet!M21&gt;0,Worksheet!M21,Worksheet!L21),""),"")</f>
        <v/>
      </c>
      <c r="K2" s="226" t="str">
        <f>IF(Worksheet!L21&lt;&gt;0, IFERROR(VLOOKUP(Worksheet!$C$12,SavingsSupportTable,2,FALSE)*Worksheet!AO21*IF(IFERROR(MATCH(Worksheet!$G$13,HVACe_Options,0),0)&gt;0,1+VLOOKUP(Worksheet!$C$12,SavingsSupportTable,4,FALSE),1)/IF(Worksheet!M21&gt;0,Worksheet!M21,Worksheet!L21),""),"")</f>
        <v/>
      </c>
      <c r="L2" s="226" t="str">
        <f>IF(ISERROR(J2*15)=FALSE,J2*15,"")</f>
        <v/>
      </c>
      <c r="M2" s="226" t="str">
        <f>IF(Worksheet!L21&lt;&gt;0,IFERROR(VLOOKUP(Worksheet!$C$12,SavingsSupportTable,3,FALSE)*Worksheet!AO21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&gt;0,Worksheet!M21,Worksheet!L21),0),"")</f>
        <v/>
      </c>
      <c r="N2" s="226" t="str">
        <f>IF(ISERROR(M2*15)=FALSE,M2*15,"")</f>
        <v/>
      </c>
      <c r="R2">
        <f>IF(ISBLANK(Worksheet!M21)=FALSE,Worksheet!M21,"")</f>
        <v>0</v>
      </c>
      <c r="S2" t="str">
        <f>IF(Worksheet!A21="-","",Worksheet!A21)</f>
        <v/>
      </c>
      <c r="T2" t="str">
        <f>IF(S2="","",IF(Worksheet!G21="","",Worksheet!G21))</f>
        <v/>
      </c>
      <c r="U2" t="str">
        <f>IF(S2="","",IF(Worksheet!H21="","",Worksheet!H21))</f>
        <v/>
      </c>
      <c r="V2" t="str">
        <f>IF(Worksheet!N21="","",Worksheet!N21)</f>
        <v/>
      </c>
      <c r="W2" t="str">
        <f>IF(Worksheet!O21="","",Worksheet!O21)</f>
        <v/>
      </c>
      <c r="X2" t="str">
        <f>IF(Worksheet!F21=0,"",Worksheet!F21)</f>
        <v/>
      </c>
      <c r="Y2" t="str">
        <f>IF(Worksheet!P21=0,"",Worksheet!P21)</f>
        <v/>
      </c>
      <c r="AA2" s="224">
        <f ca="1">Worksheet!AD7</f>
        <v>0</v>
      </c>
      <c r="AB2" s="224">
        <f ca="1">Worksheet!AE7</f>
        <v>0</v>
      </c>
      <c r="AD2" s="226">
        <f ca="1">Worksheet!T12</f>
        <v>0</v>
      </c>
      <c r="AE2" s="226">
        <f ca="1">Worksheet!T13</f>
        <v>0</v>
      </c>
    </row>
    <row r="3" spans="1:31" x14ac:dyDescent="0.25">
      <c r="A3" t="str">
        <f>IF(ISERROR(VLOOKUP(Worksheet!N22,MeasureLookup,2,FALSE))=FALSE,VLOOKUP(Worksheet!N22,MeasureLookup,2,FALSE),"")</f>
        <v/>
      </c>
      <c r="D3">
        <f>IF(ISERROR(Worksheet!P22)=FALSE,Worksheet!P22,"")</f>
        <v>0</v>
      </c>
      <c r="E3" s="6" t="s">
        <v>727</v>
      </c>
      <c r="F3" s="178"/>
      <c r="G3" s="178"/>
      <c r="H3" s="224" t="str">
        <f>IF(Worksheet!AN22&lt;&gt;"",IF(Worksheet!AN22&gt;0,Worksheet!AN22/IF(Worksheet!M22&gt;0,Worksheet!M22,Worksheet!L22),""),"")</f>
        <v/>
      </c>
      <c r="I3" s="225">
        <f>IF(ISBLANK(Worksheet!L22)=FALSE,Worksheet!L22,"")</f>
        <v>0</v>
      </c>
      <c r="J3" s="226" t="str">
        <f>IF(Worksheet!L22&lt;&gt;0, IFERROR(VLOOKUP(Worksheet!$C$12,SavingsSupportTable,3,FALSE)*Worksheet!AO22*IFERROR(1+VLOOKUP(Worksheet!$C$12,SavingsSupportTable,MATCH(Worksheet!$G$13,HVACe_Options,0)+4,FALSE),1)/IF(Worksheet!M22&gt;0,Worksheet!M22,Worksheet!L22),""),"")</f>
        <v/>
      </c>
      <c r="K3" s="226" t="str">
        <f>IF(Worksheet!L22&lt;&gt;0, IFERROR(VLOOKUP(Worksheet!$C$12,SavingsSupportTable,2,FALSE)*Worksheet!AO22*IF(IFERROR(MATCH(Worksheet!$G$13,HVACe_Options,0),0)&gt;0,1+VLOOKUP(Worksheet!$C$12,SavingsSupportTable,4,FALSE),1)/IF(Worksheet!M22&gt;0,Worksheet!M22,Worksheet!L22),""),"")</f>
        <v/>
      </c>
      <c r="L3" s="226" t="str">
        <f t="shared" ref="L3:L66" si="0">IF(ISERROR(J3*15)=FALSE,J3*15,"")</f>
        <v/>
      </c>
      <c r="M3" s="226" t="str">
        <f>IF(Worksheet!L22&lt;&gt;0,IFERROR(VLOOKUP(Worksheet!$C$12,SavingsSupportTable,3,FALSE)*Worksheet!AO22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&gt;0,Worksheet!M22,Worksheet!L22),0),"")</f>
        <v/>
      </c>
      <c r="N3" s="226" t="str">
        <f t="shared" ref="N3:N66" si="1">IF(ISERROR(M3*15)=FALSE,M3*15,"")</f>
        <v/>
      </c>
      <c r="R3">
        <f>IF(ISBLANK(Worksheet!M22)=FALSE,Worksheet!M22,"")</f>
        <v>0</v>
      </c>
      <c r="S3" t="str">
        <f>IF(Worksheet!A22="-","",IF(Worksheet!A22="",S2,Worksheet!A22))</f>
        <v/>
      </c>
      <c r="T3" t="str">
        <f>IF(S3="","",IF(AND(Worksheet!G22="",Worksheet!H22="")=TRUE,T2,IF(Worksheet!G22="","",Worksheet!G22)))</f>
        <v/>
      </c>
      <c r="U3" t="str">
        <f>IF(S3="","",IF(AND(Worksheet!G22="",Worksheet!H22="")=TRUE,U2,IF(Worksheet!H22="","",Worksheet!H22)))</f>
        <v/>
      </c>
      <c r="V3" t="str">
        <f>IF(Worksheet!N22="","",Worksheet!N22)</f>
        <v/>
      </c>
      <c r="W3" t="str">
        <f>IF(Worksheet!O22="","",Worksheet!O22)</f>
        <v/>
      </c>
      <c r="X3" t="str">
        <f>IF(Worksheet!F22=0,"",Worksheet!F22)</f>
        <v/>
      </c>
      <c r="Y3" t="str">
        <f>IF(Worksheet!P22=0,"",Worksheet!P22)</f>
        <v/>
      </c>
      <c r="AA3" s="178"/>
      <c r="AB3" s="178"/>
      <c r="AC3" s="6" t="s">
        <v>750</v>
      </c>
      <c r="AD3" s="226" t="str">
        <f ca="1">IF(ISERROR(VLOOKUP(Worksheet!$C$12,SavingsSupportTable,3,FALSE)*AD2)=FALSE, VLOOKUP(Worksheet!$C$12,SavingsSupportTable,3,FALSE)*AD2*(1+VLOOKUP(Worksheet!$C$12,SavingsSupportTable,MATCH(Worksheet!$G$13,HVACe_Options,0)+4,FALSE)),"")</f>
        <v/>
      </c>
      <c r="AE3" s="226" t="str">
        <f ca="1">IF(ISERROR(VLOOKUP(Worksheet!$C$12,SavingsSupportTable,3,FALSE)*AE2)=FALSE, VLOOKUP(Worksheet!$C$12,SavingsSupportTable,3,FALSE)*AE2*(1+VLOOKUP(Worksheet!$C$12,SavingsSupportTable,MATCH(Worksheet!$G$13,HVACe_Options,0)+4,FALSE)),"")</f>
        <v/>
      </c>
    </row>
    <row r="4" spans="1:31" x14ac:dyDescent="0.25">
      <c r="A4" t="str">
        <f>IF(ISERROR(VLOOKUP(Worksheet!N23,MeasureLookup,2,FALSE))=FALSE,VLOOKUP(Worksheet!N23,MeasureLookup,2,FALSE),"")</f>
        <v/>
      </c>
      <c r="D4">
        <f>IF(ISERROR(Worksheet!P23)=FALSE,Worksheet!P23,"")</f>
        <v>0</v>
      </c>
      <c r="E4" s="6" t="s">
        <v>727</v>
      </c>
      <c r="F4" s="178"/>
      <c r="G4" s="178"/>
      <c r="H4" s="224" t="str">
        <f>IF(Worksheet!AN23&lt;&gt;"",IF(Worksheet!AN23&gt;0,Worksheet!AN23/IF(Worksheet!M23&gt;0,Worksheet!M23,Worksheet!L23),""),"")</f>
        <v/>
      </c>
      <c r="I4" s="225">
        <f>IF(ISBLANK(Worksheet!L23)=FALSE,Worksheet!L23,"")</f>
        <v>0</v>
      </c>
      <c r="J4" s="226" t="str">
        <f>IF(Worksheet!L23&lt;&gt;0, IFERROR(VLOOKUP(Worksheet!$C$12,SavingsSupportTable,3,FALSE)*Worksheet!AO23*IFERROR(1+VLOOKUP(Worksheet!$C$12,SavingsSupportTable,MATCH(Worksheet!$G$13,HVACe_Options,0)+4,FALSE),1)/IF(Worksheet!M23&gt;0,Worksheet!M23,Worksheet!L23),""),"")</f>
        <v/>
      </c>
      <c r="K4" s="226" t="str">
        <f>IF(Worksheet!L23&lt;&gt;0, IFERROR(VLOOKUP(Worksheet!$C$12,SavingsSupportTable,2,FALSE)*Worksheet!AO23*IF(IFERROR(MATCH(Worksheet!$G$13,HVACe_Options,0),0)&gt;0,1+VLOOKUP(Worksheet!$C$12,SavingsSupportTable,4,FALSE),1)/IF(Worksheet!M23&gt;0,Worksheet!M23,Worksheet!L23),""),"")</f>
        <v/>
      </c>
      <c r="L4" s="226" t="str">
        <f t="shared" si="0"/>
        <v/>
      </c>
      <c r="M4" s="226" t="str">
        <f>IF(Worksheet!L23&lt;&gt;0,IFERROR(VLOOKUP(Worksheet!$C$12,SavingsSupportTable,3,FALSE)*Worksheet!AO23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&gt;0,Worksheet!M23,Worksheet!L23),0),"")</f>
        <v/>
      </c>
      <c r="N4" s="226" t="str">
        <f t="shared" si="1"/>
        <v/>
      </c>
      <c r="R4">
        <f>IF(ISBLANK(Worksheet!M23)=FALSE,Worksheet!M23,"")</f>
        <v>0</v>
      </c>
      <c r="S4" t="str">
        <f>IF(Worksheet!A23="-","",IF(Worksheet!A23="",S3,Worksheet!A23))</f>
        <v/>
      </c>
      <c r="T4" t="str">
        <f>IF(S4="","",IF(AND(Worksheet!G23="",Worksheet!H23="")=TRUE,T3,IF(Worksheet!G23="","",Worksheet!G23)))</f>
        <v/>
      </c>
      <c r="U4" t="str">
        <f>IF(S4="","",IF(AND(Worksheet!G23="",Worksheet!H23="")=TRUE,U3,IF(Worksheet!H23="","",Worksheet!H23)))</f>
        <v/>
      </c>
      <c r="V4" t="str">
        <f>IF(Worksheet!N23="","",Worksheet!N23)</f>
        <v/>
      </c>
      <c r="W4" t="str">
        <f>IF(Worksheet!O23="","",Worksheet!O23)</f>
        <v/>
      </c>
      <c r="X4" t="str">
        <f>IF(Worksheet!F23=0,"",Worksheet!F23)</f>
        <v/>
      </c>
      <c r="Y4" t="str">
        <f>IF(Worksheet!P23=0,"",Worksheet!P23)</f>
        <v/>
      </c>
      <c r="AA4" s="178"/>
      <c r="AB4" s="178"/>
      <c r="AC4" s="6" t="s">
        <v>751</v>
      </c>
      <c r="AD4" s="226" t="str">
        <f ca="1">IF(ISERROR(VLOOKUP(Worksheet!$C$12,SavingsSupportTable,2,FALSE)*AD2*(1+VLOOKUP(Worksheet!$C$12,SavingsSupportTable,4,FALSE)))=FALSE, VLOOKUP(Worksheet!$C$12,SavingsSupportTable,2,FALSE)*AD2*(1+VLOOKUP(Worksheet!$C$12,SavingsSupportTable,4,FALSE)),"")</f>
        <v/>
      </c>
      <c r="AE4" s="226" t="str">
        <f ca="1">IF(ISERROR(VLOOKUP(Worksheet!$C$12,SavingsSupportTable,2,FALSE)*AE2*(1+VLOOKUP(Worksheet!$C$12,SavingsSupportTable,4,FALSE)))=FALSE, VLOOKUP(Worksheet!$C$12,SavingsSupportTable,2,FALSE)*AE2*(1+VLOOKUP(Worksheet!$C$12,SavingsSupportTable,4,FALSE)),"")</f>
        <v/>
      </c>
    </row>
    <row r="5" spans="1:31" x14ac:dyDescent="0.25">
      <c r="A5" t="str">
        <f>IF(ISERROR(VLOOKUP(Worksheet!N24,MeasureLookup,2,FALSE))=FALSE,VLOOKUP(Worksheet!N24,MeasureLookup,2,FALSE),"")</f>
        <v/>
      </c>
      <c r="D5">
        <f>IF(ISERROR(Worksheet!P24)=FALSE,Worksheet!P24,"")</f>
        <v>0</v>
      </c>
      <c r="E5" s="6" t="s">
        <v>727</v>
      </c>
      <c r="F5" s="178"/>
      <c r="G5" s="178"/>
      <c r="H5" s="224" t="str">
        <f>IF(Worksheet!AN24&lt;&gt;"",IF(Worksheet!AN24&gt;0,Worksheet!AN24/IF(Worksheet!M24&gt;0,Worksheet!M24,Worksheet!L24),""),"")</f>
        <v/>
      </c>
      <c r="I5" s="225">
        <f>IF(ISBLANK(Worksheet!L24)=FALSE,Worksheet!L24,"")</f>
        <v>0</v>
      </c>
      <c r="J5" s="226" t="str">
        <f>IF(Worksheet!L24&lt;&gt;0, IFERROR(VLOOKUP(Worksheet!$C$12,SavingsSupportTable,3,FALSE)*Worksheet!AO24*IFERROR(1+VLOOKUP(Worksheet!$C$12,SavingsSupportTable,MATCH(Worksheet!$G$13,HVACe_Options,0)+4,FALSE),1)/IF(Worksheet!M24&gt;0,Worksheet!M24,Worksheet!L24),""),"")</f>
        <v/>
      </c>
      <c r="K5" s="226" t="str">
        <f>IF(Worksheet!L24&lt;&gt;0, IFERROR(VLOOKUP(Worksheet!$C$12,SavingsSupportTable,2,FALSE)*Worksheet!AO24*IF(IFERROR(MATCH(Worksheet!$G$13,HVACe_Options,0),0)&gt;0,1+VLOOKUP(Worksheet!$C$12,SavingsSupportTable,4,FALSE),1)/IF(Worksheet!M24&gt;0,Worksheet!M24,Worksheet!L24),""),"")</f>
        <v/>
      </c>
      <c r="L5" s="226" t="str">
        <f t="shared" si="0"/>
        <v/>
      </c>
      <c r="M5" s="226" t="str">
        <f>IF(Worksheet!L24&lt;&gt;0,IFERROR(VLOOKUP(Worksheet!$C$12,SavingsSupportTable,3,FALSE)*Worksheet!AO24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&gt;0,Worksheet!M24,Worksheet!L24),0),"")</f>
        <v/>
      </c>
      <c r="N5" s="226" t="str">
        <f t="shared" si="1"/>
        <v/>
      </c>
      <c r="R5">
        <f>IF(ISBLANK(Worksheet!M24)=FALSE,Worksheet!M24,"")</f>
        <v>0</v>
      </c>
      <c r="S5" t="str">
        <f>IF(Worksheet!A24="-","",IF(Worksheet!A24="",S4,Worksheet!A24))</f>
        <v/>
      </c>
      <c r="T5" t="str">
        <f>IF(S5="","",IF(AND(Worksheet!G24="",Worksheet!H24="")=TRUE,T4,IF(Worksheet!G24="","",Worksheet!G24)))</f>
        <v/>
      </c>
      <c r="U5" t="str">
        <f>IF(S5="","",IF(AND(Worksheet!G24="",Worksheet!H24="")=TRUE,U4,IF(Worksheet!H24="","",Worksheet!H24)))</f>
        <v/>
      </c>
      <c r="V5" t="str">
        <f>IF(Worksheet!N24="","",Worksheet!N24)</f>
        <v/>
      </c>
      <c r="W5" t="str">
        <f>IF(Worksheet!O24="","",Worksheet!O24)</f>
        <v/>
      </c>
      <c r="X5" t="str">
        <f>IF(Worksheet!F24=0,"",Worksheet!F24)</f>
        <v/>
      </c>
      <c r="Y5" t="str">
        <f>IF(Worksheet!P24=0,"",Worksheet!P24)</f>
        <v/>
      </c>
      <c r="AA5" s="178"/>
      <c r="AB5" s="178"/>
      <c r="AC5" s="6" t="s">
        <v>752</v>
      </c>
      <c r="AD5" s="226" t="str">
        <f ca="1">IF(ISERROR(AD3*15)=FALSE,AD3*15,"")</f>
        <v/>
      </c>
      <c r="AE5" s="226" t="str">
        <f ca="1">IF(ISERROR(AE3*15)=FALSE,AE3*15,"")</f>
        <v/>
      </c>
    </row>
    <row r="6" spans="1:31" x14ac:dyDescent="0.25">
      <c r="A6" t="str">
        <f>IF(ISERROR(VLOOKUP(Worksheet!N25,MeasureLookup,2,FALSE))=FALSE,VLOOKUP(Worksheet!N25,MeasureLookup,2,FALSE),"")</f>
        <v/>
      </c>
      <c r="D6">
        <f>IF(ISERROR(Worksheet!P25)=FALSE,Worksheet!P25,"")</f>
        <v>0</v>
      </c>
      <c r="E6" s="6" t="s">
        <v>727</v>
      </c>
      <c r="F6" s="178"/>
      <c r="G6" s="178"/>
      <c r="H6" s="224" t="str">
        <f>IF(Worksheet!AN25&lt;&gt;"",IF(Worksheet!AN25&gt;0,Worksheet!AN25/IF(Worksheet!M25&gt;0,Worksheet!M25,Worksheet!L25),""),"")</f>
        <v/>
      </c>
      <c r="I6" s="225">
        <f>IF(ISBLANK(Worksheet!L25)=FALSE,Worksheet!L25,"")</f>
        <v>0</v>
      </c>
      <c r="J6" s="226" t="str">
        <f>IF(Worksheet!L25&lt;&gt;0, IFERROR(VLOOKUP(Worksheet!$C$12,SavingsSupportTable,3,FALSE)*Worksheet!AO25*IFERROR(1+VLOOKUP(Worksheet!$C$12,SavingsSupportTable,MATCH(Worksheet!$G$13,HVACe_Options,0)+4,FALSE),1)/IF(Worksheet!M25&gt;0,Worksheet!M25,Worksheet!L25),""),"")</f>
        <v/>
      </c>
      <c r="K6" s="226" t="str">
        <f>IF(Worksheet!L25&lt;&gt;0, IFERROR(VLOOKUP(Worksheet!$C$12,SavingsSupportTable,2,FALSE)*Worksheet!AO25*IF(IFERROR(MATCH(Worksheet!$G$13,HVACe_Options,0),0)&gt;0,1+VLOOKUP(Worksheet!$C$12,SavingsSupportTable,4,FALSE),1)/IF(Worksheet!M25&gt;0,Worksheet!M25,Worksheet!L25),""),"")</f>
        <v/>
      </c>
      <c r="L6" s="226" t="str">
        <f t="shared" si="0"/>
        <v/>
      </c>
      <c r="M6" s="226" t="str">
        <f>IF(Worksheet!L25&lt;&gt;0,IFERROR(VLOOKUP(Worksheet!$C$12,SavingsSupportTable,3,FALSE)*Worksheet!AO25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&gt;0,Worksheet!M25,Worksheet!L25),0),"")</f>
        <v/>
      </c>
      <c r="N6" s="226" t="str">
        <f t="shared" si="1"/>
        <v/>
      </c>
      <c r="R6">
        <f>IF(ISBLANK(Worksheet!M25)=FALSE,Worksheet!M25,"")</f>
        <v>0</v>
      </c>
      <c r="S6" t="str">
        <f>IF(Worksheet!A25="-","",IF(Worksheet!A25="",S5,Worksheet!A25))</f>
        <v/>
      </c>
      <c r="T6" t="str">
        <f>IF(S6="","",IF(AND(Worksheet!G25="",Worksheet!H25="")=TRUE,T5,IF(Worksheet!G25="","",Worksheet!G25)))</f>
        <v/>
      </c>
      <c r="U6" t="str">
        <f>IF(S6="","",IF(AND(Worksheet!G25="",Worksheet!H25="")=TRUE,U5,IF(Worksheet!H25="","",Worksheet!H25)))</f>
        <v/>
      </c>
      <c r="V6" t="str">
        <f>IF(Worksheet!N25="","",Worksheet!N25)</f>
        <v/>
      </c>
      <c r="W6" t="str">
        <f>IF(Worksheet!O25="","",Worksheet!O25)</f>
        <v/>
      </c>
      <c r="X6" t="str">
        <f>IF(Worksheet!F25=0,"",Worksheet!F25)</f>
        <v/>
      </c>
      <c r="Y6" t="str">
        <f>IF(Worksheet!P25=0,"",Worksheet!P25)</f>
        <v/>
      </c>
      <c r="AD6" s="21"/>
      <c r="AE6" s="21"/>
    </row>
    <row r="7" spans="1:31" x14ac:dyDescent="0.25">
      <c r="A7" t="str">
        <f>IF(ISERROR(VLOOKUP(Worksheet!N26,MeasureLookup,2,FALSE))=FALSE,VLOOKUP(Worksheet!N26,MeasureLookup,2,FALSE),"")</f>
        <v/>
      </c>
      <c r="D7">
        <f>IF(ISERROR(Worksheet!P26)=FALSE,Worksheet!P26,"")</f>
        <v>0</v>
      </c>
      <c r="E7" s="6" t="s">
        <v>727</v>
      </c>
      <c r="F7" s="178"/>
      <c r="G7" s="178"/>
      <c r="H7" s="224" t="str">
        <f>IF(Worksheet!AN26&lt;&gt;"",IF(Worksheet!AN26&gt;0,Worksheet!AN26/IF(Worksheet!M26&gt;0,Worksheet!M26,Worksheet!L26),""),"")</f>
        <v/>
      </c>
      <c r="I7" s="225">
        <f>IF(ISBLANK(Worksheet!L26)=FALSE,Worksheet!L26,"")</f>
        <v>0</v>
      </c>
      <c r="J7" s="226" t="str">
        <f>IF(Worksheet!L26&lt;&gt;0, IFERROR(VLOOKUP(Worksheet!$C$12,SavingsSupportTable,3,FALSE)*Worksheet!AO26*IFERROR(1+VLOOKUP(Worksheet!$C$12,SavingsSupportTable,MATCH(Worksheet!$G$13,HVACe_Options,0)+4,FALSE),1)/IF(Worksheet!M26&gt;0,Worksheet!M26,Worksheet!L26),""),"")</f>
        <v/>
      </c>
      <c r="K7" s="226" t="str">
        <f>IF(Worksheet!L26&lt;&gt;0, IFERROR(VLOOKUP(Worksheet!$C$12,SavingsSupportTable,2,FALSE)*Worksheet!AO26*IF(IFERROR(MATCH(Worksheet!$G$13,HVACe_Options,0),0)&gt;0,1+VLOOKUP(Worksheet!$C$12,SavingsSupportTable,4,FALSE),1)/IF(Worksheet!M26&gt;0,Worksheet!M26,Worksheet!L26),""),"")</f>
        <v/>
      </c>
      <c r="L7" s="226" t="str">
        <f t="shared" si="0"/>
        <v/>
      </c>
      <c r="M7" s="226" t="str">
        <f>IF(Worksheet!L26&lt;&gt;0,IFERROR(VLOOKUP(Worksheet!$C$12,SavingsSupportTable,3,FALSE)*Worksheet!AO26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&gt;0,Worksheet!M26,Worksheet!L26),0),"")</f>
        <v/>
      </c>
      <c r="N7" s="226" t="str">
        <f t="shared" si="1"/>
        <v/>
      </c>
      <c r="R7">
        <f>IF(ISBLANK(Worksheet!M26)=FALSE,Worksheet!M26,"")</f>
        <v>0</v>
      </c>
      <c r="S7" t="str">
        <f>IF(Worksheet!A26="-","",IF(Worksheet!A26="",S6,Worksheet!A26))</f>
        <v/>
      </c>
      <c r="T7" t="str">
        <f>IF(S7="","",IF(AND(Worksheet!G26="",Worksheet!H26="")=TRUE,T6,IF(Worksheet!G26="","",Worksheet!G26)))</f>
        <v/>
      </c>
      <c r="U7" t="str">
        <f>IF(S7="","",IF(AND(Worksheet!G26="",Worksheet!H26="")=TRUE,U6,IF(Worksheet!H26="","",Worksheet!H26)))</f>
        <v/>
      </c>
      <c r="V7" t="str">
        <f>IF(Worksheet!N26="","",Worksheet!N26)</f>
        <v/>
      </c>
      <c r="W7" t="str">
        <f>IF(Worksheet!O26="","",Worksheet!O26)</f>
        <v/>
      </c>
      <c r="X7" t="str">
        <f>IF(Worksheet!F26=0,"",Worksheet!F26)</f>
        <v/>
      </c>
      <c r="Y7" t="str">
        <f>IF(Worksheet!P26=0,"",Worksheet!P26)</f>
        <v/>
      </c>
      <c r="AD7" s="48"/>
      <c r="AE7" s="21"/>
    </row>
    <row r="8" spans="1:31" x14ac:dyDescent="0.25">
      <c r="A8" t="str">
        <f>IF(ISERROR(VLOOKUP(Worksheet!N27,MeasureLookup,2,FALSE))=FALSE,VLOOKUP(Worksheet!N27,MeasureLookup,2,FALSE),"")</f>
        <v/>
      </c>
      <c r="D8">
        <f>IF(ISERROR(Worksheet!P27)=FALSE,Worksheet!P27,"")</f>
        <v>0</v>
      </c>
      <c r="E8" s="6" t="s">
        <v>727</v>
      </c>
      <c r="F8" s="178"/>
      <c r="G8" s="178"/>
      <c r="H8" s="224" t="str">
        <f>IF(Worksheet!AN27&lt;&gt;"",IF(Worksheet!AN27&gt;0,Worksheet!AN27/IF(Worksheet!M27&gt;0,Worksheet!M27,Worksheet!L27),""),"")</f>
        <v/>
      </c>
      <c r="I8" s="225">
        <f>IF(ISBLANK(Worksheet!L27)=FALSE,Worksheet!L27,"")</f>
        <v>0</v>
      </c>
      <c r="J8" s="226" t="str">
        <f>IF(Worksheet!L27&lt;&gt;0, IFERROR(VLOOKUP(Worksheet!$C$12,SavingsSupportTable,3,FALSE)*Worksheet!AO27*IFERROR(1+VLOOKUP(Worksheet!$C$12,SavingsSupportTable,MATCH(Worksheet!$G$13,HVACe_Options,0)+4,FALSE),1)/IF(Worksheet!M27&gt;0,Worksheet!M27,Worksheet!L27),""),"")</f>
        <v/>
      </c>
      <c r="K8" s="226" t="str">
        <f>IF(Worksheet!L27&lt;&gt;0, IFERROR(VLOOKUP(Worksheet!$C$12,SavingsSupportTable,2,FALSE)*Worksheet!AO27*IF(IFERROR(MATCH(Worksheet!$G$13,HVACe_Options,0),0)&gt;0,1+VLOOKUP(Worksheet!$C$12,SavingsSupportTable,4,FALSE),1)/IF(Worksheet!M27&gt;0,Worksheet!M27,Worksheet!L27),""),"")</f>
        <v/>
      </c>
      <c r="L8" s="226" t="str">
        <f t="shared" si="0"/>
        <v/>
      </c>
      <c r="M8" s="226" t="str">
        <f>IF(Worksheet!L27&lt;&gt;0,IFERROR(VLOOKUP(Worksheet!$C$12,SavingsSupportTable,3,FALSE)*Worksheet!AO27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&gt;0,Worksheet!M27,Worksheet!L27),0),"")</f>
        <v/>
      </c>
      <c r="N8" s="226" t="str">
        <f t="shared" si="1"/>
        <v/>
      </c>
      <c r="R8">
        <f>IF(ISBLANK(Worksheet!M27)=FALSE,Worksheet!M27,"")</f>
        <v>0</v>
      </c>
      <c r="S8" t="str">
        <f>IF(Worksheet!A27="-","",IF(Worksheet!A27="",S7,Worksheet!A27))</f>
        <v/>
      </c>
      <c r="T8" t="str">
        <f>IF(S8="","",IF(AND(Worksheet!G27="",Worksheet!H27="")=TRUE,T7,IF(Worksheet!G27="","",Worksheet!G27)))</f>
        <v/>
      </c>
      <c r="U8" t="str">
        <f>IF(S8="","",IF(AND(Worksheet!G27="",Worksheet!H27="")=TRUE,U7,IF(Worksheet!H27="","",Worksheet!H27)))</f>
        <v/>
      </c>
      <c r="V8" t="str">
        <f>IF(Worksheet!N27="","",Worksheet!N27)</f>
        <v/>
      </c>
      <c r="W8" t="str">
        <f>IF(Worksheet!O27="","",Worksheet!O27)</f>
        <v/>
      </c>
      <c r="X8" t="str">
        <f>IF(Worksheet!F27=0,"",Worksheet!F27)</f>
        <v/>
      </c>
      <c r="Y8" t="str">
        <f>IF(Worksheet!P27=0,"",Worksheet!P27)</f>
        <v/>
      </c>
      <c r="AD8" s="21"/>
      <c r="AE8" s="21"/>
    </row>
    <row r="9" spans="1:31" x14ac:dyDescent="0.25">
      <c r="A9" t="str">
        <f>IF(ISERROR(VLOOKUP(Worksheet!N28,MeasureLookup,2,FALSE))=FALSE,VLOOKUP(Worksheet!N28,MeasureLookup,2,FALSE),"")</f>
        <v/>
      </c>
      <c r="D9">
        <f>IF(ISERROR(Worksheet!P28)=FALSE,Worksheet!P28,"")</f>
        <v>0</v>
      </c>
      <c r="E9" s="6" t="s">
        <v>727</v>
      </c>
      <c r="F9" s="178"/>
      <c r="G9" s="178"/>
      <c r="H9" s="224" t="str">
        <f>IF(Worksheet!AN28&lt;&gt;"",IF(Worksheet!AN28&gt;0,Worksheet!AN28/IF(Worksheet!M28&gt;0,Worksheet!M28,Worksheet!L28),""),"")</f>
        <v/>
      </c>
      <c r="I9" s="225">
        <f>IF(ISBLANK(Worksheet!L28)=FALSE,Worksheet!L28,"")</f>
        <v>0</v>
      </c>
      <c r="J9" s="226" t="str">
        <f>IF(Worksheet!L28&lt;&gt;0, IFERROR(VLOOKUP(Worksheet!$C$12,SavingsSupportTable,3,FALSE)*Worksheet!AO28*IFERROR(1+VLOOKUP(Worksheet!$C$12,SavingsSupportTable,MATCH(Worksheet!$G$13,HVACe_Options,0)+4,FALSE),1)/IF(Worksheet!M28&gt;0,Worksheet!M28,Worksheet!L28),""),"")</f>
        <v/>
      </c>
      <c r="K9" s="226" t="str">
        <f>IF(Worksheet!L28&lt;&gt;0, IFERROR(VLOOKUP(Worksheet!$C$12,SavingsSupportTable,2,FALSE)*Worksheet!AO28*IF(IFERROR(MATCH(Worksheet!$G$13,HVACe_Options,0),0)&gt;0,1+VLOOKUP(Worksheet!$C$12,SavingsSupportTable,4,FALSE),1)/IF(Worksheet!M28&gt;0,Worksheet!M28,Worksheet!L28),""),"")</f>
        <v/>
      </c>
      <c r="L9" s="226" t="str">
        <f t="shared" si="0"/>
        <v/>
      </c>
      <c r="M9" s="226" t="str">
        <f>IF(Worksheet!L28&lt;&gt;0,IFERROR(VLOOKUP(Worksheet!$C$12,SavingsSupportTable,3,FALSE)*Worksheet!AO28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&gt;0,Worksheet!M28,Worksheet!L28),0),"")</f>
        <v/>
      </c>
      <c r="N9" s="226" t="str">
        <f t="shared" si="1"/>
        <v/>
      </c>
      <c r="R9">
        <f>IF(ISBLANK(Worksheet!M28)=FALSE,Worksheet!M28,"")</f>
        <v>0</v>
      </c>
      <c r="S9" t="str">
        <f>IF(Worksheet!A28="-","",IF(Worksheet!A28="",S8,Worksheet!A28))</f>
        <v/>
      </c>
      <c r="T9" t="str">
        <f>IF(S9="","",IF(AND(Worksheet!G28="",Worksheet!H28="")=TRUE,T8,IF(Worksheet!G28="","",Worksheet!G28)))</f>
        <v/>
      </c>
      <c r="U9" t="str">
        <f>IF(S9="","",IF(AND(Worksheet!G28="",Worksheet!H28="")=TRUE,U8,IF(Worksheet!H28="","",Worksheet!H28)))</f>
        <v/>
      </c>
      <c r="V9" t="str">
        <f>IF(Worksheet!N28="","",Worksheet!N28)</f>
        <v/>
      </c>
      <c r="W9" t="str">
        <f>IF(Worksheet!O28="","",Worksheet!O28)</f>
        <v/>
      </c>
      <c r="X9" t="str">
        <f>IF(Worksheet!F28=0,"",Worksheet!F28)</f>
        <v/>
      </c>
      <c r="Y9" t="str">
        <f>IF(Worksheet!P28=0,"",Worksheet!P28)</f>
        <v/>
      </c>
      <c r="AD9" s="21"/>
      <c r="AE9" s="21"/>
    </row>
    <row r="10" spans="1:31" x14ac:dyDescent="0.25">
      <c r="A10" t="str">
        <f>IF(ISERROR(VLOOKUP(Worksheet!N29,MeasureLookup,2,FALSE))=FALSE,VLOOKUP(Worksheet!N29,MeasureLookup,2,FALSE),"")</f>
        <v/>
      </c>
      <c r="D10">
        <f>IF(ISERROR(Worksheet!P29)=FALSE,Worksheet!P29,"")</f>
        <v>0</v>
      </c>
      <c r="E10" s="6" t="s">
        <v>727</v>
      </c>
      <c r="F10" s="178"/>
      <c r="G10" s="178"/>
      <c r="H10" s="224" t="str">
        <f>IF(Worksheet!AN29&lt;&gt;"",IF(Worksheet!AN29&gt;0,Worksheet!AN29/IF(Worksheet!M29&gt;0,Worksheet!M29,Worksheet!L29),""),"")</f>
        <v/>
      </c>
      <c r="I10" s="225">
        <f>IF(ISBLANK(Worksheet!L29)=FALSE,Worksheet!L29,"")</f>
        <v>0</v>
      </c>
      <c r="J10" s="226" t="str">
        <f>IF(Worksheet!L29&lt;&gt;0, IFERROR(VLOOKUP(Worksheet!$C$12,SavingsSupportTable,3,FALSE)*Worksheet!AO29*IFERROR(1+VLOOKUP(Worksheet!$C$12,SavingsSupportTable,MATCH(Worksheet!$G$13,HVACe_Options,0)+4,FALSE),1)/IF(Worksheet!M29&gt;0,Worksheet!M29,Worksheet!L29),""),"")</f>
        <v/>
      </c>
      <c r="K10" s="226" t="str">
        <f>IF(Worksheet!L29&lt;&gt;0, IFERROR(VLOOKUP(Worksheet!$C$12,SavingsSupportTable,2,FALSE)*Worksheet!AO29*IF(IFERROR(MATCH(Worksheet!$G$13,HVACe_Options,0),0)&gt;0,1+VLOOKUP(Worksheet!$C$12,SavingsSupportTable,4,FALSE),1)/IF(Worksheet!M29&gt;0,Worksheet!M29,Worksheet!L29),""),"")</f>
        <v/>
      </c>
      <c r="L10" s="226" t="str">
        <f t="shared" si="0"/>
        <v/>
      </c>
      <c r="M10" s="226" t="str">
        <f>IF(Worksheet!L29&lt;&gt;0,IFERROR(VLOOKUP(Worksheet!$C$12,SavingsSupportTable,3,FALSE)*Worksheet!AO29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&gt;0,Worksheet!M29,Worksheet!L29),0),"")</f>
        <v/>
      </c>
      <c r="N10" s="226" t="str">
        <f t="shared" si="1"/>
        <v/>
      </c>
      <c r="R10">
        <f>IF(ISBLANK(Worksheet!M29)=FALSE,Worksheet!M29,"")</f>
        <v>0</v>
      </c>
      <c r="S10" t="str">
        <f>IF(Worksheet!A29="-","",IF(Worksheet!A29="",S9,Worksheet!A29))</f>
        <v/>
      </c>
      <c r="T10" t="str">
        <f>IF(S10="","",IF(AND(Worksheet!G29="",Worksheet!H29="")=TRUE,T9,IF(Worksheet!G29="","",Worksheet!G29)))</f>
        <v/>
      </c>
      <c r="U10" t="str">
        <f>IF(S10="","",IF(AND(Worksheet!G29="",Worksheet!H29="")=TRUE,U9,IF(Worksheet!H29="","",Worksheet!H29)))</f>
        <v/>
      </c>
      <c r="V10" t="str">
        <f>IF(Worksheet!N29="","",Worksheet!N29)</f>
        <v/>
      </c>
      <c r="W10" t="str">
        <f>IF(Worksheet!O29="","",Worksheet!O29)</f>
        <v/>
      </c>
      <c r="X10" t="str">
        <f>IF(Worksheet!F29=0,"",Worksheet!F29)</f>
        <v/>
      </c>
      <c r="Y10" t="str">
        <f>IF(Worksheet!P29=0,"",Worksheet!P29)</f>
        <v/>
      </c>
      <c r="AD10" s="21"/>
      <c r="AE10" s="21"/>
    </row>
    <row r="11" spans="1:31" x14ac:dyDescent="0.25">
      <c r="A11" t="str">
        <f>IF(ISERROR(VLOOKUP(Worksheet!N30,MeasureLookup,2,FALSE))=FALSE,VLOOKUP(Worksheet!N30,MeasureLookup,2,FALSE),"")</f>
        <v/>
      </c>
      <c r="D11">
        <f>IF(ISERROR(Worksheet!P30)=FALSE,Worksheet!P30,"")</f>
        <v>0</v>
      </c>
      <c r="E11" s="6" t="s">
        <v>727</v>
      </c>
      <c r="F11" s="178"/>
      <c r="G11" s="178"/>
      <c r="H11" s="224" t="str">
        <f>IF(Worksheet!AN30&lt;&gt;"",IF(Worksheet!AN30&gt;0,Worksheet!AN30/IF(Worksheet!M30&gt;0,Worksheet!M30,Worksheet!L30),""),"")</f>
        <v/>
      </c>
      <c r="I11" s="225">
        <f>IF(ISBLANK(Worksheet!L30)=FALSE,Worksheet!L30,"")</f>
        <v>0</v>
      </c>
      <c r="J11" s="226" t="str">
        <f>IF(Worksheet!L30&lt;&gt;0, IFERROR(VLOOKUP(Worksheet!$C$12,SavingsSupportTable,3,FALSE)*Worksheet!AO30*IFERROR(1+VLOOKUP(Worksheet!$C$12,SavingsSupportTable,MATCH(Worksheet!$G$13,HVACe_Options,0)+4,FALSE),1)/IF(Worksheet!M30&gt;0,Worksheet!M30,Worksheet!L30),""),"")</f>
        <v/>
      </c>
      <c r="K11" s="226" t="str">
        <f>IF(Worksheet!L30&lt;&gt;0, IFERROR(VLOOKUP(Worksheet!$C$12,SavingsSupportTable,2,FALSE)*Worksheet!AO30*IF(IFERROR(MATCH(Worksheet!$G$13,HVACe_Options,0),0)&gt;0,1+VLOOKUP(Worksheet!$C$12,SavingsSupportTable,4,FALSE),1)/IF(Worksheet!M30&gt;0,Worksheet!M30,Worksheet!L30),""),"")</f>
        <v/>
      </c>
      <c r="L11" s="226" t="str">
        <f t="shared" si="0"/>
        <v/>
      </c>
      <c r="M11" s="226" t="str">
        <f>IF(Worksheet!L30&lt;&gt;0,IFERROR(VLOOKUP(Worksheet!$C$12,SavingsSupportTable,3,FALSE)*Worksheet!AO30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&gt;0,Worksheet!M30,Worksheet!L30),0),"")</f>
        <v/>
      </c>
      <c r="N11" s="226" t="str">
        <f t="shared" si="1"/>
        <v/>
      </c>
      <c r="R11">
        <f>IF(ISBLANK(Worksheet!M30)=FALSE,Worksheet!M30,"")</f>
        <v>0</v>
      </c>
      <c r="S11" t="str">
        <f>IF(Worksheet!A30="-","",IF(Worksheet!A30="",S10,Worksheet!A30))</f>
        <v/>
      </c>
      <c r="T11" t="str">
        <f>IF(S11="","",IF(AND(Worksheet!G30="",Worksheet!H30="")=TRUE,T10,IF(Worksheet!G30="","",Worksheet!G30)))</f>
        <v/>
      </c>
      <c r="U11" t="str">
        <f>IF(S11="","",IF(AND(Worksheet!G30="",Worksheet!H30="")=TRUE,U10,IF(Worksheet!H30="","",Worksheet!H30)))</f>
        <v/>
      </c>
      <c r="V11" t="str">
        <f>IF(Worksheet!N30="","",Worksheet!N30)</f>
        <v/>
      </c>
      <c r="W11" t="str">
        <f>IF(Worksheet!O30="","",Worksheet!O30)</f>
        <v/>
      </c>
      <c r="X11" t="str">
        <f>IF(Worksheet!F30=0,"",Worksheet!F30)</f>
        <v/>
      </c>
      <c r="Y11" t="str">
        <f>IF(Worksheet!P30=0,"",Worksheet!P30)</f>
        <v/>
      </c>
      <c r="AD11" s="21"/>
      <c r="AE11" s="21"/>
    </row>
    <row r="12" spans="1:31" x14ac:dyDescent="0.25">
      <c r="A12" t="str">
        <f>IF(ISERROR(VLOOKUP(Worksheet!N31,MeasureLookup,2,FALSE))=FALSE,VLOOKUP(Worksheet!N31,MeasureLookup,2,FALSE),"")</f>
        <v/>
      </c>
      <c r="D12">
        <f>IF(ISERROR(Worksheet!P31)=FALSE,Worksheet!P31,"")</f>
        <v>0</v>
      </c>
      <c r="E12" s="6" t="s">
        <v>727</v>
      </c>
      <c r="F12" s="178"/>
      <c r="G12" s="178"/>
      <c r="H12" s="224" t="str">
        <f>IF(Worksheet!AN31&lt;&gt;"",IF(Worksheet!AN31&gt;0,Worksheet!AN31/IF(Worksheet!M31&gt;0,Worksheet!M31,Worksheet!L31),""),"")</f>
        <v/>
      </c>
      <c r="I12" s="225">
        <f>IF(ISBLANK(Worksheet!L31)=FALSE,Worksheet!L31,"")</f>
        <v>0</v>
      </c>
      <c r="J12" s="226" t="str">
        <f>IF(Worksheet!L31&lt;&gt;0, IFERROR(VLOOKUP(Worksheet!$C$12,SavingsSupportTable,3,FALSE)*Worksheet!AO31*IFERROR(1+VLOOKUP(Worksheet!$C$12,SavingsSupportTable,MATCH(Worksheet!$G$13,HVACe_Options,0)+4,FALSE),1)/IF(Worksheet!M31&gt;0,Worksheet!M31,Worksheet!L31),""),"")</f>
        <v/>
      </c>
      <c r="K12" s="226" t="str">
        <f>IF(Worksheet!L31&lt;&gt;0, IFERROR(VLOOKUP(Worksheet!$C$12,SavingsSupportTable,2,FALSE)*Worksheet!AO31*IF(IFERROR(MATCH(Worksheet!$G$13,HVACe_Options,0),0)&gt;0,1+VLOOKUP(Worksheet!$C$12,SavingsSupportTable,4,FALSE),1)/IF(Worksheet!M31&gt;0,Worksheet!M31,Worksheet!L31),""),"")</f>
        <v/>
      </c>
      <c r="L12" s="226" t="str">
        <f t="shared" si="0"/>
        <v/>
      </c>
      <c r="M12" s="226" t="str">
        <f>IF(Worksheet!L31&lt;&gt;0,IFERROR(VLOOKUP(Worksheet!$C$12,SavingsSupportTable,3,FALSE)*Worksheet!AO31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&gt;0,Worksheet!M31,Worksheet!L31),0),"")</f>
        <v/>
      </c>
      <c r="N12" s="226" t="str">
        <f t="shared" si="1"/>
        <v/>
      </c>
      <c r="R12">
        <f>IF(ISBLANK(Worksheet!M31)=FALSE,Worksheet!M31,"")</f>
        <v>0</v>
      </c>
      <c r="S12" t="str">
        <f>IF(Worksheet!A31="-","",IF(Worksheet!A31="",S11,Worksheet!A31))</f>
        <v/>
      </c>
      <c r="T12" t="str">
        <f>IF(S12="","",IF(AND(Worksheet!G31="",Worksheet!H31="")=TRUE,T11,IF(Worksheet!G31="","",Worksheet!G31)))</f>
        <v/>
      </c>
      <c r="U12" t="str">
        <f>IF(S12="","",IF(AND(Worksheet!G31="",Worksheet!H31="")=TRUE,U11,IF(Worksheet!H31="","",Worksheet!H31)))</f>
        <v/>
      </c>
      <c r="V12" t="str">
        <f>IF(Worksheet!N31="","",Worksheet!N31)</f>
        <v/>
      </c>
      <c r="W12" t="str">
        <f>IF(Worksheet!O31="","",Worksheet!O31)</f>
        <v/>
      </c>
      <c r="X12" t="str">
        <f>IF(Worksheet!F31=0,"",Worksheet!F31)</f>
        <v/>
      </c>
      <c r="Y12" t="str">
        <f>IF(Worksheet!P31=0,"",Worksheet!P31)</f>
        <v/>
      </c>
      <c r="AD12" s="21"/>
      <c r="AE12" s="21"/>
    </row>
    <row r="13" spans="1:31" x14ac:dyDescent="0.25">
      <c r="A13" t="str">
        <f>IF(ISERROR(VLOOKUP(Worksheet!N32,MeasureLookup,2,FALSE))=FALSE,VLOOKUP(Worksheet!N32,MeasureLookup,2,FALSE),"")</f>
        <v/>
      </c>
      <c r="D13">
        <f>IF(ISERROR(Worksheet!P32)=FALSE,Worksheet!P32,"")</f>
        <v>0</v>
      </c>
      <c r="E13" s="6" t="s">
        <v>727</v>
      </c>
      <c r="F13" s="178"/>
      <c r="G13" s="178"/>
      <c r="H13" s="224" t="str">
        <f>IF(Worksheet!AN32&lt;&gt;"",IF(Worksheet!AN32&gt;0,Worksheet!AN32/IF(Worksheet!M32&gt;0,Worksheet!M32,Worksheet!L32),""),"")</f>
        <v/>
      </c>
      <c r="I13" s="225">
        <f>IF(ISBLANK(Worksheet!L32)=FALSE,Worksheet!L32,"")</f>
        <v>0</v>
      </c>
      <c r="J13" s="226" t="str">
        <f>IF(Worksheet!L32&lt;&gt;0, IFERROR(VLOOKUP(Worksheet!$C$12,SavingsSupportTable,3,FALSE)*Worksheet!AO32*IFERROR(1+VLOOKUP(Worksheet!$C$12,SavingsSupportTable,MATCH(Worksheet!$G$13,HVACe_Options,0)+4,FALSE),1)/IF(Worksheet!M32&gt;0,Worksheet!M32,Worksheet!L32),""),"")</f>
        <v/>
      </c>
      <c r="K13" s="226" t="str">
        <f>IF(Worksheet!L32&lt;&gt;0, IFERROR(VLOOKUP(Worksheet!$C$12,SavingsSupportTable,2,FALSE)*Worksheet!AO32*IF(IFERROR(MATCH(Worksheet!$G$13,HVACe_Options,0),0)&gt;0,1+VLOOKUP(Worksheet!$C$12,SavingsSupportTable,4,FALSE),1)/IF(Worksheet!M32&gt;0,Worksheet!M32,Worksheet!L32),""),"")</f>
        <v/>
      </c>
      <c r="L13" s="226" t="str">
        <f t="shared" si="0"/>
        <v/>
      </c>
      <c r="M13" s="226" t="str">
        <f>IF(Worksheet!L32&lt;&gt;0,IFERROR(VLOOKUP(Worksheet!$C$12,SavingsSupportTable,3,FALSE)*Worksheet!AO32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&gt;0,Worksheet!M32,Worksheet!L32),0),"")</f>
        <v/>
      </c>
      <c r="N13" s="226" t="str">
        <f t="shared" si="1"/>
        <v/>
      </c>
      <c r="R13">
        <f>IF(ISBLANK(Worksheet!M32)=FALSE,Worksheet!M32,"")</f>
        <v>0</v>
      </c>
      <c r="S13" t="str">
        <f>IF(Worksheet!A32="-","",IF(Worksheet!A32="",S12,Worksheet!A32))</f>
        <v/>
      </c>
      <c r="T13" t="str">
        <f>IF(S13="","",IF(AND(Worksheet!G32="",Worksheet!H32="")=TRUE,T12,IF(Worksheet!G32="","",Worksheet!G32)))</f>
        <v/>
      </c>
      <c r="U13" t="str">
        <f>IF(S13="","",IF(AND(Worksheet!G32="",Worksheet!H32="")=TRUE,U12,IF(Worksheet!H32="","",Worksheet!H32)))</f>
        <v/>
      </c>
      <c r="V13" t="str">
        <f>IF(Worksheet!N32="","",Worksheet!N32)</f>
        <v/>
      </c>
      <c r="W13" t="str">
        <f>IF(Worksheet!O32="","",Worksheet!O32)</f>
        <v/>
      </c>
      <c r="X13" t="str">
        <f>IF(Worksheet!F32=0,"",Worksheet!F32)</f>
        <v/>
      </c>
      <c r="Y13" t="str">
        <f>IF(Worksheet!P32=0,"",Worksheet!P32)</f>
        <v/>
      </c>
      <c r="AD13" s="21"/>
      <c r="AE13" s="21"/>
    </row>
    <row r="14" spans="1:31" x14ac:dyDescent="0.25">
      <c r="A14" t="str">
        <f>IF(ISERROR(VLOOKUP(Worksheet!N33,MeasureLookup,2,FALSE))=FALSE,VLOOKUP(Worksheet!N33,MeasureLookup,2,FALSE),"")</f>
        <v/>
      </c>
      <c r="D14">
        <f>IF(ISERROR(Worksheet!P33)=FALSE,Worksheet!P33,"")</f>
        <v>0</v>
      </c>
      <c r="E14" s="6" t="s">
        <v>727</v>
      </c>
      <c r="F14" s="178"/>
      <c r="G14" s="178"/>
      <c r="H14" s="224" t="str">
        <f>IF(Worksheet!AN33&lt;&gt;"",IF(Worksheet!AN33&gt;0,Worksheet!AN33/IF(Worksheet!M33&gt;0,Worksheet!M33,Worksheet!L33),""),"")</f>
        <v/>
      </c>
      <c r="I14" s="225">
        <f>IF(ISBLANK(Worksheet!L33)=FALSE,Worksheet!L33,"")</f>
        <v>0</v>
      </c>
      <c r="J14" s="226" t="str">
        <f>IF(Worksheet!L33&lt;&gt;0, IFERROR(VLOOKUP(Worksheet!$C$12,SavingsSupportTable,3,FALSE)*Worksheet!AO33*IFERROR(1+VLOOKUP(Worksheet!$C$12,SavingsSupportTable,MATCH(Worksheet!$G$13,HVACe_Options,0)+4,FALSE),1)/IF(Worksheet!M33&gt;0,Worksheet!M33,Worksheet!L33),""),"")</f>
        <v/>
      </c>
      <c r="K14" s="226" t="str">
        <f>IF(Worksheet!L33&lt;&gt;0, IFERROR(VLOOKUP(Worksheet!$C$12,SavingsSupportTable,2,FALSE)*Worksheet!AO33*IF(IFERROR(MATCH(Worksheet!$G$13,HVACe_Options,0),0)&gt;0,1+VLOOKUP(Worksheet!$C$12,SavingsSupportTable,4,FALSE),1)/IF(Worksheet!M33&gt;0,Worksheet!M33,Worksheet!L33),""),"")</f>
        <v/>
      </c>
      <c r="L14" s="226" t="str">
        <f t="shared" si="0"/>
        <v/>
      </c>
      <c r="M14" s="226" t="str">
        <f>IF(Worksheet!L33&lt;&gt;0,IFERROR(VLOOKUP(Worksheet!$C$12,SavingsSupportTable,3,FALSE)*Worksheet!AO33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&gt;0,Worksheet!M33,Worksheet!L33),0),"")</f>
        <v/>
      </c>
      <c r="N14" s="226" t="str">
        <f t="shared" si="1"/>
        <v/>
      </c>
      <c r="R14">
        <f>IF(ISBLANK(Worksheet!M33)=FALSE,Worksheet!M33,"")</f>
        <v>0</v>
      </c>
      <c r="S14" t="str">
        <f>IF(Worksheet!A33="-","",IF(Worksheet!A33="",S13,Worksheet!A33))</f>
        <v/>
      </c>
      <c r="T14" t="str">
        <f>IF(S14="","",IF(AND(Worksheet!G33="",Worksheet!H33="")=TRUE,T13,IF(Worksheet!G33="","",Worksheet!G33)))</f>
        <v/>
      </c>
      <c r="U14" t="str">
        <f>IF(S14="","",IF(AND(Worksheet!G33="",Worksheet!H33="")=TRUE,U13,IF(Worksheet!H33="","",Worksheet!H33)))</f>
        <v/>
      </c>
      <c r="V14" t="str">
        <f>IF(Worksheet!N33="","",Worksheet!N33)</f>
        <v/>
      </c>
      <c r="W14" t="str">
        <f>IF(Worksheet!O33="","",Worksheet!O33)</f>
        <v/>
      </c>
      <c r="X14" t="str">
        <f>IF(Worksheet!F33=0,"",Worksheet!F33)</f>
        <v/>
      </c>
      <c r="Y14" t="str">
        <f>IF(Worksheet!P33=0,"",Worksheet!P33)</f>
        <v/>
      </c>
      <c r="AD14" s="21"/>
      <c r="AE14" s="21"/>
    </row>
    <row r="15" spans="1:31" x14ac:dyDescent="0.25">
      <c r="A15" t="str">
        <f>IF(ISERROR(VLOOKUP(Worksheet!N34,MeasureLookup,2,FALSE))=FALSE,VLOOKUP(Worksheet!N34,MeasureLookup,2,FALSE),"")</f>
        <v/>
      </c>
      <c r="D15">
        <f>IF(ISERROR(Worksheet!P34)=FALSE,Worksheet!P34,"")</f>
        <v>0</v>
      </c>
      <c r="E15" s="6" t="s">
        <v>727</v>
      </c>
      <c r="F15" s="178"/>
      <c r="G15" s="178"/>
      <c r="H15" s="224" t="str">
        <f>IF(Worksheet!AN34&lt;&gt;"",IF(Worksheet!AN34&gt;0,Worksheet!AN34/IF(Worksheet!M34&gt;0,Worksheet!M34,Worksheet!L34),""),"")</f>
        <v/>
      </c>
      <c r="I15" s="225">
        <f>IF(ISBLANK(Worksheet!L34)=FALSE,Worksheet!L34,"")</f>
        <v>0</v>
      </c>
      <c r="J15" s="226" t="str">
        <f>IF(Worksheet!L34&lt;&gt;0, IFERROR(VLOOKUP(Worksheet!$C$12,SavingsSupportTable,3,FALSE)*Worksheet!AO34*IFERROR(1+VLOOKUP(Worksheet!$C$12,SavingsSupportTable,MATCH(Worksheet!$G$13,HVACe_Options,0)+4,FALSE),1)/IF(Worksheet!M34&gt;0,Worksheet!M34,Worksheet!L34),""),"")</f>
        <v/>
      </c>
      <c r="K15" s="226" t="str">
        <f>IF(Worksheet!L34&lt;&gt;0, IFERROR(VLOOKUP(Worksheet!$C$12,SavingsSupportTable,2,FALSE)*Worksheet!AO34*IF(IFERROR(MATCH(Worksheet!$G$13,HVACe_Options,0),0)&gt;0,1+VLOOKUP(Worksheet!$C$12,SavingsSupportTable,4,FALSE),1)/IF(Worksheet!M34&gt;0,Worksheet!M34,Worksheet!L34),""),"")</f>
        <v/>
      </c>
      <c r="L15" s="226" t="str">
        <f t="shared" si="0"/>
        <v/>
      </c>
      <c r="M15" s="226" t="str">
        <f>IF(Worksheet!L34&lt;&gt;0,IFERROR(VLOOKUP(Worksheet!$C$12,SavingsSupportTable,3,FALSE)*Worksheet!AO34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&gt;0,Worksheet!M34,Worksheet!L34),0),"")</f>
        <v/>
      </c>
      <c r="N15" s="226" t="str">
        <f t="shared" si="1"/>
        <v/>
      </c>
      <c r="R15">
        <f>IF(ISBLANK(Worksheet!M34)=FALSE,Worksheet!M34,"")</f>
        <v>0</v>
      </c>
      <c r="S15" t="str">
        <f>IF(Worksheet!A34="-","",IF(Worksheet!A34="",S14,Worksheet!A34))</f>
        <v/>
      </c>
      <c r="T15" t="str">
        <f>IF(S15="","",IF(AND(Worksheet!G34="",Worksheet!H34="")=TRUE,T14,IF(Worksheet!G34="","",Worksheet!G34)))</f>
        <v/>
      </c>
      <c r="U15" t="str">
        <f>IF(S15="","",IF(AND(Worksheet!G34="",Worksheet!H34="")=TRUE,U14,IF(Worksheet!H34="","",Worksheet!H34)))</f>
        <v/>
      </c>
      <c r="V15" t="str">
        <f>IF(Worksheet!N34="","",Worksheet!N34)</f>
        <v/>
      </c>
      <c r="W15" t="str">
        <f>IF(Worksheet!O34="","",Worksheet!O34)</f>
        <v/>
      </c>
      <c r="X15" t="str">
        <f>IF(Worksheet!F34=0,"",Worksheet!F34)</f>
        <v/>
      </c>
      <c r="Y15" t="str">
        <f>IF(Worksheet!P34=0,"",Worksheet!P34)</f>
        <v/>
      </c>
      <c r="AD15" s="21"/>
      <c r="AE15" s="21"/>
    </row>
    <row r="16" spans="1:31" x14ac:dyDescent="0.25">
      <c r="A16" t="str">
        <f>IF(ISERROR(VLOOKUP(Worksheet!N35,MeasureLookup,2,FALSE))=FALSE,VLOOKUP(Worksheet!N35,MeasureLookup,2,FALSE),"")</f>
        <v/>
      </c>
      <c r="D16">
        <f>IF(ISERROR(Worksheet!P35)=FALSE,Worksheet!P35,"")</f>
        <v>0</v>
      </c>
      <c r="E16" s="6" t="s">
        <v>727</v>
      </c>
      <c r="F16" s="178"/>
      <c r="G16" s="178"/>
      <c r="H16" s="224" t="str">
        <f>IF(Worksheet!AN35&lt;&gt;"",IF(Worksheet!AN35&gt;0,Worksheet!AN35/IF(Worksheet!M35&gt;0,Worksheet!M35,Worksheet!L35),""),"")</f>
        <v/>
      </c>
      <c r="I16" s="225">
        <f>IF(ISBLANK(Worksheet!L35)=FALSE,Worksheet!L35,"")</f>
        <v>0</v>
      </c>
      <c r="J16" s="226" t="str">
        <f>IF(Worksheet!L35&lt;&gt;0, IFERROR(VLOOKUP(Worksheet!$C$12,SavingsSupportTable,3,FALSE)*Worksheet!AO35*IFERROR(1+VLOOKUP(Worksheet!$C$12,SavingsSupportTable,MATCH(Worksheet!$G$13,HVACe_Options,0)+4,FALSE),1)/IF(Worksheet!M35&gt;0,Worksheet!M35,Worksheet!L35),""),"")</f>
        <v/>
      </c>
      <c r="K16" s="226" t="str">
        <f>IF(Worksheet!L35&lt;&gt;0, IFERROR(VLOOKUP(Worksheet!$C$12,SavingsSupportTable,2,FALSE)*Worksheet!AO35*IF(IFERROR(MATCH(Worksheet!$G$13,HVACe_Options,0),0)&gt;0,1+VLOOKUP(Worksheet!$C$12,SavingsSupportTable,4,FALSE),1)/IF(Worksheet!M35&gt;0,Worksheet!M35,Worksheet!L35),""),"")</f>
        <v/>
      </c>
      <c r="L16" s="226" t="str">
        <f t="shared" si="0"/>
        <v/>
      </c>
      <c r="M16" s="226" t="str">
        <f>IF(Worksheet!L35&lt;&gt;0,IFERROR(VLOOKUP(Worksheet!$C$12,SavingsSupportTable,3,FALSE)*Worksheet!AO35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&gt;0,Worksheet!M35,Worksheet!L35),0),"")</f>
        <v/>
      </c>
      <c r="N16" s="226" t="str">
        <f t="shared" si="1"/>
        <v/>
      </c>
      <c r="R16">
        <f>IF(ISBLANK(Worksheet!M35)=FALSE,Worksheet!M35,"")</f>
        <v>0</v>
      </c>
      <c r="S16" t="str">
        <f>IF(Worksheet!A35="-","",IF(Worksheet!A35="",S15,Worksheet!A35))</f>
        <v/>
      </c>
      <c r="T16" t="str">
        <f>IF(S16="","",IF(AND(Worksheet!G35="",Worksheet!H35="")=TRUE,T15,IF(Worksheet!G35="","",Worksheet!G35)))</f>
        <v/>
      </c>
      <c r="U16" t="str">
        <f>IF(S16="","",IF(AND(Worksheet!G35="",Worksheet!H35="")=TRUE,U15,IF(Worksheet!H35="","",Worksheet!H35)))</f>
        <v/>
      </c>
      <c r="V16" t="str">
        <f>IF(Worksheet!N35="","",Worksheet!N35)</f>
        <v/>
      </c>
      <c r="W16" t="str">
        <f>IF(Worksheet!O35="","",Worksheet!O35)</f>
        <v/>
      </c>
      <c r="X16" t="str">
        <f>IF(Worksheet!F35=0,"",Worksheet!F35)</f>
        <v/>
      </c>
      <c r="Y16" t="str">
        <f>IF(Worksheet!P35=0,"",Worksheet!P35)</f>
        <v/>
      </c>
      <c r="AD16" s="21"/>
      <c r="AE16" s="21"/>
    </row>
    <row r="17" spans="1:31" x14ac:dyDescent="0.25">
      <c r="A17" t="str">
        <f>IF(ISERROR(VLOOKUP(Worksheet!N36,MeasureLookup,2,FALSE))=FALSE,VLOOKUP(Worksheet!N36,MeasureLookup,2,FALSE),"")</f>
        <v/>
      </c>
      <c r="D17">
        <f>IF(ISERROR(Worksheet!P36)=FALSE,Worksheet!P36,"")</f>
        <v>0</v>
      </c>
      <c r="E17" s="6" t="s">
        <v>727</v>
      </c>
      <c r="F17" s="178"/>
      <c r="G17" s="178"/>
      <c r="H17" s="224" t="str">
        <f>IF(Worksheet!AN36&lt;&gt;"",IF(Worksheet!AN36&gt;0,Worksheet!AN36/IF(Worksheet!M36&gt;0,Worksheet!M36,Worksheet!L36),""),"")</f>
        <v/>
      </c>
      <c r="I17" s="225">
        <f>IF(ISBLANK(Worksheet!L36)=FALSE,Worksheet!L36,"")</f>
        <v>0</v>
      </c>
      <c r="J17" s="226" t="str">
        <f>IF(Worksheet!L36&lt;&gt;0, IFERROR(VLOOKUP(Worksheet!$C$12,SavingsSupportTable,3,FALSE)*Worksheet!AO36*IFERROR(1+VLOOKUP(Worksheet!$C$12,SavingsSupportTable,MATCH(Worksheet!$G$13,HVACe_Options,0)+4,FALSE),1)/IF(Worksheet!M36&gt;0,Worksheet!M36,Worksheet!L36),""),"")</f>
        <v/>
      </c>
      <c r="K17" s="226" t="str">
        <f>IF(Worksheet!L36&lt;&gt;0, IFERROR(VLOOKUP(Worksheet!$C$12,SavingsSupportTable,2,FALSE)*Worksheet!AO36*IF(IFERROR(MATCH(Worksheet!$G$13,HVACe_Options,0),0)&gt;0,1+VLOOKUP(Worksheet!$C$12,SavingsSupportTable,4,FALSE),1)/IF(Worksheet!M36&gt;0,Worksheet!M36,Worksheet!L36),""),"")</f>
        <v/>
      </c>
      <c r="L17" s="226" t="str">
        <f t="shared" si="0"/>
        <v/>
      </c>
      <c r="M17" s="226" t="str">
        <f>IF(Worksheet!L36&lt;&gt;0,IFERROR(VLOOKUP(Worksheet!$C$12,SavingsSupportTable,3,FALSE)*Worksheet!AO36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&gt;0,Worksheet!M36,Worksheet!L36),0),"")</f>
        <v/>
      </c>
      <c r="N17" s="226" t="str">
        <f t="shared" si="1"/>
        <v/>
      </c>
      <c r="R17">
        <f>IF(ISBLANK(Worksheet!M36)=FALSE,Worksheet!M36,"")</f>
        <v>0</v>
      </c>
      <c r="S17" t="str">
        <f>IF(Worksheet!A36="-","",IF(Worksheet!A36="",S16,Worksheet!A36))</f>
        <v/>
      </c>
      <c r="T17" t="str">
        <f>IF(S17="","",IF(AND(Worksheet!G36="",Worksheet!H36="")=TRUE,T16,IF(Worksheet!G36="","",Worksheet!G36)))</f>
        <v/>
      </c>
      <c r="U17" t="str">
        <f>IF(S17="","",IF(AND(Worksheet!G36="",Worksheet!H36="")=TRUE,U16,IF(Worksheet!H36="","",Worksheet!H36)))</f>
        <v/>
      </c>
      <c r="V17" t="str">
        <f>IF(Worksheet!N36="","",Worksheet!N36)</f>
        <v/>
      </c>
      <c r="W17" t="str">
        <f>IF(Worksheet!O36="","",Worksheet!O36)</f>
        <v/>
      </c>
      <c r="X17" t="str">
        <f>IF(Worksheet!F36=0,"",Worksheet!F36)</f>
        <v/>
      </c>
      <c r="Y17" t="str">
        <f>IF(Worksheet!P36=0,"",Worksheet!P36)</f>
        <v/>
      </c>
      <c r="AD17" s="21"/>
      <c r="AE17" s="21"/>
    </row>
    <row r="18" spans="1:31" x14ac:dyDescent="0.25">
      <c r="A18" t="str">
        <f>IF(ISERROR(VLOOKUP(Worksheet!N37,MeasureLookup,2,FALSE))=FALSE,VLOOKUP(Worksheet!N37,MeasureLookup,2,FALSE),"")</f>
        <v/>
      </c>
      <c r="D18">
        <f>IF(ISERROR(Worksheet!P37)=FALSE,Worksheet!P37,"")</f>
        <v>0</v>
      </c>
      <c r="E18" s="6" t="s">
        <v>727</v>
      </c>
      <c r="F18" s="178"/>
      <c r="G18" s="178"/>
      <c r="H18" s="224" t="str">
        <f>IF(Worksheet!AN37&lt;&gt;"",IF(Worksheet!AN37&gt;0,Worksheet!AN37/IF(Worksheet!M37&gt;0,Worksheet!M37,Worksheet!L37),""),"")</f>
        <v/>
      </c>
      <c r="I18" s="225">
        <f>IF(ISBLANK(Worksheet!L37)=FALSE,Worksheet!L37,"")</f>
        <v>0</v>
      </c>
      <c r="J18" s="226" t="str">
        <f>IF(Worksheet!L37&lt;&gt;0, IFERROR(VLOOKUP(Worksheet!$C$12,SavingsSupportTable,3,FALSE)*Worksheet!AO37*IFERROR(1+VLOOKUP(Worksheet!$C$12,SavingsSupportTable,MATCH(Worksheet!$G$13,HVACe_Options,0)+4,FALSE),1)/IF(Worksheet!M37&gt;0,Worksheet!M37,Worksheet!L37),""),"")</f>
        <v/>
      </c>
      <c r="K18" s="226" t="str">
        <f>IF(Worksheet!L37&lt;&gt;0, IFERROR(VLOOKUP(Worksheet!$C$12,SavingsSupportTable,2,FALSE)*Worksheet!AO37*IF(IFERROR(MATCH(Worksheet!$G$13,HVACe_Options,0),0)&gt;0,1+VLOOKUP(Worksheet!$C$12,SavingsSupportTable,4,FALSE),1)/IF(Worksheet!M37&gt;0,Worksheet!M37,Worksheet!L37),""),"")</f>
        <v/>
      </c>
      <c r="L18" s="226" t="str">
        <f t="shared" si="0"/>
        <v/>
      </c>
      <c r="M18" s="226" t="str">
        <f>IF(Worksheet!L37&lt;&gt;0,IFERROR(VLOOKUP(Worksheet!$C$12,SavingsSupportTable,3,FALSE)*Worksheet!AO37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&gt;0,Worksheet!M37,Worksheet!L37),0),"")</f>
        <v/>
      </c>
      <c r="N18" s="226" t="str">
        <f t="shared" si="1"/>
        <v/>
      </c>
      <c r="R18">
        <f>IF(ISBLANK(Worksheet!M37)=FALSE,Worksheet!M37,"")</f>
        <v>0</v>
      </c>
      <c r="S18" t="str">
        <f>IF(Worksheet!A37="-","",IF(Worksheet!A37="",S17,Worksheet!A37))</f>
        <v/>
      </c>
      <c r="T18" t="str">
        <f>IF(S18="","",IF(AND(Worksheet!G37="",Worksheet!H37="")=TRUE,T17,IF(Worksheet!G37="","",Worksheet!G37)))</f>
        <v/>
      </c>
      <c r="U18" t="str">
        <f>IF(S18="","",IF(AND(Worksheet!G37="",Worksheet!H37="")=TRUE,U17,IF(Worksheet!H37="","",Worksheet!H37)))</f>
        <v/>
      </c>
      <c r="V18" t="str">
        <f>IF(Worksheet!N37="","",Worksheet!N37)</f>
        <v/>
      </c>
      <c r="W18" t="str">
        <f>IF(Worksheet!O37="","",Worksheet!O37)</f>
        <v/>
      </c>
      <c r="X18" t="str">
        <f>IF(Worksheet!F37=0,"",Worksheet!F37)</f>
        <v/>
      </c>
      <c r="Y18" t="str">
        <f>IF(Worksheet!P37=0,"",Worksheet!P37)</f>
        <v/>
      </c>
      <c r="AD18" s="21"/>
      <c r="AE18" s="21"/>
    </row>
    <row r="19" spans="1:31" x14ac:dyDescent="0.25">
      <c r="A19" t="str">
        <f>IF(ISERROR(VLOOKUP(Worksheet!N38,MeasureLookup,2,FALSE))=FALSE,VLOOKUP(Worksheet!N38,MeasureLookup,2,FALSE),"")</f>
        <v/>
      </c>
      <c r="D19">
        <f>IF(ISERROR(Worksheet!P38)=FALSE,Worksheet!P38,"")</f>
        <v>0</v>
      </c>
      <c r="E19" s="6" t="s">
        <v>727</v>
      </c>
      <c r="F19" s="178"/>
      <c r="G19" s="178"/>
      <c r="H19" s="224" t="str">
        <f>IF(Worksheet!AN38&lt;&gt;"",IF(Worksheet!AN38&gt;0,Worksheet!AN38/IF(Worksheet!M38&gt;0,Worksheet!M38,Worksheet!L38),""),"")</f>
        <v/>
      </c>
      <c r="I19" s="225">
        <f>IF(ISBLANK(Worksheet!L38)=FALSE,Worksheet!L38,"")</f>
        <v>0</v>
      </c>
      <c r="J19" s="226" t="str">
        <f>IF(Worksheet!L38&lt;&gt;0, IFERROR(VLOOKUP(Worksheet!$C$12,SavingsSupportTable,3,FALSE)*Worksheet!AO38*IFERROR(1+VLOOKUP(Worksheet!$C$12,SavingsSupportTable,MATCH(Worksheet!$G$13,HVACe_Options,0)+4,FALSE),1)/IF(Worksheet!M38&gt;0,Worksheet!M38,Worksheet!L38),""),"")</f>
        <v/>
      </c>
      <c r="K19" s="226" t="str">
        <f>IF(Worksheet!L38&lt;&gt;0, IFERROR(VLOOKUP(Worksheet!$C$12,SavingsSupportTable,2,FALSE)*Worksheet!AO38*IF(IFERROR(MATCH(Worksheet!$G$13,HVACe_Options,0),0)&gt;0,1+VLOOKUP(Worksheet!$C$12,SavingsSupportTable,4,FALSE),1)/IF(Worksheet!M38&gt;0,Worksheet!M38,Worksheet!L38),""),"")</f>
        <v/>
      </c>
      <c r="L19" s="226" t="str">
        <f t="shared" si="0"/>
        <v/>
      </c>
      <c r="M19" s="226" t="str">
        <f>IF(Worksheet!L38&lt;&gt;0,IFERROR(VLOOKUP(Worksheet!$C$12,SavingsSupportTable,3,FALSE)*Worksheet!AO38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&gt;0,Worksheet!M38,Worksheet!L38),0),"")</f>
        <v/>
      </c>
      <c r="N19" s="226" t="str">
        <f t="shared" si="1"/>
        <v/>
      </c>
      <c r="R19">
        <f>IF(ISBLANK(Worksheet!M38)=FALSE,Worksheet!M38,"")</f>
        <v>0</v>
      </c>
      <c r="S19" t="str">
        <f>IF(Worksheet!A38="-","",IF(Worksheet!A38="",S18,Worksheet!A38))</f>
        <v/>
      </c>
      <c r="T19" t="str">
        <f>IF(S19="","",IF(AND(Worksheet!G38="",Worksheet!H38="")=TRUE,T18,IF(Worksheet!G38="","",Worksheet!G38)))</f>
        <v/>
      </c>
      <c r="U19" t="str">
        <f>IF(S19="","",IF(AND(Worksheet!G38="",Worksheet!H38="")=TRUE,U18,IF(Worksheet!H38="","",Worksheet!H38)))</f>
        <v/>
      </c>
      <c r="V19" t="str">
        <f>IF(Worksheet!N38="","",Worksheet!N38)</f>
        <v/>
      </c>
      <c r="W19" t="str">
        <f>IF(Worksheet!O38="","",Worksheet!O38)</f>
        <v/>
      </c>
      <c r="X19" t="str">
        <f>IF(Worksheet!F38=0,"",Worksheet!F38)</f>
        <v/>
      </c>
      <c r="Y19" t="str">
        <f>IF(Worksheet!P38=0,"",Worksheet!P38)</f>
        <v/>
      </c>
      <c r="AD19" s="21"/>
      <c r="AE19" s="21"/>
    </row>
    <row r="20" spans="1:31" x14ac:dyDescent="0.25">
      <c r="A20" t="str">
        <f>IF(ISERROR(VLOOKUP(Worksheet!N39,MeasureLookup,2,FALSE))=FALSE,VLOOKUP(Worksheet!N39,MeasureLookup,2,FALSE),"")</f>
        <v/>
      </c>
      <c r="D20">
        <f>IF(ISERROR(Worksheet!P39)=FALSE,Worksheet!P39,"")</f>
        <v>0</v>
      </c>
      <c r="E20" s="6" t="s">
        <v>727</v>
      </c>
      <c r="F20" s="178"/>
      <c r="G20" s="178"/>
      <c r="H20" s="224" t="str">
        <f>IF(Worksheet!AN39&lt;&gt;"",IF(Worksheet!AN39&gt;0,Worksheet!AN39/IF(Worksheet!M39&gt;0,Worksheet!M39,Worksheet!L39),""),"")</f>
        <v/>
      </c>
      <c r="I20" s="225">
        <f>IF(ISBLANK(Worksheet!L39)=FALSE,Worksheet!L39,"")</f>
        <v>0</v>
      </c>
      <c r="J20" s="226" t="str">
        <f>IF(Worksheet!L39&lt;&gt;0, IFERROR(VLOOKUP(Worksheet!$C$12,SavingsSupportTable,3,FALSE)*Worksheet!AO39*IFERROR(1+VLOOKUP(Worksheet!$C$12,SavingsSupportTable,MATCH(Worksheet!$G$13,HVACe_Options,0)+4,FALSE),1)/IF(Worksheet!M39&gt;0,Worksheet!M39,Worksheet!L39),""),"")</f>
        <v/>
      </c>
      <c r="K20" s="226" t="str">
        <f>IF(Worksheet!L39&lt;&gt;0, IFERROR(VLOOKUP(Worksheet!$C$12,SavingsSupportTable,2,FALSE)*Worksheet!AO39*IF(IFERROR(MATCH(Worksheet!$G$13,HVACe_Options,0),0)&gt;0,1+VLOOKUP(Worksheet!$C$12,SavingsSupportTable,4,FALSE),1)/IF(Worksheet!M39&gt;0,Worksheet!M39,Worksheet!L39),""),"")</f>
        <v/>
      </c>
      <c r="L20" s="226" t="str">
        <f t="shared" si="0"/>
        <v/>
      </c>
      <c r="M20" s="226" t="str">
        <f>IF(Worksheet!L39&lt;&gt;0,IFERROR(VLOOKUP(Worksheet!$C$12,SavingsSupportTable,3,FALSE)*Worksheet!AO39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&gt;0,Worksheet!M39,Worksheet!L39),0),"")</f>
        <v/>
      </c>
      <c r="N20" s="226" t="str">
        <f t="shared" si="1"/>
        <v/>
      </c>
      <c r="R20">
        <f>IF(ISBLANK(Worksheet!M39)=FALSE,Worksheet!M39,"")</f>
        <v>0</v>
      </c>
      <c r="S20" t="str">
        <f>IF(Worksheet!A39="-","",IF(Worksheet!A39="",S19,Worksheet!A39))</f>
        <v/>
      </c>
      <c r="T20" t="str">
        <f>IF(S20="","",IF(AND(Worksheet!G39="",Worksheet!H39="")=TRUE,T19,IF(Worksheet!G39="","",Worksheet!G39)))</f>
        <v/>
      </c>
      <c r="U20" t="str">
        <f>IF(S20="","",IF(AND(Worksheet!G39="",Worksheet!H39="")=TRUE,U19,IF(Worksheet!H39="","",Worksheet!H39)))</f>
        <v/>
      </c>
      <c r="V20" t="str">
        <f>IF(Worksheet!N39="","",Worksheet!N39)</f>
        <v/>
      </c>
      <c r="W20" t="str">
        <f>IF(Worksheet!O39="","",Worksheet!O39)</f>
        <v/>
      </c>
      <c r="X20" t="str">
        <f>IF(Worksheet!F39=0,"",Worksheet!F39)</f>
        <v/>
      </c>
      <c r="Y20" t="str">
        <f>IF(Worksheet!P39=0,"",Worksheet!P39)</f>
        <v/>
      </c>
      <c r="AD20" s="21"/>
      <c r="AE20" s="21"/>
    </row>
    <row r="21" spans="1:31" x14ac:dyDescent="0.25">
      <c r="A21" t="str">
        <f>IF(ISERROR(VLOOKUP(Worksheet!N40,MeasureLookup,2,FALSE))=FALSE,VLOOKUP(Worksheet!N40,MeasureLookup,2,FALSE),"")</f>
        <v/>
      </c>
      <c r="D21">
        <f>IF(ISERROR(Worksheet!P40)=FALSE,Worksheet!P40,"")</f>
        <v>0</v>
      </c>
      <c r="E21" s="6" t="s">
        <v>727</v>
      </c>
      <c r="F21" s="178"/>
      <c r="G21" s="178"/>
      <c r="H21" s="224" t="str">
        <f>IF(Worksheet!AN40&lt;&gt;"",IF(Worksheet!AN40&gt;0,Worksheet!AN40/IF(Worksheet!M40&gt;0,Worksheet!M40,Worksheet!L40),""),"")</f>
        <v/>
      </c>
      <c r="I21" s="225">
        <f>IF(ISBLANK(Worksheet!L40)=FALSE,Worksheet!L40,"")</f>
        <v>0</v>
      </c>
      <c r="J21" s="226" t="str">
        <f>IF(Worksheet!L40&lt;&gt;0, IFERROR(VLOOKUP(Worksheet!$C$12,SavingsSupportTable,3,FALSE)*Worksheet!AO40*IFERROR(1+VLOOKUP(Worksheet!$C$12,SavingsSupportTable,MATCH(Worksheet!$G$13,HVACe_Options,0)+4,FALSE),1)/IF(Worksheet!M40&gt;0,Worksheet!M40,Worksheet!L40),""),"")</f>
        <v/>
      </c>
      <c r="K21" s="226" t="str">
        <f>IF(Worksheet!L40&lt;&gt;0, IFERROR(VLOOKUP(Worksheet!$C$12,SavingsSupportTable,2,FALSE)*Worksheet!AO40*IF(IFERROR(MATCH(Worksheet!$G$13,HVACe_Options,0),0)&gt;0,1+VLOOKUP(Worksheet!$C$12,SavingsSupportTable,4,FALSE),1)/IF(Worksheet!M40&gt;0,Worksheet!M40,Worksheet!L40),""),"")</f>
        <v/>
      </c>
      <c r="L21" s="226" t="str">
        <f t="shared" si="0"/>
        <v/>
      </c>
      <c r="M21" s="226" t="str">
        <f>IF(Worksheet!L40&lt;&gt;0,IFERROR(VLOOKUP(Worksheet!$C$12,SavingsSupportTable,3,FALSE)*Worksheet!AO40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&gt;0,Worksheet!M40,Worksheet!L40),0),"")</f>
        <v/>
      </c>
      <c r="N21" s="226" t="str">
        <f t="shared" si="1"/>
        <v/>
      </c>
      <c r="R21">
        <f>IF(ISBLANK(Worksheet!M40)=FALSE,Worksheet!M40,"")</f>
        <v>0</v>
      </c>
      <c r="S21" t="str">
        <f>IF(Worksheet!A40="-","",IF(Worksheet!A40="",S20,Worksheet!A40))</f>
        <v/>
      </c>
      <c r="T21" t="str">
        <f>IF(S21="","",IF(AND(Worksheet!G40="",Worksheet!H40="")=TRUE,T20,IF(Worksheet!G40="","",Worksheet!G40)))</f>
        <v/>
      </c>
      <c r="U21" t="str">
        <f>IF(S21="","",IF(AND(Worksheet!G40="",Worksheet!H40="")=TRUE,U20,IF(Worksheet!H40="","",Worksheet!H40)))</f>
        <v/>
      </c>
      <c r="V21" t="str">
        <f>IF(Worksheet!N40="","",Worksheet!N40)</f>
        <v/>
      </c>
      <c r="W21" t="str">
        <f>IF(Worksheet!O40="","",Worksheet!O40)</f>
        <v/>
      </c>
      <c r="X21" t="str">
        <f>IF(Worksheet!F40=0,"",Worksheet!F40)</f>
        <v/>
      </c>
      <c r="Y21" t="str">
        <f>IF(Worksheet!P40=0,"",Worksheet!P40)</f>
        <v/>
      </c>
      <c r="AD21" s="21"/>
      <c r="AE21" s="21"/>
    </row>
    <row r="22" spans="1:31" x14ac:dyDescent="0.25">
      <c r="A22" t="str">
        <f>IF(ISERROR(VLOOKUP(Worksheet!N41,MeasureLookup,2,FALSE))=FALSE,VLOOKUP(Worksheet!N41,MeasureLookup,2,FALSE),"")</f>
        <v/>
      </c>
      <c r="D22">
        <f>IF(ISERROR(Worksheet!P41)=FALSE,Worksheet!P41,"")</f>
        <v>0</v>
      </c>
      <c r="E22" s="6" t="s">
        <v>727</v>
      </c>
      <c r="F22" s="178"/>
      <c r="G22" s="178"/>
      <c r="H22" s="224" t="str">
        <f>IF(Worksheet!AN41&lt;&gt;"",IF(Worksheet!AN41&gt;0,Worksheet!AN41/IF(Worksheet!M41&gt;0,Worksheet!M41,Worksheet!L41),""),"")</f>
        <v/>
      </c>
      <c r="I22" s="225">
        <f>IF(ISBLANK(Worksheet!L41)=FALSE,Worksheet!L41,"")</f>
        <v>0</v>
      </c>
      <c r="J22" s="226" t="str">
        <f>IF(Worksheet!L41&lt;&gt;0, IFERROR(VLOOKUP(Worksheet!$C$12,SavingsSupportTable,3,FALSE)*Worksheet!AO41*IFERROR(1+VLOOKUP(Worksheet!$C$12,SavingsSupportTable,MATCH(Worksheet!$G$13,HVACe_Options,0)+4,FALSE),1)/IF(Worksheet!M41&gt;0,Worksheet!M41,Worksheet!L41),""),"")</f>
        <v/>
      </c>
      <c r="K22" s="226" t="str">
        <f>IF(Worksheet!L41&lt;&gt;0, IFERROR(VLOOKUP(Worksheet!$C$12,SavingsSupportTable,2,FALSE)*Worksheet!AO41*IF(IFERROR(MATCH(Worksheet!$G$13,HVACe_Options,0),0)&gt;0,1+VLOOKUP(Worksheet!$C$12,SavingsSupportTable,4,FALSE),1)/IF(Worksheet!M41&gt;0,Worksheet!M41,Worksheet!L41),""),"")</f>
        <v/>
      </c>
      <c r="L22" s="226" t="str">
        <f t="shared" si="0"/>
        <v/>
      </c>
      <c r="M22" s="226" t="str">
        <f>IF(Worksheet!L41&lt;&gt;0,IFERROR(VLOOKUP(Worksheet!$C$12,SavingsSupportTable,3,FALSE)*Worksheet!AO41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&gt;0,Worksheet!M41,Worksheet!L41),0),"")</f>
        <v/>
      </c>
      <c r="N22" s="226" t="str">
        <f t="shared" si="1"/>
        <v/>
      </c>
      <c r="R22">
        <f>IF(ISBLANK(Worksheet!M41)=FALSE,Worksheet!M41,"")</f>
        <v>0</v>
      </c>
      <c r="S22" t="str">
        <f>IF(Worksheet!A41="-","",IF(Worksheet!A41="",S21,Worksheet!A41))</f>
        <v/>
      </c>
      <c r="T22" t="str">
        <f>IF(S22="","",IF(AND(Worksheet!G41="",Worksheet!H41="")=TRUE,T21,IF(Worksheet!G41="","",Worksheet!G41)))</f>
        <v/>
      </c>
      <c r="U22" t="str">
        <f>IF(S22="","",IF(AND(Worksheet!G41="",Worksheet!H41="")=TRUE,U21,IF(Worksheet!H41="","",Worksheet!H41)))</f>
        <v/>
      </c>
      <c r="V22" t="str">
        <f>IF(Worksheet!N41="","",Worksheet!N41)</f>
        <v/>
      </c>
      <c r="W22" t="str">
        <f>IF(Worksheet!O41="","",Worksheet!O41)</f>
        <v/>
      </c>
      <c r="X22" t="str">
        <f>IF(Worksheet!F41=0,"",Worksheet!F41)</f>
        <v/>
      </c>
      <c r="Y22" t="str">
        <f>IF(Worksheet!P41=0,"",Worksheet!P41)</f>
        <v/>
      </c>
      <c r="AD22" s="21"/>
      <c r="AE22" s="21"/>
    </row>
    <row r="23" spans="1:31" x14ac:dyDescent="0.25">
      <c r="A23" t="str">
        <f>IF(ISERROR(VLOOKUP(Worksheet!N42,MeasureLookup,2,FALSE))=FALSE,VLOOKUP(Worksheet!N42,MeasureLookup,2,FALSE),"")</f>
        <v/>
      </c>
      <c r="D23">
        <f>IF(ISERROR(Worksheet!P42)=FALSE,Worksheet!P42,"")</f>
        <v>0</v>
      </c>
      <c r="E23" s="6" t="s">
        <v>727</v>
      </c>
      <c r="F23" s="178"/>
      <c r="G23" s="178"/>
      <c r="H23" s="224" t="str">
        <f>IF(Worksheet!AN42&lt;&gt;"",IF(Worksheet!AN42&gt;0,Worksheet!AN42/IF(Worksheet!M42&gt;0,Worksheet!M42,Worksheet!L42),""),"")</f>
        <v/>
      </c>
      <c r="I23" s="225">
        <f>IF(ISBLANK(Worksheet!L42)=FALSE,Worksheet!L42,"")</f>
        <v>0</v>
      </c>
      <c r="J23" s="226" t="str">
        <f>IF(Worksheet!L42&lt;&gt;0, IFERROR(VLOOKUP(Worksheet!$C$12,SavingsSupportTable,3,FALSE)*Worksheet!AO42*IFERROR(1+VLOOKUP(Worksheet!$C$12,SavingsSupportTable,MATCH(Worksheet!$G$13,HVACe_Options,0)+4,FALSE),1)/IF(Worksheet!M42&gt;0,Worksheet!M42,Worksheet!L42),""),"")</f>
        <v/>
      </c>
      <c r="K23" s="226" t="str">
        <f>IF(Worksheet!L42&lt;&gt;0, IFERROR(VLOOKUP(Worksheet!$C$12,SavingsSupportTable,2,FALSE)*Worksheet!AO42*IF(IFERROR(MATCH(Worksheet!$G$13,HVACe_Options,0),0)&gt;0,1+VLOOKUP(Worksheet!$C$12,SavingsSupportTable,4,FALSE),1)/IF(Worksheet!M42&gt;0,Worksheet!M42,Worksheet!L42),""),"")</f>
        <v/>
      </c>
      <c r="L23" s="226" t="str">
        <f t="shared" si="0"/>
        <v/>
      </c>
      <c r="M23" s="226" t="str">
        <f>IF(Worksheet!L42&lt;&gt;0,IFERROR(VLOOKUP(Worksheet!$C$12,SavingsSupportTable,3,FALSE)*Worksheet!AO42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&gt;0,Worksheet!M42,Worksheet!L42),0),"")</f>
        <v/>
      </c>
      <c r="N23" s="226" t="str">
        <f t="shared" si="1"/>
        <v/>
      </c>
      <c r="R23">
        <f>IF(ISBLANK(Worksheet!M42)=FALSE,Worksheet!M42,"")</f>
        <v>0</v>
      </c>
      <c r="S23" t="str">
        <f>IF(Worksheet!A42="-","",IF(Worksheet!A42="",S22,Worksheet!A42))</f>
        <v/>
      </c>
      <c r="T23" t="str">
        <f>IF(S23="","",IF(AND(Worksheet!G42="",Worksheet!H42="")=TRUE,T22,IF(Worksheet!G42="","",Worksheet!G42)))</f>
        <v/>
      </c>
      <c r="U23" t="str">
        <f>IF(S23="","",IF(AND(Worksheet!G42="",Worksheet!H42="")=TRUE,U22,IF(Worksheet!H42="","",Worksheet!H42)))</f>
        <v/>
      </c>
      <c r="V23" t="str">
        <f>IF(Worksheet!N42="","",Worksheet!N42)</f>
        <v/>
      </c>
      <c r="W23" t="str">
        <f>IF(Worksheet!O42="","",Worksheet!O42)</f>
        <v/>
      </c>
      <c r="X23" t="str">
        <f>IF(Worksheet!F42=0,"",Worksheet!F42)</f>
        <v/>
      </c>
      <c r="Y23" t="str">
        <f>IF(Worksheet!P42=0,"",Worksheet!P42)</f>
        <v/>
      </c>
      <c r="AD23" s="21"/>
      <c r="AE23" s="21"/>
    </row>
    <row r="24" spans="1:31" x14ac:dyDescent="0.25">
      <c r="A24" t="str">
        <f>IF(ISERROR(VLOOKUP(Worksheet!N43,MeasureLookup,2,FALSE))=FALSE,VLOOKUP(Worksheet!N43,MeasureLookup,2,FALSE),"")</f>
        <v/>
      </c>
      <c r="D24">
        <f>IF(ISERROR(Worksheet!P43)=FALSE,Worksheet!P43,"")</f>
        <v>0</v>
      </c>
      <c r="E24" s="6" t="s">
        <v>727</v>
      </c>
      <c r="F24" s="178"/>
      <c r="G24" s="178"/>
      <c r="H24" s="224" t="str">
        <f>IF(Worksheet!AN43&lt;&gt;"",IF(Worksheet!AN43&gt;0,Worksheet!AN43/IF(Worksheet!M43&gt;0,Worksheet!M43,Worksheet!L43),""),"")</f>
        <v/>
      </c>
      <c r="I24" s="225">
        <f>IF(ISBLANK(Worksheet!L43)=FALSE,Worksheet!L43,"")</f>
        <v>0</v>
      </c>
      <c r="J24" s="226" t="str">
        <f>IF(Worksheet!L43&lt;&gt;0, IFERROR(VLOOKUP(Worksheet!$C$12,SavingsSupportTable,3,FALSE)*Worksheet!AO43*IFERROR(1+VLOOKUP(Worksheet!$C$12,SavingsSupportTable,MATCH(Worksheet!$G$13,HVACe_Options,0)+4,FALSE),1)/IF(Worksheet!M43&gt;0,Worksheet!M43,Worksheet!L43),""),"")</f>
        <v/>
      </c>
      <c r="K24" s="226" t="str">
        <f>IF(Worksheet!L43&lt;&gt;0, IFERROR(VLOOKUP(Worksheet!$C$12,SavingsSupportTable,2,FALSE)*Worksheet!AO43*IF(IFERROR(MATCH(Worksheet!$G$13,HVACe_Options,0),0)&gt;0,1+VLOOKUP(Worksheet!$C$12,SavingsSupportTable,4,FALSE),1)/IF(Worksheet!M43&gt;0,Worksheet!M43,Worksheet!L43),""),"")</f>
        <v/>
      </c>
      <c r="L24" s="226" t="str">
        <f t="shared" si="0"/>
        <v/>
      </c>
      <c r="M24" s="226" t="str">
        <f>IF(Worksheet!L43&lt;&gt;0,IFERROR(VLOOKUP(Worksheet!$C$12,SavingsSupportTable,3,FALSE)*Worksheet!AO43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&gt;0,Worksheet!M43,Worksheet!L43),0),"")</f>
        <v/>
      </c>
      <c r="N24" s="226" t="str">
        <f t="shared" si="1"/>
        <v/>
      </c>
      <c r="R24">
        <f>IF(ISBLANK(Worksheet!M43)=FALSE,Worksheet!M43,"")</f>
        <v>0</v>
      </c>
      <c r="S24" t="str">
        <f>IF(Worksheet!A43="-","",IF(Worksheet!A43="",S23,Worksheet!A43))</f>
        <v/>
      </c>
      <c r="T24" t="str">
        <f>IF(S24="","",IF(AND(Worksheet!G43="",Worksheet!H43="")=TRUE,T23,IF(Worksheet!G43="","",Worksheet!G43)))</f>
        <v/>
      </c>
      <c r="U24" t="str">
        <f>IF(S24="","",IF(AND(Worksheet!G43="",Worksheet!H43="")=TRUE,U23,IF(Worksheet!H43="","",Worksheet!H43)))</f>
        <v/>
      </c>
      <c r="V24" t="str">
        <f>IF(Worksheet!N43="","",Worksheet!N43)</f>
        <v/>
      </c>
      <c r="W24" t="str">
        <f>IF(Worksheet!O43="","",Worksheet!O43)</f>
        <v/>
      </c>
      <c r="X24" t="str">
        <f>IF(Worksheet!F43=0,"",Worksheet!F43)</f>
        <v/>
      </c>
      <c r="Y24" t="str">
        <f>IF(Worksheet!P43=0,"",Worksheet!P43)</f>
        <v/>
      </c>
      <c r="AD24" s="21"/>
      <c r="AE24" s="21"/>
    </row>
    <row r="25" spans="1:31" x14ac:dyDescent="0.25">
      <c r="A25" t="str">
        <f>IF(ISERROR(VLOOKUP(Worksheet!N44,MeasureLookup,2,FALSE))=FALSE,VLOOKUP(Worksheet!N44,MeasureLookup,2,FALSE),"")</f>
        <v/>
      </c>
      <c r="D25">
        <f>IF(ISERROR(Worksheet!P44)=FALSE,Worksheet!P44,"")</f>
        <v>0</v>
      </c>
      <c r="E25" s="6" t="s">
        <v>727</v>
      </c>
      <c r="F25" s="178"/>
      <c r="G25" s="178"/>
      <c r="H25" s="224" t="str">
        <f>IF(Worksheet!AN44&lt;&gt;"",IF(Worksheet!AN44&gt;0,Worksheet!AN44/IF(Worksheet!M44&gt;0,Worksheet!M44,Worksheet!L44),""),"")</f>
        <v/>
      </c>
      <c r="I25" s="225">
        <f>IF(ISBLANK(Worksheet!L44)=FALSE,Worksheet!L44,"")</f>
        <v>0</v>
      </c>
      <c r="J25" s="226" t="str">
        <f>IF(Worksheet!L44&lt;&gt;0, IFERROR(VLOOKUP(Worksheet!$C$12,SavingsSupportTable,3,FALSE)*Worksheet!AO44*IFERROR(1+VLOOKUP(Worksheet!$C$12,SavingsSupportTable,MATCH(Worksheet!$G$13,HVACe_Options,0)+4,FALSE),1)/IF(Worksheet!M44&gt;0,Worksheet!M44,Worksheet!L44),""),"")</f>
        <v/>
      </c>
      <c r="K25" s="226" t="str">
        <f>IF(Worksheet!L44&lt;&gt;0, IFERROR(VLOOKUP(Worksheet!$C$12,SavingsSupportTable,2,FALSE)*Worksheet!AO44*IF(IFERROR(MATCH(Worksheet!$G$13,HVACe_Options,0),0)&gt;0,1+VLOOKUP(Worksheet!$C$12,SavingsSupportTable,4,FALSE),1)/IF(Worksheet!M44&gt;0,Worksheet!M44,Worksheet!L44),""),"")</f>
        <v/>
      </c>
      <c r="L25" s="226" t="str">
        <f t="shared" si="0"/>
        <v/>
      </c>
      <c r="M25" s="226" t="str">
        <f>IF(Worksheet!L44&lt;&gt;0,IFERROR(VLOOKUP(Worksheet!$C$12,SavingsSupportTable,3,FALSE)*Worksheet!AO44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&gt;0,Worksheet!M44,Worksheet!L44),0),"")</f>
        <v/>
      </c>
      <c r="N25" s="226" t="str">
        <f t="shared" si="1"/>
        <v/>
      </c>
      <c r="R25">
        <f>IF(ISBLANK(Worksheet!M44)=FALSE,Worksheet!M44,"")</f>
        <v>0</v>
      </c>
      <c r="S25" t="str">
        <f>IF(Worksheet!A44="-","",IF(Worksheet!A44="",S24,Worksheet!A44))</f>
        <v/>
      </c>
      <c r="T25" t="str">
        <f>IF(S25="","",IF(AND(Worksheet!G44="",Worksheet!H44="")=TRUE,T24,IF(Worksheet!G44="","",Worksheet!G44)))</f>
        <v/>
      </c>
      <c r="U25" t="str">
        <f>IF(S25="","",IF(AND(Worksheet!G44="",Worksheet!H44="")=TRUE,U24,IF(Worksheet!H44="","",Worksheet!H44)))</f>
        <v/>
      </c>
      <c r="V25" t="str">
        <f>IF(Worksheet!N44="","",Worksheet!N44)</f>
        <v/>
      </c>
      <c r="W25" t="str">
        <f>IF(Worksheet!O44="","",Worksheet!O44)</f>
        <v/>
      </c>
      <c r="X25" t="str">
        <f>IF(Worksheet!F44=0,"",Worksheet!F44)</f>
        <v/>
      </c>
      <c r="Y25" t="str">
        <f>IF(Worksheet!P44=0,"",Worksheet!P44)</f>
        <v/>
      </c>
      <c r="AD25" s="21"/>
      <c r="AE25" s="21"/>
    </row>
    <row r="26" spans="1:31" x14ac:dyDescent="0.25">
      <c r="A26" t="str">
        <f>IF(ISERROR(VLOOKUP(Worksheet!N45,MeasureLookup,2,FALSE))=FALSE,VLOOKUP(Worksheet!N45,MeasureLookup,2,FALSE),"")</f>
        <v/>
      </c>
      <c r="D26">
        <f>IF(ISERROR(Worksheet!P45)=FALSE,Worksheet!P45,"")</f>
        <v>0</v>
      </c>
      <c r="E26" s="6" t="s">
        <v>727</v>
      </c>
      <c r="F26" s="178"/>
      <c r="G26" s="178"/>
      <c r="H26" s="224" t="str">
        <f>IF(Worksheet!AN45&lt;&gt;"",IF(Worksheet!AN45&gt;0,Worksheet!AN45/IF(Worksheet!M45&gt;0,Worksheet!M45,Worksheet!L45),""),"")</f>
        <v/>
      </c>
      <c r="I26" s="225">
        <f>IF(ISBLANK(Worksheet!L45)=FALSE,Worksheet!L45,"")</f>
        <v>0</v>
      </c>
      <c r="J26" s="226" t="str">
        <f>IF(Worksheet!L45&lt;&gt;0, IFERROR(VLOOKUP(Worksheet!$C$12,SavingsSupportTable,3,FALSE)*Worksheet!AO45*IFERROR(1+VLOOKUP(Worksheet!$C$12,SavingsSupportTable,MATCH(Worksheet!$G$13,HVACe_Options,0)+4,FALSE),1)/IF(Worksheet!M45&gt;0,Worksheet!M45,Worksheet!L45),""),"")</f>
        <v/>
      </c>
      <c r="K26" s="226" t="str">
        <f>IF(Worksheet!L45&lt;&gt;0, IFERROR(VLOOKUP(Worksheet!$C$12,SavingsSupportTable,2,FALSE)*Worksheet!AO45*IF(IFERROR(MATCH(Worksheet!$G$13,HVACe_Options,0),0)&gt;0,1+VLOOKUP(Worksheet!$C$12,SavingsSupportTable,4,FALSE),1)/IF(Worksheet!M45&gt;0,Worksheet!M45,Worksheet!L45),""),"")</f>
        <v/>
      </c>
      <c r="L26" s="226" t="str">
        <f t="shared" si="0"/>
        <v/>
      </c>
      <c r="M26" s="226" t="str">
        <f>IF(Worksheet!L45&lt;&gt;0,IFERROR(VLOOKUP(Worksheet!$C$12,SavingsSupportTable,3,FALSE)*Worksheet!AO45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&gt;0,Worksheet!M45,Worksheet!L45),0),"")</f>
        <v/>
      </c>
      <c r="N26" s="226" t="str">
        <f t="shared" si="1"/>
        <v/>
      </c>
      <c r="R26">
        <f>IF(ISBLANK(Worksheet!M45)=FALSE,Worksheet!M45,"")</f>
        <v>0</v>
      </c>
      <c r="S26" t="str">
        <f>IF(Worksheet!A45="-","",IF(Worksheet!A45="",S25,Worksheet!A45))</f>
        <v/>
      </c>
      <c r="T26" t="str">
        <f>IF(S26="","",IF(AND(Worksheet!G45="",Worksheet!H45="")=TRUE,T25,IF(Worksheet!G45="","",Worksheet!G45)))</f>
        <v/>
      </c>
      <c r="U26" t="str">
        <f>IF(S26="","",IF(AND(Worksheet!G45="",Worksheet!H45="")=TRUE,U25,IF(Worksheet!H45="","",Worksheet!H45)))</f>
        <v/>
      </c>
      <c r="V26" t="str">
        <f>IF(Worksheet!N45="","",Worksheet!N45)</f>
        <v/>
      </c>
      <c r="W26" t="str">
        <f>IF(Worksheet!O45="","",Worksheet!O45)</f>
        <v/>
      </c>
      <c r="X26" t="str">
        <f>IF(Worksheet!F45=0,"",Worksheet!F45)</f>
        <v/>
      </c>
      <c r="Y26" t="str">
        <f>IF(Worksheet!P45=0,"",Worksheet!P45)</f>
        <v/>
      </c>
      <c r="AD26" s="21"/>
      <c r="AE26" s="21"/>
    </row>
    <row r="27" spans="1:31" x14ac:dyDescent="0.25">
      <c r="A27" t="str">
        <f>IF(ISERROR(VLOOKUP(Worksheet!N46,MeasureLookup,2,FALSE))=FALSE,VLOOKUP(Worksheet!N46,MeasureLookup,2,FALSE),"")</f>
        <v/>
      </c>
      <c r="D27">
        <f>IF(ISERROR(Worksheet!P46)=FALSE,Worksheet!P46,"")</f>
        <v>0</v>
      </c>
      <c r="E27" s="6" t="s">
        <v>727</v>
      </c>
      <c r="F27" s="178"/>
      <c r="G27" s="178"/>
      <c r="H27" s="224" t="str">
        <f>IF(Worksheet!AN46&lt;&gt;"",IF(Worksheet!AN46&gt;0,Worksheet!AN46/IF(Worksheet!M46&gt;0,Worksheet!M46,Worksheet!L46),""),"")</f>
        <v/>
      </c>
      <c r="I27" s="225">
        <f>IF(ISBLANK(Worksheet!L46)=FALSE,Worksheet!L46,"")</f>
        <v>0</v>
      </c>
      <c r="J27" s="226" t="str">
        <f>IF(Worksheet!L46&lt;&gt;0, IFERROR(VLOOKUP(Worksheet!$C$12,SavingsSupportTable,3,FALSE)*Worksheet!AO46*IFERROR(1+VLOOKUP(Worksheet!$C$12,SavingsSupportTable,MATCH(Worksheet!$G$13,HVACe_Options,0)+4,FALSE),1)/IF(Worksheet!M46&gt;0,Worksheet!M46,Worksheet!L46),""),"")</f>
        <v/>
      </c>
      <c r="K27" s="226" t="str">
        <f>IF(Worksheet!L46&lt;&gt;0, IFERROR(VLOOKUP(Worksheet!$C$12,SavingsSupportTable,2,FALSE)*Worksheet!AO46*IF(IFERROR(MATCH(Worksheet!$G$13,HVACe_Options,0),0)&gt;0,1+VLOOKUP(Worksheet!$C$12,SavingsSupportTable,4,FALSE),1)/IF(Worksheet!M46&gt;0,Worksheet!M46,Worksheet!L46),""),"")</f>
        <v/>
      </c>
      <c r="L27" s="226" t="str">
        <f t="shared" si="0"/>
        <v/>
      </c>
      <c r="M27" s="226" t="str">
        <f>IF(Worksheet!L46&lt;&gt;0,IFERROR(VLOOKUP(Worksheet!$C$12,SavingsSupportTable,3,FALSE)*Worksheet!AO46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&gt;0,Worksheet!M46,Worksheet!L46),0),"")</f>
        <v/>
      </c>
      <c r="N27" s="226" t="str">
        <f t="shared" si="1"/>
        <v/>
      </c>
      <c r="R27">
        <f>IF(ISBLANK(Worksheet!M46)=FALSE,Worksheet!M46,"")</f>
        <v>0</v>
      </c>
      <c r="S27" t="str">
        <f>IF(Worksheet!A46="-","",IF(Worksheet!A46="",S26,Worksheet!A46))</f>
        <v/>
      </c>
      <c r="T27" t="str">
        <f>IF(S27="","",IF(AND(Worksheet!G46="",Worksheet!H46="")=TRUE,T26,IF(Worksheet!G46="","",Worksheet!G46)))</f>
        <v/>
      </c>
      <c r="U27" t="str">
        <f>IF(S27="","",IF(AND(Worksheet!G46="",Worksheet!H46="")=TRUE,U26,IF(Worksheet!H46="","",Worksheet!H46)))</f>
        <v/>
      </c>
      <c r="V27" t="str">
        <f>IF(Worksheet!N46="","",Worksheet!N46)</f>
        <v/>
      </c>
      <c r="W27" t="str">
        <f>IF(Worksheet!O46="","",Worksheet!O46)</f>
        <v/>
      </c>
      <c r="X27" t="str">
        <f>IF(Worksheet!F46=0,"",Worksheet!F46)</f>
        <v/>
      </c>
      <c r="Y27" t="str">
        <f>IF(Worksheet!P46=0,"",Worksheet!P46)</f>
        <v/>
      </c>
      <c r="AD27" s="21"/>
      <c r="AE27" s="21"/>
    </row>
    <row r="28" spans="1:31" x14ac:dyDescent="0.25">
      <c r="A28" t="str">
        <f>IF(ISERROR(VLOOKUP(Worksheet!N47,MeasureLookup,2,FALSE))=FALSE,VLOOKUP(Worksheet!N47,MeasureLookup,2,FALSE),"")</f>
        <v/>
      </c>
      <c r="D28">
        <f>IF(ISERROR(Worksheet!P47)=FALSE,Worksheet!P47,"")</f>
        <v>0</v>
      </c>
      <c r="E28" s="6" t="s">
        <v>727</v>
      </c>
      <c r="F28" s="178"/>
      <c r="G28" s="178"/>
      <c r="H28" s="224" t="str">
        <f>IF(Worksheet!AN47&lt;&gt;"",IF(Worksheet!AN47&gt;0,Worksheet!AN47/IF(Worksheet!M47&gt;0,Worksheet!M47,Worksheet!L47),""),"")</f>
        <v/>
      </c>
      <c r="I28" s="225">
        <f>IF(ISBLANK(Worksheet!L47)=FALSE,Worksheet!L47,"")</f>
        <v>0</v>
      </c>
      <c r="J28" s="226" t="str">
        <f>IF(Worksheet!L47&lt;&gt;0, IFERROR(VLOOKUP(Worksheet!$C$12,SavingsSupportTable,3,FALSE)*Worksheet!AO47*IFERROR(1+VLOOKUP(Worksheet!$C$12,SavingsSupportTable,MATCH(Worksheet!$G$13,HVACe_Options,0)+4,FALSE),1)/IF(Worksheet!M47&gt;0,Worksheet!M47,Worksheet!L47),""),"")</f>
        <v/>
      </c>
      <c r="K28" s="226" t="str">
        <f>IF(Worksheet!L47&lt;&gt;0, IFERROR(VLOOKUP(Worksheet!$C$12,SavingsSupportTable,2,FALSE)*Worksheet!AO47*IF(IFERROR(MATCH(Worksheet!$G$13,HVACe_Options,0),0)&gt;0,1+VLOOKUP(Worksheet!$C$12,SavingsSupportTable,4,FALSE),1)/IF(Worksheet!M47&gt;0,Worksheet!M47,Worksheet!L47),""),"")</f>
        <v/>
      </c>
      <c r="L28" s="226" t="str">
        <f t="shared" si="0"/>
        <v/>
      </c>
      <c r="M28" s="226" t="str">
        <f>IF(Worksheet!L47&lt;&gt;0,IFERROR(VLOOKUP(Worksheet!$C$12,SavingsSupportTable,3,FALSE)*Worksheet!AO47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&gt;0,Worksheet!M47,Worksheet!L47),0),"")</f>
        <v/>
      </c>
      <c r="N28" s="226" t="str">
        <f t="shared" si="1"/>
        <v/>
      </c>
      <c r="R28">
        <f>IF(ISBLANK(Worksheet!M47)=FALSE,Worksheet!M47,"")</f>
        <v>0</v>
      </c>
      <c r="S28" t="str">
        <f>IF(Worksheet!A47="-","",IF(Worksheet!A47="",S27,Worksheet!A47))</f>
        <v/>
      </c>
      <c r="T28" t="str">
        <f>IF(S28="","",IF(AND(Worksheet!G47="",Worksheet!H47="")=TRUE,T27,IF(Worksheet!G47="","",Worksheet!G47)))</f>
        <v/>
      </c>
      <c r="U28" t="str">
        <f>IF(S28="","",IF(AND(Worksheet!G47="",Worksheet!H47="")=TRUE,U27,IF(Worksheet!H47="","",Worksheet!H47)))</f>
        <v/>
      </c>
      <c r="V28" t="str">
        <f>IF(Worksheet!N47="","",Worksheet!N47)</f>
        <v/>
      </c>
      <c r="W28" t="str">
        <f>IF(Worksheet!O47="","",Worksheet!O47)</f>
        <v/>
      </c>
      <c r="X28" t="str">
        <f>IF(Worksheet!F47=0,"",Worksheet!F47)</f>
        <v/>
      </c>
      <c r="Y28" t="str">
        <f>IF(Worksheet!P47=0,"",Worksheet!P47)</f>
        <v/>
      </c>
      <c r="AD28" s="21"/>
      <c r="AE28" s="21"/>
    </row>
    <row r="29" spans="1:31" x14ac:dyDescent="0.25">
      <c r="A29" t="str">
        <f>IF(ISERROR(VLOOKUP(Worksheet!N48,MeasureLookup,2,FALSE))=FALSE,VLOOKUP(Worksheet!N48,MeasureLookup,2,FALSE),"")</f>
        <v/>
      </c>
      <c r="D29">
        <f>IF(ISERROR(Worksheet!P48)=FALSE,Worksheet!P48,"")</f>
        <v>0</v>
      </c>
      <c r="E29" s="6" t="s">
        <v>727</v>
      </c>
      <c r="F29" s="178"/>
      <c r="G29" s="178"/>
      <c r="H29" s="224" t="str">
        <f>IF(Worksheet!AN48&lt;&gt;"",IF(Worksheet!AN48&gt;0,Worksheet!AN48/IF(Worksheet!M48&gt;0,Worksheet!M48,Worksheet!L48),""),"")</f>
        <v/>
      </c>
      <c r="I29" s="225">
        <f>IF(ISBLANK(Worksheet!L48)=FALSE,Worksheet!L48,"")</f>
        <v>0</v>
      </c>
      <c r="J29" s="226" t="str">
        <f>IF(Worksheet!L48&lt;&gt;0, IFERROR(VLOOKUP(Worksheet!$C$12,SavingsSupportTable,3,FALSE)*Worksheet!AO48*IFERROR(1+VLOOKUP(Worksheet!$C$12,SavingsSupportTable,MATCH(Worksheet!$G$13,HVACe_Options,0)+4,FALSE),1)/IF(Worksheet!M48&gt;0,Worksheet!M48,Worksheet!L48),""),"")</f>
        <v/>
      </c>
      <c r="K29" s="226" t="str">
        <f>IF(Worksheet!L48&lt;&gt;0, IFERROR(VLOOKUP(Worksheet!$C$12,SavingsSupportTable,2,FALSE)*Worksheet!AO48*IF(IFERROR(MATCH(Worksheet!$G$13,HVACe_Options,0),0)&gt;0,1+VLOOKUP(Worksheet!$C$12,SavingsSupportTable,4,FALSE),1)/IF(Worksheet!M48&gt;0,Worksheet!M48,Worksheet!L48),""),"")</f>
        <v/>
      </c>
      <c r="L29" s="226" t="str">
        <f t="shared" si="0"/>
        <v/>
      </c>
      <c r="M29" s="226" t="str">
        <f>IF(Worksheet!L48&lt;&gt;0,IFERROR(VLOOKUP(Worksheet!$C$12,SavingsSupportTable,3,FALSE)*Worksheet!AO48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&gt;0,Worksheet!M48,Worksheet!L48),0),"")</f>
        <v/>
      </c>
      <c r="N29" s="226" t="str">
        <f t="shared" si="1"/>
        <v/>
      </c>
      <c r="R29">
        <f>IF(ISBLANK(Worksheet!M48)=FALSE,Worksheet!M48,"")</f>
        <v>0</v>
      </c>
      <c r="S29" t="str">
        <f>IF(Worksheet!A48="-","",IF(Worksheet!A48="",S28,Worksheet!A48))</f>
        <v/>
      </c>
      <c r="T29" t="str">
        <f>IF(S29="","",IF(AND(Worksheet!G48="",Worksheet!H48="")=TRUE,T28,IF(Worksheet!G48="","",Worksheet!G48)))</f>
        <v/>
      </c>
      <c r="U29" t="str">
        <f>IF(S29="","",IF(AND(Worksheet!G48="",Worksheet!H48="")=TRUE,U28,IF(Worksheet!H48="","",Worksheet!H48)))</f>
        <v/>
      </c>
      <c r="V29" t="str">
        <f>IF(Worksheet!N48="","",Worksheet!N48)</f>
        <v/>
      </c>
      <c r="W29" t="str">
        <f>IF(Worksheet!O48="","",Worksheet!O48)</f>
        <v/>
      </c>
      <c r="X29" t="str">
        <f>IF(Worksheet!F48=0,"",Worksheet!F48)</f>
        <v/>
      </c>
      <c r="Y29" t="str">
        <f>IF(Worksheet!P48=0,"",Worksheet!P48)</f>
        <v/>
      </c>
      <c r="AD29" s="21"/>
      <c r="AE29" s="21"/>
    </row>
    <row r="30" spans="1:31" x14ac:dyDescent="0.25">
      <c r="A30" t="str">
        <f>IF(ISERROR(VLOOKUP(Worksheet!N49,MeasureLookup,2,FALSE))=FALSE,VLOOKUP(Worksheet!N49,MeasureLookup,2,FALSE),"")</f>
        <v/>
      </c>
      <c r="D30">
        <f>IF(ISERROR(Worksheet!P49)=FALSE,Worksheet!P49,"")</f>
        <v>0</v>
      </c>
      <c r="E30" s="6" t="s">
        <v>727</v>
      </c>
      <c r="F30" s="178"/>
      <c r="G30" s="178"/>
      <c r="H30" s="224" t="str">
        <f>IF(Worksheet!AN49&lt;&gt;"",IF(Worksheet!AN49&gt;0,Worksheet!AN49/IF(Worksheet!M49&gt;0,Worksheet!M49,Worksheet!L49),""),"")</f>
        <v/>
      </c>
      <c r="I30" s="225">
        <f>IF(ISBLANK(Worksheet!L49)=FALSE,Worksheet!L49,"")</f>
        <v>0</v>
      </c>
      <c r="J30" s="226" t="str">
        <f>IF(Worksheet!L49&lt;&gt;0, IFERROR(VLOOKUP(Worksheet!$C$12,SavingsSupportTable,3,FALSE)*Worksheet!AO49*IFERROR(1+VLOOKUP(Worksheet!$C$12,SavingsSupportTable,MATCH(Worksheet!$G$13,HVACe_Options,0)+4,FALSE),1)/IF(Worksheet!M49&gt;0,Worksheet!M49,Worksheet!L49),""),"")</f>
        <v/>
      </c>
      <c r="K30" s="226" t="str">
        <f>IF(Worksheet!L49&lt;&gt;0, IFERROR(VLOOKUP(Worksheet!$C$12,SavingsSupportTable,2,FALSE)*Worksheet!AO49*IF(IFERROR(MATCH(Worksheet!$G$13,HVACe_Options,0),0)&gt;0,1+VLOOKUP(Worksheet!$C$12,SavingsSupportTable,4,FALSE),1)/IF(Worksheet!M49&gt;0,Worksheet!M49,Worksheet!L49),""),"")</f>
        <v/>
      </c>
      <c r="L30" s="226" t="str">
        <f t="shared" si="0"/>
        <v/>
      </c>
      <c r="M30" s="226" t="str">
        <f>IF(Worksheet!L49&lt;&gt;0,IFERROR(VLOOKUP(Worksheet!$C$12,SavingsSupportTable,3,FALSE)*Worksheet!AO49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&gt;0,Worksheet!M49,Worksheet!L49),0),"")</f>
        <v/>
      </c>
      <c r="N30" s="226" t="str">
        <f t="shared" si="1"/>
        <v/>
      </c>
      <c r="R30">
        <f>IF(ISBLANK(Worksheet!M49)=FALSE,Worksheet!M49,"")</f>
        <v>0</v>
      </c>
      <c r="S30" t="str">
        <f>IF(Worksheet!A49="-","",IF(Worksheet!A49="",S29,Worksheet!A49))</f>
        <v/>
      </c>
      <c r="T30" t="str">
        <f>IF(S30="","",IF(AND(Worksheet!G49="",Worksheet!H49="")=TRUE,T29,IF(Worksheet!G49="","",Worksheet!G49)))</f>
        <v/>
      </c>
      <c r="U30" t="str">
        <f>IF(S30="","",IF(AND(Worksheet!G49="",Worksheet!H49="")=TRUE,U29,IF(Worksheet!H49="","",Worksheet!H49)))</f>
        <v/>
      </c>
      <c r="V30" t="str">
        <f>IF(Worksheet!N49="","",Worksheet!N49)</f>
        <v/>
      </c>
      <c r="W30" t="str">
        <f>IF(Worksheet!O49="","",Worksheet!O49)</f>
        <v/>
      </c>
      <c r="X30" t="str">
        <f>IF(Worksheet!F49=0,"",Worksheet!F49)</f>
        <v/>
      </c>
      <c r="Y30" t="str">
        <f>IF(Worksheet!P49=0,"",Worksheet!P49)</f>
        <v/>
      </c>
      <c r="AD30" s="21"/>
      <c r="AE30" s="21"/>
    </row>
    <row r="31" spans="1:31" x14ac:dyDescent="0.25">
      <c r="A31" t="str">
        <f>IF(ISERROR(VLOOKUP(Worksheet!N50,MeasureLookup,2,FALSE))=FALSE,VLOOKUP(Worksheet!N50,MeasureLookup,2,FALSE),"")</f>
        <v/>
      </c>
      <c r="D31">
        <f>IF(ISERROR(Worksheet!P50)=FALSE,Worksheet!P50,"")</f>
        <v>0</v>
      </c>
      <c r="E31" s="6" t="s">
        <v>727</v>
      </c>
      <c r="F31" s="178"/>
      <c r="G31" s="178"/>
      <c r="H31" s="224" t="str">
        <f>IF(Worksheet!AN50&lt;&gt;"",IF(Worksheet!AN50&gt;0,Worksheet!AN50/IF(Worksheet!M50&gt;0,Worksheet!M50,Worksheet!L50),""),"")</f>
        <v/>
      </c>
      <c r="I31" s="225">
        <f>IF(ISBLANK(Worksheet!L50)=FALSE,Worksheet!L50,"")</f>
        <v>0</v>
      </c>
      <c r="J31" s="226" t="str">
        <f>IF(Worksheet!L50&lt;&gt;0, IFERROR(VLOOKUP(Worksheet!$C$12,SavingsSupportTable,3,FALSE)*Worksheet!AO50*IFERROR(1+VLOOKUP(Worksheet!$C$12,SavingsSupportTable,MATCH(Worksheet!$G$13,HVACe_Options,0)+4,FALSE),1)/IF(Worksheet!M50&gt;0,Worksheet!M50,Worksheet!L50),""),"")</f>
        <v/>
      </c>
      <c r="K31" s="226" t="str">
        <f>IF(Worksheet!L50&lt;&gt;0, IFERROR(VLOOKUP(Worksheet!$C$12,SavingsSupportTable,2,FALSE)*Worksheet!AO50*IF(IFERROR(MATCH(Worksheet!$G$13,HVACe_Options,0),0)&gt;0,1+VLOOKUP(Worksheet!$C$12,SavingsSupportTable,4,FALSE),1)/IF(Worksheet!M50&gt;0,Worksheet!M50,Worksheet!L50),""),"")</f>
        <v/>
      </c>
      <c r="L31" s="226" t="str">
        <f t="shared" si="0"/>
        <v/>
      </c>
      <c r="M31" s="226" t="str">
        <f>IF(Worksheet!L50&lt;&gt;0,IFERROR(VLOOKUP(Worksheet!$C$12,SavingsSupportTable,3,FALSE)*Worksheet!AO50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50&gt;0,Worksheet!M50,Worksheet!L50),0),"")</f>
        <v/>
      </c>
      <c r="N31" s="226" t="str">
        <f t="shared" si="1"/>
        <v/>
      </c>
      <c r="R31">
        <f>IF(ISBLANK(Worksheet!M50)=FALSE,Worksheet!M50,"")</f>
        <v>0</v>
      </c>
      <c r="S31" t="str">
        <f>IF(Worksheet!A50="-","",IF(Worksheet!A50="",S30,Worksheet!A50))</f>
        <v/>
      </c>
      <c r="T31" t="str">
        <f>IF(S31="","",IF(AND(Worksheet!G50="",Worksheet!H50="")=TRUE,T30,IF(Worksheet!G50="","",Worksheet!G50)))</f>
        <v/>
      </c>
      <c r="U31" t="str">
        <f>IF(S31="","",IF(AND(Worksheet!G50="",Worksheet!H50="")=TRUE,U30,IF(Worksheet!H50="","",Worksheet!H50)))</f>
        <v/>
      </c>
      <c r="V31" t="str">
        <f>IF(Worksheet!N50="","",Worksheet!N50)</f>
        <v/>
      </c>
      <c r="W31" t="str">
        <f>IF(Worksheet!O50="","",Worksheet!O50)</f>
        <v/>
      </c>
      <c r="X31" t="str">
        <f>IF(Worksheet!F50=0,"",Worksheet!F50)</f>
        <v/>
      </c>
      <c r="Y31" t="str">
        <f>IF(Worksheet!P50=0,"",Worksheet!P50)</f>
        <v/>
      </c>
      <c r="AD31" s="21"/>
      <c r="AE31" s="21"/>
    </row>
    <row r="32" spans="1:31" x14ac:dyDescent="0.25">
      <c r="A32" t="str">
        <f>IF(ISERROR(VLOOKUP(Worksheet!N51,MeasureLookup,2,FALSE))=FALSE,VLOOKUP(Worksheet!N51,MeasureLookup,2,FALSE),"")</f>
        <v/>
      </c>
      <c r="D32">
        <f>IF(ISERROR(Worksheet!P51)=FALSE,Worksheet!P51,"")</f>
        <v>0</v>
      </c>
      <c r="E32" s="6" t="s">
        <v>727</v>
      </c>
      <c r="F32" s="178"/>
      <c r="G32" s="178"/>
      <c r="H32" s="224" t="str">
        <f>IF(Worksheet!AN51&lt;&gt;"",IF(Worksheet!AN51&gt;0,Worksheet!AN51/IF(Worksheet!M51&gt;0,Worksheet!M51,Worksheet!L51),""),"")</f>
        <v/>
      </c>
      <c r="I32" s="225">
        <f>IF(ISBLANK(Worksheet!L51)=FALSE,Worksheet!L51,"")</f>
        <v>0</v>
      </c>
      <c r="J32" s="226" t="str">
        <f>IF(Worksheet!L51&lt;&gt;0, IFERROR(VLOOKUP(Worksheet!$C$12,SavingsSupportTable,3,FALSE)*Worksheet!AO51*IFERROR(1+VLOOKUP(Worksheet!$C$12,SavingsSupportTable,MATCH(Worksheet!$G$13,HVACe_Options,0)+4,FALSE),1)/IF(Worksheet!M51&gt;0,Worksheet!M51,Worksheet!L51),""),"")</f>
        <v/>
      </c>
      <c r="K32" s="226" t="str">
        <f>IF(Worksheet!L51&lt;&gt;0, IFERROR(VLOOKUP(Worksheet!$C$12,SavingsSupportTable,2,FALSE)*Worksheet!AO51*IF(IFERROR(MATCH(Worksheet!$G$13,HVACe_Options,0),0)&gt;0,1+VLOOKUP(Worksheet!$C$12,SavingsSupportTable,4,FALSE),1)/IF(Worksheet!M51&gt;0,Worksheet!M51,Worksheet!L51),""),"")</f>
        <v/>
      </c>
      <c r="L32" s="226" t="str">
        <f t="shared" si="0"/>
        <v/>
      </c>
      <c r="M32" s="226" t="str">
        <f>IF(Worksheet!L51&lt;&gt;0,IFERROR(VLOOKUP(Worksheet!$C$12,SavingsSupportTable,3,FALSE)*Worksheet!AO51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51&gt;0,Worksheet!M51,Worksheet!L51),0),"")</f>
        <v/>
      </c>
      <c r="N32" s="226" t="str">
        <f t="shared" si="1"/>
        <v/>
      </c>
      <c r="R32">
        <f>IF(ISBLANK(Worksheet!M51)=FALSE,Worksheet!M51,"")</f>
        <v>0</v>
      </c>
      <c r="S32" t="str">
        <f>IF(Worksheet!A51="-","",IF(Worksheet!A51="",S31,Worksheet!A51))</f>
        <v/>
      </c>
      <c r="T32" t="str">
        <f>IF(S32="","",IF(AND(Worksheet!G51="",Worksheet!H51="")=TRUE,T31,IF(Worksheet!G51="","",Worksheet!G51)))</f>
        <v/>
      </c>
      <c r="U32" t="str">
        <f>IF(S32="","",IF(AND(Worksheet!G51="",Worksheet!H51="")=TRUE,U31,IF(Worksheet!H51="","",Worksheet!H51)))</f>
        <v/>
      </c>
      <c r="V32" t="str">
        <f>IF(Worksheet!N51="","",Worksheet!N51)</f>
        <v/>
      </c>
      <c r="W32" t="str">
        <f>IF(Worksheet!O51="","",Worksheet!O51)</f>
        <v/>
      </c>
      <c r="X32" t="str">
        <f>IF(Worksheet!F51=0,"",Worksheet!F51)</f>
        <v/>
      </c>
      <c r="Y32" t="str">
        <f>IF(Worksheet!P51=0,"",Worksheet!P51)</f>
        <v/>
      </c>
      <c r="AD32" s="21"/>
      <c r="AE32" s="21"/>
    </row>
    <row r="33" spans="1:31" x14ac:dyDescent="0.25">
      <c r="A33" t="str">
        <f>IF(ISERROR(VLOOKUP(Worksheet!N52,MeasureLookup,2,FALSE))=FALSE,VLOOKUP(Worksheet!N52,MeasureLookup,2,FALSE),"")</f>
        <v/>
      </c>
      <c r="D33">
        <f>IF(ISERROR(Worksheet!P52)=FALSE,Worksheet!P52,"")</f>
        <v>0</v>
      </c>
      <c r="E33" s="6" t="s">
        <v>727</v>
      </c>
      <c r="F33" s="178"/>
      <c r="G33" s="178"/>
      <c r="H33" s="224" t="str">
        <f>IF(Worksheet!AN52&lt;&gt;"",IF(Worksheet!AN52&gt;0,Worksheet!AN52/IF(Worksheet!M52&gt;0,Worksheet!M52,Worksheet!L52),""),"")</f>
        <v/>
      </c>
      <c r="I33" s="225">
        <f>IF(ISBLANK(Worksheet!L52)=FALSE,Worksheet!L52,"")</f>
        <v>0</v>
      </c>
      <c r="J33" s="226" t="str">
        <f>IF(Worksheet!L52&lt;&gt;0, IFERROR(VLOOKUP(Worksheet!$C$12,SavingsSupportTable,3,FALSE)*Worksheet!AO52*IFERROR(1+VLOOKUP(Worksheet!$C$12,SavingsSupportTable,MATCH(Worksheet!$G$13,HVACe_Options,0)+4,FALSE),1)/IF(Worksheet!M52&gt;0,Worksheet!M52,Worksheet!L52),""),"")</f>
        <v/>
      </c>
      <c r="K33" s="226" t="str">
        <f>IF(Worksheet!L52&lt;&gt;0, IFERROR(VLOOKUP(Worksheet!$C$12,SavingsSupportTable,2,FALSE)*Worksheet!AO52*IF(IFERROR(MATCH(Worksheet!$G$13,HVACe_Options,0),0)&gt;0,1+VLOOKUP(Worksheet!$C$12,SavingsSupportTable,4,FALSE),1)/IF(Worksheet!M52&gt;0,Worksheet!M52,Worksheet!L52),""),"")</f>
        <v/>
      </c>
      <c r="L33" s="226" t="str">
        <f t="shared" si="0"/>
        <v/>
      </c>
      <c r="M33" s="226" t="str">
        <f>IF(Worksheet!L52&lt;&gt;0,IFERROR(VLOOKUP(Worksheet!$C$12,SavingsSupportTable,3,FALSE)*Worksheet!AO52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52&gt;0,Worksheet!M52,Worksheet!L52),0),"")</f>
        <v/>
      </c>
      <c r="N33" s="226" t="str">
        <f t="shared" si="1"/>
        <v/>
      </c>
      <c r="R33">
        <f>IF(ISBLANK(Worksheet!M52)=FALSE,Worksheet!M52,"")</f>
        <v>0</v>
      </c>
      <c r="S33" t="str">
        <f>IF(Worksheet!A52="-","",IF(Worksheet!A52="",S32,Worksheet!A52))</f>
        <v/>
      </c>
      <c r="T33" t="str">
        <f>IF(S33="","",IF(AND(Worksheet!G52="",Worksheet!H52="")=TRUE,T32,IF(Worksheet!G52="","",Worksheet!G52)))</f>
        <v/>
      </c>
      <c r="U33" t="str">
        <f>IF(S33="","",IF(AND(Worksheet!G52="",Worksheet!H52="")=TRUE,U32,IF(Worksheet!H52="","",Worksheet!H52)))</f>
        <v/>
      </c>
      <c r="V33" t="str">
        <f>IF(Worksheet!N52="","",Worksheet!N52)</f>
        <v/>
      </c>
      <c r="W33" t="str">
        <f>IF(Worksheet!O52="","",Worksheet!O52)</f>
        <v/>
      </c>
      <c r="X33" t="str">
        <f>IF(Worksheet!F52=0,"",Worksheet!F52)</f>
        <v/>
      </c>
      <c r="Y33" t="str">
        <f>IF(Worksheet!P52=0,"",Worksheet!P52)</f>
        <v/>
      </c>
      <c r="AD33" s="21"/>
      <c r="AE33" s="21"/>
    </row>
    <row r="34" spans="1:31" x14ac:dyDescent="0.25">
      <c r="A34" t="str">
        <f>IF(ISERROR(VLOOKUP(Worksheet!N53,MeasureLookup,2,FALSE))=FALSE,VLOOKUP(Worksheet!N53,MeasureLookup,2,FALSE),"")</f>
        <v/>
      </c>
      <c r="D34">
        <f>IF(ISERROR(Worksheet!P53)=FALSE,Worksheet!P53,"")</f>
        <v>0</v>
      </c>
      <c r="E34" s="6" t="s">
        <v>727</v>
      </c>
      <c r="F34" s="178"/>
      <c r="G34" s="178"/>
      <c r="H34" s="224" t="str">
        <f>IF(Worksheet!AN53&lt;&gt;"",IF(Worksheet!AN53&gt;0,Worksheet!AN53/IF(Worksheet!M53&gt;0,Worksheet!M53,Worksheet!L53),""),"")</f>
        <v/>
      </c>
      <c r="I34" s="225">
        <f>IF(ISBLANK(Worksheet!L53)=FALSE,Worksheet!L53,"")</f>
        <v>0</v>
      </c>
      <c r="J34" s="226" t="str">
        <f>IF(Worksheet!L53&lt;&gt;0, IFERROR(VLOOKUP(Worksheet!$C$12,SavingsSupportTable,3,FALSE)*Worksheet!AO53*IFERROR(1+VLOOKUP(Worksheet!$C$12,SavingsSupportTable,MATCH(Worksheet!$G$13,HVACe_Options,0)+4,FALSE),1)/IF(Worksheet!M53&gt;0,Worksheet!M53,Worksheet!L53),""),"")</f>
        <v/>
      </c>
      <c r="K34" s="226" t="str">
        <f>IF(Worksheet!L53&lt;&gt;0, IFERROR(VLOOKUP(Worksheet!$C$12,SavingsSupportTable,2,FALSE)*Worksheet!AO53*IF(IFERROR(MATCH(Worksheet!$G$13,HVACe_Options,0),0)&gt;0,1+VLOOKUP(Worksheet!$C$12,SavingsSupportTable,4,FALSE),1)/IF(Worksheet!M53&gt;0,Worksheet!M53,Worksheet!L53),""),"")</f>
        <v/>
      </c>
      <c r="L34" s="226" t="str">
        <f t="shared" si="0"/>
        <v/>
      </c>
      <c r="M34" s="226" t="str">
        <f>IF(Worksheet!L53&lt;&gt;0,IFERROR(VLOOKUP(Worksheet!$C$12,SavingsSupportTable,3,FALSE)*Worksheet!AO53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53&gt;0,Worksheet!M53,Worksheet!L53),0),"")</f>
        <v/>
      </c>
      <c r="N34" s="226" t="str">
        <f t="shared" si="1"/>
        <v/>
      </c>
      <c r="R34">
        <f>IF(ISBLANK(Worksheet!M53)=FALSE,Worksheet!M53,"")</f>
        <v>0</v>
      </c>
      <c r="S34" t="str">
        <f>IF(Worksheet!A53="-","",IF(Worksheet!A53="",S33,Worksheet!A53))</f>
        <v/>
      </c>
      <c r="T34" t="str">
        <f>IF(S34="","",IF(AND(Worksheet!G53="",Worksheet!H53="")=TRUE,T33,IF(Worksheet!G53="","",Worksheet!G53)))</f>
        <v/>
      </c>
      <c r="U34" t="str">
        <f>IF(S34="","",IF(AND(Worksheet!G53="",Worksheet!H53="")=TRUE,U33,IF(Worksheet!H53="","",Worksheet!H53)))</f>
        <v/>
      </c>
      <c r="V34" t="str">
        <f>IF(Worksheet!N53="","",Worksheet!N53)</f>
        <v/>
      </c>
      <c r="W34" t="str">
        <f>IF(Worksheet!O53="","",Worksheet!O53)</f>
        <v/>
      </c>
      <c r="X34" t="str">
        <f>IF(Worksheet!F53=0,"",Worksheet!F53)</f>
        <v/>
      </c>
      <c r="Y34" t="str">
        <f>IF(Worksheet!P53=0,"",Worksheet!P53)</f>
        <v/>
      </c>
      <c r="AD34" s="21"/>
      <c r="AE34" s="21"/>
    </row>
    <row r="35" spans="1:31" x14ac:dyDescent="0.25">
      <c r="A35" t="str">
        <f>IF(ISERROR(VLOOKUP(Worksheet!N54,MeasureLookup,2,FALSE))=FALSE,VLOOKUP(Worksheet!N54,MeasureLookup,2,FALSE),"")</f>
        <v/>
      </c>
      <c r="D35">
        <f>IF(ISERROR(Worksheet!P54)=FALSE,Worksheet!P54,"")</f>
        <v>0</v>
      </c>
      <c r="E35" s="6" t="s">
        <v>727</v>
      </c>
      <c r="F35" s="178"/>
      <c r="G35" s="178"/>
      <c r="H35" s="224" t="str">
        <f>IF(Worksheet!AN54&lt;&gt;"",IF(Worksheet!AN54&gt;0,Worksheet!AN54/IF(Worksheet!M54&gt;0,Worksheet!M54,Worksheet!L54),""),"")</f>
        <v/>
      </c>
      <c r="I35" s="225">
        <f>IF(ISBLANK(Worksheet!L54)=FALSE,Worksheet!L54,"")</f>
        <v>0</v>
      </c>
      <c r="J35" s="226" t="str">
        <f>IF(Worksheet!L54&lt;&gt;0, IFERROR(VLOOKUP(Worksheet!$C$12,SavingsSupportTable,3,FALSE)*Worksheet!AO54*IFERROR(1+VLOOKUP(Worksheet!$C$12,SavingsSupportTable,MATCH(Worksheet!$G$13,HVACe_Options,0)+4,FALSE),1)/IF(Worksheet!M54&gt;0,Worksheet!M54,Worksheet!L54),""),"")</f>
        <v/>
      </c>
      <c r="K35" s="226" t="str">
        <f>IF(Worksheet!L54&lt;&gt;0, IFERROR(VLOOKUP(Worksheet!$C$12,SavingsSupportTable,2,FALSE)*Worksheet!AO54*IF(IFERROR(MATCH(Worksheet!$G$13,HVACe_Options,0),0)&gt;0,1+VLOOKUP(Worksheet!$C$12,SavingsSupportTable,4,FALSE),1)/IF(Worksheet!M54&gt;0,Worksheet!M54,Worksheet!L54),""),"")</f>
        <v/>
      </c>
      <c r="L35" s="226" t="str">
        <f t="shared" si="0"/>
        <v/>
      </c>
      <c r="M35" s="226" t="str">
        <f>IF(Worksheet!L54&lt;&gt;0,IFERROR(VLOOKUP(Worksheet!$C$12,SavingsSupportTable,3,FALSE)*Worksheet!AO54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54&gt;0,Worksheet!M54,Worksheet!L54),0),"")</f>
        <v/>
      </c>
      <c r="N35" s="226" t="str">
        <f t="shared" si="1"/>
        <v/>
      </c>
      <c r="R35">
        <f>IF(ISBLANK(Worksheet!M54)=FALSE,Worksheet!M54,"")</f>
        <v>0</v>
      </c>
      <c r="S35" t="str">
        <f>IF(Worksheet!A54="-","",IF(Worksheet!A54="",S34,Worksheet!A54))</f>
        <v/>
      </c>
      <c r="T35" t="str">
        <f>IF(S35="","",IF(AND(Worksheet!G54="",Worksheet!H54="")=TRUE,T34,IF(Worksheet!G54="","",Worksheet!G54)))</f>
        <v/>
      </c>
      <c r="U35" t="str">
        <f>IF(S35="","",IF(AND(Worksheet!G54="",Worksheet!H54="")=TRUE,U34,IF(Worksheet!H54="","",Worksheet!H54)))</f>
        <v/>
      </c>
      <c r="V35" t="str">
        <f>IF(Worksheet!N54="","",Worksheet!N54)</f>
        <v/>
      </c>
      <c r="W35" t="str">
        <f>IF(Worksheet!O54="","",Worksheet!O54)</f>
        <v/>
      </c>
      <c r="X35" t="str">
        <f>IF(Worksheet!F54=0,"",Worksheet!F54)</f>
        <v/>
      </c>
      <c r="Y35" t="str">
        <f>IF(Worksheet!P54=0,"",Worksheet!P54)</f>
        <v/>
      </c>
      <c r="AD35" s="21"/>
      <c r="AE35" s="21"/>
    </row>
    <row r="36" spans="1:31" x14ac:dyDescent="0.25">
      <c r="A36" t="str">
        <f>IF(ISERROR(VLOOKUP(Worksheet!N55,MeasureLookup,2,FALSE))=FALSE,VLOOKUP(Worksheet!N55,MeasureLookup,2,FALSE),"")</f>
        <v/>
      </c>
      <c r="D36">
        <f>IF(ISERROR(Worksheet!P55)=FALSE,Worksheet!P55,"")</f>
        <v>0</v>
      </c>
      <c r="E36" s="6" t="s">
        <v>727</v>
      </c>
      <c r="F36" s="178"/>
      <c r="G36" s="178"/>
      <c r="H36" s="224" t="str">
        <f>IF(Worksheet!AN55&lt;&gt;"",IF(Worksheet!AN55&gt;0,Worksheet!AN55/IF(Worksheet!M55&gt;0,Worksheet!M55,Worksheet!L55),""),"")</f>
        <v/>
      </c>
      <c r="I36" s="225">
        <f>IF(ISBLANK(Worksheet!L55)=FALSE,Worksheet!L55,"")</f>
        <v>0</v>
      </c>
      <c r="J36" s="226" t="str">
        <f>IF(Worksheet!L55&lt;&gt;0, IFERROR(VLOOKUP(Worksheet!$C$12,SavingsSupportTable,3,FALSE)*Worksheet!AO55*IFERROR(1+VLOOKUP(Worksheet!$C$12,SavingsSupportTable,MATCH(Worksheet!$G$13,HVACe_Options,0)+4,FALSE),1)/IF(Worksheet!M55&gt;0,Worksheet!M55,Worksheet!L55),""),"")</f>
        <v/>
      </c>
      <c r="K36" s="226" t="str">
        <f>IF(Worksheet!L55&lt;&gt;0, IFERROR(VLOOKUP(Worksheet!$C$12,SavingsSupportTable,2,FALSE)*Worksheet!AO55*IF(IFERROR(MATCH(Worksheet!$G$13,HVACe_Options,0),0)&gt;0,1+VLOOKUP(Worksheet!$C$12,SavingsSupportTable,4,FALSE),1)/IF(Worksheet!M55&gt;0,Worksheet!M55,Worksheet!L55),""),"")</f>
        <v/>
      </c>
      <c r="L36" s="226" t="str">
        <f t="shared" si="0"/>
        <v/>
      </c>
      <c r="M36" s="226" t="str">
        <f>IF(Worksheet!L55&lt;&gt;0,IFERROR(VLOOKUP(Worksheet!$C$12,SavingsSupportTable,3,FALSE)*Worksheet!AO55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55&gt;0,Worksheet!M55,Worksheet!L55),0),"")</f>
        <v/>
      </c>
      <c r="N36" s="226" t="str">
        <f t="shared" si="1"/>
        <v/>
      </c>
      <c r="R36">
        <f>IF(ISBLANK(Worksheet!M55)=FALSE,Worksheet!M55,"")</f>
        <v>0</v>
      </c>
      <c r="S36" t="str">
        <f>IF(Worksheet!A55="-","",IF(Worksheet!A55="",S35,Worksheet!A55))</f>
        <v/>
      </c>
      <c r="T36" t="str">
        <f>IF(S36="","",IF(AND(Worksheet!G55="",Worksheet!H55="")=TRUE,T35,IF(Worksheet!G55="","",Worksheet!G55)))</f>
        <v/>
      </c>
      <c r="U36" t="str">
        <f>IF(S36="","",IF(AND(Worksheet!G55="",Worksheet!H55="")=TRUE,U35,IF(Worksheet!H55="","",Worksheet!H55)))</f>
        <v/>
      </c>
      <c r="V36" t="str">
        <f>IF(Worksheet!N55="","",Worksheet!N55)</f>
        <v/>
      </c>
      <c r="W36" t="str">
        <f>IF(Worksheet!O55="","",Worksheet!O55)</f>
        <v/>
      </c>
      <c r="X36" t="str">
        <f>IF(Worksheet!F55=0,"",Worksheet!F55)</f>
        <v/>
      </c>
      <c r="Y36" t="str">
        <f>IF(Worksheet!P55=0,"",Worksheet!P55)</f>
        <v/>
      </c>
      <c r="AD36" s="21"/>
      <c r="AE36" s="21"/>
    </row>
    <row r="37" spans="1:31" x14ac:dyDescent="0.25">
      <c r="A37" t="str">
        <f>IF(ISERROR(VLOOKUP(Worksheet!N56,MeasureLookup,2,FALSE))=FALSE,VLOOKUP(Worksheet!N56,MeasureLookup,2,FALSE),"")</f>
        <v/>
      </c>
      <c r="D37">
        <f>IF(ISERROR(Worksheet!P56)=FALSE,Worksheet!P56,"")</f>
        <v>0</v>
      </c>
      <c r="E37" s="6" t="s">
        <v>727</v>
      </c>
      <c r="F37" s="178"/>
      <c r="G37" s="178"/>
      <c r="H37" s="224" t="str">
        <f>IF(Worksheet!AN56&lt;&gt;"",IF(Worksheet!AN56&gt;0,Worksheet!AN56/IF(Worksheet!M56&gt;0,Worksheet!M56,Worksheet!L56),""),"")</f>
        <v/>
      </c>
      <c r="I37" s="225">
        <f>IF(ISBLANK(Worksheet!L56)=FALSE,Worksheet!L56,"")</f>
        <v>0</v>
      </c>
      <c r="J37" s="226" t="str">
        <f>IF(Worksheet!L56&lt;&gt;0, IFERROR(VLOOKUP(Worksheet!$C$12,SavingsSupportTable,3,FALSE)*Worksheet!AO56*IFERROR(1+VLOOKUP(Worksheet!$C$12,SavingsSupportTable,MATCH(Worksheet!$G$13,HVACe_Options,0)+4,FALSE),1)/IF(Worksheet!M56&gt;0,Worksheet!M56,Worksheet!L56),""),"")</f>
        <v/>
      </c>
      <c r="K37" s="226" t="str">
        <f>IF(Worksheet!L56&lt;&gt;0, IFERROR(VLOOKUP(Worksheet!$C$12,SavingsSupportTable,2,FALSE)*Worksheet!AO56*IF(IFERROR(MATCH(Worksheet!$G$13,HVACe_Options,0),0)&gt;0,1+VLOOKUP(Worksheet!$C$12,SavingsSupportTable,4,FALSE),1)/IF(Worksheet!M56&gt;0,Worksheet!M56,Worksheet!L56),""),"")</f>
        <v/>
      </c>
      <c r="L37" s="226" t="str">
        <f t="shared" si="0"/>
        <v/>
      </c>
      <c r="M37" s="226" t="str">
        <f>IF(Worksheet!L56&lt;&gt;0,IFERROR(VLOOKUP(Worksheet!$C$12,SavingsSupportTable,3,FALSE)*Worksheet!AO56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56&gt;0,Worksheet!M56,Worksheet!L56),0),"")</f>
        <v/>
      </c>
      <c r="N37" s="226" t="str">
        <f t="shared" si="1"/>
        <v/>
      </c>
      <c r="R37">
        <f>IF(ISBLANK(Worksheet!M56)=FALSE,Worksheet!M56,"")</f>
        <v>0</v>
      </c>
      <c r="S37" t="str">
        <f>IF(Worksheet!A56="-","",IF(Worksheet!A56="",S36,Worksheet!A56))</f>
        <v/>
      </c>
      <c r="T37" t="str">
        <f>IF(S37="","",IF(AND(Worksheet!G56="",Worksheet!H56="")=TRUE,T36,IF(Worksheet!G56="","",Worksheet!G56)))</f>
        <v/>
      </c>
      <c r="U37" t="str">
        <f>IF(S37="","",IF(AND(Worksheet!G56="",Worksheet!H56="")=TRUE,U36,IF(Worksheet!H56="","",Worksheet!H56)))</f>
        <v/>
      </c>
      <c r="V37" t="str">
        <f>IF(Worksheet!N56="","",Worksheet!N56)</f>
        <v/>
      </c>
      <c r="W37" t="str">
        <f>IF(Worksheet!O56="","",Worksheet!O56)</f>
        <v/>
      </c>
      <c r="X37" t="str">
        <f>IF(Worksheet!F56=0,"",Worksheet!F56)</f>
        <v/>
      </c>
      <c r="Y37" t="str">
        <f>IF(Worksheet!P56=0,"",Worksheet!P56)</f>
        <v/>
      </c>
      <c r="AD37" s="21"/>
      <c r="AE37" s="21"/>
    </row>
    <row r="38" spans="1:31" x14ac:dyDescent="0.25">
      <c r="A38" t="str">
        <f>IF(ISERROR(VLOOKUP(Worksheet!N57,MeasureLookup,2,FALSE))=FALSE,VLOOKUP(Worksheet!N57,MeasureLookup,2,FALSE),"")</f>
        <v/>
      </c>
      <c r="D38">
        <f>IF(ISERROR(Worksheet!P57)=FALSE,Worksheet!P57,"")</f>
        <v>0</v>
      </c>
      <c r="E38" s="6" t="s">
        <v>727</v>
      </c>
      <c r="F38" s="178"/>
      <c r="G38" s="178"/>
      <c r="H38" s="224" t="str">
        <f>IF(Worksheet!AN57&lt;&gt;"",IF(Worksheet!AN57&gt;0,Worksheet!AN57/IF(Worksheet!M57&gt;0,Worksheet!M57,Worksheet!L57),""),"")</f>
        <v/>
      </c>
      <c r="I38" s="225">
        <f>IF(ISBLANK(Worksheet!L57)=FALSE,Worksheet!L57,"")</f>
        <v>0</v>
      </c>
      <c r="J38" s="226" t="str">
        <f>IF(Worksheet!L57&lt;&gt;0, IFERROR(VLOOKUP(Worksheet!$C$12,SavingsSupportTable,3,FALSE)*Worksheet!AO57*IFERROR(1+VLOOKUP(Worksheet!$C$12,SavingsSupportTable,MATCH(Worksheet!$G$13,HVACe_Options,0)+4,FALSE),1)/IF(Worksheet!M57&gt;0,Worksheet!M57,Worksheet!L57),""),"")</f>
        <v/>
      </c>
      <c r="K38" s="226" t="str">
        <f>IF(Worksheet!L57&lt;&gt;0, IFERROR(VLOOKUP(Worksheet!$C$12,SavingsSupportTable,2,FALSE)*Worksheet!AO57*IF(IFERROR(MATCH(Worksheet!$G$13,HVACe_Options,0),0)&gt;0,1+VLOOKUP(Worksheet!$C$12,SavingsSupportTable,4,FALSE),1)/IF(Worksheet!M57&gt;0,Worksheet!M57,Worksheet!L57),""),"")</f>
        <v/>
      </c>
      <c r="L38" s="226" t="str">
        <f t="shared" si="0"/>
        <v/>
      </c>
      <c r="M38" s="226" t="str">
        <f>IF(Worksheet!L57&lt;&gt;0,IFERROR(VLOOKUP(Worksheet!$C$12,SavingsSupportTable,3,FALSE)*Worksheet!AO57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57&gt;0,Worksheet!M57,Worksheet!L57),0),"")</f>
        <v/>
      </c>
      <c r="N38" s="226" t="str">
        <f t="shared" si="1"/>
        <v/>
      </c>
      <c r="R38">
        <f>IF(ISBLANK(Worksheet!M57)=FALSE,Worksheet!M57,"")</f>
        <v>0</v>
      </c>
      <c r="S38" t="str">
        <f>IF(Worksheet!A57="-","",IF(Worksheet!A57="",S37,Worksheet!A57))</f>
        <v/>
      </c>
      <c r="T38" t="str">
        <f>IF(S38="","",IF(AND(Worksheet!G57="",Worksheet!H57="")=TRUE,T37,IF(Worksheet!G57="","",Worksheet!G57)))</f>
        <v/>
      </c>
      <c r="U38" t="str">
        <f>IF(S38="","",IF(AND(Worksheet!G57="",Worksheet!H57="")=TRUE,U37,IF(Worksheet!H57="","",Worksheet!H57)))</f>
        <v/>
      </c>
      <c r="V38" t="str">
        <f>IF(Worksheet!N57="","",Worksheet!N57)</f>
        <v/>
      </c>
      <c r="W38" t="str">
        <f>IF(Worksheet!O57="","",Worksheet!O57)</f>
        <v/>
      </c>
      <c r="X38" t="str">
        <f>IF(Worksheet!F57=0,"",Worksheet!F57)</f>
        <v/>
      </c>
      <c r="Y38" t="str">
        <f>IF(Worksheet!P57=0,"",Worksheet!P57)</f>
        <v/>
      </c>
      <c r="AD38" s="21"/>
      <c r="AE38" s="21"/>
    </row>
    <row r="39" spans="1:31" x14ac:dyDescent="0.25">
      <c r="A39" t="str">
        <f>IF(ISERROR(VLOOKUP(Worksheet!N58,MeasureLookup,2,FALSE))=FALSE,VLOOKUP(Worksheet!N58,MeasureLookup,2,FALSE),"")</f>
        <v/>
      </c>
      <c r="D39">
        <f>IF(ISERROR(Worksheet!P58)=FALSE,Worksheet!P58,"")</f>
        <v>0</v>
      </c>
      <c r="E39" s="6" t="s">
        <v>727</v>
      </c>
      <c r="F39" s="178"/>
      <c r="G39" s="178"/>
      <c r="H39" s="224" t="str">
        <f>IF(Worksheet!AN58&lt;&gt;"",IF(Worksheet!AN58&gt;0,Worksheet!AN58/IF(Worksheet!M58&gt;0,Worksheet!M58,Worksheet!L58),""),"")</f>
        <v/>
      </c>
      <c r="I39" s="225">
        <f>IF(ISBLANK(Worksheet!L58)=FALSE,Worksheet!L58,"")</f>
        <v>0</v>
      </c>
      <c r="J39" s="226" t="str">
        <f>IF(Worksheet!L58&lt;&gt;0, IFERROR(VLOOKUP(Worksheet!$C$12,SavingsSupportTable,3,FALSE)*Worksheet!AO58*IFERROR(1+VLOOKUP(Worksheet!$C$12,SavingsSupportTable,MATCH(Worksheet!$G$13,HVACe_Options,0)+4,FALSE),1)/IF(Worksheet!M58&gt;0,Worksheet!M58,Worksheet!L58),""),"")</f>
        <v/>
      </c>
      <c r="K39" s="226" t="str">
        <f>IF(Worksheet!L58&lt;&gt;0, IFERROR(VLOOKUP(Worksheet!$C$12,SavingsSupportTable,2,FALSE)*Worksheet!AO58*IF(IFERROR(MATCH(Worksheet!$G$13,HVACe_Options,0),0)&gt;0,1+VLOOKUP(Worksheet!$C$12,SavingsSupportTable,4,FALSE),1)/IF(Worksheet!M58&gt;0,Worksheet!M58,Worksheet!L58),""),"")</f>
        <v/>
      </c>
      <c r="L39" s="226" t="str">
        <f t="shared" si="0"/>
        <v/>
      </c>
      <c r="M39" s="226" t="str">
        <f>IF(Worksheet!L58&lt;&gt;0,IFERROR(VLOOKUP(Worksheet!$C$12,SavingsSupportTable,3,FALSE)*Worksheet!AO58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58&gt;0,Worksheet!M58,Worksheet!L58),0),"")</f>
        <v/>
      </c>
      <c r="N39" s="226" t="str">
        <f t="shared" si="1"/>
        <v/>
      </c>
      <c r="R39">
        <f>IF(ISBLANK(Worksheet!M58)=FALSE,Worksheet!M58,"")</f>
        <v>0</v>
      </c>
      <c r="S39" t="str">
        <f>IF(Worksheet!A58="-","",IF(Worksheet!A58="",S38,Worksheet!A58))</f>
        <v/>
      </c>
      <c r="T39" t="str">
        <f>IF(S39="","",IF(AND(Worksheet!G58="",Worksheet!H58="")=TRUE,T38,IF(Worksheet!G58="","",Worksheet!G58)))</f>
        <v/>
      </c>
      <c r="U39" t="str">
        <f>IF(S39="","",IF(AND(Worksheet!G58="",Worksheet!H58="")=TRUE,U38,IF(Worksheet!H58="","",Worksheet!H58)))</f>
        <v/>
      </c>
      <c r="V39" t="str">
        <f>IF(Worksheet!N58="","",Worksheet!N58)</f>
        <v/>
      </c>
      <c r="W39" t="str">
        <f>IF(Worksheet!O58="","",Worksheet!O58)</f>
        <v/>
      </c>
      <c r="X39" t="str">
        <f>IF(Worksheet!F58=0,"",Worksheet!F58)</f>
        <v/>
      </c>
      <c r="Y39" t="str">
        <f>IF(Worksheet!P58=0,"",Worksheet!P58)</f>
        <v/>
      </c>
      <c r="AD39" s="21"/>
      <c r="AE39" s="21"/>
    </row>
    <row r="40" spans="1:31" x14ac:dyDescent="0.25">
      <c r="A40" t="str">
        <f>IF(ISERROR(VLOOKUP(Worksheet!N59,MeasureLookup,2,FALSE))=FALSE,VLOOKUP(Worksheet!N59,MeasureLookup,2,FALSE),"")</f>
        <v/>
      </c>
      <c r="D40">
        <f>IF(ISERROR(Worksheet!P59)=FALSE,Worksheet!P59,"")</f>
        <v>0</v>
      </c>
      <c r="E40" s="6" t="s">
        <v>727</v>
      </c>
      <c r="F40" s="178"/>
      <c r="G40" s="178"/>
      <c r="H40" s="224" t="str">
        <f>IF(Worksheet!AN59&lt;&gt;"",IF(Worksheet!AN59&gt;0,Worksheet!AN59/IF(Worksheet!M59&gt;0,Worksheet!M59,Worksheet!L59),""),"")</f>
        <v/>
      </c>
      <c r="I40" s="225">
        <f>IF(ISBLANK(Worksheet!L59)=FALSE,Worksheet!L59,"")</f>
        <v>0</v>
      </c>
      <c r="J40" s="226" t="str">
        <f>IF(Worksheet!L59&lt;&gt;0, IFERROR(VLOOKUP(Worksheet!$C$12,SavingsSupportTable,3,FALSE)*Worksheet!AO59*IFERROR(1+VLOOKUP(Worksheet!$C$12,SavingsSupportTable,MATCH(Worksheet!$G$13,HVACe_Options,0)+4,FALSE),1)/IF(Worksheet!M59&gt;0,Worksheet!M59,Worksheet!L59),""),"")</f>
        <v/>
      </c>
      <c r="K40" s="226" t="str">
        <f>IF(Worksheet!L59&lt;&gt;0, IFERROR(VLOOKUP(Worksheet!$C$12,SavingsSupportTable,2,FALSE)*Worksheet!AO59*IF(IFERROR(MATCH(Worksheet!$G$13,HVACe_Options,0),0)&gt;0,1+VLOOKUP(Worksheet!$C$12,SavingsSupportTable,4,FALSE),1)/IF(Worksheet!M59&gt;0,Worksheet!M59,Worksheet!L59),""),"")</f>
        <v/>
      </c>
      <c r="L40" s="226" t="str">
        <f t="shared" si="0"/>
        <v/>
      </c>
      <c r="M40" s="226" t="str">
        <f>IF(Worksheet!L59&lt;&gt;0,IFERROR(VLOOKUP(Worksheet!$C$12,SavingsSupportTable,3,FALSE)*Worksheet!AO59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59&gt;0,Worksheet!M59,Worksheet!L59),0),"")</f>
        <v/>
      </c>
      <c r="N40" s="226" t="str">
        <f t="shared" si="1"/>
        <v/>
      </c>
      <c r="R40">
        <f>IF(ISBLANK(Worksheet!M59)=FALSE,Worksheet!M59,"")</f>
        <v>0</v>
      </c>
      <c r="S40" t="str">
        <f>IF(Worksheet!A59="-","",IF(Worksheet!A59="",S39,Worksheet!A59))</f>
        <v/>
      </c>
      <c r="T40" t="str">
        <f>IF(S40="","",IF(AND(Worksheet!G59="",Worksheet!H59="")=TRUE,T39,IF(Worksheet!G59="","",Worksheet!G59)))</f>
        <v/>
      </c>
      <c r="U40" t="str">
        <f>IF(S40="","",IF(AND(Worksheet!G59="",Worksheet!H59="")=TRUE,U39,IF(Worksheet!H59="","",Worksheet!H59)))</f>
        <v/>
      </c>
      <c r="V40" t="str">
        <f>IF(Worksheet!N59="","",Worksheet!N59)</f>
        <v/>
      </c>
      <c r="W40" t="str">
        <f>IF(Worksheet!O59="","",Worksheet!O59)</f>
        <v/>
      </c>
      <c r="X40" t="str">
        <f>IF(Worksheet!F59=0,"",Worksheet!F59)</f>
        <v/>
      </c>
      <c r="Y40" t="str">
        <f>IF(Worksheet!P59=0,"",Worksheet!P59)</f>
        <v/>
      </c>
      <c r="AD40" s="21"/>
      <c r="AE40" s="21"/>
    </row>
    <row r="41" spans="1:31" x14ac:dyDescent="0.25">
      <c r="A41" t="str">
        <f>IF(ISERROR(VLOOKUP(Worksheet!N60,MeasureLookup,2,FALSE))=FALSE,VLOOKUP(Worksheet!N60,MeasureLookup,2,FALSE),"")</f>
        <v/>
      </c>
      <c r="D41">
        <f>IF(ISERROR(Worksheet!P60)=FALSE,Worksheet!P60,"")</f>
        <v>0</v>
      </c>
      <c r="E41" s="6" t="s">
        <v>727</v>
      </c>
      <c r="F41" s="178"/>
      <c r="G41" s="178"/>
      <c r="H41" s="224" t="str">
        <f>IF(Worksheet!AN60&lt;&gt;"",IF(Worksheet!AN60&gt;0,Worksheet!AN60/IF(Worksheet!M60&gt;0,Worksheet!M60,Worksheet!L60),""),"")</f>
        <v/>
      </c>
      <c r="I41" s="225">
        <f>IF(ISBLANK(Worksheet!L60)=FALSE,Worksheet!L60,"")</f>
        <v>0</v>
      </c>
      <c r="J41" s="226" t="str">
        <f>IF(Worksheet!L60&lt;&gt;0, IFERROR(VLOOKUP(Worksheet!$C$12,SavingsSupportTable,3,FALSE)*Worksheet!AO60*IFERROR(1+VLOOKUP(Worksheet!$C$12,SavingsSupportTable,MATCH(Worksheet!$G$13,HVACe_Options,0)+4,FALSE),1)/IF(Worksheet!M60&gt;0,Worksheet!M60,Worksheet!L60),""),"")</f>
        <v/>
      </c>
      <c r="K41" s="226" t="str">
        <f>IF(Worksheet!L60&lt;&gt;0, IFERROR(VLOOKUP(Worksheet!$C$12,SavingsSupportTable,2,FALSE)*Worksheet!AO60*IF(IFERROR(MATCH(Worksheet!$G$13,HVACe_Options,0),0)&gt;0,1+VLOOKUP(Worksheet!$C$12,SavingsSupportTable,4,FALSE),1)/IF(Worksheet!M60&gt;0,Worksheet!M60,Worksheet!L60),""),"")</f>
        <v/>
      </c>
      <c r="L41" s="226" t="str">
        <f t="shared" si="0"/>
        <v/>
      </c>
      <c r="M41" s="226" t="str">
        <f>IF(Worksheet!L60&lt;&gt;0,IFERROR(VLOOKUP(Worksheet!$C$12,SavingsSupportTable,3,FALSE)*Worksheet!AO60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60&gt;0,Worksheet!M60,Worksheet!L60),0),"")</f>
        <v/>
      </c>
      <c r="N41" s="226" t="str">
        <f t="shared" si="1"/>
        <v/>
      </c>
      <c r="R41">
        <f>IF(ISBLANK(Worksheet!M60)=FALSE,Worksheet!M60,"")</f>
        <v>0</v>
      </c>
      <c r="S41" t="str">
        <f>IF(Worksheet!A60="-","",IF(Worksheet!A60="",S40,Worksheet!A60))</f>
        <v/>
      </c>
      <c r="T41" t="str">
        <f>IF(S41="","",IF(AND(Worksheet!G60="",Worksheet!H60="")=TRUE,T40,IF(Worksheet!G60="","",Worksheet!G60)))</f>
        <v/>
      </c>
      <c r="U41" t="str">
        <f>IF(S41="","",IF(AND(Worksheet!G60="",Worksheet!H60="")=TRUE,U40,IF(Worksheet!H60="","",Worksheet!H60)))</f>
        <v/>
      </c>
      <c r="V41" t="str">
        <f>IF(Worksheet!N60="","",Worksheet!N60)</f>
        <v/>
      </c>
      <c r="W41" t="str">
        <f>IF(Worksheet!O60="","",Worksheet!O60)</f>
        <v/>
      </c>
      <c r="X41" t="str">
        <f>IF(Worksheet!F60=0,"",Worksheet!F60)</f>
        <v/>
      </c>
      <c r="Y41" t="str">
        <f>IF(Worksheet!P60=0,"",Worksheet!P60)</f>
        <v/>
      </c>
      <c r="AD41" s="21"/>
      <c r="AE41" s="21"/>
    </row>
    <row r="42" spans="1:31" x14ac:dyDescent="0.25">
      <c r="A42" t="str">
        <f>IF(ISERROR(VLOOKUP(Worksheet!N61,MeasureLookup,2,FALSE))=FALSE,VLOOKUP(Worksheet!N61,MeasureLookup,2,FALSE),"")</f>
        <v/>
      </c>
      <c r="D42">
        <f>IF(ISERROR(Worksheet!P61)=FALSE,Worksheet!P61,"")</f>
        <v>0</v>
      </c>
      <c r="E42" s="6" t="s">
        <v>727</v>
      </c>
      <c r="F42" s="178"/>
      <c r="G42" s="178"/>
      <c r="H42" s="224" t="str">
        <f>IF(Worksheet!AN61&lt;&gt;"",IF(Worksheet!AN61&gt;0,Worksheet!AN61/IF(Worksheet!M61&gt;0,Worksheet!M61,Worksheet!L61),""),"")</f>
        <v/>
      </c>
      <c r="I42" s="225">
        <f>IF(ISBLANK(Worksheet!L61)=FALSE,Worksheet!L61,"")</f>
        <v>0</v>
      </c>
      <c r="J42" s="226" t="str">
        <f>IF(Worksheet!L61&lt;&gt;0, IFERROR(VLOOKUP(Worksheet!$C$12,SavingsSupportTable,3,FALSE)*Worksheet!AO61*IFERROR(1+VLOOKUP(Worksheet!$C$12,SavingsSupportTable,MATCH(Worksheet!$G$13,HVACe_Options,0)+4,FALSE),1)/IF(Worksheet!M61&gt;0,Worksheet!M61,Worksheet!L61),""),"")</f>
        <v/>
      </c>
      <c r="K42" s="226" t="str">
        <f>IF(Worksheet!L61&lt;&gt;0, IFERROR(VLOOKUP(Worksheet!$C$12,SavingsSupportTable,2,FALSE)*Worksheet!AO61*IF(IFERROR(MATCH(Worksheet!$G$13,HVACe_Options,0),0)&gt;0,1+VLOOKUP(Worksheet!$C$12,SavingsSupportTable,4,FALSE),1)/IF(Worksheet!M61&gt;0,Worksheet!M61,Worksheet!L61),""),"")</f>
        <v/>
      </c>
      <c r="L42" s="226" t="str">
        <f t="shared" si="0"/>
        <v/>
      </c>
      <c r="M42" s="226" t="str">
        <f>IF(Worksheet!L61&lt;&gt;0,IFERROR(VLOOKUP(Worksheet!$C$12,SavingsSupportTable,3,FALSE)*Worksheet!AO61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61&gt;0,Worksheet!M61,Worksheet!L61),0),"")</f>
        <v/>
      </c>
      <c r="N42" s="226" t="str">
        <f t="shared" si="1"/>
        <v/>
      </c>
      <c r="R42">
        <f>IF(ISBLANK(Worksheet!M61)=FALSE,Worksheet!M61,"")</f>
        <v>0</v>
      </c>
      <c r="S42" t="str">
        <f>IF(Worksheet!A61="-","",IF(Worksheet!A61="",S41,Worksheet!A61))</f>
        <v/>
      </c>
      <c r="T42" t="str">
        <f>IF(S42="","",IF(AND(Worksheet!G61="",Worksheet!H61="")=TRUE,T41,IF(Worksheet!G61="","",Worksheet!G61)))</f>
        <v/>
      </c>
      <c r="U42" t="str">
        <f>IF(S42="","",IF(AND(Worksheet!G61="",Worksheet!H61="")=TRUE,U41,IF(Worksheet!H61="","",Worksheet!H61)))</f>
        <v/>
      </c>
      <c r="V42" t="str">
        <f>IF(Worksheet!N61="","",Worksheet!N61)</f>
        <v/>
      </c>
      <c r="W42" t="str">
        <f>IF(Worksheet!O61="","",Worksheet!O61)</f>
        <v/>
      </c>
      <c r="X42" t="str">
        <f>IF(Worksheet!F61=0,"",Worksheet!F61)</f>
        <v/>
      </c>
      <c r="Y42" t="str">
        <f>IF(Worksheet!P61=0,"",Worksheet!P61)</f>
        <v/>
      </c>
      <c r="AD42" s="21"/>
      <c r="AE42" s="21"/>
    </row>
    <row r="43" spans="1:31" x14ac:dyDescent="0.25">
      <c r="A43" t="str">
        <f>IF(ISERROR(VLOOKUP(Worksheet!N62,MeasureLookup,2,FALSE))=FALSE,VLOOKUP(Worksheet!N62,MeasureLookup,2,FALSE),"")</f>
        <v/>
      </c>
      <c r="D43">
        <f>IF(ISERROR(Worksheet!P62)=FALSE,Worksheet!P62,"")</f>
        <v>0</v>
      </c>
      <c r="E43" s="6" t="s">
        <v>727</v>
      </c>
      <c r="F43" s="178"/>
      <c r="G43" s="178"/>
      <c r="H43" s="224" t="str">
        <f>IF(Worksheet!AN62&lt;&gt;"",IF(Worksheet!AN62&gt;0,Worksheet!AN62/IF(Worksheet!M62&gt;0,Worksheet!M62,Worksheet!L62),""),"")</f>
        <v/>
      </c>
      <c r="I43" s="225">
        <f>IF(ISBLANK(Worksheet!L62)=FALSE,Worksheet!L62,"")</f>
        <v>0</v>
      </c>
      <c r="J43" s="226" t="str">
        <f>IF(Worksheet!L62&lt;&gt;0, IFERROR(VLOOKUP(Worksheet!$C$12,SavingsSupportTable,3,FALSE)*Worksheet!AO62*IFERROR(1+VLOOKUP(Worksheet!$C$12,SavingsSupportTable,MATCH(Worksheet!$G$13,HVACe_Options,0)+4,FALSE),1)/IF(Worksheet!M62&gt;0,Worksheet!M62,Worksheet!L62),""),"")</f>
        <v/>
      </c>
      <c r="K43" s="226" t="str">
        <f>IF(Worksheet!L62&lt;&gt;0, IFERROR(VLOOKUP(Worksheet!$C$12,SavingsSupportTable,2,FALSE)*Worksheet!AO62*IF(IFERROR(MATCH(Worksheet!$G$13,HVACe_Options,0),0)&gt;0,1+VLOOKUP(Worksheet!$C$12,SavingsSupportTable,4,FALSE),1)/IF(Worksheet!M62&gt;0,Worksheet!M62,Worksheet!L62),""),"")</f>
        <v/>
      </c>
      <c r="L43" s="226" t="str">
        <f t="shared" si="0"/>
        <v/>
      </c>
      <c r="M43" s="226" t="str">
        <f>IF(Worksheet!L62&lt;&gt;0,IFERROR(VLOOKUP(Worksheet!$C$12,SavingsSupportTable,3,FALSE)*Worksheet!AO62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62&gt;0,Worksheet!M62,Worksheet!L62),0),"")</f>
        <v/>
      </c>
      <c r="N43" s="226" t="str">
        <f t="shared" si="1"/>
        <v/>
      </c>
      <c r="R43">
        <f>IF(ISBLANK(Worksheet!M62)=FALSE,Worksheet!M62,"")</f>
        <v>0</v>
      </c>
      <c r="S43" t="str">
        <f>IF(Worksheet!A62="-","",IF(Worksheet!A62="",S42,Worksheet!A62))</f>
        <v/>
      </c>
      <c r="T43" t="str">
        <f>IF(S43="","",IF(AND(Worksheet!G62="",Worksheet!H62="")=TRUE,T42,IF(Worksheet!G62="","",Worksheet!G62)))</f>
        <v/>
      </c>
      <c r="U43" t="str">
        <f>IF(S43="","",IF(AND(Worksheet!G62="",Worksheet!H62="")=TRUE,U42,IF(Worksheet!H62="","",Worksheet!H62)))</f>
        <v/>
      </c>
      <c r="V43" t="str">
        <f>IF(Worksheet!N62="","",Worksheet!N62)</f>
        <v/>
      </c>
      <c r="W43" t="str">
        <f>IF(Worksheet!O62="","",Worksheet!O62)</f>
        <v/>
      </c>
      <c r="X43" t="str">
        <f>IF(Worksheet!F62=0,"",Worksheet!F62)</f>
        <v/>
      </c>
      <c r="Y43" t="str">
        <f>IF(Worksheet!P62=0,"",Worksheet!P62)</f>
        <v/>
      </c>
      <c r="AD43" s="21"/>
      <c r="AE43" s="21"/>
    </row>
    <row r="44" spans="1:31" x14ac:dyDescent="0.25">
      <c r="A44" t="str">
        <f>IF(ISERROR(VLOOKUP(Worksheet!N63,MeasureLookup,2,FALSE))=FALSE,VLOOKUP(Worksheet!N63,MeasureLookup,2,FALSE),"")</f>
        <v/>
      </c>
      <c r="D44">
        <f>IF(ISERROR(Worksheet!P63)=FALSE,Worksheet!P63,"")</f>
        <v>0</v>
      </c>
      <c r="E44" s="6" t="s">
        <v>727</v>
      </c>
      <c r="F44" s="178"/>
      <c r="G44" s="178"/>
      <c r="H44" s="224" t="str">
        <f>IF(Worksheet!AN63&lt;&gt;"",IF(Worksheet!AN63&gt;0,Worksheet!AN63/IF(Worksheet!M63&gt;0,Worksheet!M63,Worksheet!L63),""),"")</f>
        <v/>
      </c>
      <c r="I44" s="225">
        <f>IF(ISBLANK(Worksheet!L63)=FALSE,Worksheet!L63,"")</f>
        <v>0</v>
      </c>
      <c r="J44" s="226" t="str">
        <f>IF(Worksheet!L63&lt;&gt;0, IFERROR(VLOOKUP(Worksheet!$C$12,SavingsSupportTable,3,FALSE)*Worksheet!AO63*IFERROR(1+VLOOKUP(Worksheet!$C$12,SavingsSupportTable,MATCH(Worksheet!$G$13,HVACe_Options,0)+4,FALSE),1)/IF(Worksheet!M63&gt;0,Worksheet!M63,Worksheet!L63),""),"")</f>
        <v/>
      </c>
      <c r="K44" s="226" t="str">
        <f>IF(Worksheet!L63&lt;&gt;0, IFERROR(VLOOKUP(Worksheet!$C$12,SavingsSupportTable,2,FALSE)*Worksheet!AO63*IF(IFERROR(MATCH(Worksheet!$G$13,HVACe_Options,0),0)&gt;0,1+VLOOKUP(Worksheet!$C$12,SavingsSupportTable,4,FALSE),1)/IF(Worksheet!M63&gt;0,Worksheet!M63,Worksheet!L63),""),"")</f>
        <v/>
      </c>
      <c r="L44" s="226" t="str">
        <f t="shared" si="0"/>
        <v/>
      </c>
      <c r="M44" s="226" t="str">
        <f>IF(Worksheet!L63&lt;&gt;0,IFERROR(VLOOKUP(Worksheet!$C$12,SavingsSupportTable,3,FALSE)*Worksheet!AO63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63&gt;0,Worksheet!M63,Worksheet!L63),0),"")</f>
        <v/>
      </c>
      <c r="N44" s="226" t="str">
        <f t="shared" si="1"/>
        <v/>
      </c>
      <c r="R44">
        <f>IF(ISBLANK(Worksheet!M63)=FALSE,Worksheet!M63,"")</f>
        <v>0</v>
      </c>
      <c r="S44" t="str">
        <f>IF(Worksheet!A63="-","",IF(Worksheet!A63="",S43,Worksheet!A63))</f>
        <v/>
      </c>
      <c r="T44" t="str">
        <f>IF(S44="","",IF(AND(Worksheet!G63="",Worksheet!H63="")=TRUE,T43,IF(Worksheet!G63="","",Worksheet!G63)))</f>
        <v/>
      </c>
      <c r="U44" t="str">
        <f>IF(S44="","",IF(AND(Worksheet!G63="",Worksheet!H63="")=TRUE,U43,IF(Worksheet!H63="","",Worksheet!H63)))</f>
        <v/>
      </c>
      <c r="V44" t="str">
        <f>IF(Worksheet!N63="","",Worksheet!N63)</f>
        <v/>
      </c>
      <c r="W44" t="str">
        <f>IF(Worksheet!O63="","",Worksheet!O63)</f>
        <v/>
      </c>
      <c r="X44" t="str">
        <f>IF(Worksheet!F63=0,"",Worksheet!F63)</f>
        <v/>
      </c>
      <c r="Y44" t="str">
        <f>IF(Worksheet!P63=0,"",Worksheet!P63)</f>
        <v/>
      </c>
      <c r="AD44" s="21"/>
      <c r="AE44" s="21"/>
    </row>
    <row r="45" spans="1:31" x14ac:dyDescent="0.25">
      <c r="A45" t="str">
        <f>IF(ISERROR(VLOOKUP(Worksheet!N64,MeasureLookup,2,FALSE))=FALSE,VLOOKUP(Worksheet!N64,MeasureLookup,2,FALSE),"")</f>
        <v/>
      </c>
      <c r="D45">
        <f>IF(ISERROR(Worksheet!P64)=FALSE,Worksheet!P64,"")</f>
        <v>0</v>
      </c>
      <c r="E45" s="6" t="s">
        <v>727</v>
      </c>
      <c r="F45" s="178"/>
      <c r="G45" s="178"/>
      <c r="H45" s="224" t="str">
        <f>IF(Worksheet!AN64&lt;&gt;"",IF(Worksheet!AN64&gt;0,Worksheet!AN64/IF(Worksheet!M64&gt;0,Worksheet!M64,Worksheet!L64),""),"")</f>
        <v/>
      </c>
      <c r="I45" s="225">
        <f>IF(ISBLANK(Worksheet!L64)=FALSE,Worksheet!L64,"")</f>
        <v>0</v>
      </c>
      <c r="J45" s="226" t="str">
        <f>IF(Worksheet!L64&lt;&gt;0, IFERROR(VLOOKUP(Worksheet!$C$12,SavingsSupportTable,3,FALSE)*Worksheet!AO64*IFERROR(1+VLOOKUP(Worksheet!$C$12,SavingsSupportTable,MATCH(Worksheet!$G$13,HVACe_Options,0)+4,FALSE),1)/IF(Worksheet!M64&gt;0,Worksheet!M64,Worksheet!L64),""),"")</f>
        <v/>
      </c>
      <c r="K45" s="226" t="str">
        <f>IF(Worksheet!L64&lt;&gt;0, IFERROR(VLOOKUP(Worksheet!$C$12,SavingsSupportTable,2,FALSE)*Worksheet!AO64*IF(IFERROR(MATCH(Worksheet!$G$13,HVACe_Options,0),0)&gt;0,1+VLOOKUP(Worksheet!$C$12,SavingsSupportTable,4,FALSE),1)/IF(Worksheet!M64&gt;0,Worksheet!M64,Worksheet!L64),""),"")</f>
        <v/>
      </c>
      <c r="L45" s="226" t="str">
        <f t="shared" si="0"/>
        <v/>
      </c>
      <c r="M45" s="226" t="str">
        <f>IF(Worksheet!L64&lt;&gt;0,IFERROR(VLOOKUP(Worksheet!$C$12,SavingsSupportTable,3,FALSE)*Worksheet!AO64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64&gt;0,Worksheet!M64,Worksheet!L64),0),"")</f>
        <v/>
      </c>
      <c r="N45" s="226" t="str">
        <f t="shared" si="1"/>
        <v/>
      </c>
      <c r="R45">
        <f>IF(ISBLANK(Worksheet!M64)=FALSE,Worksheet!M64,"")</f>
        <v>0</v>
      </c>
      <c r="S45" t="str">
        <f>IF(Worksheet!A64="-","",IF(Worksheet!A64="",S44,Worksheet!A64))</f>
        <v/>
      </c>
      <c r="T45" t="str">
        <f>IF(S45="","",IF(AND(Worksheet!G64="",Worksheet!H64="")=TRUE,T44,IF(Worksheet!G64="","",Worksheet!G64)))</f>
        <v/>
      </c>
      <c r="U45" t="str">
        <f>IF(S45="","",IF(AND(Worksheet!G64="",Worksheet!H64="")=TRUE,U44,IF(Worksheet!H64="","",Worksheet!H64)))</f>
        <v/>
      </c>
      <c r="V45" t="str">
        <f>IF(Worksheet!N64="","",Worksheet!N64)</f>
        <v/>
      </c>
      <c r="W45" t="str">
        <f>IF(Worksheet!O64="","",Worksheet!O64)</f>
        <v/>
      </c>
      <c r="X45" t="str">
        <f>IF(Worksheet!F64=0,"",Worksheet!F64)</f>
        <v/>
      </c>
      <c r="Y45" t="str">
        <f>IF(Worksheet!P64=0,"",Worksheet!P64)</f>
        <v/>
      </c>
      <c r="AD45" s="21"/>
      <c r="AE45" s="21"/>
    </row>
    <row r="46" spans="1:31" x14ac:dyDescent="0.25">
      <c r="A46" t="str">
        <f>IF(ISERROR(VLOOKUP(Worksheet!N65,MeasureLookup,2,FALSE))=FALSE,VLOOKUP(Worksheet!N65,MeasureLookup,2,FALSE),"")</f>
        <v/>
      </c>
      <c r="D46">
        <f>IF(ISERROR(Worksheet!P65)=FALSE,Worksheet!P65,"")</f>
        <v>0</v>
      </c>
      <c r="E46" s="6" t="s">
        <v>727</v>
      </c>
      <c r="F46" s="178"/>
      <c r="G46" s="178"/>
      <c r="H46" s="224" t="str">
        <f>IF(Worksheet!AN65&lt;&gt;"",IF(Worksheet!AN65&gt;0,Worksheet!AN65/IF(Worksheet!M65&gt;0,Worksheet!M65,Worksheet!L65),""),"")</f>
        <v/>
      </c>
      <c r="I46" s="225">
        <f>IF(ISBLANK(Worksheet!L65)=FALSE,Worksheet!L65,"")</f>
        <v>0</v>
      </c>
      <c r="J46" s="226" t="str">
        <f>IF(Worksheet!L65&lt;&gt;0, IFERROR(VLOOKUP(Worksheet!$C$12,SavingsSupportTable,3,FALSE)*Worksheet!AO65*IFERROR(1+VLOOKUP(Worksheet!$C$12,SavingsSupportTable,MATCH(Worksheet!$G$13,HVACe_Options,0)+4,FALSE),1)/IF(Worksheet!M65&gt;0,Worksheet!M65,Worksheet!L65),""),"")</f>
        <v/>
      </c>
      <c r="K46" s="226" t="str">
        <f>IF(Worksheet!L65&lt;&gt;0, IFERROR(VLOOKUP(Worksheet!$C$12,SavingsSupportTable,2,FALSE)*Worksheet!AO65*IF(IFERROR(MATCH(Worksheet!$G$13,HVACe_Options,0),0)&gt;0,1+VLOOKUP(Worksheet!$C$12,SavingsSupportTable,4,FALSE),1)/IF(Worksheet!M65&gt;0,Worksheet!M65,Worksheet!L65),""),"")</f>
        <v/>
      </c>
      <c r="L46" s="226" t="str">
        <f t="shared" si="0"/>
        <v/>
      </c>
      <c r="M46" s="226" t="str">
        <f>IF(Worksheet!L65&lt;&gt;0,IFERROR(VLOOKUP(Worksheet!$C$12,SavingsSupportTable,3,FALSE)*Worksheet!AO65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65&gt;0,Worksheet!M65,Worksheet!L65),0),"")</f>
        <v/>
      </c>
      <c r="N46" s="226" t="str">
        <f t="shared" si="1"/>
        <v/>
      </c>
      <c r="R46">
        <f>IF(ISBLANK(Worksheet!M65)=FALSE,Worksheet!M65,"")</f>
        <v>0</v>
      </c>
      <c r="S46" t="str">
        <f>IF(Worksheet!A65="-","",IF(Worksheet!A65="",S45,Worksheet!A65))</f>
        <v/>
      </c>
      <c r="T46" t="str">
        <f>IF(S46="","",IF(AND(Worksheet!G65="",Worksheet!H65="")=TRUE,T45,IF(Worksheet!G65="","",Worksheet!G65)))</f>
        <v/>
      </c>
      <c r="U46" t="str">
        <f>IF(S46="","",IF(AND(Worksheet!G65="",Worksheet!H65="")=TRUE,U45,IF(Worksheet!H65="","",Worksheet!H65)))</f>
        <v/>
      </c>
      <c r="V46" t="str">
        <f>IF(Worksheet!N65="","",Worksheet!N65)</f>
        <v/>
      </c>
      <c r="W46" t="str">
        <f>IF(Worksheet!O65="","",Worksheet!O65)</f>
        <v/>
      </c>
      <c r="X46" t="str">
        <f>IF(Worksheet!F65=0,"",Worksheet!F65)</f>
        <v/>
      </c>
      <c r="Y46" t="str">
        <f>IF(Worksheet!P65=0,"",Worksheet!P65)</f>
        <v/>
      </c>
      <c r="AD46" s="21"/>
      <c r="AE46" s="21"/>
    </row>
    <row r="47" spans="1:31" x14ac:dyDescent="0.25">
      <c r="A47" t="str">
        <f>IF(ISERROR(VLOOKUP(Worksheet!N66,MeasureLookup,2,FALSE))=FALSE,VLOOKUP(Worksheet!N66,MeasureLookup,2,FALSE),"")</f>
        <v/>
      </c>
      <c r="D47">
        <f>IF(ISERROR(Worksheet!P66)=FALSE,Worksheet!P66,"")</f>
        <v>0</v>
      </c>
      <c r="E47" s="6" t="s">
        <v>727</v>
      </c>
      <c r="F47" s="178"/>
      <c r="G47" s="178"/>
      <c r="H47" s="224" t="str">
        <f>IF(Worksheet!AN66&lt;&gt;"",IF(Worksheet!AN66&gt;0,Worksheet!AN66/IF(Worksheet!M66&gt;0,Worksheet!M66,Worksheet!L66),""),"")</f>
        <v/>
      </c>
      <c r="I47" s="225">
        <f>IF(ISBLANK(Worksheet!L66)=FALSE,Worksheet!L66,"")</f>
        <v>0</v>
      </c>
      <c r="J47" s="226" t="str">
        <f>IF(Worksheet!L66&lt;&gt;0, IFERROR(VLOOKUP(Worksheet!$C$12,SavingsSupportTable,3,FALSE)*Worksheet!AO66*IFERROR(1+VLOOKUP(Worksheet!$C$12,SavingsSupportTable,MATCH(Worksheet!$G$13,HVACe_Options,0)+4,FALSE),1)/IF(Worksheet!M66&gt;0,Worksheet!M66,Worksheet!L66),""),"")</f>
        <v/>
      </c>
      <c r="K47" s="226" t="str">
        <f>IF(Worksheet!L66&lt;&gt;0, IFERROR(VLOOKUP(Worksheet!$C$12,SavingsSupportTable,2,FALSE)*Worksheet!AO66*IF(IFERROR(MATCH(Worksheet!$G$13,HVACe_Options,0),0)&gt;0,1+VLOOKUP(Worksheet!$C$12,SavingsSupportTable,4,FALSE),1)/IF(Worksheet!M66&gt;0,Worksheet!M66,Worksheet!L66),""),"")</f>
        <v/>
      </c>
      <c r="L47" s="226" t="str">
        <f t="shared" si="0"/>
        <v/>
      </c>
      <c r="M47" s="226" t="str">
        <f>IF(Worksheet!L66&lt;&gt;0,IFERROR(VLOOKUP(Worksheet!$C$12,SavingsSupportTable,3,FALSE)*Worksheet!AO66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66&gt;0,Worksheet!M66,Worksheet!L66),0),"")</f>
        <v/>
      </c>
      <c r="N47" s="226" t="str">
        <f t="shared" si="1"/>
        <v/>
      </c>
      <c r="R47">
        <f>IF(ISBLANK(Worksheet!M66)=FALSE,Worksheet!M66,"")</f>
        <v>0</v>
      </c>
      <c r="S47" t="str">
        <f>IF(Worksheet!A66="-","",IF(Worksheet!A66="",S46,Worksheet!A66))</f>
        <v/>
      </c>
      <c r="T47" t="str">
        <f>IF(S47="","",IF(AND(Worksheet!G66="",Worksheet!H66="")=TRUE,T46,IF(Worksheet!G66="","",Worksheet!G66)))</f>
        <v/>
      </c>
      <c r="U47" t="str">
        <f>IF(S47="","",IF(AND(Worksheet!G66="",Worksheet!H66="")=TRUE,U46,IF(Worksheet!H66="","",Worksheet!H66)))</f>
        <v/>
      </c>
      <c r="V47" t="str">
        <f>IF(Worksheet!N66="","",Worksheet!N66)</f>
        <v/>
      </c>
      <c r="W47" t="str">
        <f>IF(Worksheet!O66="","",Worksheet!O66)</f>
        <v/>
      </c>
      <c r="X47" t="str">
        <f>IF(Worksheet!F66=0,"",Worksheet!F66)</f>
        <v/>
      </c>
      <c r="Y47" t="str">
        <f>IF(Worksheet!P66=0,"",Worksheet!P66)</f>
        <v/>
      </c>
      <c r="AD47" s="21"/>
      <c r="AE47" s="21"/>
    </row>
    <row r="48" spans="1:31" x14ac:dyDescent="0.25">
      <c r="A48" t="str">
        <f>IF(ISERROR(VLOOKUP(Worksheet!N67,MeasureLookup,2,FALSE))=FALSE,VLOOKUP(Worksheet!N67,MeasureLookup,2,FALSE),"")</f>
        <v/>
      </c>
      <c r="D48">
        <f>IF(ISERROR(Worksheet!P67)=FALSE,Worksheet!P67,"")</f>
        <v>0</v>
      </c>
      <c r="E48" s="6" t="s">
        <v>727</v>
      </c>
      <c r="F48" s="178"/>
      <c r="G48" s="178"/>
      <c r="H48" s="224" t="str">
        <f>IF(Worksheet!AN67&lt;&gt;"",IF(Worksheet!AN67&gt;0,Worksheet!AN67/IF(Worksheet!M67&gt;0,Worksheet!M67,Worksheet!L67),""),"")</f>
        <v/>
      </c>
      <c r="I48" s="225">
        <f>IF(ISBLANK(Worksheet!L67)=FALSE,Worksheet!L67,"")</f>
        <v>0</v>
      </c>
      <c r="J48" s="226" t="str">
        <f>IF(Worksheet!L67&lt;&gt;0, IFERROR(VLOOKUP(Worksheet!$C$12,SavingsSupportTable,3,FALSE)*Worksheet!AO67*IFERROR(1+VLOOKUP(Worksheet!$C$12,SavingsSupportTable,MATCH(Worksheet!$G$13,HVACe_Options,0)+4,FALSE),1)/IF(Worksheet!M67&gt;0,Worksheet!M67,Worksheet!L67),""),"")</f>
        <v/>
      </c>
      <c r="K48" s="226" t="str">
        <f>IF(Worksheet!L67&lt;&gt;0, IFERROR(VLOOKUP(Worksheet!$C$12,SavingsSupportTable,2,FALSE)*Worksheet!AO67*IF(IFERROR(MATCH(Worksheet!$G$13,HVACe_Options,0),0)&gt;0,1+VLOOKUP(Worksheet!$C$12,SavingsSupportTable,4,FALSE),1)/IF(Worksheet!M67&gt;0,Worksheet!M67,Worksheet!L67),""),"")</f>
        <v/>
      </c>
      <c r="L48" s="226" t="str">
        <f t="shared" si="0"/>
        <v/>
      </c>
      <c r="M48" s="226" t="str">
        <f>IF(Worksheet!L67&lt;&gt;0,IFERROR(VLOOKUP(Worksheet!$C$12,SavingsSupportTable,3,FALSE)*Worksheet!AO67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67&gt;0,Worksheet!M67,Worksheet!L67),0),"")</f>
        <v/>
      </c>
      <c r="N48" s="226" t="str">
        <f t="shared" si="1"/>
        <v/>
      </c>
      <c r="R48">
        <f>IF(ISBLANK(Worksheet!M67)=FALSE,Worksheet!M67,"")</f>
        <v>0</v>
      </c>
      <c r="S48" t="str">
        <f>IF(Worksheet!A67="-","",IF(Worksheet!A67="",S47,Worksheet!A67))</f>
        <v/>
      </c>
      <c r="T48" t="str">
        <f>IF(S48="","",IF(AND(Worksheet!G67="",Worksheet!H67="")=TRUE,T47,IF(Worksheet!G67="","",Worksheet!G67)))</f>
        <v/>
      </c>
      <c r="U48" t="str">
        <f>IF(S48="","",IF(AND(Worksheet!G67="",Worksheet!H67="")=TRUE,U47,IF(Worksheet!H67="","",Worksheet!H67)))</f>
        <v/>
      </c>
      <c r="V48" t="str">
        <f>IF(Worksheet!N67="","",Worksheet!N67)</f>
        <v/>
      </c>
      <c r="W48" t="str">
        <f>IF(Worksheet!O67="","",Worksheet!O67)</f>
        <v/>
      </c>
      <c r="X48" t="str">
        <f>IF(Worksheet!F67=0,"",Worksheet!F67)</f>
        <v/>
      </c>
      <c r="Y48" t="str">
        <f>IF(Worksheet!P67=0,"",Worksheet!P67)</f>
        <v/>
      </c>
      <c r="AD48" s="21"/>
      <c r="AE48" s="21"/>
    </row>
    <row r="49" spans="1:31" x14ac:dyDescent="0.25">
      <c r="A49" t="str">
        <f>IF(ISERROR(VLOOKUP(Worksheet!N68,MeasureLookup,2,FALSE))=FALSE,VLOOKUP(Worksheet!N68,MeasureLookup,2,FALSE),"")</f>
        <v/>
      </c>
      <c r="D49">
        <f>IF(ISERROR(Worksheet!P68)=FALSE,Worksheet!P68,"")</f>
        <v>0</v>
      </c>
      <c r="E49" s="6" t="s">
        <v>727</v>
      </c>
      <c r="F49" s="178"/>
      <c r="G49" s="178"/>
      <c r="H49" s="224" t="str">
        <f>IF(Worksheet!AN68&lt;&gt;"",IF(Worksheet!AN68&gt;0,Worksheet!AN68/IF(Worksheet!M68&gt;0,Worksheet!M68,Worksheet!L68),""),"")</f>
        <v/>
      </c>
      <c r="I49" s="225">
        <f>IF(ISBLANK(Worksheet!L68)=FALSE,Worksheet!L68,"")</f>
        <v>0</v>
      </c>
      <c r="J49" s="226" t="str">
        <f>IF(Worksheet!L68&lt;&gt;0, IFERROR(VLOOKUP(Worksheet!$C$12,SavingsSupportTable,3,FALSE)*Worksheet!AO68*IFERROR(1+VLOOKUP(Worksheet!$C$12,SavingsSupportTable,MATCH(Worksheet!$G$13,HVACe_Options,0)+4,FALSE),1)/IF(Worksheet!M68&gt;0,Worksheet!M68,Worksheet!L68),""),"")</f>
        <v/>
      </c>
      <c r="K49" s="226" t="str">
        <f>IF(Worksheet!L68&lt;&gt;0, IFERROR(VLOOKUP(Worksheet!$C$12,SavingsSupportTable,2,FALSE)*Worksheet!AO68*IF(IFERROR(MATCH(Worksheet!$G$13,HVACe_Options,0),0)&gt;0,1+VLOOKUP(Worksheet!$C$12,SavingsSupportTable,4,FALSE),1)/IF(Worksheet!M68&gt;0,Worksheet!M68,Worksheet!L68),""),"")</f>
        <v/>
      </c>
      <c r="L49" s="226" t="str">
        <f t="shared" si="0"/>
        <v/>
      </c>
      <c r="M49" s="226" t="str">
        <f>IF(Worksheet!L68&lt;&gt;0,IFERROR(VLOOKUP(Worksheet!$C$12,SavingsSupportTable,3,FALSE)*Worksheet!AO68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68&gt;0,Worksheet!M68,Worksheet!L68),0),"")</f>
        <v/>
      </c>
      <c r="N49" s="226" t="str">
        <f t="shared" si="1"/>
        <v/>
      </c>
      <c r="R49">
        <f>IF(ISBLANK(Worksheet!M68)=FALSE,Worksheet!M68,"")</f>
        <v>0</v>
      </c>
      <c r="S49" t="str">
        <f>IF(Worksheet!A68="-","",IF(Worksheet!A68="",S48,Worksheet!A68))</f>
        <v/>
      </c>
      <c r="T49" t="str">
        <f>IF(S49="","",IF(AND(Worksheet!G68="",Worksheet!H68="")=TRUE,T48,IF(Worksheet!G68="","",Worksheet!G68)))</f>
        <v/>
      </c>
      <c r="U49" t="str">
        <f>IF(S49="","",IF(AND(Worksheet!G68="",Worksheet!H68="")=TRUE,U48,IF(Worksheet!H68="","",Worksheet!H68)))</f>
        <v/>
      </c>
      <c r="V49" t="str">
        <f>IF(Worksheet!N68="","",Worksheet!N68)</f>
        <v/>
      </c>
      <c r="W49" t="str">
        <f>IF(Worksheet!O68="","",Worksheet!O68)</f>
        <v/>
      </c>
      <c r="X49" t="str">
        <f>IF(Worksheet!F68=0,"",Worksheet!F68)</f>
        <v/>
      </c>
      <c r="Y49" t="str">
        <f>IF(Worksheet!P68=0,"",Worksheet!P68)</f>
        <v/>
      </c>
      <c r="AD49" s="21"/>
      <c r="AE49" s="21"/>
    </row>
    <row r="50" spans="1:31" x14ac:dyDescent="0.25">
      <c r="A50" t="str">
        <f>IF(ISERROR(VLOOKUP(Worksheet!N69,MeasureLookup,2,FALSE))=FALSE,VLOOKUP(Worksheet!N69,MeasureLookup,2,FALSE),"")</f>
        <v/>
      </c>
      <c r="D50">
        <f>IF(ISERROR(Worksheet!P69)=FALSE,Worksheet!P69,"")</f>
        <v>0</v>
      </c>
      <c r="E50" s="6" t="s">
        <v>727</v>
      </c>
      <c r="F50" s="178"/>
      <c r="G50" s="178"/>
      <c r="H50" s="224" t="str">
        <f>IF(Worksheet!AN69&lt;&gt;"",IF(Worksheet!AN69&gt;0,Worksheet!AN69/IF(Worksheet!M69&gt;0,Worksheet!M69,Worksheet!L69),""),"")</f>
        <v/>
      </c>
      <c r="I50" s="225">
        <f>IF(ISBLANK(Worksheet!L69)=FALSE,Worksheet!L69,"")</f>
        <v>0</v>
      </c>
      <c r="J50" s="226" t="str">
        <f>IF(Worksheet!L69&lt;&gt;0, IFERROR(VLOOKUP(Worksheet!$C$12,SavingsSupportTable,3,FALSE)*Worksheet!AO69*IFERROR(1+VLOOKUP(Worksheet!$C$12,SavingsSupportTable,MATCH(Worksheet!$G$13,HVACe_Options,0)+4,FALSE),1)/IF(Worksheet!M69&gt;0,Worksheet!M69,Worksheet!L69),""),"")</f>
        <v/>
      </c>
      <c r="K50" s="226" t="str">
        <f>IF(Worksheet!L69&lt;&gt;0, IFERROR(VLOOKUP(Worksheet!$C$12,SavingsSupportTable,2,FALSE)*Worksheet!AO69*IF(IFERROR(MATCH(Worksheet!$G$13,HVACe_Options,0),0)&gt;0,1+VLOOKUP(Worksheet!$C$12,SavingsSupportTable,4,FALSE),1)/IF(Worksheet!M69&gt;0,Worksheet!M69,Worksheet!L69),""),"")</f>
        <v/>
      </c>
      <c r="L50" s="226" t="str">
        <f t="shared" si="0"/>
        <v/>
      </c>
      <c r="M50" s="226" t="str">
        <f>IF(Worksheet!L69&lt;&gt;0,IFERROR(VLOOKUP(Worksheet!$C$12,SavingsSupportTable,3,FALSE)*Worksheet!AO69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69&gt;0,Worksheet!M69,Worksheet!L69),0),"")</f>
        <v/>
      </c>
      <c r="N50" s="226" t="str">
        <f t="shared" si="1"/>
        <v/>
      </c>
      <c r="R50">
        <f>IF(ISBLANK(Worksheet!M69)=FALSE,Worksheet!M69,"")</f>
        <v>0</v>
      </c>
      <c r="S50" t="str">
        <f>IF(Worksheet!A69="-","",IF(Worksheet!A69="",S49,Worksheet!A69))</f>
        <v/>
      </c>
      <c r="T50" t="str">
        <f>IF(S50="","",IF(AND(Worksheet!G69="",Worksheet!H69="")=TRUE,T49,IF(Worksheet!G69="","",Worksheet!G69)))</f>
        <v/>
      </c>
      <c r="U50" t="str">
        <f>IF(S50="","",IF(AND(Worksheet!G69="",Worksheet!H69="")=TRUE,U49,IF(Worksheet!H69="","",Worksheet!H69)))</f>
        <v/>
      </c>
      <c r="V50" t="str">
        <f>IF(Worksheet!N69="","",Worksheet!N69)</f>
        <v/>
      </c>
      <c r="W50" t="str">
        <f>IF(Worksheet!O69="","",Worksheet!O69)</f>
        <v/>
      </c>
      <c r="X50" t="str">
        <f>IF(Worksheet!F69=0,"",Worksheet!F69)</f>
        <v/>
      </c>
      <c r="Y50" t="str">
        <f>IF(Worksheet!P69=0,"",Worksheet!P69)</f>
        <v/>
      </c>
      <c r="AD50" s="21"/>
      <c r="AE50" s="21"/>
    </row>
    <row r="51" spans="1:31" x14ac:dyDescent="0.25">
      <c r="A51" t="str">
        <f>IF(ISERROR(VLOOKUP(Worksheet!N70,MeasureLookup,2,FALSE))=FALSE,VLOOKUP(Worksheet!N70,MeasureLookup,2,FALSE),"")</f>
        <v/>
      </c>
      <c r="D51">
        <f>IF(ISERROR(Worksheet!P70)=FALSE,Worksheet!P70,"")</f>
        <v>0</v>
      </c>
      <c r="E51" s="6" t="s">
        <v>727</v>
      </c>
      <c r="F51" s="178"/>
      <c r="G51" s="178"/>
      <c r="H51" s="224" t="str">
        <f>IF(Worksheet!AN70&lt;&gt;"",IF(Worksheet!AN70&gt;0,Worksheet!AN70/IF(Worksheet!M70&gt;0,Worksheet!M70,Worksheet!L70),""),"")</f>
        <v/>
      </c>
      <c r="I51" s="225">
        <f>IF(ISBLANK(Worksheet!L70)=FALSE,Worksheet!L70,"")</f>
        <v>0</v>
      </c>
      <c r="J51" s="226" t="str">
        <f>IF(Worksheet!L70&lt;&gt;0, IFERROR(VLOOKUP(Worksheet!$C$12,SavingsSupportTable,3,FALSE)*Worksheet!AO70*IFERROR(1+VLOOKUP(Worksheet!$C$12,SavingsSupportTable,MATCH(Worksheet!$G$13,HVACe_Options,0)+4,FALSE),1)/IF(Worksheet!M70&gt;0,Worksheet!M70,Worksheet!L70),""),"")</f>
        <v/>
      </c>
      <c r="K51" s="226" t="str">
        <f>IF(Worksheet!L70&lt;&gt;0, IFERROR(VLOOKUP(Worksheet!$C$12,SavingsSupportTable,2,FALSE)*Worksheet!AO70*IF(IFERROR(MATCH(Worksheet!$G$13,HVACe_Options,0),0)&gt;0,1+VLOOKUP(Worksheet!$C$12,SavingsSupportTable,4,FALSE),1)/IF(Worksheet!M70&gt;0,Worksheet!M70,Worksheet!L70),""),"")</f>
        <v/>
      </c>
      <c r="L51" s="226" t="str">
        <f t="shared" si="0"/>
        <v/>
      </c>
      <c r="M51" s="226" t="str">
        <f>IF(Worksheet!L70&lt;&gt;0,IFERROR(VLOOKUP(Worksheet!$C$12,SavingsSupportTable,3,FALSE)*Worksheet!AO70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70&gt;0,Worksheet!M70,Worksheet!L70),0),"")</f>
        <v/>
      </c>
      <c r="N51" s="226" t="str">
        <f t="shared" si="1"/>
        <v/>
      </c>
      <c r="R51">
        <f>IF(ISBLANK(Worksheet!M70)=FALSE,Worksheet!M70,"")</f>
        <v>0</v>
      </c>
      <c r="S51" t="str">
        <f>IF(Worksheet!A70="-","",IF(Worksheet!A70="",S50,Worksheet!A70))</f>
        <v/>
      </c>
      <c r="T51" t="str">
        <f>IF(S51="","",IF(AND(Worksheet!G70="",Worksheet!H70="")=TRUE,T50,IF(Worksheet!G70="","",Worksheet!G70)))</f>
        <v/>
      </c>
      <c r="U51" t="str">
        <f>IF(S51="","",IF(AND(Worksheet!G70="",Worksheet!H70="")=TRUE,U50,IF(Worksheet!H70="","",Worksheet!H70)))</f>
        <v/>
      </c>
      <c r="V51" t="str">
        <f>IF(Worksheet!N70="","",Worksheet!N70)</f>
        <v/>
      </c>
      <c r="W51" t="str">
        <f>IF(Worksheet!O70="","",Worksheet!O70)</f>
        <v/>
      </c>
      <c r="X51" t="str">
        <f>IF(Worksheet!F70=0,"",Worksheet!F70)</f>
        <v/>
      </c>
      <c r="Y51" t="str">
        <f>IF(Worksheet!P70=0,"",Worksheet!P70)</f>
        <v/>
      </c>
      <c r="AD51" s="21"/>
      <c r="AE51" s="21"/>
    </row>
    <row r="52" spans="1:31" x14ac:dyDescent="0.25">
      <c r="A52" t="str">
        <f>IF(ISERROR(VLOOKUP(Worksheet!N71,MeasureLookup,2,FALSE))=FALSE,VLOOKUP(Worksheet!N71,MeasureLookup,2,FALSE),"")</f>
        <v/>
      </c>
      <c r="D52">
        <f>IF(ISERROR(Worksheet!P71)=FALSE,Worksheet!P71,"")</f>
        <v>0</v>
      </c>
      <c r="E52" s="6" t="s">
        <v>727</v>
      </c>
      <c r="F52" s="178"/>
      <c r="G52" s="178"/>
      <c r="H52" s="224" t="str">
        <f>IF(Worksheet!AN71&lt;&gt;"",IF(Worksheet!AN71&gt;0,Worksheet!AN71/IF(Worksheet!M71&gt;0,Worksheet!M71,Worksheet!L71),""),"")</f>
        <v/>
      </c>
      <c r="I52" s="225">
        <f>IF(ISBLANK(Worksheet!L71)=FALSE,Worksheet!L71,"")</f>
        <v>0</v>
      </c>
      <c r="J52" s="226" t="str">
        <f>IF(Worksheet!L71&lt;&gt;0, IFERROR(VLOOKUP(Worksheet!$C$12,SavingsSupportTable,3,FALSE)*Worksheet!AO71*IFERROR(1+VLOOKUP(Worksheet!$C$12,SavingsSupportTable,MATCH(Worksheet!$G$13,HVACe_Options,0)+4,FALSE),1)/IF(Worksheet!M71&gt;0,Worksheet!M71,Worksheet!L71),""),"")</f>
        <v/>
      </c>
      <c r="K52" s="226" t="str">
        <f>IF(Worksheet!L71&lt;&gt;0, IFERROR(VLOOKUP(Worksheet!$C$12,SavingsSupportTable,2,FALSE)*Worksheet!AO71*IF(IFERROR(MATCH(Worksheet!$G$13,HVACe_Options,0),0)&gt;0,1+VLOOKUP(Worksheet!$C$12,SavingsSupportTable,4,FALSE),1)/IF(Worksheet!M71&gt;0,Worksheet!M71,Worksheet!L71),""),"")</f>
        <v/>
      </c>
      <c r="L52" s="226" t="str">
        <f t="shared" si="0"/>
        <v/>
      </c>
      <c r="M52" s="226" t="str">
        <f>IF(Worksheet!L71&lt;&gt;0,IFERROR(VLOOKUP(Worksheet!$C$12,SavingsSupportTable,3,FALSE)*Worksheet!AO71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71&gt;0,Worksheet!M71,Worksheet!L71),0),"")</f>
        <v/>
      </c>
      <c r="N52" s="226" t="str">
        <f t="shared" si="1"/>
        <v/>
      </c>
      <c r="R52">
        <f>IF(ISBLANK(Worksheet!M71)=FALSE,Worksheet!M71,"")</f>
        <v>0</v>
      </c>
      <c r="S52" t="str">
        <f>IF(Worksheet!A71="-","",IF(Worksheet!A71="",S51,Worksheet!A71))</f>
        <v/>
      </c>
      <c r="T52" t="str">
        <f>IF(S52="","",IF(AND(Worksheet!G71="",Worksheet!H71="")=TRUE,T51,IF(Worksheet!G71="","",Worksheet!G71)))</f>
        <v/>
      </c>
      <c r="U52" t="str">
        <f>IF(S52="","",IF(AND(Worksheet!G71="",Worksheet!H71="")=TRUE,U51,IF(Worksheet!H71="","",Worksheet!H71)))</f>
        <v/>
      </c>
      <c r="V52" t="str">
        <f>IF(Worksheet!N71="","",Worksheet!N71)</f>
        <v/>
      </c>
      <c r="W52" t="str">
        <f>IF(Worksheet!O71="","",Worksheet!O71)</f>
        <v/>
      </c>
      <c r="X52" t="str">
        <f>IF(Worksheet!F71=0,"",Worksheet!F71)</f>
        <v/>
      </c>
      <c r="Y52" t="str">
        <f>IF(Worksheet!P71=0,"",Worksheet!P71)</f>
        <v/>
      </c>
      <c r="AD52" s="21"/>
      <c r="AE52" s="21"/>
    </row>
    <row r="53" spans="1:31" x14ac:dyDescent="0.25">
      <c r="A53" t="str">
        <f>IF(ISERROR(VLOOKUP(Worksheet!N72,MeasureLookup,2,FALSE))=FALSE,VLOOKUP(Worksheet!N72,MeasureLookup,2,FALSE),"")</f>
        <v/>
      </c>
      <c r="D53">
        <f>IF(ISERROR(Worksheet!P72)=FALSE,Worksheet!P72,"")</f>
        <v>0</v>
      </c>
      <c r="E53" s="6" t="s">
        <v>727</v>
      </c>
      <c r="F53" s="178"/>
      <c r="G53" s="178"/>
      <c r="H53" s="224" t="str">
        <f>IF(Worksheet!AN72&lt;&gt;"",IF(Worksheet!AN72&gt;0,Worksheet!AN72/IF(Worksheet!M72&gt;0,Worksheet!M72,Worksheet!L72),""),"")</f>
        <v/>
      </c>
      <c r="I53" s="225">
        <f>IF(ISBLANK(Worksheet!L72)=FALSE,Worksheet!L72,"")</f>
        <v>0</v>
      </c>
      <c r="J53" s="226" t="str">
        <f>IF(Worksheet!L72&lt;&gt;0, IFERROR(VLOOKUP(Worksheet!$C$12,SavingsSupportTable,3,FALSE)*Worksheet!AO72*IFERROR(1+VLOOKUP(Worksheet!$C$12,SavingsSupportTable,MATCH(Worksheet!$G$13,HVACe_Options,0)+4,FALSE),1)/IF(Worksheet!M72&gt;0,Worksheet!M72,Worksheet!L72),""),"")</f>
        <v/>
      </c>
      <c r="K53" s="226" t="str">
        <f>IF(Worksheet!L72&lt;&gt;0, IFERROR(VLOOKUP(Worksheet!$C$12,SavingsSupportTable,2,FALSE)*Worksheet!AO72*IF(IFERROR(MATCH(Worksheet!$G$13,HVACe_Options,0),0)&gt;0,1+VLOOKUP(Worksheet!$C$12,SavingsSupportTable,4,FALSE),1)/IF(Worksheet!M72&gt;0,Worksheet!M72,Worksheet!L72),""),"")</f>
        <v/>
      </c>
      <c r="L53" s="226" t="str">
        <f t="shared" si="0"/>
        <v/>
      </c>
      <c r="M53" s="226" t="str">
        <f>IF(Worksheet!L72&lt;&gt;0,IFERROR(VLOOKUP(Worksheet!$C$12,SavingsSupportTable,3,FALSE)*Worksheet!AO72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72&gt;0,Worksheet!M72,Worksheet!L72),0),"")</f>
        <v/>
      </c>
      <c r="N53" s="226" t="str">
        <f t="shared" si="1"/>
        <v/>
      </c>
      <c r="R53">
        <f>IF(ISBLANK(Worksheet!M72)=FALSE,Worksheet!M72,"")</f>
        <v>0</v>
      </c>
      <c r="S53" t="str">
        <f>IF(Worksheet!A72="-","",IF(Worksheet!A72="",S52,Worksheet!A72))</f>
        <v/>
      </c>
      <c r="T53" t="str">
        <f>IF(S53="","",IF(AND(Worksheet!G72="",Worksheet!H72="")=TRUE,T52,IF(Worksheet!G72="","",Worksheet!G72)))</f>
        <v/>
      </c>
      <c r="U53" t="str">
        <f>IF(S53="","",IF(AND(Worksheet!G72="",Worksheet!H72="")=TRUE,U52,IF(Worksheet!H72="","",Worksheet!H72)))</f>
        <v/>
      </c>
      <c r="V53" t="str">
        <f>IF(Worksheet!N72="","",Worksheet!N72)</f>
        <v/>
      </c>
      <c r="W53" t="str">
        <f>IF(Worksheet!O72="","",Worksheet!O72)</f>
        <v/>
      </c>
      <c r="X53" t="str">
        <f>IF(Worksheet!F72=0,"",Worksheet!F72)</f>
        <v/>
      </c>
      <c r="Y53" t="str">
        <f>IF(Worksheet!P72=0,"",Worksheet!P72)</f>
        <v/>
      </c>
      <c r="AD53" s="21"/>
      <c r="AE53" s="21"/>
    </row>
    <row r="54" spans="1:31" x14ac:dyDescent="0.25">
      <c r="A54" t="str">
        <f>IF(ISERROR(VLOOKUP(Worksheet!N73,MeasureLookup,2,FALSE))=FALSE,VLOOKUP(Worksheet!N73,MeasureLookup,2,FALSE),"")</f>
        <v/>
      </c>
      <c r="D54">
        <f>IF(ISERROR(Worksheet!P73)=FALSE,Worksheet!P73,"")</f>
        <v>0</v>
      </c>
      <c r="E54" s="6" t="s">
        <v>727</v>
      </c>
      <c r="F54" s="178"/>
      <c r="G54" s="178"/>
      <c r="H54" s="224" t="str">
        <f>IF(Worksheet!AN73&lt;&gt;"",IF(Worksheet!AN73&gt;0,Worksheet!AN73/IF(Worksheet!M73&gt;0,Worksheet!M73,Worksheet!L73),""),"")</f>
        <v/>
      </c>
      <c r="I54" s="225">
        <f>IF(ISBLANK(Worksheet!L73)=FALSE,Worksheet!L73,"")</f>
        <v>0</v>
      </c>
      <c r="J54" s="226" t="str">
        <f>IF(Worksheet!L73&lt;&gt;0, IFERROR(VLOOKUP(Worksheet!$C$12,SavingsSupportTable,3,FALSE)*Worksheet!AO73*IFERROR(1+VLOOKUP(Worksheet!$C$12,SavingsSupportTable,MATCH(Worksheet!$G$13,HVACe_Options,0)+4,FALSE),1)/IF(Worksheet!M73&gt;0,Worksheet!M73,Worksheet!L73),""),"")</f>
        <v/>
      </c>
      <c r="K54" s="226" t="str">
        <f>IF(Worksheet!L73&lt;&gt;0, IFERROR(VLOOKUP(Worksheet!$C$12,SavingsSupportTable,2,FALSE)*Worksheet!AO73*IF(IFERROR(MATCH(Worksheet!$G$13,HVACe_Options,0),0)&gt;0,1+VLOOKUP(Worksheet!$C$12,SavingsSupportTable,4,FALSE),1)/IF(Worksheet!M73&gt;0,Worksheet!M73,Worksheet!L73),""),"")</f>
        <v/>
      </c>
      <c r="L54" s="226" t="str">
        <f t="shared" si="0"/>
        <v/>
      </c>
      <c r="M54" s="226" t="str">
        <f>IF(Worksheet!L73&lt;&gt;0,IFERROR(VLOOKUP(Worksheet!$C$12,SavingsSupportTable,3,FALSE)*Worksheet!AO73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73&gt;0,Worksheet!M73,Worksheet!L73),0),"")</f>
        <v/>
      </c>
      <c r="N54" s="226" t="str">
        <f t="shared" si="1"/>
        <v/>
      </c>
      <c r="R54">
        <f>IF(ISBLANK(Worksheet!M73)=FALSE,Worksheet!M73,"")</f>
        <v>0</v>
      </c>
      <c r="S54" t="str">
        <f>IF(Worksheet!A73="-","",IF(Worksheet!A73="",S53,Worksheet!A73))</f>
        <v/>
      </c>
      <c r="T54" t="str">
        <f>IF(S54="","",IF(AND(Worksheet!G73="",Worksheet!H73="")=TRUE,T53,IF(Worksheet!G73="","",Worksheet!G73)))</f>
        <v/>
      </c>
      <c r="U54" t="str">
        <f>IF(S54="","",IF(AND(Worksheet!G73="",Worksheet!H73="")=TRUE,U53,IF(Worksheet!H73="","",Worksheet!H73)))</f>
        <v/>
      </c>
      <c r="V54" t="str">
        <f>IF(Worksheet!N73="","",Worksheet!N73)</f>
        <v/>
      </c>
      <c r="W54" t="str">
        <f>IF(Worksheet!O73="","",Worksheet!O73)</f>
        <v/>
      </c>
      <c r="X54" t="str">
        <f>IF(Worksheet!F73=0,"",Worksheet!F73)</f>
        <v/>
      </c>
      <c r="Y54" t="str">
        <f>IF(Worksheet!P73=0,"",Worksheet!P73)</f>
        <v/>
      </c>
      <c r="AD54" s="21"/>
      <c r="AE54" s="21"/>
    </row>
    <row r="55" spans="1:31" x14ac:dyDescent="0.25">
      <c r="A55" t="str">
        <f>IF(ISERROR(VLOOKUP(Worksheet!N74,MeasureLookup,2,FALSE))=FALSE,VLOOKUP(Worksheet!N74,MeasureLookup,2,FALSE),"")</f>
        <v/>
      </c>
      <c r="D55">
        <f>IF(ISERROR(Worksheet!P74)=FALSE,Worksheet!P74,"")</f>
        <v>0</v>
      </c>
      <c r="E55" s="6" t="s">
        <v>727</v>
      </c>
      <c r="F55" s="178"/>
      <c r="G55" s="178"/>
      <c r="H55" s="224" t="str">
        <f>IF(Worksheet!AN74&lt;&gt;"",IF(Worksheet!AN74&gt;0,Worksheet!AN74/IF(Worksheet!M74&gt;0,Worksheet!M74,Worksheet!L74),""),"")</f>
        <v/>
      </c>
      <c r="I55" s="225">
        <f>IF(ISBLANK(Worksheet!L74)=FALSE,Worksheet!L74,"")</f>
        <v>0</v>
      </c>
      <c r="J55" s="226" t="str">
        <f>IF(Worksheet!L74&lt;&gt;0, IFERROR(VLOOKUP(Worksheet!$C$12,SavingsSupportTable,3,FALSE)*Worksheet!AO74*IFERROR(1+VLOOKUP(Worksheet!$C$12,SavingsSupportTable,MATCH(Worksheet!$G$13,HVACe_Options,0)+4,FALSE),1)/IF(Worksheet!M74&gt;0,Worksheet!M74,Worksheet!L74),""),"")</f>
        <v/>
      </c>
      <c r="K55" s="226" t="str">
        <f>IF(Worksheet!L74&lt;&gt;0, IFERROR(VLOOKUP(Worksheet!$C$12,SavingsSupportTable,2,FALSE)*Worksheet!AO74*IF(IFERROR(MATCH(Worksheet!$G$13,HVACe_Options,0),0)&gt;0,1+VLOOKUP(Worksheet!$C$12,SavingsSupportTable,4,FALSE),1)/IF(Worksheet!M74&gt;0,Worksheet!M74,Worksheet!L74),""),"")</f>
        <v/>
      </c>
      <c r="L55" s="226" t="str">
        <f t="shared" si="0"/>
        <v/>
      </c>
      <c r="M55" s="226" t="str">
        <f>IF(Worksheet!L74&lt;&gt;0,IFERROR(VLOOKUP(Worksheet!$C$12,SavingsSupportTable,3,FALSE)*Worksheet!AO74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74&gt;0,Worksheet!M74,Worksheet!L74),0),"")</f>
        <v/>
      </c>
      <c r="N55" s="226" t="str">
        <f t="shared" si="1"/>
        <v/>
      </c>
      <c r="R55">
        <f>IF(ISBLANK(Worksheet!M74)=FALSE,Worksheet!M74,"")</f>
        <v>0</v>
      </c>
      <c r="S55" t="str">
        <f>IF(Worksheet!A74="-","",IF(Worksheet!A74="",S54,Worksheet!A74))</f>
        <v/>
      </c>
      <c r="T55" t="str">
        <f>IF(S55="","",IF(AND(Worksheet!G74="",Worksheet!H74="")=TRUE,T54,IF(Worksheet!G74="","",Worksheet!G74)))</f>
        <v/>
      </c>
      <c r="U55" t="str">
        <f>IF(S55="","",IF(AND(Worksheet!G74="",Worksheet!H74="")=TRUE,U54,IF(Worksheet!H74="","",Worksheet!H74)))</f>
        <v/>
      </c>
      <c r="V55" t="str">
        <f>IF(Worksheet!N74="","",Worksheet!N74)</f>
        <v/>
      </c>
      <c r="W55" t="str">
        <f>IF(Worksheet!O74="","",Worksheet!O74)</f>
        <v/>
      </c>
      <c r="X55" t="str">
        <f>IF(Worksheet!F74=0,"",Worksheet!F74)</f>
        <v/>
      </c>
      <c r="Y55" t="str">
        <f>IF(Worksheet!P74=0,"",Worksheet!P74)</f>
        <v/>
      </c>
      <c r="AD55" s="21"/>
      <c r="AE55" s="21"/>
    </row>
    <row r="56" spans="1:31" x14ac:dyDescent="0.25">
      <c r="A56" t="str">
        <f>IF(ISERROR(VLOOKUP(Worksheet!N75,MeasureLookup,2,FALSE))=FALSE,VLOOKUP(Worksheet!N75,MeasureLookup,2,FALSE),"")</f>
        <v/>
      </c>
      <c r="D56">
        <f>IF(ISERROR(Worksheet!P75)=FALSE,Worksheet!P75,"")</f>
        <v>0</v>
      </c>
      <c r="E56" s="6" t="s">
        <v>727</v>
      </c>
      <c r="F56" s="178"/>
      <c r="G56" s="178"/>
      <c r="H56" s="224" t="str">
        <f>IF(Worksheet!AN75&lt;&gt;"",IF(Worksheet!AN75&gt;0,Worksheet!AN75/IF(Worksheet!M75&gt;0,Worksheet!M75,Worksheet!L75),""),"")</f>
        <v/>
      </c>
      <c r="I56" s="225">
        <f>IF(ISBLANK(Worksheet!L75)=FALSE,Worksheet!L75,"")</f>
        <v>0</v>
      </c>
      <c r="J56" s="226" t="str">
        <f>IF(Worksheet!L75&lt;&gt;0, IFERROR(VLOOKUP(Worksheet!$C$12,SavingsSupportTable,3,FALSE)*Worksheet!AO75*IFERROR(1+VLOOKUP(Worksheet!$C$12,SavingsSupportTable,MATCH(Worksheet!$G$13,HVACe_Options,0)+4,FALSE),1)/IF(Worksheet!M75&gt;0,Worksheet!M75,Worksheet!L75),""),"")</f>
        <v/>
      </c>
      <c r="K56" s="226" t="str">
        <f>IF(Worksheet!L75&lt;&gt;0, IFERROR(VLOOKUP(Worksheet!$C$12,SavingsSupportTable,2,FALSE)*Worksheet!AO75*IF(IFERROR(MATCH(Worksheet!$G$13,HVACe_Options,0),0)&gt;0,1+VLOOKUP(Worksheet!$C$12,SavingsSupportTable,4,FALSE),1)/IF(Worksheet!M75&gt;0,Worksheet!M75,Worksheet!L75),""),"")</f>
        <v/>
      </c>
      <c r="L56" s="226" t="str">
        <f t="shared" si="0"/>
        <v/>
      </c>
      <c r="M56" s="226" t="str">
        <f>IF(Worksheet!L75&lt;&gt;0,IFERROR(VLOOKUP(Worksheet!$C$12,SavingsSupportTable,3,FALSE)*Worksheet!AO75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75&gt;0,Worksheet!M75,Worksheet!L75),0),"")</f>
        <v/>
      </c>
      <c r="N56" s="226" t="str">
        <f t="shared" si="1"/>
        <v/>
      </c>
      <c r="R56">
        <f>IF(ISBLANK(Worksheet!M75)=FALSE,Worksheet!M75,"")</f>
        <v>0</v>
      </c>
      <c r="S56" t="str">
        <f>IF(Worksheet!A75="-","",IF(Worksheet!A75="",S55,Worksheet!A75))</f>
        <v/>
      </c>
      <c r="T56" t="str">
        <f>IF(S56="","",IF(AND(Worksheet!G75="",Worksheet!H75="")=TRUE,T55,IF(Worksheet!G75="","",Worksheet!G75)))</f>
        <v/>
      </c>
      <c r="U56" t="str">
        <f>IF(S56="","",IF(AND(Worksheet!G75="",Worksheet!H75="")=TRUE,U55,IF(Worksheet!H75="","",Worksheet!H75)))</f>
        <v/>
      </c>
      <c r="V56" t="str">
        <f>IF(Worksheet!N75="","",Worksheet!N75)</f>
        <v/>
      </c>
      <c r="W56" t="str">
        <f>IF(Worksheet!O75="","",Worksheet!O75)</f>
        <v/>
      </c>
      <c r="X56" t="str">
        <f>IF(Worksheet!F75=0,"",Worksheet!F75)</f>
        <v/>
      </c>
      <c r="Y56" t="str">
        <f>IF(Worksheet!P75=0,"",Worksheet!P75)</f>
        <v/>
      </c>
      <c r="AD56" s="21"/>
      <c r="AE56" s="21"/>
    </row>
    <row r="57" spans="1:31" x14ac:dyDescent="0.25">
      <c r="A57" t="str">
        <f>IF(ISERROR(VLOOKUP(Worksheet!N76,MeasureLookup,2,FALSE))=FALSE,VLOOKUP(Worksheet!N76,MeasureLookup,2,FALSE),"")</f>
        <v/>
      </c>
      <c r="D57">
        <f>IF(ISERROR(Worksheet!P76)=FALSE,Worksheet!P76,"")</f>
        <v>0</v>
      </c>
      <c r="E57" s="6" t="s">
        <v>727</v>
      </c>
      <c r="F57" s="178"/>
      <c r="G57" s="178"/>
      <c r="H57" s="224" t="str">
        <f>IF(Worksheet!AN76&lt;&gt;"",IF(Worksheet!AN76&gt;0,Worksheet!AN76/IF(Worksheet!M76&gt;0,Worksheet!M76,Worksheet!L76),""),"")</f>
        <v/>
      </c>
      <c r="I57" s="225">
        <f>IF(ISBLANK(Worksheet!L76)=FALSE,Worksheet!L76,"")</f>
        <v>0</v>
      </c>
      <c r="J57" s="226" t="str">
        <f>IF(Worksheet!L76&lt;&gt;0, IFERROR(VLOOKUP(Worksheet!$C$12,SavingsSupportTable,3,FALSE)*Worksheet!AO76*IFERROR(1+VLOOKUP(Worksheet!$C$12,SavingsSupportTable,MATCH(Worksheet!$G$13,HVACe_Options,0)+4,FALSE),1)/IF(Worksheet!M76&gt;0,Worksheet!M76,Worksheet!L76),""),"")</f>
        <v/>
      </c>
      <c r="K57" s="226" t="str">
        <f>IF(Worksheet!L76&lt;&gt;0, IFERROR(VLOOKUP(Worksheet!$C$12,SavingsSupportTable,2,FALSE)*Worksheet!AO76*IF(IFERROR(MATCH(Worksheet!$G$13,HVACe_Options,0),0)&gt;0,1+VLOOKUP(Worksheet!$C$12,SavingsSupportTable,4,FALSE),1)/IF(Worksheet!M76&gt;0,Worksheet!M76,Worksheet!L76),""),"")</f>
        <v/>
      </c>
      <c r="L57" s="226" t="str">
        <f t="shared" si="0"/>
        <v/>
      </c>
      <c r="M57" s="226" t="str">
        <f>IF(Worksheet!L76&lt;&gt;0,IFERROR(VLOOKUP(Worksheet!$C$12,SavingsSupportTable,3,FALSE)*Worksheet!AO76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76&gt;0,Worksheet!M76,Worksheet!L76),0),"")</f>
        <v/>
      </c>
      <c r="N57" s="226" t="str">
        <f t="shared" si="1"/>
        <v/>
      </c>
      <c r="R57">
        <f>IF(ISBLANK(Worksheet!M76)=FALSE,Worksheet!M76,"")</f>
        <v>0</v>
      </c>
      <c r="S57" t="str">
        <f>IF(Worksheet!A76="-","",IF(Worksheet!A76="",S56,Worksheet!A76))</f>
        <v/>
      </c>
      <c r="T57" t="str">
        <f>IF(S57="","",IF(AND(Worksheet!G76="",Worksheet!H76="")=TRUE,T56,IF(Worksheet!G76="","",Worksheet!G76)))</f>
        <v/>
      </c>
      <c r="U57" t="str">
        <f>IF(S57="","",IF(AND(Worksheet!G76="",Worksheet!H76="")=TRUE,U56,IF(Worksheet!H76="","",Worksheet!H76)))</f>
        <v/>
      </c>
      <c r="V57" t="str">
        <f>IF(Worksheet!N76="","",Worksheet!N76)</f>
        <v/>
      </c>
      <c r="W57" t="str">
        <f>IF(Worksheet!O76="","",Worksheet!O76)</f>
        <v/>
      </c>
      <c r="X57" t="str">
        <f>IF(Worksheet!F76=0,"",Worksheet!F76)</f>
        <v/>
      </c>
      <c r="Y57" t="str">
        <f>IF(Worksheet!P76=0,"",Worksheet!P76)</f>
        <v/>
      </c>
      <c r="AD57" s="21"/>
      <c r="AE57" s="21"/>
    </row>
    <row r="58" spans="1:31" x14ac:dyDescent="0.25">
      <c r="A58" t="str">
        <f>IF(ISERROR(VLOOKUP(Worksheet!N77,MeasureLookup,2,FALSE))=FALSE,VLOOKUP(Worksheet!N77,MeasureLookup,2,FALSE),"")</f>
        <v/>
      </c>
      <c r="D58">
        <f>IF(ISERROR(Worksheet!P77)=FALSE,Worksheet!P77,"")</f>
        <v>0</v>
      </c>
      <c r="E58" s="6" t="s">
        <v>727</v>
      </c>
      <c r="F58" s="178"/>
      <c r="G58" s="178"/>
      <c r="H58" s="224" t="str">
        <f>IF(Worksheet!AN77&lt;&gt;"",IF(Worksheet!AN77&gt;0,Worksheet!AN77/IF(Worksheet!M77&gt;0,Worksheet!M77,Worksheet!L77),""),"")</f>
        <v/>
      </c>
      <c r="I58" s="225">
        <f>IF(ISBLANK(Worksheet!L77)=FALSE,Worksheet!L77,"")</f>
        <v>0</v>
      </c>
      <c r="J58" s="226" t="str">
        <f>IF(Worksheet!L77&lt;&gt;0, IFERROR(VLOOKUP(Worksheet!$C$12,SavingsSupportTable,3,FALSE)*Worksheet!AO77*IFERROR(1+VLOOKUP(Worksheet!$C$12,SavingsSupportTable,MATCH(Worksheet!$G$13,HVACe_Options,0)+4,FALSE),1)/IF(Worksheet!M77&gt;0,Worksheet!M77,Worksheet!L77),""),"")</f>
        <v/>
      </c>
      <c r="K58" s="226" t="str">
        <f>IF(Worksheet!L77&lt;&gt;0, IFERROR(VLOOKUP(Worksheet!$C$12,SavingsSupportTable,2,FALSE)*Worksheet!AO77*IF(IFERROR(MATCH(Worksheet!$G$13,HVACe_Options,0),0)&gt;0,1+VLOOKUP(Worksheet!$C$12,SavingsSupportTable,4,FALSE),1)/IF(Worksheet!M77&gt;0,Worksheet!M77,Worksheet!L77),""),"")</f>
        <v/>
      </c>
      <c r="L58" s="226" t="str">
        <f t="shared" si="0"/>
        <v/>
      </c>
      <c r="M58" s="226" t="str">
        <f>IF(Worksheet!L77&lt;&gt;0,IFERROR(VLOOKUP(Worksheet!$C$12,SavingsSupportTable,3,FALSE)*Worksheet!AO77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77&gt;0,Worksheet!M77,Worksheet!L77),0),"")</f>
        <v/>
      </c>
      <c r="N58" s="226" t="str">
        <f t="shared" si="1"/>
        <v/>
      </c>
      <c r="R58">
        <f>IF(ISBLANK(Worksheet!M77)=FALSE,Worksheet!M77,"")</f>
        <v>0</v>
      </c>
      <c r="S58" t="str">
        <f>IF(Worksheet!A77="-","",IF(Worksheet!A77="",S57,Worksheet!A77))</f>
        <v/>
      </c>
      <c r="T58" t="str">
        <f>IF(S58="","",IF(AND(Worksheet!G77="",Worksheet!H77="")=TRUE,T57,IF(Worksheet!G77="","",Worksheet!G77)))</f>
        <v/>
      </c>
      <c r="U58" t="str">
        <f>IF(S58="","",IF(AND(Worksheet!G77="",Worksheet!H77="")=TRUE,U57,IF(Worksheet!H77="","",Worksheet!H77)))</f>
        <v/>
      </c>
      <c r="V58" t="str">
        <f>IF(Worksheet!N77="","",Worksheet!N77)</f>
        <v/>
      </c>
      <c r="W58" t="str">
        <f>IF(Worksheet!O77="","",Worksheet!O77)</f>
        <v/>
      </c>
      <c r="X58" t="str">
        <f>IF(Worksheet!F77=0,"",Worksheet!F77)</f>
        <v/>
      </c>
      <c r="Y58" t="str">
        <f>IF(Worksheet!P77=0,"",Worksheet!P77)</f>
        <v/>
      </c>
      <c r="AD58" s="21"/>
      <c r="AE58" s="21"/>
    </row>
    <row r="59" spans="1:31" x14ac:dyDescent="0.25">
      <c r="A59" t="str">
        <f>IF(ISERROR(VLOOKUP(Worksheet!N78,MeasureLookup,2,FALSE))=FALSE,VLOOKUP(Worksheet!N78,MeasureLookup,2,FALSE),"")</f>
        <v/>
      </c>
      <c r="D59">
        <f>IF(ISERROR(Worksheet!P78)=FALSE,Worksheet!P78,"")</f>
        <v>0</v>
      </c>
      <c r="E59" s="6" t="s">
        <v>727</v>
      </c>
      <c r="F59" s="178"/>
      <c r="G59" s="178"/>
      <c r="H59" s="224" t="str">
        <f>IF(Worksheet!AN78&lt;&gt;"",IF(Worksheet!AN78&gt;0,Worksheet!AN78/IF(Worksheet!M78&gt;0,Worksheet!M78,Worksheet!L78),""),"")</f>
        <v/>
      </c>
      <c r="I59" s="225">
        <f>IF(ISBLANK(Worksheet!L78)=FALSE,Worksheet!L78,"")</f>
        <v>0</v>
      </c>
      <c r="J59" s="226" t="str">
        <f>IF(Worksheet!L78&lt;&gt;0, IFERROR(VLOOKUP(Worksheet!$C$12,SavingsSupportTable,3,FALSE)*Worksheet!AO78*IFERROR(1+VLOOKUP(Worksheet!$C$12,SavingsSupportTable,MATCH(Worksheet!$G$13,HVACe_Options,0)+4,FALSE),1)/IF(Worksheet!M78&gt;0,Worksheet!M78,Worksheet!L78),""),"")</f>
        <v/>
      </c>
      <c r="K59" s="226" t="str">
        <f>IF(Worksheet!L78&lt;&gt;0, IFERROR(VLOOKUP(Worksheet!$C$12,SavingsSupportTable,2,FALSE)*Worksheet!AO78*IF(IFERROR(MATCH(Worksheet!$G$13,HVACe_Options,0),0)&gt;0,1+VLOOKUP(Worksheet!$C$12,SavingsSupportTable,4,FALSE),1)/IF(Worksheet!M78&gt;0,Worksheet!M78,Worksheet!L78),""),"")</f>
        <v/>
      </c>
      <c r="L59" s="226" t="str">
        <f t="shared" si="0"/>
        <v/>
      </c>
      <c r="M59" s="226" t="str">
        <f>IF(Worksheet!L78&lt;&gt;0,IFERROR(VLOOKUP(Worksheet!$C$12,SavingsSupportTable,3,FALSE)*Worksheet!AO78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78&gt;0,Worksheet!M78,Worksheet!L78),0),"")</f>
        <v/>
      </c>
      <c r="N59" s="226" t="str">
        <f t="shared" si="1"/>
        <v/>
      </c>
      <c r="R59">
        <f>IF(ISBLANK(Worksheet!M78)=FALSE,Worksheet!M78,"")</f>
        <v>0</v>
      </c>
      <c r="S59" t="str">
        <f>IF(Worksheet!A78="-","",IF(Worksheet!A78="",S58,Worksheet!A78))</f>
        <v/>
      </c>
      <c r="T59" t="str">
        <f>IF(S59="","",IF(AND(Worksheet!G78="",Worksheet!H78="")=TRUE,T58,IF(Worksheet!G78="","",Worksheet!G78)))</f>
        <v/>
      </c>
      <c r="U59" t="str">
        <f>IF(S59="","",IF(AND(Worksheet!G78="",Worksheet!H78="")=TRUE,U58,IF(Worksheet!H78="","",Worksheet!H78)))</f>
        <v/>
      </c>
      <c r="V59" t="str">
        <f>IF(Worksheet!N78="","",Worksheet!N78)</f>
        <v/>
      </c>
      <c r="W59" t="str">
        <f>IF(Worksheet!O78="","",Worksheet!O78)</f>
        <v/>
      </c>
      <c r="X59" t="str">
        <f>IF(Worksheet!F78=0,"",Worksheet!F78)</f>
        <v/>
      </c>
      <c r="Y59" t="str">
        <f>IF(Worksheet!P78=0,"",Worksheet!P78)</f>
        <v/>
      </c>
      <c r="AD59" s="21"/>
      <c r="AE59" s="21"/>
    </row>
    <row r="60" spans="1:31" x14ac:dyDescent="0.25">
      <c r="A60" t="str">
        <f>IF(ISERROR(VLOOKUP(Worksheet!N79,MeasureLookup,2,FALSE))=FALSE,VLOOKUP(Worksheet!N79,MeasureLookup,2,FALSE),"")</f>
        <v/>
      </c>
      <c r="D60">
        <f>IF(ISERROR(Worksheet!P79)=FALSE,Worksheet!P79,"")</f>
        <v>0</v>
      </c>
      <c r="E60" s="6" t="s">
        <v>727</v>
      </c>
      <c r="F60" s="178"/>
      <c r="G60" s="178"/>
      <c r="H60" s="224" t="str">
        <f>IF(Worksheet!AN79&lt;&gt;"",IF(Worksheet!AN79&gt;0,Worksheet!AN79/IF(Worksheet!M79&gt;0,Worksheet!M79,Worksheet!L79),""),"")</f>
        <v/>
      </c>
      <c r="I60" s="225">
        <f>IF(ISBLANK(Worksheet!L79)=FALSE,Worksheet!L79,"")</f>
        <v>0</v>
      </c>
      <c r="J60" s="226" t="str">
        <f>IF(Worksheet!L79&lt;&gt;0, IFERROR(VLOOKUP(Worksheet!$C$12,SavingsSupportTable,3,FALSE)*Worksheet!AO79*IFERROR(1+VLOOKUP(Worksheet!$C$12,SavingsSupportTable,MATCH(Worksheet!$G$13,HVACe_Options,0)+4,FALSE),1)/IF(Worksheet!M79&gt;0,Worksheet!M79,Worksheet!L79),""),"")</f>
        <v/>
      </c>
      <c r="K60" s="226" t="str">
        <f>IF(Worksheet!L79&lt;&gt;0, IFERROR(VLOOKUP(Worksheet!$C$12,SavingsSupportTable,2,FALSE)*Worksheet!AO79*IF(IFERROR(MATCH(Worksheet!$G$13,HVACe_Options,0),0)&gt;0,1+VLOOKUP(Worksheet!$C$12,SavingsSupportTable,4,FALSE),1)/IF(Worksheet!M79&gt;0,Worksheet!M79,Worksheet!L79),""),"")</f>
        <v/>
      </c>
      <c r="L60" s="226" t="str">
        <f t="shared" si="0"/>
        <v/>
      </c>
      <c r="M60" s="226" t="str">
        <f>IF(Worksheet!L79&lt;&gt;0,IFERROR(VLOOKUP(Worksheet!$C$12,SavingsSupportTable,3,FALSE)*Worksheet!AO79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79&gt;0,Worksheet!M79,Worksheet!L79),0),"")</f>
        <v/>
      </c>
      <c r="N60" s="226" t="str">
        <f t="shared" si="1"/>
        <v/>
      </c>
      <c r="R60">
        <f>IF(ISBLANK(Worksheet!M79)=FALSE,Worksheet!M79,"")</f>
        <v>0</v>
      </c>
      <c r="S60" t="str">
        <f>IF(Worksheet!A79="-","",IF(Worksheet!A79="",S59,Worksheet!A79))</f>
        <v/>
      </c>
      <c r="T60" t="str">
        <f>IF(S60="","",IF(AND(Worksheet!G79="",Worksheet!H79="")=TRUE,T59,IF(Worksheet!G79="","",Worksheet!G79)))</f>
        <v/>
      </c>
      <c r="U60" t="str">
        <f>IF(S60="","",IF(AND(Worksheet!G79="",Worksheet!H79="")=TRUE,U59,IF(Worksheet!H79="","",Worksheet!H79)))</f>
        <v/>
      </c>
      <c r="V60" t="str">
        <f>IF(Worksheet!N79="","",Worksheet!N79)</f>
        <v/>
      </c>
      <c r="W60" t="str">
        <f>IF(Worksheet!O79="","",Worksheet!O79)</f>
        <v/>
      </c>
      <c r="X60" t="str">
        <f>IF(Worksheet!F79=0,"",Worksheet!F79)</f>
        <v/>
      </c>
      <c r="Y60" t="str">
        <f>IF(Worksheet!P79=0,"",Worksheet!P79)</f>
        <v/>
      </c>
      <c r="AD60" s="21"/>
      <c r="AE60" s="21"/>
    </row>
    <row r="61" spans="1:31" x14ac:dyDescent="0.25">
      <c r="A61" t="str">
        <f>IF(ISERROR(VLOOKUP(Worksheet!N80,MeasureLookup,2,FALSE))=FALSE,VLOOKUP(Worksheet!N80,MeasureLookup,2,FALSE),"")</f>
        <v/>
      </c>
      <c r="D61">
        <f>IF(ISERROR(Worksheet!P80)=FALSE,Worksheet!P80,"")</f>
        <v>0</v>
      </c>
      <c r="E61" s="6" t="s">
        <v>727</v>
      </c>
      <c r="F61" s="178"/>
      <c r="G61" s="178"/>
      <c r="H61" s="224" t="str">
        <f>IF(Worksheet!AN80&lt;&gt;"",IF(Worksheet!AN80&gt;0,Worksheet!AN80/IF(Worksheet!M80&gt;0,Worksheet!M80,Worksheet!L80),""),"")</f>
        <v/>
      </c>
      <c r="I61" s="225">
        <f>IF(ISBLANK(Worksheet!L80)=FALSE,Worksheet!L80,"")</f>
        <v>0</v>
      </c>
      <c r="J61" s="226" t="str">
        <f>IF(Worksheet!L80&lt;&gt;0, IFERROR(VLOOKUP(Worksheet!$C$12,SavingsSupportTable,3,FALSE)*Worksheet!AO80*IFERROR(1+VLOOKUP(Worksheet!$C$12,SavingsSupportTable,MATCH(Worksheet!$G$13,HVACe_Options,0)+4,FALSE),1)/IF(Worksheet!M80&gt;0,Worksheet!M80,Worksheet!L80),""),"")</f>
        <v/>
      </c>
      <c r="K61" s="226" t="str">
        <f>IF(Worksheet!L80&lt;&gt;0, IFERROR(VLOOKUP(Worksheet!$C$12,SavingsSupportTable,2,FALSE)*Worksheet!AO80*IF(IFERROR(MATCH(Worksheet!$G$13,HVACe_Options,0),0)&gt;0,1+VLOOKUP(Worksheet!$C$12,SavingsSupportTable,4,FALSE),1)/IF(Worksheet!M80&gt;0,Worksheet!M80,Worksheet!L80),""),"")</f>
        <v/>
      </c>
      <c r="L61" s="226" t="str">
        <f t="shared" si="0"/>
        <v/>
      </c>
      <c r="M61" s="226" t="str">
        <f>IF(Worksheet!L80&lt;&gt;0,IFERROR(VLOOKUP(Worksheet!$C$12,SavingsSupportTable,3,FALSE)*Worksheet!AO80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80&gt;0,Worksheet!M80,Worksheet!L80),0),"")</f>
        <v/>
      </c>
      <c r="N61" s="226" t="str">
        <f t="shared" si="1"/>
        <v/>
      </c>
      <c r="R61">
        <f>IF(ISBLANK(Worksheet!M80)=FALSE,Worksheet!M80,"")</f>
        <v>0</v>
      </c>
      <c r="S61" t="str">
        <f>IF(Worksheet!A80="-","",IF(Worksheet!A80="",S60,Worksheet!A80))</f>
        <v/>
      </c>
      <c r="T61" t="str">
        <f>IF(S61="","",IF(AND(Worksheet!G80="",Worksheet!H80="")=TRUE,T60,IF(Worksheet!G80="","",Worksheet!G80)))</f>
        <v/>
      </c>
      <c r="U61" t="str">
        <f>IF(S61="","",IF(AND(Worksheet!G80="",Worksheet!H80="")=TRUE,U60,IF(Worksheet!H80="","",Worksheet!H80)))</f>
        <v/>
      </c>
      <c r="V61" t="str">
        <f>IF(Worksheet!N80="","",Worksheet!N80)</f>
        <v/>
      </c>
      <c r="W61" t="str">
        <f>IF(Worksheet!O80="","",Worksheet!O80)</f>
        <v/>
      </c>
      <c r="X61" t="str">
        <f>IF(Worksheet!F80=0,"",Worksheet!F80)</f>
        <v/>
      </c>
      <c r="Y61" t="str">
        <f>IF(Worksheet!P80=0,"",Worksheet!P80)</f>
        <v/>
      </c>
      <c r="AD61" s="21"/>
      <c r="AE61" s="21"/>
    </row>
    <row r="62" spans="1:31" x14ac:dyDescent="0.25">
      <c r="A62" t="str">
        <f>IF(ISERROR(VLOOKUP(Worksheet!N81,MeasureLookup,2,FALSE))=FALSE,VLOOKUP(Worksheet!N81,MeasureLookup,2,FALSE),"")</f>
        <v/>
      </c>
      <c r="D62">
        <f>IF(ISERROR(Worksheet!P81)=FALSE,Worksheet!P81,"")</f>
        <v>0</v>
      </c>
      <c r="E62" s="6" t="s">
        <v>727</v>
      </c>
      <c r="F62" s="178"/>
      <c r="G62" s="178"/>
      <c r="H62" s="224" t="str">
        <f>IF(Worksheet!AN81&lt;&gt;"",IF(Worksheet!AN81&gt;0,Worksheet!AN81/IF(Worksheet!M81&gt;0,Worksheet!M81,Worksheet!L81),""),"")</f>
        <v/>
      </c>
      <c r="I62" s="225">
        <f>IF(ISBLANK(Worksheet!L81)=FALSE,Worksheet!L81,"")</f>
        <v>0</v>
      </c>
      <c r="J62" s="226" t="str">
        <f>IF(Worksheet!L81&lt;&gt;0, IFERROR(VLOOKUP(Worksheet!$C$12,SavingsSupportTable,3,FALSE)*Worksheet!AO81*IFERROR(1+VLOOKUP(Worksheet!$C$12,SavingsSupportTable,MATCH(Worksheet!$G$13,HVACe_Options,0)+4,FALSE),1)/IF(Worksheet!M81&gt;0,Worksheet!M81,Worksheet!L81),""),"")</f>
        <v/>
      </c>
      <c r="K62" s="226" t="str">
        <f>IF(Worksheet!L81&lt;&gt;0, IFERROR(VLOOKUP(Worksheet!$C$12,SavingsSupportTable,2,FALSE)*Worksheet!AO81*IF(IFERROR(MATCH(Worksheet!$G$13,HVACe_Options,0),0)&gt;0,1+VLOOKUP(Worksheet!$C$12,SavingsSupportTable,4,FALSE),1)/IF(Worksheet!M81&gt;0,Worksheet!M81,Worksheet!L81),""),"")</f>
        <v/>
      </c>
      <c r="L62" s="226" t="str">
        <f t="shared" si="0"/>
        <v/>
      </c>
      <c r="M62" s="226" t="str">
        <f>IF(Worksheet!L81&lt;&gt;0,IFERROR(VLOOKUP(Worksheet!$C$12,SavingsSupportTable,3,FALSE)*Worksheet!AO81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81&gt;0,Worksheet!M81,Worksheet!L81),0),"")</f>
        <v/>
      </c>
      <c r="N62" s="226" t="str">
        <f t="shared" si="1"/>
        <v/>
      </c>
      <c r="R62">
        <f>IF(ISBLANK(Worksheet!M81)=FALSE,Worksheet!M81,"")</f>
        <v>0</v>
      </c>
      <c r="S62" t="str">
        <f>IF(Worksheet!A81="-","",IF(Worksheet!A81="",S61,Worksheet!A81))</f>
        <v/>
      </c>
      <c r="T62" t="str">
        <f>IF(S62="","",IF(AND(Worksheet!G81="",Worksheet!H81="")=TRUE,T61,IF(Worksheet!G81="","",Worksheet!G81)))</f>
        <v/>
      </c>
      <c r="U62" t="str">
        <f>IF(S62="","",IF(AND(Worksheet!G81="",Worksheet!H81="")=TRUE,U61,IF(Worksheet!H81="","",Worksheet!H81)))</f>
        <v/>
      </c>
      <c r="V62" t="str">
        <f>IF(Worksheet!N81="","",Worksheet!N81)</f>
        <v/>
      </c>
      <c r="W62" t="str">
        <f>IF(Worksheet!O81="","",Worksheet!O81)</f>
        <v/>
      </c>
      <c r="X62" t="str">
        <f>IF(Worksheet!F81=0,"",Worksheet!F81)</f>
        <v/>
      </c>
      <c r="Y62" t="str">
        <f>IF(Worksheet!P81=0,"",Worksheet!P81)</f>
        <v/>
      </c>
      <c r="AD62" s="21"/>
      <c r="AE62" s="21"/>
    </row>
    <row r="63" spans="1:31" x14ac:dyDescent="0.25">
      <c r="A63" t="str">
        <f>IF(ISERROR(VLOOKUP(Worksheet!N82,MeasureLookup,2,FALSE))=FALSE,VLOOKUP(Worksheet!N82,MeasureLookup,2,FALSE),"")</f>
        <v/>
      </c>
      <c r="D63">
        <f>IF(ISERROR(Worksheet!P82)=FALSE,Worksheet!P82,"")</f>
        <v>0</v>
      </c>
      <c r="E63" s="6" t="s">
        <v>727</v>
      </c>
      <c r="F63" s="178"/>
      <c r="G63" s="178"/>
      <c r="H63" s="224" t="str">
        <f>IF(Worksheet!AN82&lt;&gt;"",IF(Worksheet!AN82&gt;0,Worksheet!AN82/IF(Worksheet!M82&gt;0,Worksheet!M82,Worksheet!L82),""),"")</f>
        <v/>
      </c>
      <c r="I63" s="225">
        <f>IF(ISBLANK(Worksheet!L82)=FALSE,Worksheet!L82,"")</f>
        <v>0</v>
      </c>
      <c r="J63" s="226" t="str">
        <f>IF(Worksheet!L82&lt;&gt;0, IFERROR(VLOOKUP(Worksheet!$C$12,SavingsSupportTable,3,FALSE)*Worksheet!AO82*IFERROR(1+VLOOKUP(Worksheet!$C$12,SavingsSupportTable,MATCH(Worksheet!$G$13,HVACe_Options,0)+4,FALSE),1)/IF(Worksheet!M82&gt;0,Worksheet!M82,Worksheet!L82),""),"")</f>
        <v/>
      </c>
      <c r="K63" s="226" t="str">
        <f>IF(Worksheet!L82&lt;&gt;0, IFERROR(VLOOKUP(Worksheet!$C$12,SavingsSupportTable,2,FALSE)*Worksheet!AO82*IF(IFERROR(MATCH(Worksheet!$G$13,HVACe_Options,0),0)&gt;0,1+VLOOKUP(Worksheet!$C$12,SavingsSupportTable,4,FALSE),1)/IF(Worksheet!M82&gt;0,Worksheet!M82,Worksheet!L82),""),"")</f>
        <v/>
      </c>
      <c r="L63" s="226" t="str">
        <f t="shared" si="0"/>
        <v/>
      </c>
      <c r="M63" s="226" t="str">
        <f>IF(Worksheet!L82&lt;&gt;0,IFERROR(VLOOKUP(Worksheet!$C$12,SavingsSupportTable,3,FALSE)*Worksheet!AO82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82&gt;0,Worksheet!M82,Worksheet!L82),0),"")</f>
        <v/>
      </c>
      <c r="N63" s="226" t="str">
        <f t="shared" si="1"/>
        <v/>
      </c>
      <c r="R63">
        <f>IF(ISBLANK(Worksheet!M82)=FALSE,Worksheet!M82,"")</f>
        <v>0</v>
      </c>
      <c r="S63" t="str">
        <f>IF(Worksheet!A82="-","",IF(Worksheet!A82="",S62,Worksheet!A82))</f>
        <v/>
      </c>
      <c r="T63" t="str">
        <f>IF(S63="","",IF(AND(Worksheet!G82="",Worksheet!H82="")=TRUE,T62,IF(Worksheet!G82="","",Worksheet!G82)))</f>
        <v/>
      </c>
      <c r="U63" t="str">
        <f>IF(S63="","",IF(AND(Worksheet!G82="",Worksheet!H82="")=TRUE,U62,IF(Worksheet!H82="","",Worksheet!H82)))</f>
        <v/>
      </c>
      <c r="V63" t="str">
        <f>IF(Worksheet!N82="","",Worksheet!N82)</f>
        <v/>
      </c>
      <c r="W63" t="str">
        <f>IF(Worksheet!O82="","",Worksheet!O82)</f>
        <v/>
      </c>
      <c r="X63" t="str">
        <f>IF(Worksheet!F82=0,"",Worksheet!F82)</f>
        <v/>
      </c>
      <c r="Y63" t="str">
        <f>IF(Worksheet!P82=0,"",Worksheet!P82)</f>
        <v/>
      </c>
      <c r="AD63" s="21"/>
      <c r="AE63" s="21"/>
    </row>
    <row r="64" spans="1:31" x14ac:dyDescent="0.25">
      <c r="A64" t="str">
        <f>IF(ISERROR(VLOOKUP(Worksheet!N83,MeasureLookup,2,FALSE))=FALSE,VLOOKUP(Worksheet!N83,MeasureLookup,2,FALSE),"")</f>
        <v/>
      </c>
      <c r="D64">
        <f>IF(ISERROR(Worksheet!P83)=FALSE,Worksheet!P83,"")</f>
        <v>0</v>
      </c>
      <c r="E64" s="6" t="s">
        <v>727</v>
      </c>
      <c r="F64" s="178"/>
      <c r="G64" s="178"/>
      <c r="H64" s="224" t="str">
        <f>IF(Worksheet!AN83&lt;&gt;"",IF(Worksheet!AN83&gt;0,Worksheet!AN83/IF(Worksheet!M83&gt;0,Worksheet!M83,Worksheet!L83),""),"")</f>
        <v/>
      </c>
      <c r="I64" s="225">
        <f>IF(ISBLANK(Worksheet!L83)=FALSE,Worksheet!L83,"")</f>
        <v>0</v>
      </c>
      <c r="J64" s="226" t="str">
        <f>IF(Worksheet!L83&lt;&gt;0, IFERROR(VLOOKUP(Worksheet!$C$12,SavingsSupportTable,3,FALSE)*Worksheet!AO83*IFERROR(1+VLOOKUP(Worksheet!$C$12,SavingsSupportTable,MATCH(Worksheet!$G$13,HVACe_Options,0)+4,FALSE),1)/IF(Worksheet!M83&gt;0,Worksheet!M83,Worksheet!L83),""),"")</f>
        <v/>
      </c>
      <c r="K64" s="226" t="str">
        <f>IF(Worksheet!L83&lt;&gt;0, IFERROR(VLOOKUP(Worksheet!$C$12,SavingsSupportTable,2,FALSE)*Worksheet!AO83*IF(IFERROR(MATCH(Worksheet!$G$13,HVACe_Options,0),0)&gt;0,1+VLOOKUP(Worksheet!$C$12,SavingsSupportTable,4,FALSE),1)/IF(Worksheet!M83&gt;0,Worksheet!M83,Worksheet!L83),""),"")</f>
        <v/>
      </c>
      <c r="L64" s="226" t="str">
        <f t="shared" si="0"/>
        <v/>
      </c>
      <c r="M64" s="226" t="str">
        <f>IF(Worksheet!L83&lt;&gt;0,IFERROR(VLOOKUP(Worksheet!$C$12,SavingsSupportTable,3,FALSE)*Worksheet!AO83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83&gt;0,Worksheet!M83,Worksheet!L83),0),"")</f>
        <v/>
      </c>
      <c r="N64" s="226" t="str">
        <f t="shared" si="1"/>
        <v/>
      </c>
      <c r="R64">
        <f>IF(ISBLANK(Worksheet!M83)=FALSE,Worksheet!M83,"")</f>
        <v>0</v>
      </c>
      <c r="S64" t="str">
        <f>IF(Worksheet!A83="-","",IF(Worksheet!A83="",S63,Worksheet!A83))</f>
        <v/>
      </c>
      <c r="T64" t="str">
        <f>IF(S64="","",IF(AND(Worksheet!G83="",Worksheet!H83="")=TRUE,T63,IF(Worksheet!G83="","",Worksheet!G83)))</f>
        <v/>
      </c>
      <c r="U64" t="str">
        <f>IF(S64="","",IF(AND(Worksheet!G83="",Worksheet!H83="")=TRUE,U63,IF(Worksheet!H83="","",Worksheet!H83)))</f>
        <v/>
      </c>
      <c r="V64" t="str">
        <f>IF(Worksheet!N83="","",Worksheet!N83)</f>
        <v/>
      </c>
      <c r="W64" t="str">
        <f>IF(Worksheet!O83="","",Worksheet!O83)</f>
        <v/>
      </c>
      <c r="X64" t="str">
        <f>IF(Worksheet!F83=0,"",Worksheet!F83)</f>
        <v/>
      </c>
      <c r="Y64" t="str">
        <f>IF(Worksheet!P83=0,"",Worksheet!P83)</f>
        <v/>
      </c>
      <c r="AD64" s="21"/>
      <c r="AE64" s="21"/>
    </row>
    <row r="65" spans="1:31" x14ac:dyDescent="0.25">
      <c r="A65" t="str">
        <f>IF(ISERROR(VLOOKUP(Worksheet!N84,MeasureLookup,2,FALSE))=FALSE,VLOOKUP(Worksheet!N84,MeasureLookup,2,FALSE),"")</f>
        <v/>
      </c>
      <c r="D65">
        <f>IF(ISERROR(Worksheet!P84)=FALSE,Worksheet!P84,"")</f>
        <v>0</v>
      </c>
      <c r="E65" s="6" t="s">
        <v>727</v>
      </c>
      <c r="F65" s="178"/>
      <c r="G65" s="178"/>
      <c r="H65" s="224" t="str">
        <f>IF(Worksheet!AN84&lt;&gt;"",IF(Worksheet!AN84&gt;0,Worksheet!AN84/IF(Worksheet!M84&gt;0,Worksheet!M84,Worksheet!L84),""),"")</f>
        <v/>
      </c>
      <c r="I65" s="225">
        <f>IF(ISBLANK(Worksheet!L84)=FALSE,Worksheet!L84,"")</f>
        <v>0</v>
      </c>
      <c r="J65" s="226" t="str">
        <f>IF(Worksheet!L84&lt;&gt;0, IFERROR(VLOOKUP(Worksheet!$C$12,SavingsSupportTable,3,FALSE)*Worksheet!AO84*IFERROR(1+VLOOKUP(Worksheet!$C$12,SavingsSupportTable,MATCH(Worksheet!$G$13,HVACe_Options,0)+4,FALSE),1)/IF(Worksheet!M84&gt;0,Worksheet!M84,Worksheet!L84),""),"")</f>
        <v/>
      </c>
      <c r="K65" s="226" t="str">
        <f>IF(Worksheet!L84&lt;&gt;0, IFERROR(VLOOKUP(Worksheet!$C$12,SavingsSupportTable,2,FALSE)*Worksheet!AO84*IF(IFERROR(MATCH(Worksheet!$G$13,HVACe_Options,0),0)&gt;0,1+VLOOKUP(Worksheet!$C$12,SavingsSupportTable,4,FALSE),1)/IF(Worksheet!M84&gt;0,Worksheet!M84,Worksheet!L84),""),"")</f>
        <v/>
      </c>
      <c r="L65" s="226" t="str">
        <f t="shared" si="0"/>
        <v/>
      </c>
      <c r="M65" s="226" t="str">
        <f>IF(Worksheet!L84&lt;&gt;0,IFERROR(VLOOKUP(Worksheet!$C$12,SavingsSupportTable,3,FALSE)*Worksheet!AO84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84&gt;0,Worksheet!M84,Worksheet!L84),0),"")</f>
        <v/>
      </c>
      <c r="N65" s="226" t="str">
        <f t="shared" si="1"/>
        <v/>
      </c>
      <c r="R65">
        <f>IF(ISBLANK(Worksheet!M84)=FALSE,Worksheet!M84,"")</f>
        <v>0</v>
      </c>
      <c r="S65" t="str">
        <f>IF(Worksheet!A84="-","",IF(Worksheet!A84="",S64,Worksheet!A84))</f>
        <v/>
      </c>
      <c r="T65" t="str">
        <f>IF(S65="","",IF(AND(Worksheet!G84="",Worksheet!H84="")=TRUE,T64,IF(Worksheet!G84="","",Worksheet!G84)))</f>
        <v/>
      </c>
      <c r="U65" t="str">
        <f>IF(S65="","",IF(AND(Worksheet!G84="",Worksheet!H84="")=TRUE,U64,IF(Worksheet!H84="","",Worksheet!H84)))</f>
        <v/>
      </c>
      <c r="V65" t="str">
        <f>IF(Worksheet!N84="","",Worksheet!N84)</f>
        <v/>
      </c>
      <c r="W65" t="str">
        <f>IF(Worksheet!O84="","",Worksheet!O84)</f>
        <v/>
      </c>
      <c r="X65" t="str">
        <f>IF(Worksheet!F84=0,"",Worksheet!F84)</f>
        <v/>
      </c>
      <c r="Y65" t="str">
        <f>IF(Worksheet!P84=0,"",Worksheet!P84)</f>
        <v/>
      </c>
      <c r="AD65" s="21"/>
      <c r="AE65" s="21"/>
    </row>
    <row r="66" spans="1:31" x14ac:dyDescent="0.25">
      <c r="A66" t="str">
        <f>IF(ISERROR(VLOOKUP(Worksheet!N85,MeasureLookup,2,FALSE))=FALSE,VLOOKUP(Worksheet!N85,MeasureLookup,2,FALSE),"")</f>
        <v/>
      </c>
      <c r="D66">
        <f>IF(ISERROR(Worksheet!P85)=FALSE,Worksheet!P85,"")</f>
        <v>0</v>
      </c>
      <c r="E66" s="6" t="s">
        <v>727</v>
      </c>
      <c r="F66" s="178"/>
      <c r="G66" s="178"/>
      <c r="H66" s="224" t="str">
        <f>IF(Worksheet!AN85&lt;&gt;"",IF(Worksheet!AN85&gt;0,Worksheet!AN85/IF(Worksheet!M85&gt;0,Worksheet!M85,Worksheet!L85),""),"")</f>
        <v/>
      </c>
      <c r="I66" s="225">
        <f>IF(ISBLANK(Worksheet!L85)=FALSE,Worksheet!L85,"")</f>
        <v>0</v>
      </c>
      <c r="J66" s="226" t="str">
        <f>IF(Worksheet!L85&lt;&gt;0, IFERROR(VLOOKUP(Worksheet!$C$12,SavingsSupportTable,3,FALSE)*Worksheet!AO85*IFERROR(1+VLOOKUP(Worksheet!$C$12,SavingsSupportTable,MATCH(Worksheet!$G$13,HVACe_Options,0)+4,FALSE),1)/IF(Worksheet!M85&gt;0,Worksheet!M85,Worksheet!L85),""),"")</f>
        <v/>
      </c>
      <c r="K66" s="226" t="str">
        <f>IF(Worksheet!L85&lt;&gt;0, IFERROR(VLOOKUP(Worksheet!$C$12,SavingsSupportTable,2,FALSE)*Worksheet!AO85*IF(IFERROR(MATCH(Worksheet!$G$13,HVACe_Options,0),0)&gt;0,1+VLOOKUP(Worksheet!$C$12,SavingsSupportTable,4,FALSE),1)/IF(Worksheet!M85&gt;0,Worksheet!M85,Worksheet!L85),""),"")</f>
        <v/>
      </c>
      <c r="L66" s="226" t="str">
        <f t="shared" si="0"/>
        <v/>
      </c>
      <c r="M66" s="226" t="str">
        <f>IF(Worksheet!L85&lt;&gt;0,IFERROR(VLOOKUP(Worksheet!$C$12,SavingsSupportTable,3,FALSE)*Worksheet!AO85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85&gt;0,Worksheet!M85,Worksheet!L85),0),"")</f>
        <v/>
      </c>
      <c r="N66" s="226" t="str">
        <f t="shared" si="1"/>
        <v/>
      </c>
      <c r="R66">
        <f>IF(ISBLANK(Worksheet!M85)=FALSE,Worksheet!M85,"")</f>
        <v>0</v>
      </c>
      <c r="S66" t="str">
        <f>IF(Worksheet!A85="-","",IF(Worksheet!A85="",S65,Worksheet!A85))</f>
        <v/>
      </c>
      <c r="T66" t="str">
        <f>IF(S66="","",IF(AND(Worksheet!G85="",Worksheet!H85="")=TRUE,T65,IF(Worksheet!G85="","",Worksheet!G85)))</f>
        <v/>
      </c>
      <c r="U66" t="str">
        <f>IF(S66="","",IF(AND(Worksheet!G85="",Worksheet!H85="")=TRUE,U65,IF(Worksheet!H85="","",Worksheet!H85)))</f>
        <v/>
      </c>
      <c r="V66" t="str">
        <f>IF(Worksheet!N85="","",Worksheet!N85)</f>
        <v/>
      </c>
      <c r="W66" t="str">
        <f>IF(Worksheet!O85="","",Worksheet!O85)</f>
        <v/>
      </c>
      <c r="X66" t="str">
        <f>IF(Worksheet!F85=0,"",Worksheet!F85)</f>
        <v/>
      </c>
      <c r="Y66" t="str">
        <f>IF(Worksheet!P85=0,"",Worksheet!P85)</f>
        <v/>
      </c>
      <c r="AD66" s="21"/>
      <c r="AE66" s="21"/>
    </row>
    <row r="67" spans="1:31" x14ac:dyDescent="0.25">
      <c r="A67" t="str">
        <f>IF(ISERROR(VLOOKUP(Worksheet!N86,MeasureLookup,2,FALSE))=FALSE,VLOOKUP(Worksheet!N86,MeasureLookup,2,FALSE),"")</f>
        <v/>
      </c>
      <c r="D67">
        <f>IF(ISERROR(Worksheet!P86)=FALSE,Worksheet!P86,"")</f>
        <v>0</v>
      </c>
      <c r="E67" s="6" t="s">
        <v>727</v>
      </c>
      <c r="F67" s="178"/>
      <c r="G67" s="178"/>
      <c r="H67" s="224" t="str">
        <f>IF(Worksheet!AN86&lt;&gt;"",IF(Worksheet!AN86&gt;0,Worksheet!AN86/IF(Worksheet!M86&gt;0,Worksheet!M86,Worksheet!L86),""),"")</f>
        <v/>
      </c>
      <c r="I67" s="225">
        <f>IF(ISBLANK(Worksheet!L86)=FALSE,Worksheet!L86,"")</f>
        <v>0</v>
      </c>
      <c r="J67" s="226" t="str">
        <f>IF(Worksheet!L86&lt;&gt;0, IFERROR(VLOOKUP(Worksheet!$C$12,SavingsSupportTable,3,FALSE)*Worksheet!AO86*IFERROR(1+VLOOKUP(Worksheet!$C$12,SavingsSupportTable,MATCH(Worksheet!$G$13,HVACe_Options,0)+4,FALSE),1)/IF(Worksheet!M86&gt;0,Worksheet!M86,Worksheet!L86),""),"")</f>
        <v/>
      </c>
      <c r="K67" s="226" t="str">
        <f>IF(Worksheet!L86&lt;&gt;0, IFERROR(VLOOKUP(Worksheet!$C$12,SavingsSupportTable,2,FALSE)*Worksheet!AO86*IF(IFERROR(MATCH(Worksheet!$G$13,HVACe_Options,0),0)&gt;0,1+VLOOKUP(Worksheet!$C$12,SavingsSupportTable,4,FALSE),1)/IF(Worksheet!M86&gt;0,Worksheet!M86,Worksheet!L86),""),"")</f>
        <v/>
      </c>
      <c r="L67" s="226" t="str">
        <f t="shared" ref="L67:L130" si="2">IF(ISERROR(J67*15)=FALSE,J67*15,"")</f>
        <v/>
      </c>
      <c r="M67" s="226" t="str">
        <f>IF(Worksheet!L86&lt;&gt;0,IFERROR(VLOOKUP(Worksheet!$C$12,SavingsSupportTable,3,FALSE)*Worksheet!AO86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86&gt;0,Worksheet!M86,Worksheet!L86),0),"")</f>
        <v/>
      </c>
      <c r="N67" s="226" t="str">
        <f t="shared" ref="N67:N130" si="3">IF(ISERROR(M67*15)=FALSE,M67*15,"")</f>
        <v/>
      </c>
      <c r="R67">
        <f>IF(ISBLANK(Worksheet!M86)=FALSE,Worksheet!M86,"")</f>
        <v>0</v>
      </c>
      <c r="S67" t="str">
        <f>IF(Worksheet!A86="-","",IF(Worksheet!A86="",S66,Worksheet!A86))</f>
        <v/>
      </c>
      <c r="T67" t="str">
        <f>IF(S67="","",IF(AND(Worksheet!G86="",Worksheet!H86="")=TRUE,T66,IF(Worksheet!G86="","",Worksheet!G86)))</f>
        <v/>
      </c>
      <c r="U67" t="str">
        <f>IF(S67="","",IF(AND(Worksheet!G86="",Worksheet!H86="")=TRUE,U66,IF(Worksheet!H86="","",Worksheet!H86)))</f>
        <v/>
      </c>
      <c r="V67" t="str">
        <f>IF(Worksheet!N86="","",Worksheet!N86)</f>
        <v/>
      </c>
      <c r="W67" t="str">
        <f>IF(Worksheet!O86="","",Worksheet!O86)</f>
        <v/>
      </c>
      <c r="X67" t="str">
        <f>IF(Worksheet!F86=0,"",Worksheet!F86)</f>
        <v/>
      </c>
      <c r="Y67" t="str">
        <f>IF(Worksheet!P86=0,"",Worksheet!P86)</f>
        <v/>
      </c>
      <c r="AD67" s="21"/>
      <c r="AE67" s="21"/>
    </row>
    <row r="68" spans="1:31" x14ac:dyDescent="0.25">
      <c r="A68" t="str">
        <f>IF(ISERROR(VLOOKUP(Worksheet!N87,MeasureLookup,2,FALSE))=FALSE,VLOOKUP(Worksheet!N87,MeasureLookup,2,FALSE),"")</f>
        <v/>
      </c>
      <c r="D68">
        <f>IF(ISERROR(Worksheet!P87)=FALSE,Worksheet!P87,"")</f>
        <v>0</v>
      </c>
      <c r="E68" s="6" t="s">
        <v>727</v>
      </c>
      <c r="F68" s="178"/>
      <c r="G68" s="178"/>
      <c r="H68" s="224" t="str">
        <f>IF(Worksheet!AN87&lt;&gt;"",IF(Worksheet!AN87&gt;0,Worksheet!AN87/IF(Worksheet!M87&gt;0,Worksheet!M87,Worksheet!L87),""),"")</f>
        <v/>
      </c>
      <c r="I68" s="225">
        <f>IF(ISBLANK(Worksheet!L87)=FALSE,Worksheet!L87,"")</f>
        <v>0</v>
      </c>
      <c r="J68" s="226" t="str">
        <f>IF(Worksheet!L87&lt;&gt;0, IFERROR(VLOOKUP(Worksheet!$C$12,SavingsSupportTable,3,FALSE)*Worksheet!AO87*IFERROR(1+VLOOKUP(Worksheet!$C$12,SavingsSupportTable,MATCH(Worksheet!$G$13,HVACe_Options,0)+4,FALSE),1)/IF(Worksheet!M87&gt;0,Worksheet!M87,Worksheet!L87),""),"")</f>
        <v/>
      </c>
      <c r="K68" s="226" t="str">
        <f>IF(Worksheet!L87&lt;&gt;0, IFERROR(VLOOKUP(Worksheet!$C$12,SavingsSupportTable,2,FALSE)*Worksheet!AO87*IF(IFERROR(MATCH(Worksheet!$G$13,HVACe_Options,0),0)&gt;0,1+VLOOKUP(Worksheet!$C$12,SavingsSupportTable,4,FALSE),1)/IF(Worksheet!M87&gt;0,Worksheet!M87,Worksheet!L87),""),"")</f>
        <v/>
      </c>
      <c r="L68" s="226" t="str">
        <f t="shared" si="2"/>
        <v/>
      </c>
      <c r="M68" s="226" t="str">
        <f>IF(Worksheet!L87&lt;&gt;0,IFERROR(VLOOKUP(Worksheet!$C$12,SavingsSupportTable,3,FALSE)*Worksheet!AO87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87&gt;0,Worksheet!M87,Worksheet!L87),0),"")</f>
        <v/>
      </c>
      <c r="N68" s="226" t="str">
        <f t="shared" si="3"/>
        <v/>
      </c>
      <c r="R68">
        <f>IF(ISBLANK(Worksheet!M87)=FALSE,Worksheet!M87,"")</f>
        <v>0</v>
      </c>
      <c r="S68" t="str">
        <f>IF(Worksheet!A87="-","",IF(Worksheet!A87="",S67,Worksheet!A87))</f>
        <v/>
      </c>
      <c r="T68" t="str">
        <f>IF(S68="","",IF(AND(Worksheet!G87="",Worksheet!H87="")=TRUE,T67,IF(Worksheet!G87="","",Worksheet!G87)))</f>
        <v/>
      </c>
      <c r="U68" t="str">
        <f>IF(S68="","",IF(AND(Worksheet!G87="",Worksheet!H87="")=TRUE,U67,IF(Worksheet!H87="","",Worksheet!H87)))</f>
        <v/>
      </c>
      <c r="V68" t="str">
        <f>IF(Worksheet!N87="","",Worksheet!N87)</f>
        <v/>
      </c>
      <c r="W68" t="str">
        <f>IF(Worksheet!O87="","",Worksheet!O87)</f>
        <v/>
      </c>
      <c r="X68" t="str">
        <f>IF(Worksheet!F87=0,"",Worksheet!F87)</f>
        <v/>
      </c>
      <c r="Y68" t="str">
        <f>IF(Worksheet!P87=0,"",Worksheet!P87)</f>
        <v/>
      </c>
      <c r="AD68" s="21"/>
      <c r="AE68" s="21"/>
    </row>
    <row r="69" spans="1:31" x14ac:dyDescent="0.25">
      <c r="A69" t="str">
        <f>IF(ISERROR(VLOOKUP(Worksheet!N88,MeasureLookup,2,FALSE))=FALSE,VLOOKUP(Worksheet!N88,MeasureLookup,2,FALSE),"")</f>
        <v/>
      </c>
      <c r="D69">
        <f>IF(ISERROR(Worksheet!P88)=FALSE,Worksheet!P88,"")</f>
        <v>0</v>
      </c>
      <c r="E69" s="6" t="s">
        <v>727</v>
      </c>
      <c r="F69" s="178"/>
      <c r="G69" s="178"/>
      <c r="H69" s="224" t="str">
        <f>IF(Worksheet!AN88&lt;&gt;"",IF(Worksheet!AN88&gt;0,Worksheet!AN88/IF(Worksheet!M88&gt;0,Worksheet!M88,Worksheet!L88),""),"")</f>
        <v/>
      </c>
      <c r="I69" s="225">
        <f>IF(ISBLANK(Worksheet!L88)=FALSE,Worksheet!L88,"")</f>
        <v>0</v>
      </c>
      <c r="J69" s="226" t="str">
        <f>IF(Worksheet!L88&lt;&gt;0, IFERROR(VLOOKUP(Worksheet!$C$12,SavingsSupportTable,3,FALSE)*Worksheet!AO88*IFERROR(1+VLOOKUP(Worksheet!$C$12,SavingsSupportTable,MATCH(Worksheet!$G$13,HVACe_Options,0)+4,FALSE),1)/IF(Worksheet!M88&gt;0,Worksheet!M88,Worksheet!L88),""),"")</f>
        <v/>
      </c>
      <c r="K69" s="226" t="str">
        <f>IF(Worksheet!L88&lt;&gt;0, IFERROR(VLOOKUP(Worksheet!$C$12,SavingsSupportTable,2,FALSE)*Worksheet!AO88*IF(IFERROR(MATCH(Worksheet!$G$13,HVACe_Options,0),0)&gt;0,1+VLOOKUP(Worksheet!$C$12,SavingsSupportTable,4,FALSE),1)/IF(Worksheet!M88&gt;0,Worksheet!M88,Worksheet!L88),""),"")</f>
        <v/>
      </c>
      <c r="L69" s="226" t="str">
        <f t="shared" si="2"/>
        <v/>
      </c>
      <c r="M69" s="226" t="str">
        <f>IF(Worksheet!L88&lt;&gt;0,IFERROR(VLOOKUP(Worksheet!$C$12,SavingsSupportTable,3,FALSE)*Worksheet!AO88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88&gt;0,Worksheet!M88,Worksheet!L88),0),"")</f>
        <v/>
      </c>
      <c r="N69" s="226" t="str">
        <f t="shared" si="3"/>
        <v/>
      </c>
      <c r="R69">
        <f>IF(ISBLANK(Worksheet!M88)=FALSE,Worksheet!M88,"")</f>
        <v>0</v>
      </c>
      <c r="S69" t="str">
        <f>IF(Worksheet!A88="-","",IF(Worksheet!A88="",S68,Worksheet!A88))</f>
        <v/>
      </c>
      <c r="T69" t="str">
        <f>IF(S69="","",IF(AND(Worksheet!G88="",Worksheet!H88="")=TRUE,T68,IF(Worksheet!G88="","",Worksheet!G88)))</f>
        <v/>
      </c>
      <c r="U69" t="str">
        <f>IF(S69="","",IF(AND(Worksheet!G88="",Worksheet!H88="")=TRUE,U68,IF(Worksheet!H88="","",Worksheet!H88)))</f>
        <v/>
      </c>
      <c r="V69" t="str">
        <f>IF(Worksheet!N88="","",Worksheet!N88)</f>
        <v/>
      </c>
      <c r="W69" t="str">
        <f>IF(Worksheet!O88="","",Worksheet!O88)</f>
        <v/>
      </c>
      <c r="X69" t="str">
        <f>IF(Worksheet!F88=0,"",Worksheet!F88)</f>
        <v/>
      </c>
      <c r="Y69" t="str">
        <f>IF(Worksheet!P88=0,"",Worksheet!P88)</f>
        <v/>
      </c>
      <c r="AD69" s="21"/>
      <c r="AE69" s="21"/>
    </row>
    <row r="70" spans="1:31" x14ac:dyDescent="0.25">
      <c r="A70" t="str">
        <f>IF(ISERROR(VLOOKUP(Worksheet!N89,MeasureLookup,2,FALSE))=FALSE,VLOOKUP(Worksheet!N89,MeasureLookup,2,FALSE),"")</f>
        <v/>
      </c>
      <c r="D70">
        <f>IF(ISERROR(Worksheet!P89)=FALSE,Worksheet!P89,"")</f>
        <v>0</v>
      </c>
      <c r="E70" s="6" t="s">
        <v>727</v>
      </c>
      <c r="F70" s="178"/>
      <c r="G70" s="178"/>
      <c r="H70" s="224" t="str">
        <f>IF(Worksheet!AN89&lt;&gt;"",IF(Worksheet!AN89&gt;0,Worksheet!AN89/IF(Worksheet!M89&gt;0,Worksheet!M89,Worksheet!L89),""),"")</f>
        <v/>
      </c>
      <c r="I70" s="225">
        <f>IF(ISBLANK(Worksheet!L89)=FALSE,Worksheet!L89,"")</f>
        <v>0</v>
      </c>
      <c r="J70" s="226" t="str">
        <f>IF(Worksheet!L89&lt;&gt;0, IFERROR(VLOOKUP(Worksheet!$C$12,SavingsSupportTable,3,FALSE)*Worksheet!AO89*IFERROR(1+VLOOKUP(Worksheet!$C$12,SavingsSupportTable,MATCH(Worksheet!$G$13,HVACe_Options,0)+4,FALSE),1)/IF(Worksheet!M89&gt;0,Worksheet!M89,Worksheet!L89),""),"")</f>
        <v/>
      </c>
      <c r="K70" s="226" t="str">
        <f>IF(Worksheet!L89&lt;&gt;0, IFERROR(VLOOKUP(Worksheet!$C$12,SavingsSupportTable,2,FALSE)*Worksheet!AO89*IF(IFERROR(MATCH(Worksheet!$G$13,HVACe_Options,0),0)&gt;0,1+VLOOKUP(Worksheet!$C$12,SavingsSupportTable,4,FALSE),1)/IF(Worksheet!M89&gt;0,Worksheet!M89,Worksheet!L89),""),"")</f>
        <v/>
      </c>
      <c r="L70" s="226" t="str">
        <f t="shared" si="2"/>
        <v/>
      </c>
      <c r="M70" s="226" t="str">
        <f>IF(Worksheet!L89&lt;&gt;0,IFERROR(VLOOKUP(Worksheet!$C$12,SavingsSupportTable,3,FALSE)*Worksheet!AO89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89&gt;0,Worksheet!M89,Worksheet!L89),0),"")</f>
        <v/>
      </c>
      <c r="N70" s="226" t="str">
        <f t="shared" si="3"/>
        <v/>
      </c>
      <c r="R70">
        <f>IF(ISBLANK(Worksheet!M89)=FALSE,Worksheet!M89,"")</f>
        <v>0</v>
      </c>
      <c r="S70" t="str">
        <f>IF(Worksheet!A89="-","",IF(Worksheet!A89="",S69,Worksheet!A89))</f>
        <v/>
      </c>
      <c r="T70" t="str">
        <f>IF(S70="","",IF(AND(Worksheet!G89="",Worksheet!H89="")=TRUE,T69,IF(Worksheet!G89="","",Worksheet!G89)))</f>
        <v/>
      </c>
      <c r="U70" t="str">
        <f>IF(S70="","",IF(AND(Worksheet!G89="",Worksheet!H89="")=TRUE,U69,IF(Worksheet!H89="","",Worksheet!H89)))</f>
        <v/>
      </c>
      <c r="V70" t="str">
        <f>IF(Worksheet!N89="","",Worksheet!N89)</f>
        <v/>
      </c>
      <c r="W70" t="str">
        <f>IF(Worksheet!O89="","",Worksheet!O89)</f>
        <v/>
      </c>
      <c r="X70" t="str">
        <f>IF(Worksheet!F89=0,"",Worksheet!F89)</f>
        <v/>
      </c>
      <c r="Y70" t="str">
        <f>IF(Worksheet!P89=0,"",Worksheet!P89)</f>
        <v/>
      </c>
      <c r="AD70" s="21"/>
      <c r="AE70" s="21"/>
    </row>
    <row r="71" spans="1:31" x14ac:dyDescent="0.25">
      <c r="A71" t="str">
        <f>IF(ISERROR(VLOOKUP(Worksheet!N90,MeasureLookup,2,FALSE))=FALSE,VLOOKUP(Worksheet!N90,MeasureLookup,2,FALSE),"")</f>
        <v/>
      </c>
      <c r="D71">
        <f>IF(ISERROR(Worksheet!P90)=FALSE,Worksheet!P90,"")</f>
        <v>0</v>
      </c>
      <c r="E71" s="6" t="s">
        <v>727</v>
      </c>
      <c r="F71" s="178"/>
      <c r="G71" s="178"/>
      <c r="H71" s="224" t="str">
        <f>IF(Worksheet!AN90&lt;&gt;"",IF(Worksheet!AN90&gt;0,Worksheet!AN90/IF(Worksheet!M90&gt;0,Worksheet!M90,Worksheet!L90),""),"")</f>
        <v/>
      </c>
      <c r="I71" s="225">
        <f>IF(ISBLANK(Worksheet!L90)=FALSE,Worksheet!L90,"")</f>
        <v>0</v>
      </c>
      <c r="J71" s="226" t="str">
        <f>IF(Worksheet!L90&lt;&gt;0, IFERROR(VLOOKUP(Worksheet!$C$12,SavingsSupportTable,3,FALSE)*Worksheet!AO90*IFERROR(1+VLOOKUP(Worksheet!$C$12,SavingsSupportTable,MATCH(Worksheet!$G$13,HVACe_Options,0)+4,FALSE),1)/IF(Worksheet!M90&gt;0,Worksheet!M90,Worksheet!L90),""),"")</f>
        <v/>
      </c>
      <c r="K71" s="226" t="str">
        <f>IF(Worksheet!L90&lt;&gt;0, IFERROR(VLOOKUP(Worksheet!$C$12,SavingsSupportTable,2,FALSE)*Worksheet!AO90*IF(IFERROR(MATCH(Worksheet!$G$13,HVACe_Options,0),0)&gt;0,1+VLOOKUP(Worksheet!$C$12,SavingsSupportTable,4,FALSE),1)/IF(Worksheet!M90&gt;0,Worksheet!M90,Worksheet!L90),""),"")</f>
        <v/>
      </c>
      <c r="L71" s="226" t="str">
        <f t="shared" si="2"/>
        <v/>
      </c>
      <c r="M71" s="226" t="str">
        <f>IF(Worksheet!L90&lt;&gt;0,IFERROR(VLOOKUP(Worksheet!$C$12,SavingsSupportTable,3,FALSE)*Worksheet!AO90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90&gt;0,Worksheet!M90,Worksheet!L90),0),"")</f>
        <v/>
      </c>
      <c r="N71" s="226" t="str">
        <f t="shared" si="3"/>
        <v/>
      </c>
      <c r="R71">
        <f>IF(ISBLANK(Worksheet!M90)=FALSE,Worksheet!M90,"")</f>
        <v>0</v>
      </c>
      <c r="S71" t="str">
        <f>IF(Worksheet!A90="-","",IF(Worksheet!A90="",S70,Worksheet!A90))</f>
        <v/>
      </c>
      <c r="T71" t="str">
        <f>IF(S71="","",IF(AND(Worksheet!G90="",Worksheet!H90="")=TRUE,T70,IF(Worksheet!G90="","",Worksheet!G90)))</f>
        <v/>
      </c>
      <c r="U71" t="str">
        <f>IF(S71="","",IF(AND(Worksheet!G90="",Worksheet!H90="")=TRUE,U70,IF(Worksheet!H90="","",Worksheet!H90)))</f>
        <v/>
      </c>
      <c r="V71" t="str">
        <f>IF(Worksheet!N90="","",Worksheet!N90)</f>
        <v/>
      </c>
      <c r="W71" t="str">
        <f>IF(Worksheet!O90="","",Worksheet!O90)</f>
        <v/>
      </c>
      <c r="X71" t="str">
        <f>IF(Worksheet!F90=0,"",Worksheet!F90)</f>
        <v/>
      </c>
      <c r="Y71" t="str">
        <f>IF(Worksheet!P90=0,"",Worksheet!P90)</f>
        <v/>
      </c>
      <c r="AD71" s="21"/>
      <c r="AE71" s="21"/>
    </row>
    <row r="72" spans="1:31" x14ac:dyDescent="0.25">
      <c r="A72" t="str">
        <f>IF(ISERROR(VLOOKUP(Worksheet!N91,MeasureLookup,2,FALSE))=FALSE,VLOOKUP(Worksheet!N91,MeasureLookup,2,FALSE),"")</f>
        <v/>
      </c>
      <c r="D72">
        <f>IF(ISERROR(Worksheet!P91)=FALSE,Worksheet!P91,"")</f>
        <v>0</v>
      </c>
      <c r="E72" s="6" t="s">
        <v>727</v>
      </c>
      <c r="F72" s="178"/>
      <c r="G72" s="178"/>
      <c r="H72" s="224" t="str">
        <f>IF(Worksheet!AN91&lt;&gt;"",IF(Worksheet!AN91&gt;0,Worksheet!AN91/IF(Worksheet!M91&gt;0,Worksheet!M91,Worksheet!L91),""),"")</f>
        <v/>
      </c>
      <c r="I72" s="225">
        <f>IF(ISBLANK(Worksheet!L91)=FALSE,Worksheet!L91,"")</f>
        <v>0</v>
      </c>
      <c r="J72" s="226" t="str">
        <f>IF(Worksheet!L91&lt;&gt;0, IFERROR(VLOOKUP(Worksheet!$C$12,SavingsSupportTable,3,FALSE)*Worksheet!AO91*IFERROR(1+VLOOKUP(Worksheet!$C$12,SavingsSupportTable,MATCH(Worksheet!$G$13,HVACe_Options,0)+4,FALSE),1)/IF(Worksheet!M91&gt;0,Worksheet!M91,Worksheet!L91),""),"")</f>
        <v/>
      </c>
      <c r="K72" s="226" t="str">
        <f>IF(Worksheet!L91&lt;&gt;0, IFERROR(VLOOKUP(Worksheet!$C$12,SavingsSupportTable,2,FALSE)*Worksheet!AO91*IF(IFERROR(MATCH(Worksheet!$G$13,HVACe_Options,0),0)&gt;0,1+VLOOKUP(Worksheet!$C$12,SavingsSupportTable,4,FALSE),1)/IF(Worksheet!M91&gt;0,Worksheet!M91,Worksheet!L91),""),"")</f>
        <v/>
      </c>
      <c r="L72" s="226" t="str">
        <f t="shared" si="2"/>
        <v/>
      </c>
      <c r="M72" s="226" t="str">
        <f>IF(Worksheet!L91&lt;&gt;0,IFERROR(VLOOKUP(Worksheet!$C$12,SavingsSupportTable,3,FALSE)*Worksheet!AO91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91&gt;0,Worksheet!M91,Worksheet!L91),0),"")</f>
        <v/>
      </c>
      <c r="N72" s="226" t="str">
        <f t="shared" si="3"/>
        <v/>
      </c>
      <c r="R72">
        <f>IF(ISBLANK(Worksheet!M91)=FALSE,Worksheet!M91,"")</f>
        <v>0</v>
      </c>
      <c r="S72" t="str">
        <f>IF(Worksheet!A91="-","",IF(Worksheet!A91="",S71,Worksheet!A91))</f>
        <v/>
      </c>
      <c r="T72" t="str">
        <f>IF(S72="","",IF(AND(Worksheet!G91="",Worksheet!H91="")=TRUE,T71,IF(Worksheet!G91="","",Worksheet!G91)))</f>
        <v/>
      </c>
      <c r="U72" t="str">
        <f>IF(S72="","",IF(AND(Worksheet!G91="",Worksheet!H91="")=TRUE,U71,IF(Worksheet!H91="","",Worksheet!H91)))</f>
        <v/>
      </c>
      <c r="V72" t="str">
        <f>IF(Worksheet!N91="","",Worksheet!N91)</f>
        <v/>
      </c>
      <c r="W72" t="str">
        <f>IF(Worksheet!O91="","",Worksheet!O91)</f>
        <v/>
      </c>
      <c r="X72" t="str">
        <f>IF(Worksheet!F91=0,"",Worksheet!F91)</f>
        <v/>
      </c>
      <c r="Y72" t="str">
        <f>IF(Worksheet!P91=0,"",Worksheet!P91)</f>
        <v/>
      </c>
      <c r="AD72" s="21"/>
      <c r="AE72" s="21"/>
    </row>
    <row r="73" spans="1:31" x14ac:dyDescent="0.25">
      <c r="A73" t="str">
        <f>IF(ISERROR(VLOOKUP(Worksheet!N92,MeasureLookup,2,FALSE))=FALSE,VLOOKUP(Worksheet!N92,MeasureLookup,2,FALSE),"")</f>
        <v/>
      </c>
      <c r="D73">
        <f>IF(ISERROR(Worksheet!P92)=FALSE,Worksheet!P92,"")</f>
        <v>0</v>
      </c>
      <c r="E73" s="6" t="s">
        <v>727</v>
      </c>
      <c r="F73" s="178"/>
      <c r="G73" s="178"/>
      <c r="H73" s="224" t="str">
        <f>IF(Worksheet!AN92&lt;&gt;"",IF(Worksheet!AN92&gt;0,Worksheet!AN92/IF(Worksheet!M92&gt;0,Worksheet!M92,Worksheet!L92),""),"")</f>
        <v/>
      </c>
      <c r="I73" s="225">
        <f>IF(ISBLANK(Worksheet!L92)=FALSE,Worksheet!L92,"")</f>
        <v>0</v>
      </c>
      <c r="J73" s="226" t="str">
        <f>IF(Worksheet!L92&lt;&gt;0, IFERROR(VLOOKUP(Worksheet!$C$12,SavingsSupportTable,3,FALSE)*Worksheet!AO92*IFERROR(1+VLOOKUP(Worksheet!$C$12,SavingsSupportTable,MATCH(Worksheet!$G$13,HVACe_Options,0)+4,FALSE),1)/IF(Worksheet!M92&gt;0,Worksheet!M92,Worksheet!L92),""),"")</f>
        <v/>
      </c>
      <c r="K73" s="226" t="str">
        <f>IF(Worksheet!L92&lt;&gt;0, IFERROR(VLOOKUP(Worksheet!$C$12,SavingsSupportTable,2,FALSE)*Worksheet!AO92*IF(IFERROR(MATCH(Worksheet!$G$13,HVACe_Options,0),0)&gt;0,1+VLOOKUP(Worksheet!$C$12,SavingsSupportTable,4,FALSE),1)/IF(Worksheet!M92&gt;0,Worksheet!M92,Worksheet!L92),""),"")</f>
        <v/>
      </c>
      <c r="L73" s="226" t="str">
        <f t="shared" si="2"/>
        <v/>
      </c>
      <c r="M73" s="226" t="str">
        <f>IF(Worksheet!L92&lt;&gt;0,IFERROR(VLOOKUP(Worksheet!$C$12,SavingsSupportTable,3,FALSE)*Worksheet!AO92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92&gt;0,Worksheet!M92,Worksheet!L92),0),"")</f>
        <v/>
      </c>
      <c r="N73" s="226" t="str">
        <f t="shared" si="3"/>
        <v/>
      </c>
      <c r="R73">
        <f>IF(ISBLANK(Worksheet!M92)=FALSE,Worksheet!M92,"")</f>
        <v>0</v>
      </c>
      <c r="S73" t="str">
        <f>IF(Worksheet!A92="-","",IF(Worksheet!A92="",S72,Worksheet!A92))</f>
        <v/>
      </c>
      <c r="T73" t="str">
        <f>IF(S73="","",IF(AND(Worksheet!G92="",Worksheet!H92="")=TRUE,T72,IF(Worksheet!G92="","",Worksheet!G92)))</f>
        <v/>
      </c>
      <c r="U73" t="str">
        <f>IF(S73="","",IF(AND(Worksheet!G92="",Worksheet!H92="")=TRUE,U72,IF(Worksheet!H92="","",Worksheet!H92)))</f>
        <v/>
      </c>
      <c r="V73" t="str">
        <f>IF(Worksheet!N92="","",Worksheet!N92)</f>
        <v/>
      </c>
      <c r="W73" t="str">
        <f>IF(Worksheet!O92="","",Worksheet!O92)</f>
        <v/>
      </c>
      <c r="X73" t="str">
        <f>IF(Worksheet!F92=0,"",Worksheet!F92)</f>
        <v/>
      </c>
      <c r="Y73" t="str">
        <f>IF(Worksheet!P92=0,"",Worksheet!P92)</f>
        <v/>
      </c>
      <c r="AD73" s="21"/>
      <c r="AE73" s="21"/>
    </row>
    <row r="74" spans="1:31" x14ac:dyDescent="0.25">
      <c r="A74" t="str">
        <f>IF(ISERROR(VLOOKUP(Worksheet!N93,MeasureLookup,2,FALSE))=FALSE,VLOOKUP(Worksheet!N93,MeasureLookup,2,FALSE),"")</f>
        <v/>
      </c>
      <c r="D74">
        <f>IF(ISERROR(Worksheet!P93)=FALSE,Worksheet!P93,"")</f>
        <v>0</v>
      </c>
      <c r="E74" s="6" t="s">
        <v>727</v>
      </c>
      <c r="F74" s="178"/>
      <c r="G74" s="178"/>
      <c r="H74" s="224" t="str">
        <f>IF(Worksheet!AN93&lt;&gt;"",IF(Worksheet!AN93&gt;0,Worksheet!AN93/IF(Worksheet!M93&gt;0,Worksheet!M93,Worksheet!L93),""),"")</f>
        <v/>
      </c>
      <c r="I74" s="225">
        <f>IF(ISBLANK(Worksheet!L93)=FALSE,Worksheet!L93,"")</f>
        <v>0</v>
      </c>
      <c r="J74" s="226" t="str">
        <f>IF(Worksheet!L93&lt;&gt;0, IFERROR(VLOOKUP(Worksheet!$C$12,SavingsSupportTable,3,FALSE)*Worksheet!AO93*IFERROR(1+VLOOKUP(Worksheet!$C$12,SavingsSupportTable,MATCH(Worksheet!$G$13,HVACe_Options,0)+4,FALSE),1)/IF(Worksheet!M93&gt;0,Worksheet!M93,Worksheet!L93),""),"")</f>
        <v/>
      </c>
      <c r="K74" s="226" t="str">
        <f>IF(Worksheet!L93&lt;&gt;0, IFERROR(VLOOKUP(Worksheet!$C$12,SavingsSupportTable,2,FALSE)*Worksheet!AO93*IF(IFERROR(MATCH(Worksheet!$G$13,HVACe_Options,0),0)&gt;0,1+VLOOKUP(Worksheet!$C$12,SavingsSupportTable,4,FALSE),1)/IF(Worksheet!M93&gt;0,Worksheet!M93,Worksheet!L93),""),"")</f>
        <v/>
      </c>
      <c r="L74" s="226" t="str">
        <f t="shared" si="2"/>
        <v/>
      </c>
      <c r="M74" s="226" t="str">
        <f>IF(Worksheet!L93&lt;&gt;0,IFERROR(VLOOKUP(Worksheet!$C$12,SavingsSupportTable,3,FALSE)*Worksheet!AO93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93&gt;0,Worksheet!M93,Worksheet!L93),0),"")</f>
        <v/>
      </c>
      <c r="N74" s="226" t="str">
        <f t="shared" si="3"/>
        <v/>
      </c>
      <c r="R74">
        <f>IF(ISBLANK(Worksheet!M93)=FALSE,Worksheet!M93,"")</f>
        <v>0</v>
      </c>
      <c r="S74" t="str">
        <f>IF(Worksheet!A93="-","",IF(Worksheet!A93="",S73,Worksheet!A93))</f>
        <v/>
      </c>
      <c r="T74" t="str">
        <f>IF(S74="","",IF(AND(Worksheet!G93="",Worksheet!H93="")=TRUE,T73,IF(Worksheet!G93="","",Worksheet!G93)))</f>
        <v/>
      </c>
      <c r="U74" t="str">
        <f>IF(S74="","",IF(AND(Worksheet!G93="",Worksheet!H93="")=TRUE,U73,IF(Worksheet!H93="","",Worksheet!H93)))</f>
        <v/>
      </c>
      <c r="V74" t="str">
        <f>IF(Worksheet!N93="","",Worksheet!N93)</f>
        <v/>
      </c>
      <c r="W74" t="str">
        <f>IF(Worksheet!O93="","",Worksheet!O93)</f>
        <v/>
      </c>
      <c r="X74" t="str">
        <f>IF(Worksheet!F93=0,"",Worksheet!F93)</f>
        <v/>
      </c>
      <c r="Y74" t="str">
        <f>IF(Worksheet!P93=0,"",Worksheet!P93)</f>
        <v/>
      </c>
      <c r="AD74" s="21"/>
      <c r="AE74" s="21"/>
    </row>
    <row r="75" spans="1:31" x14ac:dyDescent="0.25">
      <c r="A75" t="str">
        <f>IF(ISERROR(VLOOKUP(Worksheet!N94,MeasureLookup,2,FALSE))=FALSE,VLOOKUP(Worksheet!N94,MeasureLookup,2,FALSE),"")</f>
        <v/>
      </c>
      <c r="D75">
        <f>IF(ISERROR(Worksheet!P94)=FALSE,Worksheet!P94,"")</f>
        <v>0</v>
      </c>
      <c r="E75" s="6" t="s">
        <v>727</v>
      </c>
      <c r="F75" s="178"/>
      <c r="G75" s="178"/>
      <c r="H75" s="224" t="str">
        <f>IF(Worksheet!AN94&lt;&gt;"",IF(Worksheet!AN94&gt;0,Worksheet!AN94/IF(Worksheet!M94&gt;0,Worksheet!M94,Worksheet!L94),""),"")</f>
        <v/>
      </c>
      <c r="I75" s="225">
        <f>IF(ISBLANK(Worksheet!L94)=FALSE,Worksheet!L94,"")</f>
        <v>0</v>
      </c>
      <c r="J75" s="226" t="str">
        <f>IF(Worksheet!L94&lt;&gt;0, IFERROR(VLOOKUP(Worksheet!$C$12,SavingsSupportTable,3,FALSE)*Worksheet!AO94*IFERROR(1+VLOOKUP(Worksheet!$C$12,SavingsSupportTable,MATCH(Worksheet!$G$13,HVACe_Options,0)+4,FALSE),1)/IF(Worksheet!M94&gt;0,Worksheet!M94,Worksheet!L94),""),"")</f>
        <v/>
      </c>
      <c r="K75" s="226" t="str">
        <f>IF(Worksheet!L94&lt;&gt;0, IFERROR(VLOOKUP(Worksheet!$C$12,SavingsSupportTable,2,FALSE)*Worksheet!AO94*IF(IFERROR(MATCH(Worksheet!$G$13,HVACe_Options,0),0)&gt;0,1+VLOOKUP(Worksheet!$C$12,SavingsSupportTable,4,FALSE),1)/IF(Worksheet!M94&gt;0,Worksheet!M94,Worksheet!L94),""),"")</f>
        <v/>
      </c>
      <c r="L75" s="226" t="str">
        <f t="shared" si="2"/>
        <v/>
      </c>
      <c r="M75" s="226" t="str">
        <f>IF(Worksheet!L94&lt;&gt;0,IFERROR(VLOOKUP(Worksheet!$C$12,SavingsSupportTable,3,FALSE)*Worksheet!AO94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94&gt;0,Worksheet!M94,Worksheet!L94),0),"")</f>
        <v/>
      </c>
      <c r="N75" s="226" t="str">
        <f t="shared" si="3"/>
        <v/>
      </c>
      <c r="R75">
        <f>IF(ISBLANK(Worksheet!M94)=FALSE,Worksheet!M94,"")</f>
        <v>0</v>
      </c>
      <c r="S75" t="str">
        <f>IF(Worksheet!A94="-","",IF(Worksheet!A94="",S74,Worksheet!A94))</f>
        <v/>
      </c>
      <c r="T75" t="str">
        <f>IF(S75="","",IF(AND(Worksheet!G94="",Worksheet!H94="")=TRUE,T74,IF(Worksheet!G94="","",Worksheet!G94)))</f>
        <v/>
      </c>
      <c r="U75" t="str">
        <f>IF(S75="","",IF(AND(Worksheet!G94="",Worksheet!H94="")=TRUE,U74,IF(Worksheet!H94="","",Worksheet!H94)))</f>
        <v/>
      </c>
      <c r="V75" t="str">
        <f>IF(Worksheet!N94="","",Worksheet!N94)</f>
        <v/>
      </c>
      <c r="W75" t="str">
        <f>IF(Worksheet!O94="","",Worksheet!O94)</f>
        <v/>
      </c>
      <c r="X75" t="str">
        <f>IF(Worksheet!F94=0,"",Worksheet!F94)</f>
        <v/>
      </c>
      <c r="Y75" t="str">
        <f>IF(Worksheet!P94=0,"",Worksheet!P94)</f>
        <v/>
      </c>
      <c r="AD75" s="21"/>
      <c r="AE75" s="21"/>
    </row>
    <row r="76" spans="1:31" x14ac:dyDescent="0.25">
      <c r="A76" t="str">
        <f>IF(ISERROR(VLOOKUP(Worksheet!N95,MeasureLookup,2,FALSE))=FALSE,VLOOKUP(Worksheet!N95,MeasureLookup,2,FALSE),"")</f>
        <v/>
      </c>
      <c r="D76">
        <f>IF(ISERROR(Worksheet!P95)=FALSE,Worksheet!P95,"")</f>
        <v>0</v>
      </c>
      <c r="E76" s="6" t="s">
        <v>727</v>
      </c>
      <c r="F76" s="178"/>
      <c r="G76" s="178"/>
      <c r="H76" s="224" t="str">
        <f>IF(Worksheet!AN95&lt;&gt;"",IF(Worksheet!AN95&gt;0,Worksheet!AN95/IF(Worksheet!M95&gt;0,Worksheet!M95,Worksheet!L95),""),"")</f>
        <v/>
      </c>
      <c r="I76" s="225">
        <f>IF(ISBLANK(Worksheet!L95)=FALSE,Worksheet!L95,"")</f>
        <v>0</v>
      </c>
      <c r="J76" s="226" t="str">
        <f>IF(Worksheet!L95&lt;&gt;0, IFERROR(VLOOKUP(Worksheet!$C$12,SavingsSupportTable,3,FALSE)*Worksheet!AO95*IFERROR(1+VLOOKUP(Worksheet!$C$12,SavingsSupportTable,MATCH(Worksheet!$G$13,HVACe_Options,0)+4,FALSE),1)/IF(Worksheet!M95&gt;0,Worksheet!M95,Worksheet!L95),""),"")</f>
        <v/>
      </c>
      <c r="K76" s="226" t="str">
        <f>IF(Worksheet!L95&lt;&gt;0, IFERROR(VLOOKUP(Worksheet!$C$12,SavingsSupportTable,2,FALSE)*Worksheet!AO95*IF(IFERROR(MATCH(Worksheet!$G$13,HVACe_Options,0),0)&gt;0,1+VLOOKUP(Worksheet!$C$12,SavingsSupportTable,4,FALSE),1)/IF(Worksheet!M95&gt;0,Worksheet!M95,Worksheet!L95),""),"")</f>
        <v/>
      </c>
      <c r="L76" s="226" t="str">
        <f t="shared" si="2"/>
        <v/>
      </c>
      <c r="M76" s="226" t="str">
        <f>IF(Worksheet!L95&lt;&gt;0,IFERROR(VLOOKUP(Worksheet!$C$12,SavingsSupportTable,3,FALSE)*Worksheet!AO95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95&gt;0,Worksheet!M95,Worksheet!L95),0),"")</f>
        <v/>
      </c>
      <c r="N76" s="226" t="str">
        <f t="shared" si="3"/>
        <v/>
      </c>
      <c r="R76">
        <f>IF(ISBLANK(Worksheet!M95)=FALSE,Worksheet!M95,"")</f>
        <v>0</v>
      </c>
      <c r="S76" t="str">
        <f>IF(Worksheet!A95="-","",IF(Worksheet!A95="",S75,Worksheet!A95))</f>
        <v/>
      </c>
      <c r="T76" t="str">
        <f>IF(S76="","",IF(AND(Worksheet!G95="",Worksheet!H95="")=TRUE,T75,IF(Worksheet!G95="","",Worksheet!G95)))</f>
        <v/>
      </c>
      <c r="U76" t="str">
        <f>IF(S76="","",IF(AND(Worksheet!G95="",Worksheet!H95="")=TRUE,U75,IF(Worksheet!H95="","",Worksheet!H95)))</f>
        <v/>
      </c>
      <c r="V76" t="str">
        <f>IF(Worksheet!N95="","",Worksheet!N95)</f>
        <v/>
      </c>
      <c r="W76" t="str">
        <f>IF(Worksheet!O95="","",Worksheet!O95)</f>
        <v/>
      </c>
      <c r="X76" t="str">
        <f>IF(Worksheet!F95=0,"",Worksheet!F95)</f>
        <v/>
      </c>
      <c r="Y76" t="str">
        <f>IF(Worksheet!P95=0,"",Worksheet!P95)</f>
        <v/>
      </c>
      <c r="AD76" s="21"/>
      <c r="AE76" s="21"/>
    </row>
    <row r="77" spans="1:31" x14ac:dyDescent="0.25">
      <c r="A77" t="str">
        <f>IF(ISERROR(VLOOKUP(Worksheet!N96,MeasureLookup,2,FALSE))=FALSE,VLOOKUP(Worksheet!N96,MeasureLookup,2,FALSE),"")</f>
        <v/>
      </c>
      <c r="D77">
        <f>IF(ISERROR(Worksheet!P96)=FALSE,Worksheet!P96,"")</f>
        <v>0</v>
      </c>
      <c r="E77" s="6" t="s">
        <v>727</v>
      </c>
      <c r="F77" s="178"/>
      <c r="G77" s="178"/>
      <c r="H77" s="224" t="str">
        <f>IF(Worksheet!AN96&lt;&gt;"",IF(Worksheet!AN96&gt;0,Worksheet!AN96/IF(Worksheet!M96&gt;0,Worksheet!M96,Worksheet!L96),""),"")</f>
        <v/>
      </c>
      <c r="I77" s="225">
        <f>IF(ISBLANK(Worksheet!L96)=FALSE,Worksheet!L96,"")</f>
        <v>0</v>
      </c>
      <c r="J77" s="226" t="str">
        <f>IF(Worksheet!L96&lt;&gt;0, IFERROR(VLOOKUP(Worksheet!$C$12,SavingsSupportTable,3,FALSE)*Worksheet!AO96*IFERROR(1+VLOOKUP(Worksheet!$C$12,SavingsSupportTable,MATCH(Worksheet!$G$13,HVACe_Options,0)+4,FALSE),1)/IF(Worksheet!M96&gt;0,Worksheet!M96,Worksheet!L96),""),"")</f>
        <v/>
      </c>
      <c r="K77" s="226" t="str">
        <f>IF(Worksheet!L96&lt;&gt;0, IFERROR(VLOOKUP(Worksheet!$C$12,SavingsSupportTable,2,FALSE)*Worksheet!AO96*IF(IFERROR(MATCH(Worksheet!$G$13,HVACe_Options,0),0)&gt;0,1+VLOOKUP(Worksheet!$C$12,SavingsSupportTable,4,FALSE),1)/IF(Worksheet!M96&gt;0,Worksheet!M96,Worksheet!L96),""),"")</f>
        <v/>
      </c>
      <c r="L77" s="226" t="str">
        <f t="shared" si="2"/>
        <v/>
      </c>
      <c r="M77" s="226" t="str">
        <f>IF(Worksheet!L96&lt;&gt;0,IFERROR(VLOOKUP(Worksheet!$C$12,SavingsSupportTable,3,FALSE)*Worksheet!AO96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96&gt;0,Worksheet!M96,Worksheet!L96),0),"")</f>
        <v/>
      </c>
      <c r="N77" s="226" t="str">
        <f t="shared" si="3"/>
        <v/>
      </c>
      <c r="R77">
        <f>IF(ISBLANK(Worksheet!M96)=FALSE,Worksheet!M96,"")</f>
        <v>0</v>
      </c>
      <c r="S77" t="str">
        <f>IF(Worksheet!A96="-","",IF(Worksheet!A96="",S76,Worksheet!A96))</f>
        <v/>
      </c>
      <c r="T77" t="str">
        <f>IF(S77="","",IF(AND(Worksheet!G96="",Worksheet!H96="")=TRUE,T76,IF(Worksheet!G96="","",Worksheet!G96)))</f>
        <v/>
      </c>
      <c r="U77" t="str">
        <f>IF(S77="","",IF(AND(Worksheet!G96="",Worksheet!H96="")=TRUE,U76,IF(Worksheet!H96="","",Worksheet!H96)))</f>
        <v/>
      </c>
      <c r="V77" t="str">
        <f>IF(Worksheet!N96="","",Worksheet!N96)</f>
        <v/>
      </c>
      <c r="W77" t="str">
        <f>IF(Worksheet!O96="","",Worksheet!O96)</f>
        <v/>
      </c>
      <c r="X77" t="str">
        <f>IF(Worksheet!F96=0,"",Worksheet!F96)</f>
        <v/>
      </c>
      <c r="Y77" t="str">
        <f>IF(Worksheet!P96=0,"",Worksheet!P96)</f>
        <v/>
      </c>
      <c r="AD77" s="21"/>
      <c r="AE77" s="21"/>
    </row>
    <row r="78" spans="1:31" x14ac:dyDescent="0.25">
      <c r="A78" t="str">
        <f>IF(ISERROR(VLOOKUP(Worksheet!N97,MeasureLookup,2,FALSE))=FALSE,VLOOKUP(Worksheet!N97,MeasureLookup,2,FALSE),"")</f>
        <v/>
      </c>
      <c r="D78">
        <f>IF(ISERROR(Worksheet!P97)=FALSE,Worksheet!P97,"")</f>
        <v>0</v>
      </c>
      <c r="E78" s="6" t="s">
        <v>727</v>
      </c>
      <c r="F78" s="178"/>
      <c r="G78" s="178"/>
      <c r="H78" s="224" t="str">
        <f>IF(Worksheet!AN97&lt;&gt;"",IF(Worksheet!AN97&gt;0,Worksheet!AN97/IF(Worksheet!M97&gt;0,Worksheet!M97,Worksheet!L97),""),"")</f>
        <v/>
      </c>
      <c r="I78" s="225">
        <f>IF(ISBLANK(Worksheet!L97)=FALSE,Worksheet!L97,"")</f>
        <v>0</v>
      </c>
      <c r="J78" s="226" t="str">
        <f>IF(Worksheet!L97&lt;&gt;0, IFERROR(VLOOKUP(Worksheet!$C$12,SavingsSupportTable,3,FALSE)*Worksheet!AO97*IFERROR(1+VLOOKUP(Worksheet!$C$12,SavingsSupportTable,MATCH(Worksheet!$G$13,HVACe_Options,0)+4,FALSE),1)/IF(Worksheet!M97&gt;0,Worksheet!M97,Worksheet!L97),""),"")</f>
        <v/>
      </c>
      <c r="K78" s="226" t="str">
        <f>IF(Worksheet!L97&lt;&gt;0, IFERROR(VLOOKUP(Worksheet!$C$12,SavingsSupportTable,2,FALSE)*Worksheet!AO97*IF(IFERROR(MATCH(Worksheet!$G$13,HVACe_Options,0),0)&gt;0,1+VLOOKUP(Worksheet!$C$12,SavingsSupportTable,4,FALSE),1)/IF(Worksheet!M97&gt;0,Worksheet!M97,Worksheet!L97),""),"")</f>
        <v/>
      </c>
      <c r="L78" s="226" t="str">
        <f t="shared" si="2"/>
        <v/>
      </c>
      <c r="M78" s="226" t="str">
        <f>IF(Worksheet!L97&lt;&gt;0,IFERROR(VLOOKUP(Worksheet!$C$12,SavingsSupportTable,3,FALSE)*Worksheet!AO97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97&gt;0,Worksheet!M97,Worksheet!L97),0),"")</f>
        <v/>
      </c>
      <c r="N78" s="226" t="str">
        <f t="shared" si="3"/>
        <v/>
      </c>
      <c r="R78">
        <f>IF(ISBLANK(Worksheet!M97)=FALSE,Worksheet!M97,"")</f>
        <v>0</v>
      </c>
      <c r="S78" t="str">
        <f>IF(Worksheet!A97="-","",IF(Worksheet!A97="",S77,Worksheet!A97))</f>
        <v/>
      </c>
      <c r="T78" t="str">
        <f>IF(S78="","",IF(AND(Worksheet!G97="",Worksheet!H97="")=TRUE,T77,IF(Worksheet!G97="","",Worksheet!G97)))</f>
        <v/>
      </c>
      <c r="U78" t="str">
        <f>IF(S78="","",IF(AND(Worksheet!G97="",Worksheet!H97="")=TRUE,U77,IF(Worksheet!H97="","",Worksheet!H97)))</f>
        <v/>
      </c>
      <c r="V78" t="str">
        <f>IF(Worksheet!N97="","",Worksheet!N97)</f>
        <v/>
      </c>
      <c r="W78" t="str">
        <f>IF(Worksheet!O97="","",Worksheet!O97)</f>
        <v/>
      </c>
      <c r="X78" t="str">
        <f>IF(Worksheet!F97=0,"",Worksheet!F97)</f>
        <v/>
      </c>
      <c r="Y78" t="str">
        <f>IF(Worksheet!P97=0,"",Worksheet!P97)</f>
        <v/>
      </c>
      <c r="AD78" s="21"/>
      <c r="AE78" s="21"/>
    </row>
    <row r="79" spans="1:31" x14ac:dyDescent="0.25">
      <c r="A79" t="str">
        <f>IF(ISERROR(VLOOKUP(Worksheet!N98,MeasureLookup,2,FALSE))=FALSE,VLOOKUP(Worksheet!N98,MeasureLookup,2,FALSE),"")</f>
        <v/>
      </c>
      <c r="D79">
        <f>IF(ISERROR(Worksheet!P98)=FALSE,Worksheet!P98,"")</f>
        <v>0</v>
      </c>
      <c r="E79" s="6" t="s">
        <v>727</v>
      </c>
      <c r="F79" s="178"/>
      <c r="G79" s="178"/>
      <c r="H79" s="224" t="str">
        <f>IF(Worksheet!AN98&lt;&gt;"",IF(Worksheet!AN98&gt;0,Worksheet!AN98/IF(Worksheet!M98&gt;0,Worksheet!M98,Worksheet!L98),""),"")</f>
        <v/>
      </c>
      <c r="I79" s="225">
        <f>IF(ISBLANK(Worksheet!L98)=FALSE,Worksheet!L98,"")</f>
        <v>0</v>
      </c>
      <c r="J79" s="226" t="str">
        <f>IF(Worksheet!L98&lt;&gt;0, IFERROR(VLOOKUP(Worksheet!$C$12,SavingsSupportTable,3,FALSE)*Worksheet!AO98*IFERROR(1+VLOOKUP(Worksheet!$C$12,SavingsSupportTable,MATCH(Worksheet!$G$13,HVACe_Options,0)+4,FALSE),1)/IF(Worksheet!M98&gt;0,Worksheet!M98,Worksheet!L98),""),"")</f>
        <v/>
      </c>
      <c r="K79" s="226" t="str">
        <f>IF(Worksheet!L98&lt;&gt;0, IFERROR(VLOOKUP(Worksheet!$C$12,SavingsSupportTable,2,FALSE)*Worksheet!AO98*IF(IFERROR(MATCH(Worksheet!$G$13,HVACe_Options,0),0)&gt;0,1+VLOOKUP(Worksheet!$C$12,SavingsSupportTable,4,FALSE),1)/IF(Worksheet!M98&gt;0,Worksheet!M98,Worksheet!L98),""),"")</f>
        <v/>
      </c>
      <c r="L79" s="226" t="str">
        <f t="shared" si="2"/>
        <v/>
      </c>
      <c r="M79" s="226" t="str">
        <f>IF(Worksheet!L98&lt;&gt;0,IFERROR(VLOOKUP(Worksheet!$C$12,SavingsSupportTable,3,FALSE)*Worksheet!AO98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98&gt;0,Worksheet!M98,Worksheet!L98),0),"")</f>
        <v/>
      </c>
      <c r="N79" s="226" t="str">
        <f t="shared" si="3"/>
        <v/>
      </c>
      <c r="R79">
        <f>IF(ISBLANK(Worksheet!M98)=FALSE,Worksheet!M98,"")</f>
        <v>0</v>
      </c>
      <c r="S79" t="str">
        <f>IF(Worksheet!A98="-","",IF(Worksheet!A98="",S78,Worksheet!A98))</f>
        <v/>
      </c>
      <c r="T79" t="str">
        <f>IF(S79="","",IF(AND(Worksheet!G98="",Worksheet!H98="")=TRUE,T78,IF(Worksheet!G98="","",Worksheet!G98)))</f>
        <v/>
      </c>
      <c r="U79" t="str">
        <f>IF(S79="","",IF(AND(Worksheet!G98="",Worksheet!H98="")=TRUE,U78,IF(Worksheet!H98="","",Worksheet!H98)))</f>
        <v/>
      </c>
      <c r="V79" t="str">
        <f>IF(Worksheet!N98="","",Worksheet!N98)</f>
        <v/>
      </c>
      <c r="W79" t="str">
        <f>IF(Worksheet!O98="","",Worksheet!O98)</f>
        <v/>
      </c>
      <c r="X79" t="str">
        <f>IF(Worksheet!F98=0,"",Worksheet!F98)</f>
        <v/>
      </c>
      <c r="Y79" t="str">
        <f>IF(Worksheet!P98=0,"",Worksheet!P98)</f>
        <v/>
      </c>
      <c r="AD79" s="21"/>
      <c r="AE79" s="21"/>
    </row>
    <row r="80" spans="1:31" x14ac:dyDescent="0.25">
      <c r="A80" t="str">
        <f>IF(ISERROR(VLOOKUP(Worksheet!N99,MeasureLookup,2,FALSE))=FALSE,VLOOKUP(Worksheet!N99,MeasureLookup,2,FALSE),"")</f>
        <v/>
      </c>
      <c r="D80">
        <f>IF(ISERROR(Worksheet!P99)=FALSE,Worksheet!P99,"")</f>
        <v>0</v>
      </c>
      <c r="E80" s="6" t="s">
        <v>727</v>
      </c>
      <c r="F80" s="178"/>
      <c r="G80" s="178"/>
      <c r="H80" s="224" t="str">
        <f>IF(Worksheet!AN99&lt;&gt;"",IF(Worksheet!AN99&gt;0,Worksheet!AN99/IF(Worksheet!M99&gt;0,Worksheet!M99,Worksheet!L99),""),"")</f>
        <v/>
      </c>
      <c r="I80" s="225">
        <f>IF(ISBLANK(Worksheet!L99)=FALSE,Worksheet!L99,"")</f>
        <v>0</v>
      </c>
      <c r="J80" s="226" t="str">
        <f>IF(Worksheet!L99&lt;&gt;0, IFERROR(VLOOKUP(Worksheet!$C$12,SavingsSupportTable,3,FALSE)*Worksheet!AO99*IFERROR(1+VLOOKUP(Worksheet!$C$12,SavingsSupportTable,MATCH(Worksheet!$G$13,HVACe_Options,0)+4,FALSE),1)/IF(Worksheet!M99&gt;0,Worksheet!M99,Worksheet!L99),""),"")</f>
        <v/>
      </c>
      <c r="K80" s="226" t="str">
        <f>IF(Worksheet!L99&lt;&gt;0, IFERROR(VLOOKUP(Worksheet!$C$12,SavingsSupportTable,2,FALSE)*Worksheet!AO99*IF(IFERROR(MATCH(Worksheet!$G$13,HVACe_Options,0),0)&gt;0,1+VLOOKUP(Worksheet!$C$12,SavingsSupportTable,4,FALSE),1)/IF(Worksheet!M99&gt;0,Worksheet!M99,Worksheet!L99),""),"")</f>
        <v/>
      </c>
      <c r="L80" s="226" t="str">
        <f t="shared" si="2"/>
        <v/>
      </c>
      <c r="M80" s="226" t="str">
        <f>IF(Worksheet!L99&lt;&gt;0,IFERROR(VLOOKUP(Worksheet!$C$12,SavingsSupportTable,3,FALSE)*Worksheet!AO99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99&gt;0,Worksheet!M99,Worksheet!L99),0),"")</f>
        <v/>
      </c>
      <c r="N80" s="226" t="str">
        <f t="shared" si="3"/>
        <v/>
      </c>
      <c r="R80">
        <f>IF(ISBLANK(Worksheet!M99)=FALSE,Worksheet!M99,"")</f>
        <v>0</v>
      </c>
      <c r="S80" t="str">
        <f>IF(Worksheet!A99="-","",IF(Worksheet!A99="",S79,Worksheet!A99))</f>
        <v/>
      </c>
      <c r="T80" t="str">
        <f>IF(S80="","",IF(AND(Worksheet!G99="",Worksheet!H99="")=TRUE,T79,IF(Worksheet!G99="","",Worksheet!G99)))</f>
        <v/>
      </c>
      <c r="U80" t="str">
        <f>IF(S80="","",IF(AND(Worksheet!G99="",Worksheet!H99="")=TRUE,U79,IF(Worksheet!H99="","",Worksheet!H99)))</f>
        <v/>
      </c>
      <c r="V80" t="str">
        <f>IF(Worksheet!N99="","",Worksheet!N99)</f>
        <v/>
      </c>
      <c r="W80" t="str">
        <f>IF(Worksheet!O99="","",Worksheet!O99)</f>
        <v/>
      </c>
      <c r="X80" t="str">
        <f>IF(Worksheet!F99=0,"",Worksheet!F99)</f>
        <v/>
      </c>
      <c r="Y80" t="str">
        <f>IF(Worksheet!P99=0,"",Worksheet!P99)</f>
        <v/>
      </c>
      <c r="AD80" s="21"/>
      <c r="AE80" s="21"/>
    </row>
    <row r="81" spans="1:31" x14ac:dyDescent="0.25">
      <c r="A81" t="str">
        <f>IF(ISERROR(VLOOKUP(Worksheet!N100,MeasureLookup,2,FALSE))=FALSE,VLOOKUP(Worksheet!N100,MeasureLookup,2,FALSE),"")</f>
        <v/>
      </c>
      <c r="D81">
        <f>IF(ISERROR(Worksheet!P100)=FALSE,Worksheet!P100,"")</f>
        <v>0</v>
      </c>
      <c r="E81" s="6" t="s">
        <v>727</v>
      </c>
      <c r="F81" s="178"/>
      <c r="G81" s="178"/>
      <c r="H81" s="224" t="str">
        <f>IF(Worksheet!AN100&lt;&gt;"",IF(Worksheet!AN100&gt;0,Worksheet!AN100/IF(Worksheet!M100&gt;0,Worksheet!M100,Worksheet!L100),""),"")</f>
        <v/>
      </c>
      <c r="I81" s="225">
        <f>IF(ISBLANK(Worksheet!L100)=FALSE,Worksheet!L100,"")</f>
        <v>0</v>
      </c>
      <c r="J81" s="226" t="str">
        <f>IF(Worksheet!L100&lt;&gt;0, IFERROR(VLOOKUP(Worksheet!$C$12,SavingsSupportTable,3,FALSE)*Worksheet!AO100*IFERROR(1+VLOOKUP(Worksheet!$C$12,SavingsSupportTable,MATCH(Worksheet!$G$13,HVACe_Options,0)+4,FALSE),1)/IF(Worksheet!M100&gt;0,Worksheet!M100,Worksheet!L100),""),"")</f>
        <v/>
      </c>
      <c r="K81" s="226" t="str">
        <f>IF(Worksheet!L100&lt;&gt;0, IFERROR(VLOOKUP(Worksheet!$C$12,SavingsSupportTable,2,FALSE)*Worksheet!AO100*IF(IFERROR(MATCH(Worksheet!$G$13,HVACe_Options,0),0)&gt;0,1+VLOOKUP(Worksheet!$C$12,SavingsSupportTable,4,FALSE),1)/IF(Worksheet!M100&gt;0,Worksheet!M100,Worksheet!L100),""),"")</f>
        <v/>
      </c>
      <c r="L81" s="226" t="str">
        <f t="shared" si="2"/>
        <v/>
      </c>
      <c r="M81" s="226" t="str">
        <f>IF(Worksheet!L100&lt;&gt;0,IFERROR(VLOOKUP(Worksheet!$C$12,SavingsSupportTable,3,FALSE)*Worksheet!AO100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100&gt;0,Worksheet!M100,Worksheet!L100),0),"")</f>
        <v/>
      </c>
      <c r="N81" s="226" t="str">
        <f t="shared" si="3"/>
        <v/>
      </c>
      <c r="R81">
        <f>IF(ISBLANK(Worksheet!M100)=FALSE,Worksheet!M100,"")</f>
        <v>0</v>
      </c>
      <c r="S81" t="str">
        <f>IF(Worksheet!A100="-","",IF(Worksheet!A100="",S80,Worksheet!A100))</f>
        <v/>
      </c>
      <c r="T81" t="str">
        <f>IF(S81="","",IF(AND(Worksheet!G100="",Worksheet!H100="")=TRUE,T80,IF(Worksheet!G100="","",Worksheet!G100)))</f>
        <v/>
      </c>
      <c r="U81" t="str">
        <f>IF(S81="","",IF(AND(Worksheet!G100="",Worksheet!H100="")=TRUE,U80,IF(Worksheet!H100="","",Worksheet!H100)))</f>
        <v/>
      </c>
      <c r="V81" t="str">
        <f>IF(Worksheet!N100="","",Worksheet!N100)</f>
        <v/>
      </c>
      <c r="W81" t="str">
        <f>IF(Worksheet!O100="","",Worksheet!O100)</f>
        <v/>
      </c>
      <c r="X81" t="str">
        <f>IF(Worksheet!F100=0,"",Worksheet!F100)</f>
        <v/>
      </c>
      <c r="Y81" t="str">
        <f>IF(Worksheet!P100=0,"",Worksheet!P100)</f>
        <v/>
      </c>
      <c r="AD81" s="21"/>
      <c r="AE81" s="21"/>
    </row>
    <row r="82" spans="1:31" x14ac:dyDescent="0.25">
      <c r="A82" t="str">
        <f>IF(ISERROR(VLOOKUP(Worksheet!N101,MeasureLookup,2,FALSE))=FALSE,VLOOKUP(Worksheet!N101,MeasureLookup,2,FALSE),"")</f>
        <v/>
      </c>
      <c r="D82">
        <f>IF(ISERROR(Worksheet!P101)=FALSE,Worksheet!P101,"")</f>
        <v>0</v>
      </c>
      <c r="E82" s="6" t="s">
        <v>727</v>
      </c>
      <c r="F82" s="178"/>
      <c r="G82" s="178"/>
      <c r="H82" s="224" t="str">
        <f>IF(Worksheet!AN101&lt;&gt;"",IF(Worksheet!AN101&gt;0,Worksheet!AN101/IF(Worksheet!M101&gt;0,Worksheet!M101,Worksheet!L101),""),"")</f>
        <v/>
      </c>
      <c r="I82" s="225">
        <f>IF(ISBLANK(Worksheet!L101)=FALSE,Worksheet!L101,"")</f>
        <v>0</v>
      </c>
      <c r="J82" s="226" t="str">
        <f>IF(Worksheet!L101&lt;&gt;0, IFERROR(VLOOKUP(Worksheet!$C$12,SavingsSupportTable,3,FALSE)*Worksheet!AO101*IFERROR(1+VLOOKUP(Worksheet!$C$12,SavingsSupportTable,MATCH(Worksheet!$G$13,HVACe_Options,0)+4,FALSE),1)/IF(Worksheet!M101&gt;0,Worksheet!M101,Worksheet!L101),""),"")</f>
        <v/>
      </c>
      <c r="K82" s="226" t="str">
        <f>IF(Worksheet!L101&lt;&gt;0, IFERROR(VLOOKUP(Worksheet!$C$12,SavingsSupportTable,2,FALSE)*Worksheet!AO101*IF(IFERROR(MATCH(Worksheet!$G$13,HVACe_Options,0),0)&gt;0,1+VLOOKUP(Worksheet!$C$12,SavingsSupportTable,4,FALSE),1)/IF(Worksheet!M101&gt;0,Worksheet!M101,Worksheet!L101),""),"")</f>
        <v/>
      </c>
      <c r="L82" s="226" t="str">
        <f t="shared" si="2"/>
        <v/>
      </c>
      <c r="M82" s="226" t="str">
        <f>IF(Worksheet!L101&lt;&gt;0,IFERROR(VLOOKUP(Worksheet!$C$12,SavingsSupportTable,3,FALSE)*Worksheet!AO101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101&gt;0,Worksheet!M101,Worksheet!L101),0),"")</f>
        <v/>
      </c>
      <c r="N82" s="226" t="str">
        <f t="shared" si="3"/>
        <v/>
      </c>
      <c r="R82">
        <f>IF(ISBLANK(Worksheet!M101)=FALSE,Worksheet!M101,"")</f>
        <v>0</v>
      </c>
      <c r="S82" t="str">
        <f>IF(Worksheet!A101="-","",IF(Worksheet!A101="",S81,Worksheet!A101))</f>
        <v/>
      </c>
      <c r="T82" t="str">
        <f>IF(S82="","",IF(AND(Worksheet!G101="",Worksheet!H101="")=TRUE,T81,IF(Worksheet!G101="","",Worksheet!G101)))</f>
        <v/>
      </c>
      <c r="U82" t="str">
        <f>IF(S82="","",IF(AND(Worksheet!G101="",Worksheet!H101="")=TRUE,U81,IF(Worksheet!H101="","",Worksheet!H101)))</f>
        <v/>
      </c>
      <c r="V82" t="str">
        <f>IF(Worksheet!N101="","",Worksheet!N101)</f>
        <v/>
      </c>
      <c r="W82" t="str">
        <f>IF(Worksheet!O101="","",Worksheet!O101)</f>
        <v/>
      </c>
      <c r="X82" t="str">
        <f>IF(Worksheet!F101=0,"",Worksheet!F101)</f>
        <v/>
      </c>
      <c r="Y82" t="str">
        <f>IF(Worksheet!P101=0,"",Worksheet!P101)</f>
        <v/>
      </c>
      <c r="AD82" s="21"/>
      <c r="AE82" s="21"/>
    </row>
    <row r="83" spans="1:31" x14ac:dyDescent="0.25">
      <c r="A83" t="str">
        <f>IF(ISERROR(VLOOKUP(Worksheet!N102,MeasureLookup,2,FALSE))=FALSE,VLOOKUP(Worksheet!N102,MeasureLookup,2,FALSE),"")</f>
        <v/>
      </c>
      <c r="D83">
        <f>IF(ISERROR(Worksheet!P102)=FALSE,Worksheet!P102,"")</f>
        <v>0</v>
      </c>
      <c r="E83" s="6" t="s">
        <v>727</v>
      </c>
      <c r="F83" s="178"/>
      <c r="G83" s="178"/>
      <c r="H83" s="224" t="str">
        <f>IF(Worksheet!AN102&lt;&gt;"",IF(Worksheet!AN102&gt;0,Worksheet!AN102/IF(Worksheet!M102&gt;0,Worksheet!M102,Worksheet!L102),""),"")</f>
        <v/>
      </c>
      <c r="I83" s="225">
        <f>IF(ISBLANK(Worksheet!L102)=FALSE,Worksheet!L102,"")</f>
        <v>0</v>
      </c>
      <c r="J83" s="226" t="str">
        <f>IF(Worksheet!L102&lt;&gt;0, IFERROR(VLOOKUP(Worksheet!$C$12,SavingsSupportTable,3,FALSE)*Worksheet!AO102*IFERROR(1+VLOOKUP(Worksheet!$C$12,SavingsSupportTable,MATCH(Worksheet!$G$13,HVACe_Options,0)+4,FALSE),1)/IF(Worksheet!M102&gt;0,Worksheet!M102,Worksheet!L102),""),"")</f>
        <v/>
      </c>
      <c r="K83" s="226" t="str">
        <f>IF(Worksheet!L102&lt;&gt;0, IFERROR(VLOOKUP(Worksheet!$C$12,SavingsSupportTable,2,FALSE)*Worksheet!AO102*IF(IFERROR(MATCH(Worksheet!$G$13,HVACe_Options,0),0)&gt;0,1+VLOOKUP(Worksheet!$C$12,SavingsSupportTable,4,FALSE),1)/IF(Worksheet!M102&gt;0,Worksheet!M102,Worksheet!L102),""),"")</f>
        <v/>
      </c>
      <c r="L83" s="226" t="str">
        <f t="shared" si="2"/>
        <v/>
      </c>
      <c r="M83" s="226" t="str">
        <f>IF(Worksheet!L102&lt;&gt;0,IFERROR(VLOOKUP(Worksheet!$C$12,SavingsSupportTable,3,FALSE)*Worksheet!AO102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102&gt;0,Worksheet!M102,Worksheet!L102),0),"")</f>
        <v/>
      </c>
      <c r="N83" s="226" t="str">
        <f t="shared" si="3"/>
        <v/>
      </c>
      <c r="R83">
        <f>IF(ISBLANK(Worksheet!M102)=FALSE,Worksheet!M102,"")</f>
        <v>0</v>
      </c>
      <c r="S83" t="str">
        <f>IF(Worksheet!A102="-","",IF(Worksheet!A102="",S82,Worksheet!A102))</f>
        <v/>
      </c>
      <c r="T83" t="str">
        <f>IF(S83="","",IF(AND(Worksheet!G102="",Worksheet!H102="")=TRUE,T82,IF(Worksheet!G102="","",Worksheet!G102)))</f>
        <v/>
      </c>
      <c r="U83" t="str">
        <f>IF(S83="","",IF(AND(Worksheet!G102="",Worksheet!H102="")=TRUE,U82,IF(Worksheet!H102="","",Worksheet!H102)))</f>
        <v/>
      </c>
      <c r="V83" t="str">
        <f>IF(Worksheet!N102="","",Worksheet!N102)</f>
        <v/>
      </c>
      <c r="W83" t="str">
        <f>IF(Worksheet!O102="","",Worksheet!O102)</f>
        <v/>
      </c>
      <c r="X83" t="str">
        <f>IF(Worksheet!F102=0,"",Worksheet!F102)</f>
        <v/>
      </c>
      <c r="Y83" t="str">
        <f>IF(Worksheet!P102=0,"",Worksheet!P102)</f>
        <v/>
      </c>
      <c r="AD83" s="21"/>
      <c r="AE83" s="21"/>
    </row>
    <row r="84" spans="1:31" x14ac:dyDescent="0.25">
      <c r="A84" t="str">
        <f>IF(ISERROR(VLOOKUP(Worksheet!N103,MeasureLookup,2,FALSE))=FALSE,VLOOKUP(Worksheet!N103,MeasureLookup,2,FALSE),"")</f>
        <v/>
      </c>
      <c r="D84">
        <f>IF(ISERROR(Worksheet!P103)=FALSE,Worksheet!P103,"")</f>
        <v>0</v>
      </c>
      <c r="E84" s="6" t="s">
        <v>727</v>
      </c>
      <c r="F84" s="178"/>
      <c r="G84" s="178"/>
      <c r="H84" s="224" t="str">
        <f>IF(Worksheet!AN103&lt;&gt;"",IF(Worksheet!AN103&gt;0,Worksheet!AN103/IF(Worksheet!M103&gt;0,Worksheet!M103,Worksheet!L103),""),"")</f>
        <v/>
      </c>
      <c r="I84" s="225">
        <f>IF(ISBLANK(Worksheet!L103)=FALSE,Worksheet!L103,"")</f>
        <v>0</v>
      </c>
      <c r="J84" s="226" t="str">
        <f>IF(Worksheet!L103&lt;&gt;0, IFERROR(VLOOKUP(Worksheet!$C$12,SavingsSupportTable,3,FALSE)*Worksheet!AO103*IFERROR(1+VLOOKUP(Worksheet!$C$12,SavingsSupportTable,MATCH(Worksheet!$G$13,HVACe_Options,0)+4,FALSE),1)/IF(Worksheet!M103&gt;0,Worksheet!M103,Worksheet!L103),""),"")</f>
        <v/>
      </c>
      <c r="K84" s="226" t="str">
        <f>IF(Worksheet!L103&lt;&gt;0, IFERROR(VLOOKUP(Worksheet!$C$12,SavingsSupportTable,2,FALSE)*Worksheet!AO103*IF(IFERROR(MATCH(Worksheet!$G$13,HVACe_Options,0),0)&gt;0,1+VLOOKUP(Worksheet!$C$12,SavingsSupportTable,4,FALSE),1)/IF(Worksheet!M103&gt;0,Worksheet!M103,Worksheet!L103),""),"")</f>
        <v/>
      </c>
      <c r="L84" s="226" t="str">
        <f t="shared" si="2"/>
        <v/>
      </c>
      <c r="M84" s="226" t="str">
        <f>IF(Worksheet!L103&lt;&gt;0,IFERROR(VLOOKUP(Worksheet!$C$12,SavingsSupportTable,3,FALSE)*Worksheet!AO103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103&gt;0,Worksheet!M103,Worksheet!L103),0),"")</f>
        <v/>
      </c>
      <c r="N84" s="226" t="str">
        <f t="shared" si="3"/>
        <v/>
      </c>
      <c r="R84">
        <f>IF(ISBLANK(Worksheet!M103)=FALSE,Worksheet!M103,"")</f>
        <v>0</v>
      </c>
      <c r="S84" t="str">
        <f>IF(Worksheet!A103="-","",IF(Worksheet!A103="",S83,Worksheet!A103))</f>
        <v/>
      </c>
      <c r="T84" t="str">
        <f>IF(S84="","",IF(AND(Worksheet!G103="",Worksheet!H103="")=TRUE,T83,IF(Worksheet!G103="","",Worksheet!G103)))</f>
        <v/>
      </c>
      <c r="U84" t="str">
        <f>IF(S84="","",IF(AND(Worksheet!G103="",Worksheet!H103="")=TRUE,U83,IF(Worksheet!H103="","",Worksheet!H103)))</f>
        <v/>
      </c>
      <c r="V84" t="str">
        <f>IF(Worksheet!N103="","",Worksheet!N103)</f>
        <v/>
      </c>
      <c r="W84" t="str">
        <f>IF(Worksheet!O103="","",Worksheet!O103)</f>
        <v/>
      </c>
      <c r="X84" t="str">
        <f>IF(Worksheet!F103=0,"",Worksheet!F103)</f>
        <v/>
      </c>
      <c r="Y84" t="str">
        <f>IF(Worksheet!P103=0,"",Worksheet!P103)</f>
        <v/>
      </c>
      <c r="AD84" s="21"/>
      <c r="AE84" s="21"/>
    </row>
    <row r="85" spans="1:31" x14ac:dyDescent="0.25">
      <c r="A85" t="str">
        <f>IF(ISERROR(VLOOKUP(Worksheet!N104,MeasureLookup,2,FALSE))=FALSE,VLOOKUP(Worksheet!N104,MeasureLookup,2,FALSE),"")</f>
        <v/>
      </c>
      <c r="D85">
        <f>IF(ISERROR(Worksheet!P104)=FALSE,Worksheet!P104,"")</f>
        <v>0</v>
      </c>
      <c r="E85" s="6" t="s">
        <v>727</v>
      </c>
      <c r="F85" s="178"/>
      <c r="G85" s="178"/>
      <c r="H85" s="224" t="str">
        <f>IF(Worksheet!AN104&lt;&gt;"",IF(Worksheet!AN104&gt;0,Worksheet!AN104/IF(Worksheet!M104&gt;0,Worksheet!M104,Worksheet!L104),""),"")</f>
        <v/>
      </c>
      <c r="I85" s="225">
        <f>IF(ISBLANK(Worksheet!L104)=FALSE,Worksheet!L104,"")</f>
        <v>0</v>
      </c>
      <c r="J85" s="226" t="str">
        <f>IF(Worksheet!L104&lt;&gt;0, IFERROR(VLOOKUP(Worksheet!$C$12,SavingsSupportTable,3,FALSE)*Worksheet!AO104*IFERROR(1+VLOOKUP(Worksheet!$C$12,SavingsSupportTable,MATCH(Worksheet!$G$13,HVACe_Options,0)+4,FALSE),1)/IF(Worksheet!M104&gt;0,Worksheet!M104,Worksheet!L104),""),"")</f>
        <v/>
      </c>
      <c r="K85" s="226" t="str">
        <f>IF(Worksheet!L104&lt;&gt;0, IFERROR(VLOOKUP(Worksheet!$C$12,SavingsSupportTable,2,FALSE)*Worksheet!AO104*IF(IFERROR(MATCH(Worksheet!$G$13,HVACe_Options,0),0)&gt;0,1+VLOOKUP(Worksheet!$C$12,SavingsSupportTable,4,FALSE),1)/IF(Worksheet!M104&gt;0,Worksheet!M104,Worksheet!L104),""),"")</f>
        <v/>
      </c>
      <c r="L85" s="226" t="str">
        <f t="shared" si="2"/>
        <v/>
      </c>
      <c r="M85" s="226" t="str">
        <f>IF(Worksheet!L104&lt;&gt;0,IFERROR(VLOOKUP(Worksheet!$C$12,SavingsSupportTable,3,FALSE)*Worksheet!AO104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104&gt;0,Worksheet!M104,Worksheet!L104),0),"")</f>
        <v/>
      </c>
      <c r="N85" s="226" t="str">
        <f t="shared" si="3"/>
        <v/>
      </c>
      <c r="R85">
        <f>IF(ISBLANK(Worksheet!M104)=FALSE,Worksheet!M104,"")</f>
        <v>0</v>
      </c>
      <c r="S85" t="str">
        <f>IF(Worksheet!A104="-","",IF(Worksheet!A104="",S84,Worksheet!A104))</f>
        <v/>
      </c>
      <c r="T85" t="str">
        <f>IF(S85="","",IF(AND(Worksheet!G104="",Worksheet!H104="")=TRUE,T84,IF(Worksheet!G104="","",Worksheet!G104)))</f>
        <v/>
      </c>
      <c r="U85" t="str">
        <f>IF(S85="","",IF(AND(Worksheet!G104="",Worksheet!H104="")=TRUE,U84,IF(Worksheet!H104="","",Worksheet!H104)))</f>
        <v/>
      </c>
      <c r="V85" t="str">
        <f>IF(Worksheet!N104="","",Worksheet!N104)</f>
        <v/>
      </c>
      <c r="W85" t="str">
        <f>IF(Worksheet!O104="","",Worksheet!O104)</f>
        <v/>
      </c>
      <c r="X85" t="str">
        <f>IF(Worksheet!F104=0,"",Worksheet!F104)</f>
        <v/>
      </c>
      <c r="Y85" t="str">
        <f>IF(Worksheet!P104=0,"",Worksheet!P104)</f>
        <v/>
      </c>
      <c r="AD85" s="21"/>
      <c r="AE85" s="21"/>
    </row>
    <row r="86" spans="1:31" x14ac:dyDescent="0.25">
      <c r="A86" t="str">
        <f>IF(ISERROR(VLOOKUP(Worksheet!N105,MeasureLookup,2,FALSE))=FALSE,VLOOKUP(Worksheet!N105,MeasureLookup,2,FALSE),"")</f>
        <v/>
      </c>
      <c r="D86">
        <f>IF(ISERROR(Worksheet!P105)=FALSE,Worksheet!P105,"")</f>
        <v>0</v>
      </c>
      <c r="E86" s="6" t="s">
        <v>727</v>
      </c>
      <c r="F86" s="178"/>
      <c r="G86" s="178"/>
      <c r="H86" s="224" t="str">
        <f>IF(Worksheet!AN105&lt;&gt;"",IF(Worksheet!AN105&gt;0,Worksheet!AN105/IF(Worksheet!M105&gt;0,Worksheet!M105,Worksheet!L105),""),"")</f>
        <v/>
      </c>
      <c r="I86" s="225">
        <f>IF(ISBLANK(Worksheet!L105)=FALSE,Worksheet!L105,"")</f>
        <v>0</v>
      </c>
      <c r="J86" s="226" t="str">
        <f>IF(Worksheet!L105&lt;&gt;0, IFERROR(VLOOKUP(Worksheet!$C$12,SavingsSupportTable,3,FALSE)*Worksheet!AO105*IFERROR(1+VLOOKUP(Worksheet!$C$12,SavingsSupportTable,MATCH(Worksheet!$G$13,HVACe_Options,0)+4,FALSE),1)/IF(Worksheet!M105&gt;0,Worksheet!M105,Worksheet!L105),""),"")</f>
        <v/>
      </c>
      <c r="K86" s="226" t="str">
        <f>IF(Worksheet!L105&lt;&gt;0, IFERROR(VLOOKUP(Worksheet!$C$12,SavingsSupportTable,2,FALSE)*Worksheet!AO105*IF(IFERROR(MATCH(Worksheet!$G$13,HVACe_Options,0),0)&gt;0,1+VLOOKUP(Worksheet!$C$12,SavingsSupportTable,4,FALSE),1)/IF(Worksheet!M105&gt;0,Worksheet!M105,Worksheet!L105),""),"")</f>
        <v/>
      </c>
      <c r="L86" s="226" t="str">
        <f t="shared" si="2"/>
        <v/>
      </c>
      <c r="M86" s="226" t="str">
        <f>IF(Worksheet!L105&lt;&gt;0,IFERROR(VLOOKUP(Worksheet!$C$12,SavingsSupportTable,3,FALSE)*Worksheet!AO105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105&gt;0,Worksheet!M105,Worksheet!L105),0),"")</f>
        <v/>
      </c>
      <c r="N86" s="226" t="str">
        <f t="shared" si="3"/>
        <v/>
      </c>
      <c r="R86">
        <f>IF(ISBLANK(Worksheet!M105)=FALSE,Worksheet!M105,"")</f>
        <v>0</v>
      </c>
      <c r="S86" t="str">
        <f>IF(Worksheet!A105="-","",IF(Worksheet!A105="",S85,Worksheet!A105))</f>
        <v/>
      </c>
      <c r="T86" t="str">
        <f>IF(S86="","",IF(AND(Worksheet!G105="",Worksheet!H105="")=TRUE,T85,IF(Worksheet!G105="","",Worksheet!G105)))</f>
        <v/>
      </c>
      <c r="U86" t="str">
        <f>IF(S86="","",IF(AND(Worksheet!G105="",Worksheet!H105="")=TRUE,U85,IF(Worksheet!H105="","",Worksheet!H105)))</f>
        <v/>
      </c>
      <c r="V86" t="str">
        <f>IF(Worksheet!N105="","",Worksheet!N105)</f>
        <v/>
      </c>
      <c r="W86" t="str">
        <f>IF(Worksheet!O105="","",Worksheet!O105)</f>
        <v/>
      </c>
      <c r="X86" t="str">
        <f>IF(Worksheet!F105=0,"",Worksheet!F105)</f>
        <v/>
      </c>
      <c r="Y86" t="str">
        <f>IF(Worksheet!P105=0,"",Worksheet!P105)</f>
        <v/>
      </c>
      <c r="AD86" s="21"/>
      <c r="AE86" s="21"/>
    </row>
    <row r="87" spans="1:31" x14ac:dyDescent="0.25">
      <c r="A87" t="str">
        <f>IF(ISERROR(VLOOKUP(Worksheet!N106,MeasureLookup,2,FALSE))=FALSE,VLOOKUP(Worksheet!N106,MeasureLookup,2,FALSE),"")</f>
        <v/>
      </c>
      <c r="D87">
        <f>IF(ISERROR(Worksheet!P106)=FALSE,Worksheet!P106,"")</f>
        <v>0</v>
      </c>
      <c r="E87" s="6" t="s">
        <v>727</v>
      </c>
      <c r="F87" s="178"/>
      <c r="G87" s="178"/>
      <c r="H87" s="224" t="str">
        <f>IF(Worksheet!AN106&lt;&gt;"",IF(Worksheet!AN106&gt;0,Worksheet!AN106/IF(Worksheet!M106&gt;0,Worksheet!M106,Worksheet!L106),""),"")</f>
        <v/>
      </c>
      <c r="I87" s="225">
        <f>IF(ISBLANK(Worksheet!L106)=FALSE,Worksheet!L106,"")</f>
        <v>0</v>
      </c>
      <c r="J87" s="226" t="str">
        <f>IF(Worksheet!L106&lt;&gt;0, IFERROR(VLOOKUP(Worksheet!$C$12,SavingsSupportTable,3,FALSE)*Worksheet!AO106*IFERROR(1+VLOOKUP(Worksheet!$C$12,SavingsSupportTable,MATCH(Worksheet!$G$13,HVACe_Options,0)+4,FALSE),1)/IF(Worksheet!M106&gt;0,Worksheet!M106,Worksheet!L106),""),"")</f>
        <v/>
      </c>
      <c r="K87" s="226" t="str">
        <f>IF(Worksheet!L106&lt;&gt;0, IFERROR(VLOOKUP(Worksheet!$C$12,SavingsSupportTable,2,FALSE)*Worksheet!AO106*IF(IFERROR(MATCH(Worksheet!$G$13,HVACe_Options,0),0)&gt;0,1+VLOOKUP(Worksheet!$C$12,SavingsSupportTable,4,FALSE),1)/IF(Worksheet!M106&gt;0,Worksheet!M106,Worksheet!L106),""),"")</f>
        <v/>
      </c>
      <c r="L87" s="226" t="str">
        <f t="shared" si="2"/>
        <v/>
      </c>
      <c r="M87" s="226" t="str">
        <f>IF(Worksheet!L106&lt;&gt;0,IFERROR(VLOOKUP(Worksheet!$C$12,SavingsSupportTable,3,FALSE)*Worksheet!AO106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106&gt;0,Worksheet!M106,Worksheet!L106),0),"")</f>
        <v/>
      </c>
      <c r="N87" s="226" t="str">
        <f t="shared" si="3"/>
        <v/>
      </c>
      <c r="R87">
        <f>IF(ISBLANK(Worksheet!M106)=FALSE,Worksheet!M106,"")</f>
        <v>0</v>
      </c>
      <c r="S87" t="str">
        <f>IF(Worksheet!A106="-","",IF(Worksheet!A106="",S86,Worksheet!A106))</f>
        <v/>
      </c>
      <c r="T87" t="str">
        <f>IF(S87="","",IF(AND(Worksheet!G106="",Worksheet!H106="")=TRUE,T86,IF(Worksheet!G106="","",Worksheet!G106)))</f>
        <v/>
      </c>
      <c r="U87" t="str">
        <f>IF(S87="","",IF(AND(Worksheet!G106="",Worksheet!H106="")=TRUE,U86,IF(Worksheet!H106="","",Worksheet!H106)))</f>
        <v/>
      </c>
      <c r="V87" t="str">
        <f>IF(Worksheet!N106="","",Worksheet!N106)</f>
        <v/>
      </c>
      <c r="W87" t="str">
        <f>IF(Worksheet!O106="","",Worksheet!O106)</f>
        <v/>
      </c>
      <c r="X87" t="str">
        <f>IF(Worksheet!F106=0,"",Worksheet!F106)</f>
        <v/>
      </c>
      <c r="Y87" t="str">
        <f>IF(Worksheet!P106=0,"",Worksheet!P106)</f>
        <v/>
      </c>
      <c r="AD87" s="21"/>
      <c r="AE87" s="21"/>
    </row>
    <row r="88" spans="1:31" x14ac:dyDescent="0.25">
      <c r="A88" t="str">
        <f>IF(ISERROR(VLOOKUP(Worksheet!N107,MeasureLookup,2,FALSE))=FALSE,VLOOKUP(Worksheet!N107,MeasureLookup,2,FALSE),"")</f>
        <v/>
      </c>
      <c r="D88">
        <f>IF(ISERROR(Worksheet!P107)=FALSE,Worksheet!P107,"")</f>
        <v>0</v>
      </c>
      <c r="E88" s="6" t="s">
        <v>727</v>
      </c>
      <c r="F88" s="178"/>
      <c r="G88" s="178"/>
      <c r="H88" s="224" t="str">
        <f>IF(Worksheet!AN107&lt;&gt;"",IF(Worksheet!AN107&gt;0,Worksheet!AN107/IF(Worksheet!M107&gt;0,Worksheet!M107,Worksheet!L107),""),"")</f>
        <v/>
      </c>
      <c r="I88" s="225">
        <f>IF(ISBLANK(Worksheet!L107)=FALSE,Worksheet!L107,"")</f>
        <v>0</v>
      </c>
      <c r="J88" s="226" t="str">
        <f>IF(Worksheet!L107&lt;&gt;0, IFERROR(VLOOKUP(Worksheet!$C$12,SavingsSupportTable,3,FALSE)*Worksheet!AO107*IFERROR(1+VLOOKUP(Worksheet!$C$12,SavingsSupportTable,MATCH(Worksheet!$G$13,HVACe_Options,0)+4,FALSE),1)/IF(Worksheet!M107&gt;0,Worksheet!M107,Worksheet!L107),""),"")</f>
        <v/>
      </c>
      <c r="K88" s="226" t="str">
        <f>IF(Worksheet!L107&lt;&gt;0, IFERROR(VLOOKUP(Worksheet!$C$12,SavingsSupportTable,2,FALSE)*Worksheet!AO107*IF(IFERROR(MATCH(Worksheet!$G$13,HVACe_Options,0),0)&gt;0,1+VLOOKUP(Worksheet!$C$12,SavingsSupportTable,4,FALSE),1)/IF(Worksheet!M107&gt;0,Worksheet!M107,Worksheet!L107),""),"")</f>
        <v/>
      </c>
      <c r="L88" s="226" t="str">
        <f t="shared" si="2"/>
        <v/>
      </c>
      <c r="M88" s="226" t="str">
        <f>IF(Worksheet!L107&lt;&gt;0,IFERROR(VLOOKUP(Worksheet!$C$12,SavingsSupportTable,3,FALSE)*Worksheet!AO107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107&gt;0,Worksheet!M107,Worksheet!L107),0),"")</f>
        <v/>
      </c>
      <c r="N88" s="226" t="str">
        <f t="shared" si="3"/>
        <v/>
      </c>
      <c r="R88">
        <f>IF(ISBLANK(Worksheet!M107)=FALSE,Worksheet!M107,"")</f>
        <v>0</v>
      </c>
      <c r="S88" t="str">
        <f>IF(Worksheet!A107="-","",IF(Worksheet!A107="",S87,Worksheet!A107))</f>
        <v/>
      </c>
      <c r="T88" t="str">
        <f>IF(S88="","",IF(AND(Worksheet!G107="",Worksheet!H107="")=TRUE,T87,IF(Worksheet!G107="","",Worksheet!G107)))</f>
        <v/>
      </c>
      <c r="U88" t="str">
        <f>IF(S88="","",IF(AND(Worksheet!G107="",Worksheet!H107="")=TRUE,U87,IF(Worksheet!H107="","",Worksheet!H107)))</f>
        <v/>
      </c>
      <c r="V88" t="str">
        <f>IF(Worksheet!N107="","",Worksheet!N107)</f>
        <v/>
      </c>
      <c r="W88" t="str">
        <f>IF(Worksheet!O107="","",Worksheet!O107)</f>
        <v/>
      </c>
      <c r="X88" t="str">
        <f>IF(Worksheet!F107=0,"",Worksheet!F107)</f>
        <v/>
      </c>
      <c r="Y88" t="str">
        <f>IF(Worksheet!P107=0,"",Worksheet!P107)</f>
        <v/>
      </c>
      <c r="AD88" s="21"/>
      <c r="AE88" s="21"/>
    </row>
    <row r="89" spans="1:31" x14ac:dyDescent="0.25">
      <c r="A89" t="str">
        <f>IF(ISERROR(VLOOKUP(Worksheet!N108,MeasureLookup,2,FALSE))=FALSE,VLOOKUP(Worksheet!N108,MeasureLookup,2,FALSE),"")</f>
        <v/>
      </c>
      <c r="D89">
        <f>IF(ISERROR(Worksheet!P108)=FALSE,Worksheet!P108,"")</f>
        <v>0</v>
      </c>
      <c r="E89" s="6" t="s">
        <v>727</v>
      </c>
      <c r="F89" s="178"/>
      <c r="G89" s="178"/>
      <c r="H89" s="224" t="str">
        <f>IF(Worksheet!AN108&lt;&gt;"",IF(Worksheet!AN108&gt;0,Worksheet!AN108/IF(Worksheet!M108&gt;0,Worksheet!M108,Worksheet!L108),""),"")</f>
        <v/>
      </c>
      <c r="I89" s="225">
        <f>IF(ISBLANK(Worksheet!L108)=FALSE,Worksheet!L108,"")</f>
        <v>0</v>
      </c>
      <c r="J89" s="226" t="str">
        <f>IF(Worksheet!L108&lt;&gt;0, IFERROR(VLOOKUP(Worksheet!$C$12,SavingsSupportTable,3,FALSE)*Worksheet!AO108*IFERROR(1+VLOOKUP(Worksheet!$C$12,SavingsSupportTable,MATCH(Worksheet!$G$13,HVACe_Options,0)+4,FALSE),1)/IF(Worksheet!M108&gt;0,Worksheet!M108,Worksheet!L108),""),"")</f>
        <v/>
      </c>
      <c r="K89" s="226" t="str">
        <f>IF(Worksheet!L108&lt;&gt;0, IFERROR(VLOOKUP(Worksheet!$C$12,SavingsSupportTable,2,FALSE)*Worksheet!AO108*IF(IFERROR(MATCH(Worksheet!$G$13,HVACe_Options,0),0)&gt;0,1+VLOOKUP(Worksheet!$C$12,SavingsSupportTable,4,FALSE),1)/IF(Worksheet!M108&gt;0,Worksheet!M108,Worksheet!L108),""),"")</f>
        <v/>
      </c>
      <c r="L89" s="226" t="str">
        <f t="shared" si="2"/>
        <v/>
      </c>
      <c r="M89" s="226" t="str">
        <f>IF(Worksheet!L108&lt;&gt;0,IFERROR(VLOOKUP(Worksheet!$C$12,SavingsSupportTable,3,FALSE)*Worksheet!AO108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108&gt;0,Worksheet!M108,Worksheet!L108),0),"")</f>
        <v/>
      </c>
      <c r="N89" s="226" t="str">
        <f t="shared" si="3"/>
        <v/>
      </c>
      <c r="R89">
        <f>IF(ISBLANK(Worksheet!M108)=FALSE,Worksheet!M108,"")</f>
        <v>0</v>
      </c>
      <c r="S89" t="str">
        <f>IF(Worksheet!A108="-","",IF(Worksheet!A108="",S88,Worksheet!A108))</f>
        <v/>
      </c>
      <c r="T89" t="str">
        <f>IF(S89="","",IF(AND(Worksheet!G108="",Worksheet!H108="")=TRUE,T88,IF(Worksheet!G108="","",Worksheet!G108)))</f>
        <v/>
      </c>
      <c r="U89" t="str">
        <f>IF(S89="","",IF(AND(Worksheet!G108="",Worksheet!H108="")=TRUE,U88,IF(Worksheet!H108="","",Worksheet!H108)))</f>
        <v/>
      </c>
      <c r="V89" t="str">
        <f>IF(Worksheet!N108="","",Worksheet!N108)</f>
        <v/>
      </c>
      <c r="W89" t="str">
        <f>IF(Worksheet!O108="","",Worksheet!O108)</f>
        <v/>
      </c>
      <c r="X89" t="str">
        <f>IF(Worksheet!F108=0,"",Worksheet!F108)</f>
        <v/>
      </c>
      <c r="Y89" t="str">
        <f>IF(Worksheet!P108=0,"",Worksheet!P108)</f>
        <v/>
      </c>
      <c r="AD89" s="21"/>
      <c r="AE89" s="21"/>
    </row>
    <row r="90" spans="1:31" x14ac:dyDescent="0.25">
      <c r="A90" t="str">
        <f>IF(ISERROR(VLOOKUP(Worksheet!N109,MeasureLookup,2,FALSE))=FALSE,VLOOKUP(Worksheet!N109,MeasureLookup,2,FALSE),"")</f>
        <v/>
      </c>
      <c r="D90">
        <f>IF(ISERROR(Worksheet!P109)=FALSE,Worksheet!P109,"")</f>
        <v>0</v>
      </c>
      <c r="E90" s="6" t="s">
        <v>727</v>
      </c>
      <c r="F90" s="178"/>
      <c r="G90" s="178"/>
      <c r="H90" s="224" t="str">
        <f>IF(Worksheet!AN109&lt;&gt;"",IF(Worksheet!AN109&gt;0,Worksheet!AN109/IF(Worksheet!M109&gt;0,Worksheet!M109,Worksheet!L109),""),"")</f>
        <v/>
      </c>
      <c r="I90" s="225">
        <f>IF(ISBLANK(Worksheet!L109)=FALSE,Worksheet!L109,"")</f>
        <v>0</v>
      </c>
      <c r="J90" s="226" t="str">
        <f>IF(Worksheet!L109&lt;&gt;0, IFERROR(VLOOKUP(Worksheet!$C$12,SavingsSupportTable,3,FALSE)*Worksheet!AO109*IFERROR(1+VLOOKUP(Worksheet!$C$12,SavingsSupportTable,MATCH(Worksheet!$G$13,HVACe_Options,0)+4,FALSE),1)/IF(Worksheet!M109&gt;0,Worksheet!M109,Worksheet!L109),""),"")</f>
        <v/>
      </c>
      <c r="K90" s="226" t="str">
        <f>IF(Worksheet!L109&lt;&gt;0, IFERROR(VLOOKUP(Worksheet!$C$12,SavingsSupportTable,2,FALSE)*Worksheet!AO109*IF(IFERROR(MATCH(Worksheet!$G$13,HVACe_Options,0),0)&gt;0,1+VLOOKUP(Worksheet!$C$12,SavingsSupportTable,4,FALSE),1)/IF(Worksheet!M109&gt;0,Worksheet!M109,Worksheet!L109),""),"")</f>
        <v/>
      </c>
      <c r="L90" s="226" t="str">
        <f t="shared" si="2"/>
        <v/>
      </c>
      <c r="M90" s="226" t="str">
        <f>IF(Worksheet!L109&lt;&gt;0,IFERROR(VLOOKUP(Worksheet!$C$12,SavingsSupportTable,3,FALSE)*Worksheet!AO109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109&gt;0,Worksheet!M109,Worksheet!L109),0),"")</f>
        <v/>
      </c>
      <c r="N90" s="226" t="str">
        <f t="shared" si="3"/>
        <v/>
      </c>
      <c r="R90">
        <f>IF(ISBLANK(Worksheet!M109)=FALSE,Worksheet!M109,"")</f>
        <v>0</v>
      </c>
      <c r="S90" t="str">
        <f>IF(Worksheet!A109="-","",IF(Worksheet!A109="",S89,Worksheet!A109))</f>
        <v/>
      </c>
      <c r="T90" t="str">
        <f>IF(S90="","",IF(AND(Worksheet!G109="",Worksheet!H109="")=TRUE,T89,IF(Worksheet!G109="","",Worksheet!G109)))</f>
        <v/>
      </c>
      <c r="U90" t="str">
        <f>IF(S90="","",IF(AND(Worksheet!G109="",Worksheet!H109="")=TRUE,U89,IF(Worksheet!H109="","",Worksheet!H109)))</f>
        <v/>
      </c>
      <c r="V90" t="str">
        <f>IF(Worksheet!N109="","",Worksheet!N109)</f>
        <v/>
      </c>
      <c r="W90" t="str">
        <f>IF(Worksheet!O109="","",Worksheet!O109)</f>
        <v/>
      </c>
      <c r="X90" t="str">
        <f>IF(Worksheet!F109=0,"",Worksheet!F109)</f>
        <v/>
      </c>
      <c r="Y90" t="str">
        <f>IF(Worksheet!P109=0,"",Worksheet!P109)</f>
        <v/>
      </c>
      <c r="AD90" s="21"/>
      <c r="AE90" s="21"/>
    </row>
    <row r="91" spans="1:31" x14ac:dyDescent="0.25">
      <c r="A91" t="str">
        <f>IF(ISERROR(VLOOKUP(Worksheet!N110,MeasureLookup,2,FALSE))=FALSE,VLOOKUP(Worksheet!N110,MeasureLookup,2,FALSE),"")</f>
        <v/>
      </c>
      <c r="D91">
        <f>IF(ISERROR(Worksheet!P110)=FALSE,Worksheet!P110,"")</f>
        <v>0</v>
      </c>
      <c r="E91" s="6" t="s">
        <v>727</v>
      </c>
      <c r="F91" s="178"/>
      <c r="G91" s="178"/>
      <c r="H91" s="224" t="str">
        <f>IF(Worksheet!AN110&lt;&gt;"",IF(Worksheet!AN110&gt;0,Worksheet!AN110/IF(Worksheet!M110&gt;0,Worksheet!M110,Worksheet!L110),""),"")</f>
        <v/>
      </c>
      <c r="I91" s="225">
        <f>IF(ISBLANK(Worksheet!L110)=FALSE,Worksheet!L110,"")</f>
        <v>0</v>
      </c>
      <c r="J91" s="226" t="str">
        <f>IF(Worksheet!L110&lt;&gt;0, IFERROR(VLOOKUP(Worksheet!$C$12,SavingsSupportTable,3,FALSE)*Worksheet!AO110*IFERROR(1+VLOOKUP(Worksheet!$C$12,SavingsSupportTable,MATCH(Worksheet!$G$13,HVACe_Options,0)+4,FALSE),1)/IF(Worksheet!M110&gt;0,Worksheet!M110,Worksheet!L110),""),"")</f>
        <v/>
      </c>
      <c r="K91" s="226" t="str">
        <f>IF(Worksheet!L110&lt;&gt;0, IFERROR(VLOOKUP(Worksheet!$C$12,SavingsSupportTable,2,FALSE)*Worksheet!AO110*IF(IFERROR(MATCH(Worksheet!$G$13,HVACe_Options,0),0)&gt;0,1+VLOOKUP(Worksheet!$C$12,SavingsSupportTable,4,FALSE),1)/IF(Worksheet!M110&gt;0,Worksheet!M110,Worksheet!L110),""),"")</f>
        <v/>
      </c>
      <c r="L91" s="226" t="str">
        <f t="shared" si="2"/>
        <v/>
      </c>
      <c r="M91" s="226" t="str">
        <f>IF(Worksheet!L110&lt;&gt;0,IFERROR(VLOOKUP(Worksheet!$C$12,SavingsSupportTable,3,FALSE)*Worksheet!AO110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110&gt;0,Worksheet!M110,Worksheet!L110),0),"")</f>
        <v/>
      </c>
      <c r="N91" s="226" t="str">
        <f t="shared" si="3"/>
        <v/>
      </c>
      <c r="R91">
        <f>IF(ISBLANK(Worksheet!M110)=FALSE,Worksheet!M110,"")</f>
        <v>0</v>
      </c>
      <c r="S91" t="str">
        <f>IF(Worksheet!A110="-","",IF(Worksheet!A110="",S90,Worksheet!A110))</f>
        <v/>
      </c>
      <c r="T91" t="str">
        <f>IF(S91="","",IF(AND(Worksheet!G110="",Worksheet!H110="")=TRUE,T90,IF(Worksheet!G110="","",Worksheet!G110)))</f>
        <v/>
      </c>
      <c r="U91" t="str">
        <f>IF(S91="","",IF(AND(Worksheet!G110="",Worksheet!H110="")=TRUE,U90,IF(Worksheet!H110="","",Worksheet!H110)))</f>
        <v/>
      </c>
      <c r="V91" t="str">
        <f>IF(Worksheet!N110="","",Worksheet!N110)</f>
        <v/>
      </c>
      <c r="W91" t="str">
        <f>IF(Worksheet!O110="","",Worksheet!O110)</f>
        <v/>
      </c>
      <c r="X91" t="str">
        <f>IF(Worksheet!F110=0,"",Worksheet!F110)</f>
        <v/>
      </c>
      <c r="Y91" t="str">
        <f>IF(Worksheet!P110=0,"",Worksheet!P110)</f>
        <v/>
      </c>
      <c r="AD91" s="21"/>
      <c r="AE91" s="21"/>
    </row>
    <row r="92" spans="1:31" x14ac:dyDescent="0.25">
      <c r="A92" t="str">
        <f>IF(ISERROR(VLOOKUP(Worksheet!N111,MeasureLookup,2,FALSE))=FALSE,VLOOKUP(Worksheet!N111,MeasureLookup,2,FALSE),"")</f>
        <v/>
      </c>
      <c r="D92">
        <f>IF(ISERROR(Worksheet!P111)=FALSE,Worksheet!P111,"")</f>
        <v>0</v>
      </c>
      <c r="E92" s="6" t="s">
        <v>727</v>
      </c>
      <c r="F92" s="178"/>
      <c r="G92" s="178"/>
      <c r="H92" s="224" t="str">
        <f>IF(Worksheet!AN111&lt;&gt;"",IF(Worksheet!AN111&gt;0,Worksheet!AN111/IF(Worksheet!M111&gt;0,Worksheet!M111,Worksheet!L111),""),"")</f>
        <v/>
      </c>
      <c r="I92" s="225">
        <f>IF(ISBLANK(Worksheet!L111)=FALSE,Worksheet!L111,"")</f>
        <v>0</v>
      </c>
      <c r="J92" s="226" t="str">
        <f>IF(Worksheet!L111&lt;&gt;0, IFERROR(VLOOKUP(Worksheet!$C$12,SavingsSupportTable,3,FALSE)*Worksheet!AO111*IFERROR(1+VLOOKUP(Worksheet!$C$12,SavingsSupportTable,MATCH(Worksheet!$G$13,HVACe_Options,0)+4,FALSE),1)/IF(Worksheet!M111&gt;0,Worksheet!M111,Worksheet!L111),""),"")</f>
        <v/>
      </c>
      <c r="K92" s="226" t="str">
        <f>IF(Worksheet!L111&lt;&gt;0, IFERROR(VLOOKUP(Worksheet!$C$12,SavingsSupportTable,2,FALSE)*Worksheet!AO111*IF(IFERROR(MATCH(Worksheet!$G$13,HVACe_Options,0),0)&gt;0,1+VLOOKUP(Worksheet!$C$12,SavingsSupportTable,4,FALSE),1)/IF(Worksheet!M111&gt;0,Worksheet!M111,Worksheet!L111),""),"")</f>
        <v/>
      </c>
      <c r="L92" s="226" t="str">
        <f t="shared" si="2"/>
        <v/>
      </c>
      <c r="M92" s="226" t="str">
        <f>IF(Worksheet!L111&lt;&gt;0,IFERROR(VLOOKUP(Worksheet!$C$12,SavingsSupportTable,3,FALSE)*Worksheet!AO111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111&gt;0,Worksheet!M111,Worksheet!L111),0),"")</f>
        <v/>
      </c>
      <c r="N92" s="226" t="str">
        <f t="shared" si="3"/>
        <v/>
      </c>
      <c r="R92">
        <f>IF(ISBLANK(Worksheet!M111)=FALSE,Worksheet!M111,"")</f>
        <v>0</v>
      </c>
      <c r="S92" t="str">
        <f>IF(Worksheet!A111="-","",IF(Worksheet!A111="",S91,Worksheet!A111))</f>
        <v/>
      </c>
      <c r="T92" t="str">
        <f>IF(S92="","",IF(AND(Worksheet!G111="",Worksheet!H111="")=TRUE,T91,IF(Worksheet!G111="","",Worksheet!G111)))</f>
        <v/>
      </c>
      <c r="U92" t="str">
        <f>IF(S92="","",IF(AND(Worksheet!G111="",Worksheet!H111="")=TRUE,U91,IF(Worksheet!H111="","",Worksheet!H111)))</f>
        <v/>
      </c>
      <c r="V92" t="str">
        <f>IF(Worksheet!N111="","",Worksheet!N111)</f>
        <v/>
      </c>
      <c r="W92" t="str">
        <f>IF(Worksheet!O111="","",Worksheet!O111)</f>
        <v/>
      </c>
      <c r="X92" t="str">
        <f>IF(Worksheet!F111=0,"",Worksheet!F111)</f>
        <v/>
      </c>
      <c r="Y92" t="str">
        <f>IF(Worksheet!P111=0,"",Worksheet!P111)</f>
        <v/>
      </c>
      <c r="AD92" s="21"/>
      <c r="AE92" s="21"/>
    </row>
    <row r="93" spans="1:31" x14ac:dyDescent="0.25">
      <c r="A93" t="str">
        <f>IF(ISERROR(VLOOKUP(Worksheet!N112,MeasureLookup,2,FALSE))=FALSE,VLOOKUP(Worksheet!N112,MeasureLookup,2,FALSE),"")</f>
        <v/>
      </c>
      <c r="D93">
        <f>IF(ISERROR(Worksheet!P112)=FALSE,Worksheet!P112,"")</f>
        <v>0</v>
      </c>
      <c r="E93" s="6" t="s">
        <v>727</v>
      </c>
      <c r="F93" s="178"/>
      <c r="G93" s="178"/>
      <c r="H93" s="224" t="str">
        <f>IF(Worksheet!AN112&lt;&gt;"",IF(Worksheet!AN112&gt;0,Worksheet!AN112/IF(Worksheet!M112&gt;0,Worksheet!M112,Worksheet!L112),""),"")</f>
        <v/>
      </c>
      <c r="I93" s="225">
        <f>IF(ISBLANK(Worksheet!L112)=FALSE,Worksheet!L112,"")</f>
        <v>0</v>
      </c>
      <c r="J93" s="226" t="str">
        <f>IF(Worksheet!L112&lt;&gt;0, IFERROR(VLOOKUP(Worksheet!$C$12,SavingsSupportTable,3,FALSE)*Worksheet!AO112*IFERROR(1+VLOOKUP(Worksheet!$C$12,SavingsSupportTable,MATCH(Worksheet!$G$13,HVACe_Options,0)+4,FALSE),1)/IF(Worksheet!M112&gt;0,Worksheet!M112,Worksheet!L112),""),"")</f>
        <v/>
      </c>
      <c r="K93" s="226" t="str">
        <f>IF(Worksheet!L112&lt;&gt;0, IFERROR(VLOOKUP(Worksheet!$C$12,SavingsSupportTable,2,FALSE)*Worksheet!AO112*IF(IFERROR(MATCH(Worksheet!$G$13,HVACe_Options,0),0)&gt;0,1+VLOOKUP(Worksheet!$C$12,SavingsSupportTable,4,FALSE),1)/IF(Worksheet!M112&gt;0,Worksheet!M112,Worksheet!L112),""),"")</f>
        <v/>
      </c>
      <c r="L93" s="226" t="str">
        <f t="shared" si="2"/>
        <v/>
      </c>
      <c r="M93" s="226" t="str">
        <f>IF(Worksheet!L112&lt;&gt;0,IFERROR(VLOOKUP(Worksheet!$C$12,SavingsSupportTable,3,FALSE)*Worksheet!AO112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112&gt;0,Worksheet!M112,Worksheet!L112),0),"")</f>
        <v/>
      </c>
      <c r="N93" s="226" t="str">
        <f t="shared" si="3"/>
        <v/>
      </c>
      <c r="R93">
        <f>IF(ISBLANK(Worksheet!M112)=FALSE,Worksheet!M112,"")</f>
        <v>0</v>
      </c>
      <c r="S93" t="str">
        <f>IF(Worksheet!A112="-","",IF(Worksheet!A112="",S92,Worksheet!A112))</f>
        <v/>
      </c>
      <c r="T93" t="str">
        <f>IF(S93="","",IF(AND(Worksheet!G112="",Worksheet!H112="")=TRUE,T92,IF(Worksheet!G112="","",Worksheet!G112)))</f>
        <v/>
      </c>
      <c r="U93" t="str">
        <f>IF(S93="","",IF(AND(Worksheet!G112="",Worksheet!H112="")=TRUE,U92,IF(Worksheet!H112="","",Worksheet!H112)))</f>
        <v/>
      </c>
      <c r="V93" t="str">
        <f>IF(Worksheet!N112="","",Worksheet!N112)</f>
        <v/>
      </c>
      <c r="W93" t="str">
        <f>IF(Worksheet!O112="","",Worksheet!O112)</f>
        <v/>
      </c>
      <c r="X93" t="str">
        <f>IF(Worksheet!F112=0,"",Worksheet!F112)</f>
        <v/>
      </c>
      <c r="Y93" t="str">
        <f>IF(Worksheet!P112=0,"",Worksheet!P112)</f>
        <v/>
      </c>
      <c r="AD93" s="21"/>
      <c r="AE93" s="21"/>
    </row>
    <row r="94" spans="1:31" x14ac:dyDescent="0.25">
      <c r="A94" t="str">
        <f>IF(ISERROR(VLOOKUP(Worksheet!N113,MeasureLookup,2,FALSE))=FALSE,VLOOKUP(Worksheet!N113,MeasureLookup,2,FALSE),"")</f>
        <v/>
      </c>
      <c r="D94">
        <f>IF(ISERROR(Worksheet!P113)=FALSE,Worksheet!P113,"")</f>
        <v>0</v>
      </c>
      <c r="E94" s="6" t="s">
        <v>727</v>
      </c>
      <c r="F94" s="178"/>
      <c r="G94" s="178"/>
      <c r="H94" s="224" t="str">
        <f>IF(Worksheet!AN113&lt;&gt;"",IF(Worksheet!AN113&gt;0,Worksheet!AN113/IF(Worksheet!M113&gt;0,Worksheet!M113,Worksheet!L113),""),"")</f>
        <v/>
      </c>
      <c r="I94" s="225">
        <f>IF(ISBLANK(Worksheet!L113)=FALSE,Worksheet!L113,"")</f>
        <v>0</v>
      </c>
      <c r="J94" s="226" t="str">
        <f>IF(Worksheet!L113&lt;&gt;0, IFERROR(VLOOKUP(Worksheet!$C$12,SavingsSupportTable,3,FALSE)*Worksheet!AO113*IFERROR(1+VLOOKUP(Worksheet!$C$12,SavingsSupportTable,MATCH(Worksheet!$G$13,HVACe_Options,0)+4,FALSE),1)/IF(Worksheet!M113&gt;0,Worksheet!M113,Worksheet!L113),""),"")</f>
        <v/>
      </c>
      <c r="K94" s="226" t="str">
        <f>IF(Worksheet!L113&lt;&gt;0, IFERROR(VLOOKUP(Worksheet!$C$12,SavingsSupportTable,2,FALSE)*Worksheet!AO113*IF(IFERROR(MATCH(Worksheet!$G$13,HVACe_Options,0),0)&gt;0,1+VLOOKUP(Worksheet!$C$12,SavingsSupportTable,4,FALSE),1)/IF(Worksheet!M113&gt;0,Worksheet!M113,Worksheet!L113),""),"")</f>
        <v/>
      </c>
      <c r="L94" s="226" t="str">
        <f t="shared" si="2"/>
        <v/>
      </c>
      <c r="M94" s="226" t="str">
        <f>IF(Worksheet!L113&lt;&gt;0,IFERROR(VLOOKUP(Worksheet!$C$12,SavingsSupportTable,3,FALSE)*Worksheet!AO113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113&gt;0,Worksheet!M113,Worksheet!L113),0),"")</f>
        <v/>
      </c>
      <c r="N94" s="226" t="str">
        <f t="shared" si="3"/>
        <v/>
      </c>
      <c r="R94">
        <f>IF(ISBLANK(Worksheet!M113)=FALSE,Worksheet!M113,"")</f>
        <v>0</v>
      </c>
      <c r="S94" t="str">
        <f>IF(Worksheet!A113="-","",IF(Worksheet!A113="",S93,Worksheet!A113))</f>
        <v/>
      </c>
      <c r="T94" t="str">
        <f>IF(S94="","",IF(AND(Worksheet!G113="",Worksheet!H113="")=TRUE,T93,IF(Worksheet!G113="","",Worksheet!G113)))</f>
        <v/>
      </c>
      <c r="U94" t="str">
        <f>IF(S94="","",IF(AND(Worksheet!G113="",Worksheet!H113="")=TRUE,U93,IF(Worksheet!H113="","",Worksheet!H113)))</f>
        <v/>
      </c>
      <c r="V94" t="str">
        <f>IF(Worksheet!N113="","",Worksheet!N113)</f>
        <v/>
      </c>
      <c r="W94" t="str">
        <f>IF(Worksheet!O113="","",Worksheet!O113)</f>
        <v/>
      </c>
      <c r="X94" t="str">
        <f>IF(Worksheet!F113=0,"",Worksheet!F113)</f>
        <v/>
      </c>
      <c r="Y94" t="str">
        <f>IF(Worksheet!P113=0,"",Worksheet!P113)</f>
        <v/>
      </c>
      <c r="AD94" s="21"/>
      <c r="AE94" s="21"/>
    </row>
    <row r="95" spans="1:31" x14ac:dyDescent="0.25">
      <c r="A95" t="str">
        <f>IF(ISERROR(VLOOKUP(Worksheet!N114,MeasureLookup,2,FALSE))=FALSE,VLOOKUP(Worksheet!N114,MeasureLookup,2,FALSE),"")</f>
        <v/>
      </c>
      <c r="D95">
        <f>IF(ISERROR(Worksheet!P114)=FALSE,Worksheet!P114,"")</f>
        <v>0</v>
      </c>
      <c r="E95" s="6" t="s">
        <v>727</v>
      </c>
      <c r="F95" s="178"/>
      <c r="G95" s="178"/>
      <c r="H95" s="224" t="str">
        <f>IF(Worksheet!AN114&lt;&gt;"",IF(Worksheet!AN114&gt;0,Worksheet!AN114/IF(Worksheet!M114&gt;0,Worksheet!M114,Worksheet!L114),""),"")</f>
        <v/>
      </c>
      <c r="I95" s="225">
        <f>IF(ISBLANK(Worksheet!L114)=FALSE,Worksheet!L114,"")</f>
        <v>0</v>
      </c>
      <c r="J95" s="226" t="str">
        <f>IF(Worksheet!L114&lt;&gt;0, IFERROR(VLOOKUP(Worksheet!$C$12,SavingsSupportTable,3,FALSE)*Worksheet!AO114*IFERROR(1+VLOOKUP(Worksheet!$C$12,SavingsSupportTable,MATCH(Worksheet!$G$13,HVACe_Options,0)+4,FALSE),1)/IF(Worksheet!M114&gt;0,Worksheet!M114,Worksheet!L114),""),"")</f>
        <v/>
      </c>
      <c r="K95" s="226" t="str">
        <f>IF(Worksheet!L114&lt;&gt;0, IFERROR(VLOOKUP(Worksheet!$C$12,SavingsSupportTable,2,FALSE)*Worksheet!AO114*IF(IFERROR(MATCH(Worksheet!$G$13,HVACe_Options,0),0)&gt;0,1+VLOOKUP(Worksheet!$C$12,SavingsSupportTable,4,FALSE),1)/IF(Worksheet!M114&gt;0,Worksheet!M114,Worksheet!L114),""),"")</f>
        <v/>
      </c>
      <c r="L95" s="226" t="str">
        <f t="shared" si="2"/>
        <v/>
      </c>
      <c r="M95" s="226" t="str">
        <f>IF(Worksheet!L114&lt;&gt;0,IFERROR(VLOOKUP(Worksheet!$C$12,SavingsSupportTable,3,FALSE)*Worksheet!AO114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114&gt;0,Worksheet!M114,Worksheet!L114),0),"")</f>
        <v/>
      </c>
      <c r="N95" s="226" t="str">
        <f t="shared" si="3"/>
        <v/>
      </c>
      <c r="R95">
        <f>IF(ISBLANK(Worksheet!M114)=FALSE,Worksheet!M114,"")</f>
        <v>0</v>
      </c>
      <c r="S95" t="str">
        <f>IF(Worksheet!A114="-","",IF(Worksheet!A114="",S94,Worksheet!A114))</f>
        <v/>
      </c>
      <c r="T95" t="str">
        <f>IF(S95="","",IF(AND(Worksheet!G114="",Worksheet!H114="")=TRUE,T94,IF(Worksheet!G114="","",Worksheet!G114)))</f>
        <v/>
      </c>
      <c r="U95" t="str">
        <f>IF(S95="","",IF(AND(Worksheet!G114="",Worksheet!H114="")=TRUE,U94,IF(Worksheet!H114="","",Worksheet!H114)))</f>
        <v/>
      </c>
      <c r="V95" t="str">
        <f>IF(Worksheet!N114="","",Worksheet!N114)</f>
        <v/>
      </c>
      <c r="W95" t="str">
        <f>IF(Worksheet!O114="","",Worksheet!O114)</f>
        <v/>
      </c>
      <c r="X95" t="str">
        <f>IF(Worksheet!F114=0,"",Worksheet!F114)</f>
        <v/>
      </c>
      <c r="Y95" t="str">
        <f>IF(Worksheet!P114=0,"",Worksheet!P114)</f>
        <v/>
      </c>
      <c r="AD95" s="21"/>
      <c r="AE95" s="21"/>
    </row>
    <row r="96" spans="1:31" x14ac:dyDescent="0.25">
      <c r="A96" t="str">
        <f>IF(ISERROR(VLOOKUP(Worksheet!N115,MeasureLookup,2,FALSE))=FALSE,VLOOKUP(Worksheet!N115,MeasureLookup,2,FALSE),"")</f>
        <v/>
      </c>
      <c r="D96">
        <f>IF(ISERROR(Worksheet!P115)=FALSE,Worksheet!P115,"")</f>
        <v>0</v>
      </c>
      <c r="E96" s="6" t="s">
        <v>727</v>
      </c>
      <c r="F96" s="178"/>
      <c r="G96" s="178"/>
      <c r="H96" s="224" t="str">
        <f>IF(Worksheet!AN115&lt;&gt;"",IF(Worksheet!AN115&gt;0,Worksheet!AN115/IF(Worksheet!M115&gt;0,Worksheet!M115,Worksheet!L115),""),"")</f>
        <v/>
      </c>
      <c r="I96" s="225">
        <f>IF(ISBLANK(Worksheet!L115)=FALSE,Worksheet!L115,"")</f>
        <v>0</v>
      </c>
      <c r="J96" s="226" t="str">
        <f>IF(Worksheet!L115&lt;&gt;0, IFERROR(VLOOKUP(Worksheet!$C$12,SavingsSupportTable,3,FALSE)*Worksheet!AO115*IFERROR(1+VLOOKUP(Worksheet!$C$12,SavingsSupportTable,MATCH(Worksheet!$G$13,HVACe_Options,0)+4,FALSE),1)/IF(Worksheet!M115&gt;0,Worksheet!M115,Worksheet!L115),""),"")</f>
        <v/>
      </c>
      <c r="K96" s="226" t="str">
        <f>IF(Worksheet!L115&lt;&gt;0, IFERROR(VLOOKUP(Worksheet!$C$12,SavingsSupportTable,2,FALSE)*Worksheet!AO115*IF(IFERROR(MATCH(Worksheet!$G$13,HVACe_Options,0),0)&gt;0,1+VLOOKUP(Worksheet!$C$12,SavingsSupportTable,4,FALSE),1)/IF(Worksheet!M115&gt;0,Worksheet!M115,Worksheet!L115),""),"")</f>
        <v/>
      </c>
      <c r="L96" s="226" t="str">
        <f t="shared" si="2"/>
        <v/>
      </c>
      <c r="M96" s="226" t="str">
        <f>IF(Worksheet!L115&lt;&gt;0,IFERROR(VLOOKUP(Worksheet!$C$12,SavingsSupportTable,3,FALSE)*Worksheet!AO115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115&gt;0,Worksheet!M115,Worksheet!L115),0),"")</f>
        <v/>
      </c>
      <c r="N96" s="226" t="str">
        <f t="shared" si="3"/>
        <v/>
      </c>
      <c r="R96">
        <f>IF(ISBLANK(Worksheet!M115)=FALSE,Worksheet!M115,"")</f>
        <v>0</v>
      </c>
      <c r="S96" t="str">
        <f>IF(Worksheet!A115="-","",IF(Worksheet!A115="",S95,Worksheet!A115))</f>
        <v/>
      </c>
      <c r="T96" t="str">
        <f>IF(S96="","",IF(AND(Worksheet!G115="",Worksheet!H115="")=TRUE,T95,IF(Worksheet!G115="","",Worksheet!G115)))</f>
        <v/>
      </c>
      <c r="U96" t="str">
        <f>IF(S96="","",IF(AND(Worksheet!G115="",Worksheet!H115="")=TRUE,U95,IF(Worksheet!H115="","",Worksheet!H115)))</f>
        <v/>
      </c>
      <c r="V96" t="str">
        <f>IF(Worksheet!N115="","",Worksheet!N115)</f>
        <v/>
      </c>
      <c r="W96" t="str">
        <f>IF(Worksheet!O115="","",Worksheet!O115)</f>
        <v/>
      </c>
      <c r="X96" t="str">
        <f>IF(Worksheet!F115=0,"",Worksheet!F115)</f>
        <v/>
      </c>
      <c r="Y96" t="str">
        <f>IF(Worksheet!P115=0,"",Worksheet!P115)</f>
        <v/>
      </c>
      <c r="AD96" s="21"/>
      <c r="AE96" s="21"/>
    </row>
    <row r="97" spans="1:31" x14ac:dyDescent="0.25">
      <c r="A97" t="str">
        <f>IF(ISERROR(VLOOKUP(Worksheet!N116,MeasureLookup,2,FALSE))=FALSE,VLOOKUP(Worksheet!N116,MeasureLookup,2,FALSE),"")</f>
        <v/>
      </c>
      <c r="D97">
        <f>IF(ISERROR(Worksheet!P116)=FALSE,Worksheet!P116,"")</f>
        <v>0</v>
      </c>
      <c r="E97" s="6" t="s">
        <v>727</v>
      </c>
      <c r="F97" s="178"/>
      <c r="G97" s="178"/>
      <c r="H97" s="224" t="str">
        <f>IF(Worksheet!AN116&lt;&gt;"",IF(Worksheet!AN116&gt;0,Worksheet!AN116/IF(Worksheet!M116&gt;0,Worksheet!M116,Worksheet!L116),""),"")</f>
        <v/>
      </c>
      <c r="I97" s="225">
        <f>IF(ISBLANK(Worksheet!L116)=FALSE,Worksheet!L116,"")</f>
        <v>0</v>
      </c>
      <c r="J97" s="226" t="str">
        <f>IF(Worksheet!L116&lt;&gt;0, IFERROR(VLOOKUP(Worksheet!$C$12,SavingsSupportTable,3,FALSE)*Worksheet!AO116*IFERROR(1+VLOOKUP(Worksheet!$C$12,SavingsSupportTable,MATCH(Worksheet!$G$13,HVACe_Options,0)+4,FALSE),1)/IF(Worksheet!M116&gt;0,Worksheet!M116,Worksheet!L116),""),"")</f>
        <v/>
      </c>
      <c r="K97" s="226" t="str">
        <f>IF(Worksheet!L116&lt;&gt;0, IFERROR(VLOOKUP(Worksheet!$C$12,SavingsSupportTable,2,FALSE)*Worksheet!AO116*IF(IFERROR(MATCH(Worksheet!$G$13,HVACe_Options,0),0)&gt;0,1+VLOOKUP(Worksheet!$C$12,SavingsSupportTable,4,FALSE),1)/IF(Worksheet!M116&gt;0,Worksheet!M116,Worksheet!L116),""),"")</f>
        <v/>
      </c>
      <c r="L97" s="226" t="str">
        <f t="shared" si="2"/>
        <v/>
      </c>
      <c r="M97" s="226" t="str">
        <f>IF(Worksheet!L116&lt;&gt;0,IFERROR(VLOOKUP(Worksheet!$C$12,SavingsSupportTable,3,FALSE)*Worksheet!AO116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116&gt;0,Worksheet!M116,Worksheet!L116),0),"")</f>
        <v/>
      </c>
      <c r="N97" s="226" t="str">
        <f t="shared" si="3"/>
        <v/>
      </c>
      <c r="R97">
        <f>IF(ISBLANK(Worksheet!M116)=FALSE,Worksheet!M116,"")</f>
        <v>0</v>
      </c>
      <c r="S97" t="str">
        <f>IF(Worksheet!A116="-","",IF(Worksheet!A116="",S96,Worksheet!A116))</f>
        <v/>
      </c>
      <c r="T97" t="str">
        <f>IF(S97="","",IF(AND(Worksheet!G116="",Worksheet!H116="")=TRUE,T96,IF(Worksheet!G116="","",Worksheet!G116)))</f>
        <v/>
      </c>
      <c r="U97" t="str">
        <f>IF(S97="","",IF(AND(Worksheet!G116="",Worksheet!H116="")=TRUE,U96,IF(Worksheet!H116="","",Worksheet!H116)))</f>
        <v/>
      </c>
      <c r="V97" t="str">
        <f>IF(Worksheet!N116="","",Worksheet!N116)</f>
        <v/>
      </c>
      <c r="W97" t="str">
        <f>IF(Worksheet!O116="","",Worksheet!O116)</f>
        <v/>
      </c>
      <c r="X97" t="str">
        <f>IF(Worksheet!F116=0,"",Worksheet!F116)</f>
        <v/>
      </c>
      <c r="Y97" t="str">
        <f>IF(Worksheet!P116=0,"",Worksheet!P116)</f>
        <v/>
      </c>
      <c r="AD97" s="21"/>
      <c r="AE97" s="21"/>
    </row>
    <row r="98" spans="1:31" x14ac:dyDescent="0.25">
      <c r="A98" t="str">
        <f>IF(ISERROR(VLOOKUP(Worksheet!N117,MeasureLookup,2,FALSE))=FALSE,VLOOKUP(Worksheet!N117,MeasureLookup,2,FALSE),"")</f>
        <v/>
      </c>
      <c r="D98">
        <f>IF(ISERROR(Worksheet!P117)=FALSE,Worksheet!P117,"")</f>
        <v>0</v>
      </c>
      <c r="E98" s="6" t="s">
        <v>727</v>
      </c>
      <c r="F98" s="178"/>
      <c r="G98" s="178"/>
      <c r="H98" s="224" t="str">
        <f>IF(Worksheet!AN117&lt;&gt;"",IF(Worksheet!AN117&gt;0,Worksheet!AN117/IF(Worksheet!M117&gt;0,Worksheet!M117,Worksheet!L117),""),"")</f>
        <v/>
      </c>
      <c r="I98" s="225">
        <f>IF(ISBLANK(Worksheet!L117)=FALSE,Worksheet!L117,"")</f>
        <v>0</v>
      </c>
      <c r="J98" s="226" t="str">
        <f>IF(Worksheet!L117&lt;&gt;0, IFERROR(VLOOKUP(Worksheet!$C$12,SavingsSupportTable,3,FALSE)*Worksheet!AO117*IFERROR(1+VLOOKUP(Worksheet!$C$12,SavingsSupportTable,MATCH(Worksheet!$G$13,HVACe_Options,0)+4,FALSE),1)/IF(Worksheet!M117&gt;0,Worksheet!M117,Worksheet!L117),""),"")</f>
        <v/>
      </c>
      <c r="K98" s="226" t="str">
        <f>IF(Worksheet!L117&lt;&gt;0, IFERROR(VLOOKUP(Worksheet!$C$12,SavingsSupportTable,2,FALSE)*Worksheet!AO117*IF(IFERROR(MATCH(Worksheet!$G$13,HVACe_Options,0),0)&gt;0,1+VLOOKUP(Worksheet!$C$12,SavingsSupportTable,4,FALSE),1)/IF(Worksheet!M117&gt;0,Worksheet!M117,Worksheet!L117),""),"")</f>
        <v/>
      </c>
      <c r="L98" s="226" t="str">
        <f t="shared" si="2"/>
        <v/>
      </c>
      <c r="M98" s="226" t="str">
        <f>IF(Worksheet!L117&lt;&gt;0,IFERROR(VLOOKUP(Worksheet!$C$12,SavingsSupportTable,3,FALSE)*Worksheet!AO117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117&gt;0,Worksheet!M117,Worksheet!L117),0),"")</f>
        <v/>
      </c>
      <c r="N98" s="226" t="str">
        <f t="shared" si="3"/>
        <v/>
      </c>
      <c r="R98">
        <f>IF(ISBLANK(Worksheet!M117)=FALSE,Worksheet!M117,"")</f>
        <v>0</v>
      </c>
      <c r="S98" t="str">
        <f>IF(Worksheet!A117="-","",IF(Worksheet!A117="",S97,Worksheet!A117))</f>
        <v/>
      </c>
      <c r="T98" t="str">
        <f>IF(S98="","",IF(AND(Worksheet!G117="",Worksheet!H117="")=TRUE,T97,IF(Worksheet!G117="","",Worksheet!G117)))</f>
        <v/>
      </c>
      <c r="U98" t="str">
        <f>IF(S98="","",IF(AND(Worksheet!G117="",Worksheet!H117="")=TRUE,U97,IF(Worksheet!H117="","",Worksheet!H117)))</f>
        <v/>
      </c>
      <c r="V98" t="str">
        <f>IF(Worksheet!N117="","",Worksheet!N117)</f>
        <v/>
      </c>
      <c r="W98" t="str">
        <f>IF(Worksheet!O117="","",Worksheet!O117)</f>
        <v/>
      </c>
      <c r="X98" t="str">
        <f>IF(Worksheet!F117=0,"",Worksheet!F117)</f>
        <v/>
      </c>
      <c r="Y98" t="str">
        <f>IF(Worksheet!P117=0,"",Worksheet!P117)</f>
        <v/>
      </c>
      <c r="AD98" s="21"/>
      <c r="AE98" s="21"/>
    </row>
    <row r="99" spans="1:31" x14ac:dyDescent="0.25">
      <c r="A99" t="str">
        <f>IF(ISERROR(VLOOKUP(Worksheet!N118,MeasureLookup,2,FALSE))=FALSE,VLOOKUP(Worksheet!N118,MeasureLookup,2,FALSE),"")</f>
        <v/>
      </c>
      <c r="D99">
        <f>IF(ISERROR(Worksheet!P118)=FALSE,Worksheet!P118,"")</f>
        <v>0</v>
      </c>
      <c r="E99" s="6" t="s">
        <v>727</v>
      </c>
      <c r="F99" s="178"/>
      <c r="G99" s="178"/>
      <c r="H99" s="224" t="str">
        <f>IF(Worksheet!AN118&lt;&gt;"",IF(Worksheet!AN118&gt;0,Worksheet!AN118/IF(Worksheet!M118&gt;0,Worksheet!M118,Worksheet!L118),""),"")</f>
        <v/>
      </c>
      <c r="I99" s="225">
        <f>IF(ISBLANK(Worksheet!L118)=FALSE,Worksheet!L118,"")</f>
        <v>0</v>
      </c>
      <c r="J99" s="226" t="str">
        <f>IF(Worksheet!L118&lt;&gt;0, IFERROR(VLOOKUP(Worksheet!$C$12,SavingsSupportTable,3,FALSE)*Worksheet!AO118*IFERROR(1+VLOOKUP(Worksheet!$C$12,SavingsSupportTable,MATCH(Worksheet!$G$13,HVACe_Options,0)+4,FALSE),1)/IF(Worksheet!M118&gt;0,Worksheet!M118,Worksheet!L118),""),"")</f>
        <v/>
      </c>
      <c r="K99" s="226" t="str">
        <f>IF(Worksheet!L118&lt;&gt;0, IFERROR(VLOOKUP(Worksheet!$C$12,SavingsSupportTable,2,FALSE)*Worksheet!AO118*IF(IFERROR(MATCH(Worksheet!$G$13,HVACe_Options,0),0)&gt;0,1+VLOOKUP(Worksheet!$C$12,SavingsSupportTable,4,FALSE),1)/IF(Worksheet!M118&gt;0,Worksheet!M118,Worksheet!L118),""),"")</f>
        <v/>
      </c>
      <c r="L99" s="226" t="str">
        <f t="shared" si="2"/>
        <v/>
      </c>
      <c r="M99" s="226" t="str">
        <f>IF(Worksheet!L118&lt;&gt;0,IFERROR(VLOOKUP(Worksheet!$C$12,SavingsSupportTable,3,FALSE)*Worksheet!AO118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118&gt;0,Worksheet!M118,Worksheet!L118),0),"")</f>
        <v/>
      </c>
      <c r="N99" s="226" t="str">
        <f t="shared" si="3"/>
        <v/>
      </c>
      <c r="R99">
        <f>IF(ISBLANK(Worksheet!M118)=FALSE,Worksheet!M118,"")</f>
        <v>0</v>
      </c>
      <c r="S99" t="str">
        <f>IF(Worksheet!A118="-","",IF(Worksheet!A118="",S98,Worksheet!A118))</f>
        <v/>
      </c>
      <c r="T99" t="str">
        <f>IF(S99="","",IF(AND(Worksheet!G118="",Worksheet!H118="")=TRUE,T98,IF(Worksheet!G118="","",Worksheet!G118)))</f>
        <v/>
      </c>
      <c r="U99" t="str">
        <f>IF(S99="","",IF(AND(Worksheet!G118="",Worksheet!H118="")=TRUE,U98,IF(Worksheet!H118="","",Worksheet!H118)))</f>
        <v/>
      </c>
      <c r="V99" t="str">
        <f>IF(Worksheet!N118="","",Worksheet!N118)</f>
        <v/>
      </c>
      <c r="W99" t="str">
        <f>IF(Worksheet!O118="","",Worksheet!O118)</f>
        <v/>
      </c>
      <c r="X99" t="str">
        <f>IF(Worksheet!F118=0,"",Worksheet!F118)</f>
        <v/>
      </c>
      <c r="Y99" t="str">
        <f>IF(Worksheet!P118=0,"",Worksheet!P118)</f>
        <v/>
      </c>
      <c r="AD99" s="21"/>
      <c r="AE99" s="21"/>
    </row>
    <row r="100" spans="1:31" x14ac:dyDescent="0.25">
      <c r="A100" t="str">
        <f>IF(ISERROR(VLOOKUP(Worksheet!N119,MeasureLookup,2,FALSE))=FALSE,VLOOKUP(Worksheet!N119,MeasureLookup,2,FALSE),"")</f>
        <v/>
      </c>
      <c r="D100">
        <f>IF(ISERROR(Worksheet!P119)=FALSE,Worksheet!P119,"")</f>
        <v>0</v>
      </c>
      <c r="E100" s="6" t="s">
        <v>727</v>
      </c>
      <c r="F100" s="178"/>
      <c r="G100" s="178"/>
      <c r="H100" s="224" t="str">
        <f>IF(Worksheet!AN119&lt;&gt;"",IF(Worksheet!AN119&gt;0,Worksheet!AN119/IF(Worksheet!M119&gt;0,Worksheet!M119,Worksheet!L119),""),"")</f>
        <v/>
      </c>
      <c r="I100" s="225">
        <f>IF(ISBLANK(Worksheet!L119)=FALSE,Worksheet!L119,"")</f>
        <v>0</v>
      </c>
      <c r="J100" s="226" t="str">
        <f>IF(Worksheet!L119&lt;&gt;0, IFERROR(VLOOKUP(Worksheet!$C$12,SavingsSupportTable,3,FALSE)*Worksheet!AO119*IFERROR(1+VLOOKUP(Worksheet!$C$12,SavingsSupportTable,MATCH(Worksheet!$G$13,HVACe_Options,0)+4,FALSE),1)/IF(Worksheet!M119&gt;0,Worksheet!M119,Worksheet!L119),""),"")</f>
        <v/>
      </c>
      <c r="K100" s="226" t="str">
        <f>IF(Worksheet!L119&lt;&gt;0, IFERROR(VLOOKUP(Worksheet!$C$12,SavingsSupportTable,2,FALSE)*Worksheet!AO119*IF(IFERROR(MATCH(Worksheet!$G$13,HVACe_Options,0),0)&gt;0,1+VLOOKUP(Worksheet!$C$12,SavingsSupportTable,4,FALSE),1)/IF(Worksheet!M119&gt;0,Worksheet!M119,Worksheet!L119),""),"")</f>
        <v/>
      </c>
      <c r="L100" s="226" t="str">
        <f t="shared" si="2"/>
        <v/>
      </c>
      <c r="M100" s="226" t="str">
        <f>IF(Worksheet!L119&lt;&gt;0,IFERROR(VLOOKUP(Worksheet!$C$12,SavingsSupportTable,3,FALSE)*Worksheet!AO119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119&gt;0,Worksheet!M119,Worksheet!L119),0),"")</f>
        <v/>
      </c>
      <c r="N100" s="226" t="str">
        <f t="shared" si="3"/>
        <v/>
      </c>
      <c r="R100">
        <f>IF(ISBLANK(Worksheet!M119)=FALSE,Worksheet!M119,"")</f>
        <v>0</v>
      </c>
      <c r="S100" t="str">
        <f>IF(Worksheet!A119="-","",IF(Worksheet!A119="",S99,Worksheet!A119))</f>
        <v/>
      </c>
      <c r="T100" t="str">
        <f>IF(S100="","",IF(AND(Worksheet!G119="",Worksheet!H119="")=TRUE,T99,IF(Worksheet!G119="","",Worksheet!G119)))</f>
        <v/>
      </c>
      <c r="U100" t="str">
        <f>IF(S100="","",IF(AND(Worksheet!G119="",Worksheet!H119="")=TRUE,U99,IF(Worksheet!H119="","",Worksheet!H119)))</f>
        <v/>
      </c>
      <c r="V100" t="str">
        <f>IF(Worksheet!N119="","",Worksheet!N119)</f>
        <v/>
      </c>
      <c r="W100" t="str">
        <f>IF(Worksheet!O119="","",Worksheet!O119)</f>
        <v/>
      </c>
      <c r="X100" t="str">
        <f>IF(Worksheet!F119=0,"",Worksheet!F119)</f>
        <v/>
      </c>
      <c r="Y100" t="str">
        <f>IF(Worksheet!P119=0,"",Worksheet!P119)</f>
        <v/>
      </c>
      <c r="AD100" s="21"/>
      <c r="AE100" s="21"/>
    </row>
    <row r="101" spans="1:31" x14ac:dyDescent="0.25">
      <c r="A101" t="str">
        <f>IF(ISERROR(VLOOKUP(Worksheet!N120,MeasureLookup,2,FALSE))=FALSE,VLOOKUP(Worksheet!N120,MeasureLookup,2,FALSE),"")</f>
        <v/>
      </c>
      <c r="D101">
        <f>IF(ISERROR(Worksheet!P120)=FALSE,Worksheet!P120,"")</f>
        <v>0</v>
      </c>
      <c r="E101" s="6" t="s">
        <v>727</v>
      </c>
      <c r="F101" s="178"/>
      <c r="G101" s="178"/>
      <c r="H101" s="224" t="str">
        <f>IF(Worksheet!AN120&lt;&gt;"",IF(Worksheet!AN120&gt;0,Worksheet!AN120/IF(Worksheet!M120&gt;0,Worksheet!M120,Worksheet!L120),""),"")</f>
        <v/>
      </c>
      <c r="I101" s="225">
        <f>IF(ISBLANK(Worksheet!L120)=FALSE,Worksheet!L120,"")</f>
        <v>0</v>
      </c>
      <c r="J101" s="226" t="str">
        <f>IF(Worksheet!L120&lt;&gt;0, IFERROR(VLOOKUP(Worksheet!$C$12,SavingsSupportTable,3,FALSE)*Worksheet!AO120*IFERROR(1+VLOOKUP(Worksheet!$C$12,SavingsSupportTable,MATCH(Worksheet!$G$13,HVACe_Options,0)+4,FALSE),1)/IF(Worksheet!M120&gt;0,Worksheet!M120,Worksheet!L120),""),"")</f>
        <v/>
      </c>
      <c r="K101" s="226" t="str">
        <f>IF(Worksheet!L120&lt;&gt;0, IFERROR(VLOOKUP(Worksheet!$C$12,SavingsSupportTable,2,FALSE)*Worksheet!AO120*IF(IFERROR(MATCH(Worksheet!$G$13,HVACe_Options,0),0)&gt;0,1+VLOOKUP(Worksheet!$C$12,SavingsSupportTable,4,FALSE),1)/IF(Worksheet!M120&gt;0,Worksheet!M120,Worksheet!L120),""),"")</f>
        <v/>
      </c>
      <c r="L101" s="226" t="str">
        <f t="shared" si="2"/>
        <v/>
      </c>
      <c r="M101" s="226" t="str">
        <f>IF(Worksheet!L120&lt;&gt;0,IFERROR(VLOOKUP(Worksheet!$C$12,SavingsSupportTable,3,FALSE)*Worksheet!AO120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120&gt;0,Worksheet!M120,Worksheet!L120),0),"")</f>
        <v/>
      </c>
      <c r="N101" s="226" t="str">
        <f t="shared" si="3"/>
        <v/>
      </c>
      <c r="R101">
        <f>IF(ISBLANK(Worksheet!M120)=FALSE,Worksheet!M120,"")</f>
        <v>0</v>
      </c>
      <c r="S101" t="str">
        <f>IF(Worksheet!A120="-","",IF(Worksheet!A120="",S100,Worksheet!A120))</f>
        <v/>
      </c>
      <c r="T101" t="str">
        <f>IF(S101="","",IF(AND(Worksheet!G120="",Worksheet!H120="")=TRUE,T100,IF(Worksheet!G120="","",Worksheet!G120)))</f>
        <v/>
      </c>
      <c r="U101" t="str">
        <f>IF(S101="","",IF(AND(Worksheet!G120="",Worksheet!H120="")=TRUE,U100,IF(Worksheet!H120="","",Worksheet!H120)))</f>
        <v/>
      </c>
      <c r="V101" t="str">
        <f>IF(Worksheet!N120="","",Worksheet!N120)</f>
        <v/>
      </c>
      <c r="W101" t="str">
        <f>IF(Worksheet!O120="","",Worksheet!O120)</f>
        <v/>
      </c>
      <c r="X101" t="str">
        <f>IF(Worksheet!F120=0,"",Worksheet!F120)</f>
        <v/>
      </c>
      <c r="Y101" t="str">
        <f>IF(Worksheet!P120=0,"",Worksheet!P120)</f>
        <v/>
      </c>
      <c r="AD101" s="21"/>
      <c r="AE101" s="21"/>
    </row>
    <row r="102" spans="1:31" x14ac:dyDescent="0.25">
      <c r="A102" t="str">
        <f>IF(ISERROR(VLOOKUP(Worksheet!N121,MeasureLookup,2,FALSE))=FALSE,VLOOKUP(Worksheet!N121,MeasureLookup,2,FALSE),"")</f>
        <v/>
      </c>
      <c r="D102">
        <f>IF(ISERROR(Worksheet!P121)=FALSE,Worksheet!P121,"")</f>
        <v>0</v>
      </c>
      <c r="E102" s="6" t="s">
        <v>727</v>
      </c>
      <c r="F102" s="178"/>
      <c r="G102" s="178"/>
      <c r="H102" s="224" t="str">
        <f>IF(Worksheet!AN121&lt;&gt;"",IF(Worksheet!AN121&gt;0,Worksheet!AN121/IF(Worksheet!M121&gt;0,Worksheet!M121,Worksheet!L121),""),"")</f>
        <v/>
      </c>
      <c r="I102" s="225">
        <f>IF(ISBLANK(Worksheet!L121)=FALSE,Worksheet!L121,"")</f>
        <v>0</v>
      </c>
      <c r="J102" s="226" t="str">
        <f>IF(Worksheet!L121&lt;&gt;0, IFERROR(VLOOKUP(Worksheet!$C$12,SavingsSupportTable,3,FALSE)*Worksheet!AO121*IFERROR(1+VLOOKUP(Worksheet!$C$12,SavingsSupportTable,MATCH(Worksheet!$G$13,HVACe_Options,0)+4,FALSE),1)/IF(Worksheet!M121&gt;0,Worksheet!M121,Worksheet!L121),""),"")</f>
        <v/>
      </c>
      <c r="K102" s="226" t="str">
        <f>IF(Worksheet!L121&lt;&gt;0, IFERROR(VLOOKUP(Worksheet!$C$12,SavingsSupportTable,2,FALSE)*Worksheet!AO121*IF(IFERROR(MATCH(Worksheet!$G$13,HVACe_Options,0),0)&gt;0,1+VLOOKUP(Worksheet!$C$12,SavingsSupportTable,4,FALSE),1)/IF(Worksheet!M121&gt;0,Worksheet!M121,Worksheet!L121),""),"")</f>
        <v/>
      </c>
      <c r="L102" s="226" t="str">
        <f t="shared" si="2"/>
        <v/>
      </c>
      <c r="M102" s="226" t="str">
        <f>IF(Worksheet!L121&lt;&gt;0,IFERROR(VLOOKUP(Worksheet!$C$12,SavingsSupportTable,3,FALSE)*Worksheet!AO121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121&gt;0,Worksheet!M121,Worksheet!L121),0),"")</f>
        <v/>
      </c>
      <c r="N102" s="226" t="str">
        <f t="shared" si="3"/>
        <v/>
      </c>
      <c r="R102">
        <f>IF(ISBLANK(Worksheet!M121)=FALSE,Worksheet!M121,"")</f>
        <v>0</v>
      </c>
      <c r="S102" t="str">
        <f>IF(Worksheet!A121="-","",IF(Worksheet!A121="",S101,Worksheet!A121))</f>
        <v/>
      </c>
      <c r="T102" t="str">
        <f>IF(S102="","",IF(AND(Worksheet!G121="",Worksheet!H121="")=TRUE,T101,IF(Worksheet!G121="","",Worksheet!G121)))</f>
        <v/>
      </c>
      <c r="U102" t="str">
        <f>IF(S102="","",IF(AND(Worksheet!G121="",Worksheet!H121="")=TRUE,U101,IF(Worksheet!H121="","",Worksheet!H121)))</f>
        <v/>
      </c>
      <c r="V102" t="str">
        <f>IF(Worksheet!N121="","",Worksheet!N121)</f>
        <v/>
      </c>
      <c r="W102" t="str">
        <f>IF(Worksheet!O121="","",Worksheet!O121)</f>
        <v/>
      </c>
      <c r="X102" t="str">
        <f>IF(Worksheet!F121=0,"",Worksheet!F121)</f>
        <v/>
      </c>
      <c r="Y102" t="str">
        <f>IF(Worksheet!P121=0,"",Worksheet!P121)</f>
        <v/>
      </c>
      <c r="AD102" s="21"/>
      <c r="AE102" s="21"/>
    </row>
    <row r="103" spans="1:31" x14ac:dyDescent="0.25">
      <c r="A103" t="str">
        <f>IF(ISERROR(VLOOKUP(Worksheet!N122,MeasureLookup,2,FALSE))=FALSE,VLOOKUP(Worksheet!N122,MeasureLookup,2,FALSE),"")</f>
        <v/>
      </c>
      <c r="D103">
        <f>IF(ISERROR(Worksheet!P122)=FALSE,Worksheet!P122,"")</f>
        <v>0</v>
      </c>
      <c r="E103" s="6" t="s">
        <v>727</v>
      </c>
      <c r="F103" s="178"/>
      <c r="G103" s="178"/>
      <c r="H103" s="224" t="str">
        <f>IF(Worksheet!AN122&lt;&gt;"",IF(Worksheet!AN122&gt;0,Worksheet!AN122/IF(Worksheet!M122&gt;0,Worksheet!M122,Worksheet!L122),""),"")</f>
        <v/>
      </c>
      <c r="I103" s="225">
        <f>IF(ISBLANK(Worksheet!L122)=FALSE,Worksheet!L122,"")</f>
        <v>0</v>
      </c>
      <c r="J103" s="226" t="str">
        <f>IF(Worksheet!L122&lt;&gt;0, IFERROR(VLOOKUP(Worksheet!$C$12,SavingsSupportTable,3,FALSE)*Worksheet!AO122*IFERROR(1+VLOOKUP(Worksheet!$C$12,SavingsSupportTable,MATCH(Worksheet!$G$13,HVACe_Options,0)+4,FALSE),1)/IF(Worksheet!M122&gt;0,Worksheet!M122,Worksheet!L122),""),"")</f>
        <v/>
      </c>
      <c r="K103" s="226" t="str">
        <f>IF(Worksheet!L122&lt;&gt;0, IFERROR(VLOOKUP(Worksheet!$C$12,SavingsSupportTable,2,FALSE)*Worksheet!AO122*IF(IFERROR(MATCH(Worksheet!$G$13,HVACe_Options,0),0)&gt;0,1+VLOOKUP(Worksheet!$C$12,SavingsSupportTable,4,FALSE),1)/IF(Worksheet!M122&gt;0,Worksheet!M122,Worksheet!L122),""),"")</f>
        <v/>
      </c>
      <c r="L103" s="226" t="str">
        <f t="shared" si="2"/>
        <v/>
      </c>
      <c r="M103" s="226" t="str">
        <f>IF(Worksheet!L122&lt;&gt;0,IFERROR(VLOOKUP(Worksheet!$C$12,SavingsSupportTable,3,FALSE)*Worksheet!AO122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122&gt;0,Worksheet!M122,Worksheet!L122),0),"")</f>
        <v/>
      </c>
      <c r="N103" s="226" t="str">
        <f t="shared" si="3"/>
        <v/>
      </c>
      <c r="R103">
        <f>IF(ISBLANK(Worksheet!M122)=FALSE,Worksheet!M122,"")</f>
        <v>0</v>
      </c>
      <c r="S103" t="str">
        <f>IF(Worksheet!A122="-","",IF(Worksheet!A122="",S102,Worksheet!A122))</f>
        <v/>
      </c>
      <c r="T103" t="str">
        <f>IF(S103="","",IF(AND(Worksheet!G122="",Worksheet!H122="")=TRUE,T102,IF(Worksheet!G122="","",Worksheet!G122)))</f>
        <v/>
      </c>
      <c r="U103" t="str">
        <f>IF(S103="","",IF(AND(Worksheet!G122="",Worksheet!H122="")=TRUE,U102,IF(Worksheet!H122="","",Worksheet!H122)))</f>
        <v/>
      </c>
      <c r="V103" t="str">
        <f>IF(Worksheet!N122="","",Worksheet!N122)</f>
        <v/>
      </c>
      <c r="W103" t="str">
        <f>IF(Worksheet!O122="","",Worksheet!O122)</f>
        <v/>
      </c>
      <c r="X103" t="str">
        <f>IF(Worksheet!F122=0,"",Worksheet!F122)</f>
        <v/>
      </c>
      <c r="Y103" t="str">
        <f>IF(Worksheet!P122=0,"",Worksheet!P122)</f>
        <v/>
      </c>
      <c r="AD103" s="21"/>
      <c r="AE103" s="21"/>
    </row>
    <row r="104" spans="1:31" x14ac:dyDescent="0.25">
      <c r="A104" t="str">
        <f>IF(ISERROR(VLOOKUP(Worksheet!N123,MeasureLookup,2,FALSE))=FALSE,VLOOKUP(Worksheet!N123,MeasureLookup,2,FALSE),"")</f>
        <v/>
      </c>
      <c r="D104">
        <f>IF(ISERROR(Worksheet!P123)=FALSE,Worksheet!P123,"")</f>
        <v>0</v>
      </c>
      <c r="E104" s="6" t="s">
        <v>727</v>
      </c>
      <c r="F104" s="178"/>
      <c r="G104" s="178"/>
      <c r="H104" s="224" t="str">
        <f>IF(Worksheet!AN123&lt;&gt;"",IF(Worksheet!AN123&gt;0,Worksheet!AN123/IF(Worksheet!M123&gt;0,Worksheet!M123,Worksheet!L123),""),"")</f>
        <v/>
      </c>
      <c r="I104" s="225">
        <f>IF(ISBLANK(Worksheet!L123)=FALSE,Worksheet!L123,"")</f>
        <v>0</v>
      </c>
      <c r="J104" s="226" t="str">
        <f>IF(Worksheet!L123&lt;&gt;0, IFERROR(VLOOKUP(Worksheet!$C$12,SavingsSupportTable,3,FALSE)*Worksheet!AO123*IFERROR(1+VLOOKUP(Worksheet!$C$12,SavingsSupportTable,MATCH(Worksheet!$G$13,HVACe_Options,0)+4,FALSE),1)/IF(Worksheet!M123&gt;0,Worksheet!M123,Worksheet!L123),""),"")</f>
        <v/>
      </c>
      <c r="K104" s="226" t="str">
        <f>IF(Worksheet!L123&lt;&gt;0, IFERROR(VLOOKUP(Worksheet!$C$12,SavingsSupportTable,2,FALSE)*Worksheet!AO123*IF(IFERROR(MATCH(Worksheet!$G$13,HVACe_Options,0),0)&gt;0,1+VLOOKUP(Worksheet!$C$12,SavingsSupportTable,4,FALSE),1)/IF(Worksheet!M123&gt;0,Worksheet!M123,Worksheet!L123),""),"")</f>
        <v/>
      </c>
      <c r="L104" s="226" t="str">
        <f t="shared" si="2"/>
        <v/>
      </c>
      <c r="M104" s="226" t="str">
        <f>IF(Worksheet!L123&lt;&gt;0,IFERROR(VLOOKUP(Worksheet!$C$12,SavingsSupportTable,3,FALSE)*Worksheet!AO123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123&gt;0,Worksheet!M123,Worksheet!L123),0),"")</f>
        <v/>
      </c>
      <c r="N104" s="226" t="str">
        <f t="shared" si="3"/>
        <v/>
      </c>
      <c r="R104">
        <f>IF(ISBLANK(Worksheet!M123)=FALSE,Worksheet!M123,"")</f>
        <v>0</v>
      </c>
      <c r="S104" t="str">
        <f>IF(Worksheet!A123="-","",IF(Worksheet!A123="",S103,Worksheet!A123))</f>
        <v/>
      </c>
      <c r="T104" t="str">
        <f>IF(S104="","",IF(AND(Worksheet!G123="",Worksheet!H123="")=TRUE,T103,IF(Worksheet!G123="","",Worksheet!G123)))</f>
        <v/>
      </c>
      <c r="U104" t="str">
        <f>IF(S104="","",IF(AND(Worksheet!G123="",Worksheet!H123="")=TRUE,U103,IF(Worksheet!H123="","",Worksheet!H123)))</f>
        <v/>
      </c>
      <c r="V104" t="str">
        <f>IF(Worksheet!N123="","",Worksheet!N123)</f>
        <v/>
      </c>
      <c r="W104" t="str">
        <f>IF(Worksheet!O123="","",Worksheet!O123)</f>
        <v/>
      </c>
      <c r="X104" t="str">
        <f>IF(Worksheet!F123=0,"",Worksheet!F123)</f>
        <v/>
      </c>
      <c r="Y104" t="str">
        <f>IF(Worksheet!P123=0,"",Worksheet!P123)</f>
        <v/>
      </c>
      <c r="AD104" s="21"/>
      <c r="AE104" s="21"/>
    </row>
    <row r="105" spans="1:31" x14ac:dyDescent="0.25">
      <c r="A105" t="str">
        <f>IF(ISERROR(VLOOKUP(Worksheet!N124,MeasureLookup,2,FALSE))=FALSE,VLOOKUP(Worksheet!N124,MeasureLookup,2,FALSE),"")</f>
        <v/>
      </c>
      <c r="D105">
        <f>IF(ISERROR(Worksheet!P124)=FALSE,Worksheet!P124,"")</f>
        <v>0</v>
      </c>
      <c r="E105" s="6" t="s">
        <v>727</v>
      </c>
      <c r="F105" s="178"/>
      <c r="G105" s="178"/>
      <c r="H105" s="224" t="str">
        <f>IF(Worksheet!AN124&lt;&gt;"",IF(Worksheet!AN124&gt;0,Worksheet!AN124/IF(Worksheet!M124&gt;0,Worksheet!M124,Worksheet!L124),""),"")</f>
        <v/>
      </c>
      <c r="I105" s="225">
        <f>IF(ISBLANK(Worksheet!L124)=FALSE,Worksheet!L124,"")</f>
        <v>0</v>
      </c>
      <c r="J105" s="226" t="str">
        <f>IF(Worksheet!L124&lt;&gt;0, IFERROR(VLOOKUP(Worksheet!$C$12,SavingsSupportTable,3,FALSE)*Worksheet!AO124*IFERROR(1+VLOOKUP(Worksheet!$C$12,SavingsSupportTable,MATCH(Worksheet!$G$13,HVACe_Options,0)+4,FALSE),1)/IF(Worksheet!M124&gt;0,Worksheet!M124,Worksheet!L124),""),"")</f>
        <v/>
      </c>
      <c r="K105" s="226" t="str">
        <f>IF(Worksheet!L124&lt;&gt;0, IFERROR(VLOOKUP(Worksheet!$C$12,SavingsSupportTable,2,FALSE)*Worksheet!AO124*IF(IFERROR(MATCH(Worksheet!$G$13,HVACe_Options,0),0)&gt;0,1+VLOOKUP(Worksheet!$C$12,SavingsSupportTable,4,FALSE),1)/IF(Worksheet!M124&gt;0,Worksheet!M124,Worksheet!L124),""),"")</f>
        <v/>
      </c>
      <c r="L105" s="226" t="str">
        <f t="shared" si="2"/>
        <v/>
      </c>
      <c r="M105" s="226" t="str">
        <f>IF(Worksheet!L124&lt;&gt;0,IFERROR(VLOOKUP(Worksheet!$C$12,SavingsSupportTable,3,FALSE)*Worksheet!AO124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124&gt;0,Worksheet!M124,Worksheet!L124),0),"")</f>
        <v/>
      </c>
      <c r="N105" s="226" t="str">
        <f t="shared" si="3"/>
        <v/>
      </c>
      <c r="R105">
        <f>IF(ISBLANK(Worksheet!M124)=FALSE,Worksheet!M124,"")</f>
        <v>0</v>
      </c>
      <c r="S105" t="str">
        <f>IF(Worksheet!A124="-","",IF(Worksheet!A124="",S104,Worksheet!A124))</f>
        <v/>
      </c>
      <c r="T105" t="str">
        <f>IF(S105="","",IF(AND(Worksheet!G124="",Worksheet!H124="")=TRUE,T104,IF(Worksheet!G124="","",Worksheet!G124)))</f>
        <v/>
      </c>
      <c r="U105" t="str">
        <f>IF(S105="","",IF(AND(Worksheet!G124="",Worksheet!H124="")=TRUE,U104,IF(Worksheet!H124="","",Worksheet!H124)))</f>
        <v/>
      </c>
      <c r="V105" t="str">
        <f>IF(Worksheet!N124="","",Worksheet!N124)</f>
        <v/>
      </c>
      <c r="W105" t="str">
        <f>IF(Worksheet!O124="","",Worksheet!O124)</f>
        <v/>
      </c>
      <c r="X105" t="str">
        <f>IF(Worksheet!F124=0,"",Worksheet!F124)</f>
        <v/>
      </c>
      <c r="Y105" t="str">
        <f>IF(Worksheet!P124=0,"",Worksheet!P124)</f>
        <v/>
      </c>
      <c r="AD105" s="21"/>
      <c r="AE105" s="21"/>
    </row>
    <row r="106" spans="1:31" x14ac:dyDescent="0.25">
      <c r="A106" t="str">
        <f>IF(ISERROR(VLOOKUP(Worksheet!N125,MeasureLookup,2,FALSE))=FALSE,VLOOKUP(Worksheet!N125,MeasureLookup,2,FALSE),"")</f>
        <v/>
      </c>
      <c r="D106">
        <f>IF(ISERROR(Worksheet!P125)=FALSE,Worksheet!P125,"")</f>
        <v>0</v>
      </c>
      <c r="E106" s="6" t="s">
        <v>727</v>
      </c>
      <c r="F106" s="178"/>
      <c r="G106" s="178"/>
      <c r="H106" s="224" t="str">
        <f>IF(Worksheet!AN125&lt;&gt;"",IF(Worksheet!AN125&gt;0,Worksheet!AN125/IF(Worksheet!M125&gt;0,Worksheet!M125,Worksheet!L125),""),"")</f>
        <v/>
      </c>
      <c r="I106" s="225">
        <f>IF(ISBLANK(Worksheet!L125)=FALSE,Worksheet!L125,"")</f>
        <v>0</v>
      </c>
      <c r="J106" s="226" t="str">
        <f>IF(Worksheet!L125&lt;&gt;0, IFERROR(VLOOKUP(Worksheet!$C$12,SavingsSupportTable,3,FALSE)*Worksheet!AO125*IFERROR(1+VLOOKUP(Worksheet!$C$12,SavingsSupportTable,MATCH(Worksheet!$G$13,HVACe_Options,0)+4,FALSE),1)/IF(Worksheet!M125&gt;0,Worksheet!M125,Worksheet!L125),""),"")</f>
        <v/>
      </c>
      <c r="K106" s="226" t="str">
        <f>IF(Worksheet!L125&lt;&gt;0, IFERROR(VLOOKUP(Worksheet!$C$12,SavingsSupportTable,2,FALSE)*Worksheet!AO125*IF(IFERROR(MATCH(Worksheet!$G$13,HVACe_Options,0),0)&gt;0,1+VLOOKUP(Worksheet!$C$12,SavingsSupportTable,4,FALSE),1)/IF(Worksheet!M125&gt;0,Worksheet!M125,Worksheet!L125),""),"")</f>
        <v/>
      </c>
      <c r="L106" s="226" t="str">
        <f t="shared" si="2"/>
        <v/>
      </c>
      <c r="M106" s="226" t="str">
        <f>IF(Worksheet!L125&lt;&gt;0,IFERROR(VLOOKUP(Worksheet!$C$12,SavingsSupportTable,3,FALSE)*Worksheet!AO125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125&gt;0,Worksheet!M125,Worksheet!L125),0),"")</f>
        <v/>
      </c>
      <c r="N106" s="226" t="str">
        <f t="shared" si="3"/>
        <v/>
      </c>
      <c r="R106">
        <f>IF(ISBLANK(Worksheet!M125)=FALSE,Worksheet!M125,"")</f>
        <v>0</v>
      </c>
      <c r="S106" t="str">
        <f>IF(Worksheet!A125="-","",IF(Worksheet!A125="",S105,Worksheet!A125))</f>
        <v/>
      </c>
      <c r="T106" t="str">
        <f>IF(S106="","",IF(AND(Worksheet!G125="",Worksheet!H125="")=TRUE,T105,IF(Worksheet!G125="","",Worksheet!G125)))</f>
        <v/>
      </c>
      <c r="U106" t="str">
        <f>IF(S106="","",IF(AND(Worksheet!G125="",Worksheet!H125="")=TRUE,U105,IF(Worksheet!H125="","",Worksheet!H125)))</f>
        <v/>
      </c>
      <c r="V106" t="str">
        <f>IF(Worksheet!N125="","",Worksheet!N125)</f>
        <v/>
      </c>
      <c r="W106" t="str">
        <f>IF(Worksheet!O125="","",Worksheet!O125)</f>
        <v/>
      </c>
      <c r="X106" t="str">
        <f>IF(Worksheet!F125=0,"",Worksheet!F125)</f>
        <v/>
      </c>
      <c r="Y106" t="str">
        <f>IF(Worksheet!P125=0,"",Worksheet!P125)</f>
        <v/>
      </c>
      <c r="AD106" s="21"/>
      <c r="AE106" s="21"/>
    </row>
    <row r="107" spans="1:31" x14ac:dyDescent="0.25">
      <c r="A107" t="str">
        <f>IF(ISERROR(VLOOKUP(Worksheet!N126,MeasureLookup,2,FALSE))=FALSE,VLOOKUP(Worksheet!N126,MeasureLookup,2,FALSE),"")</f>
        <v/>
      </c>
      <c r="D107">
        <f>IF(ISERROR(Worksheet!P126)=FALSE,Worksheet!P126,"")</f>
        <v>0</v>
      </c>
      <c r="E107" s="6" t="s">
        <v>727</v>
      </c>
      <c r="F107" s="178"/>
      <c r="G107" s="178"/>
      <c r="H107" s="224" t="str">
        <f>IF(Worksheet!AN126&lt;&gt;"",IF(Worksheet!AN126&gt;0,Worksheet!AN126/IF(Worksheet!M126&gt;0,Worksheet!M126,Worksheet!L126),""),"")</f>
        <v/>
      </c>
      <c r="I107" s="225">
        <f>IF(ISBLANK(Worksheet!L126)=FALSE,Worksheet!L126,"")</f>
        <v>0</v>
      </c>
      <c r="J107" s="226" t="str">
        <f>IF(Worksheet!L126&lt;&gt;0, IFERROR(VLOOKUP(Worksheet!$C$12,SavingsSupportTable,3,FALSE)*Worksheet!AO126*IFERROR(1+VLOOKUP(Worksheet!$C$12,SavingsSupportTable,MATCH(Worksheet!$G$13,HVACe_Options,0)+4,FALSE),1)/IF(Worksheet!M126&gt;0,Worksheet!M126,Worksheet!L126),""),"")</f>
        <v/>
      </c>
      <c r="K107" s="226" t="str">
        <f>IF(Worksheet!L126&lt;&gt;0, IFERROR(VLOOKUP(Worksheet!$C$12,SavingsSupportTable,2,FALSE)*Worksheet!AO126*IF(IFERROR(MATCH(Worksheet!$G$13,HVACe_Options,0),0)&gt;0,1+VLOOKUP(Worksheet!$C$12,SavingsSupportTable,4,FALSE),1)/IF(Worksheet!M126&gt;0,Worksheet!M126,Worksheet!L126),""),"")</f>
        <v/>
      </c>
      <c r="L107" s="226" t="str">
        <f t="shared" si="2"/>
        <v/>
      </c>
      <c r="M107" s="226" t="str">
        <f>IF(Worksheet!L126&lt;&gt;0,IFERROR(VLOOKUP(Worksheet!$C$12,SavingsSupportTable,3,FALSE)*Worksheet!AO126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126&gt;0,Worksheet!M126,Worksheet!L126),0),"")</f>
        <v/>
      </c>
      <c r="N107" s="226" t="str">
        <f t="shared" si="3"/>
        <v/>
      </c>
      <c r="R107">
        <f>IF(ISBLANK(Worksheet!M126)=FALSE,Worksheet!M126,"")</f>
        <v>0</v>
      </c>
      <c r="S107" t="str">
        <f>IF(Worksheet!A126="-","",IF(Worksheet!A126="",S106,Worksheet!A126))</f>
        <v/>
      </c>
      <c r="T107" t="str">
        <f>IF(S107="","",IF(AND(Worksheet!G126="",Worksheet!H126="")=TRUE,T106,IF(Worksheet!G126="","",Worksheet!G126)))</f>
        <v/>
      </c>
      <c r="U107" t="str">
        <f>IF(S107="","",IF(AND(Worksheet!G126="",Worksheet!H126="")=TRUE,U106,IF(Worksheet!H126="","",Worksheet!H126)))</f>
        <v/>
      </c>
      <c r="V107" t="str">
        <f>IF(Worksheet!N126="","",Worksheet!N126)</f>
        <v/>
      </c>
      <c r="W107" t="str">
        <f>IF(Worksheet!O126="","",Worksheet!O126)</f>
        <v/>
      </c>
      <c r="X107" t="str">
        <f>IF(Worksheet!F126=0,"",Worksheet!F126)</f>
        <v/>
      </c>
      <c r="Y107" t="str">
        <f>IF(Worksheet!P126=0,"",Worksheet!P126)</f>
        <v/>
      </c>
      <c r="AD107" s="21"/>
      <c r="AE107" s="21"/>
    </row>
    <row r="108" spans="1:31" x14ac:dyDescent="0.25">
      <c r="A108" t="str">
        <f>IF(ISERROR(VLOOKUP(Worksheet!N127,MeasureLookup,2,FALSE))=FALSE,VLOOKUP(Worksheet!N127,MeasureLookup,2,FALSE),"")</f>
        <v/>
      </c>
      <c r="D108">
        <f>IF(ISERROR(Worksheet!P127)=FALSE,Worksheet!P127,"")</f>
        <v>0</v>
      </c>
      <c r="E108" s="6" t="s">
        <v>727</v>
      </c>
      <c r="F108" s="178"/>
      <c r="G108" s="178"/>
      <c r="H108" s="224" t="str">
        <f>IF(Worksheet!AN127&lt;&gt;"",IF(Worksheet!AN127&gt;0,Worksheet!AN127/IF(Worksheet!M127&gt;0,Worksheet!M127,Worksheet!L127),""),"")</f>
        <v/>
      </c>
      <c r="I108" s="225">
        <f>IF(ISBLANK(Worksheet!L127)=FALSE,Worksheet!L127,"")</f>
        <v>0</v>
      </c>
      <c r="J108" s="226" t="str">
        <f>IF(Worksheet!L127&lt;&gt;0, IFERROR(VLOOKUP(Worksheet!$C$12,SavingsSupportTable,3,FALSE)*Worksheet!AO127*IFERROR(1+VLOOKUP(Worksheet!$C$12,SavingsSupportTable,MATCH(Worksheet!$G$13,HVACe_Options,0)+4,FALSE),1)/IF(Worksheet!M127&gt;0,Worksheet!M127,Worksheet!L127),""),"")</f>
        <v/>
      </c>
      <c r="K108" s="226" t="str">
        <f>IF(Worksheet!L127&lt;&gt;0, IFERROR(VLOOKUP(Worksheet!$C$12,SavingsSupportTable,2,FALSE)*Worksheet!AO127*IF(IFERROR(MATCH(Worksheet!$G$13,HVACe_Options,0),0)&gt;0,1+VLOOKUP(Worksheet!$C$12,SavingsSupportTable,4,FALSE),1)/IF(Worksheet!M127&gt;0,Worksheet!M127,Worksheet!L127),""),"")</f>
        <v/>
      </c>
      <c r="L108" s="226" t="str">
        <f t="shared" si="2"/>
        <v/>
      </c>
      <c r="M108" s="226" t="str">
        <f>IF(Worksheet!L127&lt;&gt;0,IFERROR(VLOOKUP(Worksheet!$C$12,SavingsSupportTable,3,FALSE)*Worksheet!AO127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127&gt;0,Worksheet!M127,Worksheet!L127),0),"")</f>
        <v/>
      </c>
      <c r="N108" s="226" t="str">
        <f t="shared" si="3"/>
        <v/>
      </c>
      <c r="R108">
        <f>IF(ISBLANK(Worksheet!M127)=FALSE,Worksheet!M127,"")</f>
        <v>0</v>
      </c>
      <c r="S108" t="str">
        <f>IF(Worksheet!A127="-","",IF(Worksheet!A127="",S107,Worksheet!A127))</f>
        <v/>
      </c>
      <c r="T108" t="str">
        <f>IF(S108="","",IF(AND(Worksheet!G127="",Worksheet!H127="")=TRUE,T107,IF(Worksheet!G127="","",Worksheet!G127)))</f>
        <v/>
      </c>
      <c r="U108" t="str">
        <f>IF(S108="","",IF(AND(Worksheet!G127="",Worksheet!H127="")=TRUE,U107,IF(Worksheet!H127="","",Worksheet!H127)))</f>
        <v/>
      </c>
      <c r="V108" t="str">
        <f>IF(Worksheet!N127="","",Worksheet!N127)</f>
        <v/>
      </c>
      <c r="W108" t="str">
        <f>IF(Worksheet!O127="","",Worksheet!O127)</f>
        <v/>
      </c>
      <c r="X108" t="str">
        <f>IF(Worksheet!F127=0,"",Worksheet!F127)</f>
        <v/>
      </c>
      <c r="Y108" t="str">
        <f>IF(Worksheet!P127=0,"",Worksheet!P127)</f>
        <v/>
      </c>
      <c r="AD108" s="21"/>
      <c r="AE108" s="21"/>
    </row>
    <row r="109" spans="1:31" x14ac:dyDescent="0.25">
      <c r="A109" t="str">
        <f>IF(ISERROR(VLOOKUP(Worksheet!N128,MeasureLookup,2,FALSE))=FALSE,VLOOKUP(Worksheet!N128,MeasureLookup,2,FALSE),"")</f>
        <v/>
      </c>
      <c r="D109">
        <f>IF(ISERROR(Worksheet!P128)=FALSE,Worksheet!P128,"")</f>
        <v>0</v>
      </c>
      <c r="E109" s="6" t="s">
        <v>727</v>
      </c>
      <c r="F109" s="178"/>
      <c r="G109" s="178"/>
      <c r="H109" s="224" t="str">
        <f>IF(Worksheet!AN128&lt;&gt;"",IF(Worksheet!AN128&gt;0,Worksheet!AN128/IF(Worksheet!M128&gt;0,Worksheet!M128,Worksheet!L128),""),"")</f>
        <v/>
      </c>
      <c r="I109" s="225">
        <f>IF(ISBLANK(Worksheet!L128)=FALSE,Worksheet!L128,"")</f>
        <v>0</v>
      </c>
      <c r="J109" s="226" t="str">
        <f>IF(Worksheet!L128&lt;&gt;0, IFERROR(VLOOKUP(Worksheet!$C$12,SavingsSupportTable,3,FALSE)*Worksheet!AO128*IFERROR(1+VLOOKUP(Worksheet!$C$12,SavingsSupportTable,MATCH(Worksheet!$G$13,HVACe_Options,0)+4,FALSE),1)/IF(Worksheet!M128&gt;0,Worksheet!M128,Worksheet!L128),""),"")</f>
        <v/>
      </c>
      <c r="K109" s="226" t="str">
        <f>IF(Worksheet!L128&lt;&gt;0, IFERROR(VLOOKUP(Worksheet!$C$12,SavingsSupportTable,2,FALSE)*Worksheet!AO128*IF(IFERROR(MATCH(Worksheet!$G$13,HVACe_Options,0),0)&gt;0,1+VLOOKUP(Worksheet!$C$12,SavingsSupportTable,4,FALSE),1)/IF(Worksheet!M128&gt;0,Worksheet!M128,Worksheet!L128),""),"")</f>
        <v/>
      </c>
      <c r="L109" s="226" t="str">
        <f t="shared" si="2"/>
        <v/>
      </c>
      <c r="M109" s="226" t="str">
        <f>IF(Worksheet!L128&lt;&gt;0,IFERROR(VLOOKUP(Worksheet!$C$12,SavingsSupportTable,3,FALSE)*Worksheet!AO128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128&gt;0,Worksheet!M128,Worksheet!L128),0),"")</f>
        <v/>
      </c>
      <c r="N109" s="226" t="str">
        <f t="shared" si="3"/>
        <v/>
      </c>
      <c r="R109">
        <f>IF(ISBLANK(Worksheet!M128)=FALSE,Worksheet!M128,"")</f>
        <v>0</v>
      </c>
      <c r="S109" t="str">
        <f>IF(Worksheet!A128="-","",IF(Worksheet!A128="",S108,Worksheet!A128))</f>
        <v/>
      </c>
      <c r="T109" t="str">
        <f>IF(S109="","",IF(AND(Worksheet!G128="",Worksheet!H128="")=TRUE,T108,IF(Worksheet!G128="","",Worksheet!G128)))</f>
        <v/>
      </c>
      <c r="U109" t="str">
        <f>IF(S109="","",IF(AND(Worksheet!G128="",Worksheet!H128="")=TRUE,U108,IF(Worksheet!H128="","",Worksheet!H128)))</f>
        <v/>
      </c>
      <c r="V109" t="str">
        <f>IF(Worksheet!N128="","",Worksheet!N128)</f>
        <v/>
      </c>
      <c r="W109" t="str">
        <f>IF(Worksheet!O128="","",Worksheet!O128)</f>
        <v/>
      </c>
      <c r="X109" t="str">
        <f>IF(Worksheet!F128=0,"",Worksheet!F128)</f>
        <v/>
      </c>
      <c r="Y109" t="str">
        <f>IF(Worksheet!P128=0,"",Worksheet!P128)</f>
        <v/>
      </c>
      <c r="AD109" s="21"/>
      <c r="AE109" s="21"/>
    </row>
    <row r="110" spans="1:31" x14ac:dyDescent="0.25">
      <c r="A110" t="str">
        <f>IF(ISERROR(VLOOKUP(Worksheet!N129,MeasureLookup,2,FALSE))=FALSE,VLOOKUP(Worksheet!N129,MeasureLookup,2,FALSE),"")</f>
        <v/>
      </c>
      <c r="D110">
        <f>IF(ISERROR(Worksheet!P129)=FALSE,Worksheet!P129,"")</f>
        <v>0</v>
      </c>
      <c r="E110" s="6" t="s">
        <v>727</v>
      </c>
      <c r="F110" s="178"/>
      <c r="G110" s="178"/>
      <c r="H110" s="224" t="str">
        <f>IF(Worksheet!AN129&lt;&gt;"",IF(Worksheet!AN129&gt;0,Worksheet!AN129/IF(Worksheet!M129&gt;0,Worksheet!M129,Worksheet!L129),""),"")</f>
        <v/>
      </c>
      <c r="I110" s="225">
        <f>IF(ISBLANK(Worksheet!L129)=FALSE,Worksheet!L129,"")</f>
        <v>0</v>
      </c>
      <c r="J110" s="226" t="str">
        <f>IF(Worksheet!L129&lt;&gt;0, IFERROR(VLOOKUP(Worksheet!$C$12,SavingsSupportTable,3,FALSE)*Worksheet!AO129*IFERROR(1+VLOOKUP(Worksheet!$C$12,SavingsSupportTable,MATCH(Worksheet!$G$13,HVACe_Options,0)+4,FALSE),1)/IF(Worksheet!M129&gt;0,Worksheet!M129,Worksheet!L129),""),"")</f>
        <v/>
      </c>
      <c r="K110" s="226" t="str">
        <f>IF(Worksheet!L129&lt;&gt;0, IFERROR(VLOOKUP(Worksheet!$C$12,SavingsSupportTable,2,FALSE)*Worksheet!AO129*IF(IFERROR(MATCH(Worksheet!$G$13,HVACe_Options,0),0)&gt;0,1+VLOOKUP(Worksheet!$C$12,SavingsSupportTable,4,FALSE),1)/IF(Worksheet!M129&gt;0,Worksheet!M129,Worksheet!L129),""),"")</f>
        <v/>
      </c>
      <c r="L110" s="226" t="str">
        <f t="shared" si="2"/>
        <v/>
      </c>
      <c r="M110" s="226" t="str">
        <f>IF(Worksheet!L129&lt;&gt;0,IFERROR(VLOOKUP(Worksheet!$C$12,SavingsSupportTable,3,FALSE)*Worksheet!AO129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129&gt;0,Worksheet!M129,Worksheet!L129),0),"")</f>
        <v/>
      </c>
      <c r="N110" s="226" t="str">
        <f t="shared" si="3"/>
        <v/>
      </c>
      <c r="R110">
        <f>IF(ISBLANK(Worksheet!M129)=FALSE,Worksheet!M129,"")</f>
        <v>0</v>
      </c>
      <c r="S110" t="str">
        <f>IF(Worksheet!A129="-","",IF(Worksheet!A129="",S109,Worksheet!A129))</f>
        <v/>
      </c>
      <c r="T110" t="str">
        <f>IF(S110="","",IF(AND(Worksheet!G129="",Worksheet!H129="")=TRUE,T109,IF(Worksheet!G129="","",Worksheet!G129)))</f>
        <v/>
      </c>
      <c r="U110" t="str">
        <f>IF(S110="","",IF(AND(Worksheet!G129="",Worksheet!H129="")=TRUE,U109,IF(Worksheet!H129="","",Worksheet!H129)))</f>
        <v/>
      </c>
      <c r="V110" t="str">
        <f>IF(Worksheet!N129="","",Worksheet!N129)</f>
        <v/>
      </c>
      <c r="W110" t="str">
        <f>IF(Worksheet!O129="","",Worksheet!O129)</f>
        <v/>
      </c>
      <c r="X110" t="str">
        <f>IF(Worksheet!F129=0,"",Worksheet!F129)</f>
        <v/>
      </c>
      <c r="Y110" t="str">
        <f>IF(Worksheet!P129=0,"",Worksheet!P129)</f>
        <v/>
      </c>
      <c r="AD110" s="21"/>
      <c r="AE110" s="21"/>
    </row>
    <row r="111" spans="1:31" x14ac:dyDescent="0.25">
      <c r="A111" t="str">
        <f>IF(ISERROR(VLOOKUP(Worksheet!N130,MeasureLookup,2,FALSE))=FALSE,VLOOKUP(Worksheet!N130,MeasureLookup,2,FALSE),"")</f>
        <v/>
      </c>
      <c r="D111">
        <f>IF(ISERROR(Worksheet!P130)=FALSE,Worksheet!P130,"")</f>
        <v>0</v>
      </c>
      <c r="E111" s="6" t="s">
        <v>727</v>
      </c>
      <c r="F111" s="178"/>
      <c r="G111" s="178"/>
      <c r="H111" s="224" t="str">
        <f>IF(Worksheet!AN130&lt;&gt;"",IF(Worksheet!AN130&gt;0,Worksheet!AN130/IF(Worksheet!M130&gt;0,Worksheet!M130,Worksheet!L130),""),"")</f>
        <v/>
      </c>
      <c r="I111" s="225">
        <f>IF(ISBLANK(Worksheet!L130)=FALSE,Worksheet!L130,"")</f>
        <v>0</v>
      </c>
      <c r="J111" s="226" t="str">
        <f>IF(Worksheet!L130&lt;&gt;0, IFERROR(VLOOKUP(Worksheet!$C$12,SavingsSupportTable,3,FALSE)*Worksheet!AO130*IFERROR(1+VLOOKUP(Worksheet!$C$12,SavingsSupportTable,MATCH(Worksheet!$G$13,HVACe_Options,0)+4,FALSE),1)/IF(Worksheet!M130&gt;0,Worksheet!M130,Worksheet!L130),""),"")</f>
        <v/>
      </c>
      <c r="K111" s="226" t="str">
        <f>IF(Worksheet!L130&lt;&gt;0, IFERROR(VLOOKUP(Worksheet!$C$12,SavingsSupportTable,2,FALSE)*Worksheet!AO130*IF(IFERROR(MATCH(Worksheet!$G$13,HVACe_Options,0),0)&gt;0,1+VLOOKUP(Worksheet!$C$12,SavingsSupportTable,4,FALSE),1)/IF(Worksheet!M130&gt;0,Worksheet!M130,Worksheet!L130),""),"")</f>
        <v/>
      </c>
      <c r="L111" s="226" t="str">
        <f t="shared" si="2"/>
        <v/>
      </c>
      <c r="M111" s="226" t="str">
        <f>IF(Worksheet!L130&lt;&gt;0,IFERROR(VLOOKUP(Worksheet!$C$12,SavingsSupportTable,3,FALSE)*Worksheet!AO130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130&gt;0,Worksheet!M130,Worksheet!L130),0),"")</f>
        <v/>
      </c>
      <c r="N111" s="226" t="str">
        <f t="shared" si="3"/>
        <v/>
      </c>
      <c r="R111">
        <f>IF(ISBLANK(Worksheet!M130)=FALSE,Worksheet!M130,"")</f>
        <v>0</v>
      </c>
      <c r="S111" t="str">
        <f>IF(Worksheet!A130="-","",IF(Worksheet!A130="",S110,Worksheet!A130))</f>
        <v/>
      </c>
      <c r="T111" t="str">
        <f>IF(S111="","",IF(AND(Worksheet!G130="",Worksheet!H130="")=TRUE,T110,IF(Worksheet!G130="","",Worksheet!G130)))</f>
        <v/>
      </c>
      <c r="U111" t="str">
        <f>IF(S111="","",IF(AND(Worksheet!G130="",Worksheet!H130="")=TRUE,U110,IF(Worksheet!H130="","",Worksheet!H130)))</f>
        <v/>
      </c>
      <c r="V111" t="str">
        <f>IF(Worksheet!N130="","",Worksheet!N130)</f>
        <v/>
      </c>
      <c r="W111" t="str">
        <f>IF(Worksheet!O130="","",Worksheet!O130)</f>
        <v/>
      </c>
      <c r="X111" t="str">
        <f>IF(Worksheet!F130=0,"",Worksheet!F130)</f>
        <v/>
      </c>
      <c r="Y111" t="str">
        <f>IF(Worksheet!P130=0,"",Worksheet!P130)</f>
        <v/>
      </c>
      <c r="AD111" s="21"/>
      <c r="AE111" s="21"/>
    </row>
    <row r="112" spans="1:31" x14ac:dyDescent="0.25">
      <c r="A112" t="str">
        <f>IF(ISERROR(VLOOKUP(Worksheet!N131,MeasureLookup,2,FALSE))=FALSE,VLOOKUP(Worksheet!N131,MeasureLookup,2,FALSE),"")</f>
        <v/>
      </c>
      <c r="D112">
        <f>IF(ISERROR(Worksheet!P131)=FALSE,Worksheet!P131,"")</f>
        <v>0</v>
      </c>
      <c r="E112" s="6" t="s">
        <v>727</v>
      </c>
      <c r="F112" s="178"/>
      <c r="G112" s="178"/>
      <c r="H112" s="224" t="str">
        <f>IF(Worksheet!AN131&lt;&gt;"",IF(Worksheet!AN131&gt;0,Worksheet!AN131/IF(Worksheet!M131&gt;0,Worksheet!M131,Worksheet!L131),""),"")</f>
        <v/>
      </c>
      <c r="I112" s="225">
        <f>IF(ISBLANK(Worksheet!L131)=FALSE,Worksheet!L131,"")</f>
        <v>0</v>
      </c>
      <c r="J112" s="226" t="str">
        <f>IF(Worksheet!L131&lt;&gt;0, IFERROR(VLOOKUP(Worksheet!$C$12,SavingsSupportTable,3,FALSE)*Worksheet!AO131*IFERROR(1+VLOOKUP(Worksheet!$C$12,SavingsSupportTable,MATCH(Worksheet!$G$13,HVACe_Options,0)+4,FALSE),1)/IF(Worksheet!M131&gt;0,Worksheet!M131,Worksheet!L131),""),"")</f>
        <v/>
      </c>
      <c r="K112" s="226" t="str">
        <f>IF(Worksheet!L131&lt;&gt;0, IFERROR(VLOOKUP(Worksheet!$C$12,SavingsSupportTable,2,FALSE)*Worksheet!AO131*IF(IFERROR(MATCH(Worksheet!$G$13,HVACe_Options,0),0)&gt;0,1+VLOOKUP(Worksheet!$C$12,SavingsSupportTable,4,FALSE),1)/IF(Worksheet!M131&gt;0,Worksheet!M131,Worksheet!L131),""),"")</f>
        <v/>
      </c>
      <c r="L112" s="226" t="str">
        <f t="shared" si="2"/>
        <v/>
      </c>
      <c r="M112" s="226" t="str">
        <f>IF(Worksheet!L131&lt;&gt;0,IFERROR(VLOOKUP(Worksheet!$C$12,SavingsSupportTable,3,FALSE)*Worksheet!AO131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131&gt;0,Worksheet!M131,Worksheet!L131),0),"")</f>
        <v/>
      </c>
      <c r="N112" s="226" t="str">
        <f t="shared" si="3"/>
        <v/>
      </c>
      <c r="R112">
        <f>IF(ISBLANK(Worksheet!M131)=FALSE,Worksheet!M131,"")</f>
        <v>0</v>
      </c>
      <c r="S112" t="str">
        <f>IF(Worksheet!A131="-","",IF(Worksheet!A131="",S111,Worksheet!A131))</f>
        <v/>
      </c>
      <c r="T112" t="str">
        <f>IF(S112="","",IF(AND(Worksheet!G131="",Worksheet!H131="")=TRUE,T111,IF(Worksheet!G131="","",Worksheet!G131)))</f>
        <v/>
      </c>
      <c r="U112" t="str">
        <f>IF(S112="","",IF(AND(Worksheet!G131="",Worksheet!H131="")=TRUE,U111,IF(Worksheet!H131="","",Worksheet!H131)))</f>
        <v/>
      </c>
      <c r="V112" t="str">
        <f>IF(Worksheet!N131="","",Worksheet!N131)</f>
        <v/>
      </c>
      <c r="W112" t="str">
        <f>IF(Worksheet!O131="","",Worksheet!O131)</f>
        <v/>
      </c>
      <c r="X112" t="str">
        <f>IF(Worksheet!F131=0,"",Worksheet!F131)</f>
        <v/>
      </c>
      <c r="Y112" t="str">
        <f>IF(Worksheet!P131=0,"",Worksheet!P131)</f>
        <v/>
      </c>
      <c r="AD112" s="21"/>
      <c r="AE112" s="21"/>
    </row>
    <row r="113" spans="1:31" x14ac:dyDescent="0.25">
      <c r="A113" t="str">
        <f>IF(ISERROR(VLOOKUP(Worksheet!N132,MeasureLookup,2,FALSE))=FALSE,VLOOKUP(Worksheet!N132,MeasureLookup,2,FALSE),"")</f>
        <v/>
      </c>
      <c r="D113">
        <f>IF(ISERROR(Worksheet!P132)=FALSE,Worksheet!P132,"")</f>
        <v>0</v>
      </c>
      <c r="E113" s="6" t="s">
        <v>727</v>
      </c>
      <c r="F113" s="178"/>
      <c r="G113" s="178"/>
      <c r="H113" s="224" t="str">
        <f>IF(Worksheet!AN132&lt;&gt;"",IF(Worksheet!AN132&gt;0,Worksheet!AN132/IF(Worksheet!M132&gt;0,Worksheet!M132,Worksheet!L132),""),"")</f>
        <v/>
      </c>
      <c r="I113" s="225">
        <f>IF(ISBLANK(Worksheet!L132)=FALSE,Worksheet!L132,"")</f>
        <v>0</v>
      </c>
      <c r="J113" s="226" t="str">
        <f>IF(Worksheet!L132&lt;&gt;0, IFERROR(VLOOKUP(Worksheet!$C$12,SavingsSupportTable,3,FALSE)*Worksheet!AO132*IFERROR(1+VLOOKUP(Worksheet!$C$12,SavingsSupportTable,MATCH(Worksheet!$G$13,HVACe_Options,0)+4,FALSE),1)/IF(Worksheet!M132&gt;0,Worksheet!M132,Worksheet!L132),""),"")</f>
        <v/>
      </c>
      <c r="K113" s="226" t="str">
        <f>IF(Worksheet!L132&lt;&gt;0, IFERROR(VLOOKUP(Worksheet!$C$12,SavingsSupportTable,2,FALSE)*Worksheet!AO132*IF(IFERROR(MATCH(Worksheet!$G$13,HVACe_Options,0),0)&gt;0,1+VLOOKUP(Worksheet!$C$12,SavingsSupportTable,4,FALSE),1)/IF(Worksheet!M132&gt;0,Worksheet!M132,Worksheet!L132),""),"")</f>
        <v/>
      </c>
      <c r="L113" s="226" t="str">
        <f t="shared" si="2"/>
        <v/>
      </c>
      <c r="M113" s="226" t="str">
        <f>IF(Worksheet!L132&lt;&gt;0,IFERROR(VLOOKUP(Worksheet!$C$12,SavingsSupportTable,3,FALSE)*Worksheet!AO132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132&gt;0,Worksheet!M132,Worksheet!L132),0),"")</f>
        <v/>
      </c>
      <c r="N113" s="226" t="str">
        <f t="shared" si="3"/>
        <v/>
      </c>
      <c r="R113">
        <f>IF(ISBLANK(Worksheet!M132)=FALSE,Worksheet!M132,"")</f>
        <v>0</v>
      </c>
      <c r="S113" t="str">
        <f>IF(Worksheet!A132="-","",IF(Worksheet!A132="",S112,Worksheet!A132))</f>
        <v/>
      </c>
      <c r="T113" t="str">
        <f>IF(S113="","",IF(AND(Worksheet!G132="",Worksheet!H132="")=TRUE,T112,IF(Worksheet!G132="","",Worksheet!G132)))</f>
        <v/>
      </c>
      <c r="U113" t="str">
        <f>IF(S113="","",IF(AND(Worksheet!G132="",Worksheet!H132="")=TRUE,U112,IF(Worksheet!H132="","",Worksheet!H132)))</f>
        <v/>
      </c>
      <c r="V113" t="str">
        <f>IF(Worksheet!N132="","",Worksheet!N132)</f>
        <v/>
      </c>
      <c r="W113" t="str">
        <f>IF(Worksheet!O132="","",Worksheet!O132)</f>
        <v/>
      </c>
      <c r="X113" t="str">
        <f>IF(Worksheet!F132=0,"",Worksheet!F132)</f>
        <v/>
      </c>
      <c r="Y113" t="str">
        <f>IF(Worksheet!P132=0,"",Worksheet!P132)</f>
        <v/>
      </c>
      <c r="AD113" s="21"/>
      <c r="AE113" s="21"/>
    </row>
    <row r="114" spans="1:31" x14ac:dyDescent="0.25">
      <c r="A114" t="str">
        <f>IF(ISERROR(VLOOKUP(Worksheet!N133,MeasureLookup,2,FALSE))=FALSE,VLOOKUP(Worksheet!N133,MeasureLookup,2,FALSE),"")</f>
        <v/>
      </c>
      <c r="D114">
        <f>IF(ISERROR(Worksheet!P133)=FALSE,Worksheet!P133,"")</f>
        <v>0</v>
      </c>
      <c r="E114" s="6" t="s">
        <v>727</v>
      </c>
      <c r="F114" s="178"/>
      <c r="G114" s="178"/>
      <c r="H114" s="224" t="str">
        <f>IF(Worksheet!AN133&lt;&gt;"",IF(Worksheet!AN133&gt;0,Worksheet!AN133/IF(Worksheet!M133&gt;0,Worksheet!M133,Worksheet!L133),""),"")</f>
        <v/>
      </c>
      <c r="I114" s="225">
        <f>IF(ISBLANK(Worksheet!L133)=FALSE,Worksheet!L133,"")</f>
        <v>0</v>
      </c>
      <c r="J114" s="226" t="str">
        <f>IF(Worksheet!L133&lt;&gt;0, IFERROR(VLOOKUP(Worksheet!$C$12,SavingsSupportTable,3,FALSE)*Worksheet!AO133*IFERROR(1+VLOOKUP(Worksheet!$C$12,SavingsSupportTable,MATCH(Worksheet!$G$13,HVACe_Options,0)+4,FALSE),1)/IF(Worksheet!M133&gt;0,Worksheet!M133,Worksheet!L133),""),"")</f>
        <v/>
      </c>
      <c r="K114" s="226" t="str">
        <f>IF(Worksheet!L133&lt;&gt;0, IFERROR(VLOOKUP(Worksheet!$C$12,SavingsSupportTable,2,FALSE)*Worksheet!AO133*IF(IFERROR(MATCH(Worksheet!$G$13,HVACe_Options,0),0)&gt;0,1+VLOOKUP(Worksheet!$C$12,SavingsSupportTable,4,FALSE),1)/IF(Worksheet!M133&gt;0,Worksheet!M133,Worksheet!L133),""),"")</f>
        <v/>
      </c>
      <c r="L114" s="226" t="str">
        <f t="shared" si="2"/>
        <v/>
      </c>
      <c r="M114" s="226" t="str">
        <f>IF(Worksheet!L133&lt;&gt;0,IFERROR(VLOOKUP(Worksheet!$C$12,SavingsSupportTable,3,FALSE)*Worksheet!AO133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133&gt;0,Worksheet!M133,Worksheet!L133),0),"")</f>
        <v/>
      </c>
      <c r="N114" s="226" t="str">
        <f t="shared" si="3"/>
        <v/>
      </c>
      <c r="R114">
        <f>IF(ISBLANK(Worksheet!M133)=FALSE,Worksheet!M133,"")</f>
        <v>0</v>
      </c>
      <c r="S114" t="str">
        <f>IF(Worksheet!A133="-","",IF(Worksheet!A133="",S113,Worksheet!A133))</f>
        <v/>
      </c>
      <c r="T114" t="str">
        <f>IF(S114="","",IF(AND(Worksheet!G133="",Worksheet!H133="")=TRUE,T113,IF(Worksheet!G133="","",Worksheet!G133)))</f>
        <v/>
      </c>
      <c r="U114" t="str">
        <f>IF(S114="","",IF(AND(Worksheet!G133="",Worksheet!H133="")=TRUE,U113,IF(Worksheet!H133="","",Worksheet!H133)))</f>
        <v/>
      </c>
      <c r="V114" t="str">
        <f>IF(Worksheet!N133="","",Worksheet!N133)</f>
        <v/>
      </c>
      <c r="W114" t="str">
        <f>IF(Worksheet!O133="","",Worksheet!O133)</f>
        <v/>
      </c>
      <c r="X114" t="str">
        <f>IF(Worksheet!F133=0,"",Worksheet!F133)</f>
        <v/>
      </c>
      <c r="Y114" t="str">
        <f>IF(Worksheet!P133=0,"",Worksheet!P133)</f>
        <v/>
      </c>
      <c r="AD114" s="21"/>
      <c r="AE114" s="21"/>
    </row>
    <row r="115" spans="1:31" x14ac:dyDescent="0.25">
      <c r="A115" t="str">
        <f>IF(ISERROR(VLOOKUP(Worksheet!N134,MeasureLookup,2,FALSE))=FALSE,VLOOKUP(Worksheet!N134,MeasureLookup,2,FALSE),"")</f>
        <v/>
      </c>
      <c r="D115">
        <f>IF(ISERROR(Worksheet!P134)=FALSE,Worksheet!P134,"")</f>
        <v>0</v>
      </c>
      <c r="E115" s="6" t="s">
        <v>727</v>
      </c>
      <c r="F115" s="178"/>
      <c r="G115" s="178"/>
      <c r="H115" s="224" t="str">
        <f>IF(Worksheet!AN134&lt;&gt;"",IF(Worksheet!AN134&gt;0,Worksheet!AN134/IF(Worksheet!M134&gt;0,Worksheet!M134,Worksheet!L134),""),"")</f>
        <v/>
      </c>
      <c r="I115" s="225">
        <f>IF(ISBLANK(Worksheet!L134)=FALSE,Worksheet!L134,"")</f>
        <v>0</v>
      </c>
      <c r="J115" s="226" t="str">
        <f>IF(Worksheet!L134&lt;&gt;0, IFERROR(VLOOKUP(Worksheet!$C$12,SavingsSupportTable,3,FALSE)*Worksheet!AO134*IFERROR(1+VLOOKUP(Worksheet!$C$12,SavingsSupportTable,MATCH(Worksheet!$G$13,HVACe_Options,0)+4,FALSE),1)/IF(Worksheet!M134&gt;0,Worksheet!M134,Worksheet!L134),""),"")</f>
        <v/>
      </c>
      <c r="K115" s="226" t="str">
        <f>IF(Worksheet!L134&lt;&gt;0, IFERROR(VLOOKUP(Worksheet!$C$12,SavingsSupportTable,2,FALSE)*Worksheet!AO134*IF(IFERROR(MATCH(Worksheet!$G$13,HVACe_Options,0),0)&gt;0,1+VLOOKUP(Worksheet!$C$12,SavingsSupportTable,4,FALSE),1)/IF(Worksheet!M134&gt;0,Worksheet!M134,Worksheet!L134),""),"")</f>
        <v/>
      </c>
      <c r="L115" s="226" t="str">
        <f t="shared" si="2"/>
        <v/>
      </c>
      <c r="M115" s="226" t="str">
        <f>IF(Worksheet!L134&lt;&gt;0,IFERROR(VLOOKUP(Worksheet!$C$12,SavingsSupportTable,3,FALSE)*Worksheet!AO134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134&gt;0,Worksheet!M134,Worksheet!L134),0),"")</f>
        <v/>
      </c>
      <c r="N115" s="226" t="str">
        <f t="shared" si="3"/>
        <v/>
      </c>
      <c r="R115">
        <f>IF(ISBLANK(Worksheet!M134)=FALSE,Worksheet!M134,"")</f>
        <v>0</v>
      </c>
      <c r="S115" t="str">
        <f>IF(Worksheet!A134="-","",IF(Worksheet!A134="",S114,Worksheet!A134))</f>
        <v/>
      </c>
      <c r="T115" t="str">
        <f>IF(S115="","",IF(AND(Worksheet!G134="",Worksheet!H134="")=TRUE,T114,IF(Worksheet!G134="","",Worksheet!G134)))</f>
        <v/>
      </c>
      <c r="U115" t="str">
        <f>IF(S115="","",IF(AND(Worksheet!G134="",Worksheet!H134="")=TRUE,U114,IF(Worksheet!H134="","",Worksheet!H134)))</f>
        <v/>
      </c>
      <c r="V115" t="str">
        <f>IF(Worksheet!N134="","",Worksheet!N134)</f>
        <v/>
      </c>
      <c r="W115" t="str">
        <f>IF(Worksheet!O134="","",Worksheet!O134)</f>
        <v/>
      </c>
      <c r="X115" t="str">
        <f>IF(Worksheet!F134=0,"",Worksheet!F134)</f>
        <v/>
      </c>
      <c r="Y115" t="str">
        <f>IF(Worksheet!P134=0,"",Worksheet!P134)</f>
        <v/>
      </c>
      <c r="AD115" s="21"/>
      <c r="AE115" s="21"/>
    </row>
    <row r="116" spans="1:31" x14ac:dyDescent="0.25">
      <c r="A116" t="str">
        <f>IF(ISERROR(VLOOKUP(Worksheet!N135,MeasureLookup,2,FALSE))=FALSE,VLOOKUP(Worksheet!N135,MeasureLookup,2,FALSE),"")</f>
        <v/>
      </c>
      <c r="D116">
        <f>IF(ISERROR(Worksheet!P135)=FALSE,Worksheet!P135,"")</f>
        <v>0</v>
      </c>
      <c r="E116" s="6" t="s">
        <v>727</v>
      </c>
      <c r="F116" s="178"/>
      <c r="G116" s="178"/>
      <c r="H116" s="224" t="str">
        <f>IF(Worksheet!AN135&lt;&gt;"",IF(Worksheet!AN135&gt;0,Worksheet!AN135/IF(Worksheet!M135&gt;0,Worksheet!M135,Worksheet!L135),""),"")</f>
        <v/>
      </c>
      <c r="I116" s="225">
        <f>IF(ISBLANK(Worksheet!L135)=FALSE,Worksheet!L135,"")</f>
        <v>0</v>
      </c>
      <c r="J116" s="226" t="str">
        <f>IF(Worksheet!L135&lt;&gt;0, IFERROR(VLOOKUP(Worksheet!$C$12,SavingsSupportTable,3,FALSE)*Worksheet!AO135*IFERROR(1+VLOOKUP(Worksheet!$C$12,SavingsSupportTable,MATCH(Worksheet!$G$13,HVACe_Options,0)+4,FALSE),1)/IF(Worksheet!M135&gt;0,Worksheet!M135,Worksheet!L135),""),"")</f>
        <v/>
      </c>
      <c r="K116" s="226" t="str">
        <f>IF(Worksheet!L135&lt;&gt;0, IFERROR(VLOOKUP(Worksheet!$C$12,SavingsSupportTable,2,FALSE)*Worksheet!AO135*IF(IFERROR(MATCH(Worksheet!$G$13,HVACe_Options,0),0)&gt;0,1+VLOOKUP(Worksheet!$C$12,SavingsSupportTable,4,FALSE),1)/IF(Worksheet!M135&gt;0,Worksheet!M135,Worksheet!L135),""),"")</f>
        <v/>
      </c>
      <c r="L116" s="226" t="str">
        <f t="shared" si="2"/>
        <v/>
      </c>
      <c r="M116" s="226" t="str">
        <f>IF(Worksheet!L135&lt;&gt;0,IFERROR(VLOOKUP(Worksheet!$C$12,SavingsSupportTable,3,FALSE)*Worksheet!AO135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135&gt;0,Worksheet!M135,Worksheet!L135),0),"")</f>
        <v/>
      </c>
      <c r="N116" s="226" t="str">
        <f t="shared" si="3"/>
        <v/>
      </c>
      <c r="R116">
        <f>IF(ISBLANK(Worksheet!M135)=FALSE,Worksheet!M135,"")</f>
        <v>0</v>
      </c>
      <c r="S116" t="str">
        <f>IF(Worksheet!A135="-","",IF(Worksheet!A135="",S115,Worksheet!A135))</f>
        <v/>
      </c>
      <c r="T116" t="str">
        <f>IF(S116="","",IF(AND(Worksheet!G135="",Worksheet!H135="")=TRUE,T115,IF(Worksheet!G135="","",Worksheet!G135)))</f>
        <v/>
      </c>
      <c r="U116" t="str">
        <f>IF(S116="","",IF(AND(Worksheet!G135="",Worksheet!H135="")=TRUE,U115,IF(Worksheet!H135="","",Worksheet!H135)))</f>
        <v/>
      </c>
      <c r="V116" t="str">
        <f>IF(Worksheet!N135="","",Worksheet!N135)</f>
        <v/>
      </c>
      <c r="W116" t="str">
        <f>IF(Worksheet!O135="","",Worksheet!O135)</f>
        <v/>
      </c>
      <c r="X116" t="str">
        <f>IF(Worksheet!F135=0,"",Worksheet!F135)</f>
        <v/>
      </c>
      <c r="Y116" t="str">
        <f>IF(Worksheet!P135=0,"",Worksheet!P135)</f>
        <v/>
      </c>
      <c r="AD116" s="21"/>
      <c r="AE116" s="21"/>
    </row>
    <row r="117" spans="1:31" x14ac:dyDescent="0.25">
      <c r="A117" t="str">
        <f>IF(ISERROR(VLOOKUP(Worksheet!N136,MeasureLookup,2,FALSE))=FALSE,VLOOKUP(Worksheet!N136,MeasureLookup,2,FALSE),"")</f>
        <v/>
      </c>
      <c r="D117">
        <f>IF(ISERROR(Worksheet!P136)=FALSE,Worksheet!P136,"")</f>
        <v>0</v>
      </c>
      <c r="E117" s="6" t="s">
        <v>727</v>
      </c>
      <c r="F117" s="178"/>
      <c r="G117" s="178"/>
      <c r="H117" s="224" t="str">
        <f>IF(Worksheet!AN136&lt;&gt;"",IF(Worksheet!AN136&gt;0,Worksheet!AN136/IF(Worksheet!M136&gt;0,Worksheet!M136,Worksheet!L136),""),"")</f>
        <v/>
      </c>
      <c r="I117" s="225">
        <f>IF(ISBLANK(Worksheet!L136)=FALSE,Worksheet!L136,"")</f>
        <v>0</v>
      </c>
      <c r="J117" s="226" t="str">
        <f>IF(Worksheet!L136&lt;&gt;0, IFERROR(VLOOKUP(Worksheet!$C$12,SavingsSupportTable,3,FALSE)*Worksheet!AO136*IFERROR(1+VLOOKUP(Worksheet!$C$12,SavingsSupportTable,MATCH(Worksheet!$G$13,HVACe_Options,0)+4,FALSE),1)/IF(Worksheet!M136&gt;0,Worksheet!M136,Worksheet!L136),""),"")</f>
        <v/>
      </c>
      <c r="K117" s="226" t="str">
        <f>IF(Worksheet!L136&lt;&gt;0, IFERROR(VLOOKUP(Worksheet!$C$12,SavingsSupportTable,2,FALSE)*Worksheet!AO136*IF(IFERROR(MATCH(Worksheet!$G$13,HVACe_Options,0),0)&gt;0,1+VLOOKUP(Worksheet!$C$12,SavingsSupportTable,4,FALSE),1)/IF(Worksheet!M136&gt;0,Worksheet!M136,Worksheet!L136),""),"")</f>
        <v/>
      </c>
      <c r="L117" s="226" t="str">
        <f t="shared" si="2"/>
        <v/>
      </c>
      <c r="M117" s="226" t="str">
        <f>IF(Worksheet!L136&lt;&gt;0,IFERROR(VLOOKUP(Worksheet!$C$12,SavingsSupportTable,3,FALSE)*Worksheet!AO136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136&gt;0,Worksheet!M136,Worksheet!L136),0),"")</f>
        <v/>
      </c>
      <c r="N117" s="226" t="str">
        <f t="shared" si="3"/>
        <v/>
      </c>
      <c r="R117">
        <f>IF(ISBLANK(Worksheet!M136)=FALSE,Worksheet!M136,"")</f>
        <v>0</v>
      </c>
      <c r="S117" t="str">
        <f>IF(Worksheet!A136="-","",IF(Worksheet!A136="",S116,Worksheet!A136))</f>
        <v/>
      </c>
      <c r="T117" t="str">
        <f>IF(S117="","",IF(AND(Worksheet!G136="",Worksheet!H136="")=TRUE,T116,IF(Worksheet!G136="","",Worksheet!G136)))</f>
        <v/>
      </c>
      <c r="U117" t="str">
        <f>IF(S117="","",IF(AND(Worksheet!G136="",Worksheet!H136="")=TRUE,U116,IF(Worksheet!H136="","",Worksheet!H136)))</f>
        <v/>
      </c>
      <c r="V117" t="str">
        <f>IF(Worksheet!N136="","",Worksheet!N136)</f>
        <v/>
      </c>
      <c r="W117" t="str">
        <f>IF(Worksheet!O136="","",Worksheet!O136)</f>
        <v/>
      </c>
      <c r="X117" t="str">
        <f>IF(Worksheet!F136=0,"",Worksheet!F136)</f>
        <v/>
      </c>
      <c r="Y117" t="str">
        <f>IF(Worksheet!P136=0,"",Worksheet!P136)</f>
        <v/>
      </c>
      <c r="AD117" s="21"/>
      <c r="AE117" s="21"/>
    </row>
    <row r="118" spans="1:31" x14ac:dyDescent="0.25">
      <c r="A118" t="str">
        <f>IF(ISERROR(VLOOKUP(Worksheet!N137,MeasureLookup,2,FALSE))=FALSE,VLOOKUP(Worksheet!N137,MeasureLookup,2,FALSE),"")</f>
        <v/>
      </c>
      <c r="D118">
        <f>IF(ISERROR(Worksheet!P137)=FALSE,Worksheet!P137,"")</f>
        <v>0</v>
      </c>
      <c r="E118" s="6" t="s">
        <v>727</v>
      </c>
      <c r="F118" s="178"/>
      <c r="G118" s="178"/>
      <c r="H118" s="224" t="str">
        <f>IF(Worksheet!AN137&lt;&gt;"",IF(Worksheet!AN137&gt;0,Worksheet!AN137/IF(Worksheet!M137&gt;0,Worksheet!M137,Worksheet!L137),""),"")</f>
        <v/>
      </c>
      <c r="I118" s="225">
        <f>IF(ISBLANK(Worksheet!L137)=FALSE,Worksheet!L137,"")</f>
        <v>0</v>
      </c>
      <c r="J118" s="226" t="str">
        <f>IF(Worksheet!L137&lt;&gt;0, IFERROR(VLOOKUP(Worksheet!$C$12,SavingsSupportTable,3,FALSE)*Worksheet!AO137*IFERROR(1+VLOOKUP(Worksheet!$C$12,SavingsSupportTable,MATCH(Worksheet!$G$13,HVACe_Options,0)+4,FALSE),1)/IF(Worksheet!M137&gt;0,Worksheet!M137,Worksheet!L137),""),"")</f>
        <v/>
      </c>
      <c r="K118" s="226" t="str">
        <f>IF(Worksheet!L137&lt;&gt;0, IFERROR(VLOOKUP(Worksheet!$C$12,SavingsSupportTable,2,FALSE)*Worksheet!AO137*IF(IFERROR(MATCH(Worksheet!$G$13,HVACe_Options,0),0)&gt;0,1+VLOOKUP(Worksheet!$C$12,SavingsSupportTable,4,FALSE),1)/IF(Worksheet!M137&gt;0,Worksheet!M137,Worksheet!L137),""),"")</f>
        <v/>
      </c>
      <c r="L118" s="226" t="str">
        <f t="shared" si="2"/>
        <v/>
      </c>
      <c r="M118" s="226" t="str">
        <f>IF(Worksheet!L137&lt;&gt;0,IFERROR(VLOOKUP(Worksheet!$C$12,SavingsSupportTable,3,FALSE)*Worksheet!AO137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137&gt;0,Worksheet!M137,Worksheet!L137),0),"")</f>
        <v/>
      </c>
      <c r="N118" s="226" t="str">
        <f t="shared" si="3"/>
        <v/>
      </c>
      <c r="R118">
        <f>IF(ISBLANK(Worksheet!M137)=FALSE,Worksheet!M137,"")</f>
        <v>0</v>
      </c>
      <c r="S118" t="str">
        <f>IF(Worksheet!A137="-","",IF(Worksheet!A137="",S117,Worksheet!A137))</f>
        <v/>
      </c>
      <c r="T118" t="str">
        <f>IF(S118="","",IF(AND(Worksheet!G137="",Worksheet!H137="")=TRUE,T117,IF(Worksheet!G137="","",Worksheet!G137)))</f>
        <v/>
      </c>
      <c r="U118" t="str">
        <f>IF(S118="","",IF(AND(Worksheet!G137="",Worksheet!H137="")=TRUE,U117,IF(Worksheet!H137="","",Worksheet!H137)))</f>
        <v/>
      </c>
      <c r="V118" t="str">
        <f>IF(Worksheet!N137="","",Worksheet!N137)</f>
        <v/>
      </c>
      <c r="W118" t="str">
        <f>IF(Worksheet!O137="","",Worksheet!O137)</f>
        <v/>
      </c>
      <c r="X118" t="str">
        <f>IF(Worksheet!F137=0,"",Worksheet!F137)</f>
        <v/>
      </c>
      <c r="Y118" t="str">
        <f>IF(Worksheet!P137=0,"",Worksheet!P137)</f>
        <v/>
      </c>
      <c r="AD118" s="21"/>
      <c r="AE118" s="21"/>
    </row>
    <row r="119" spans="1:31" x14ac:dyDescent="0.25">
      <c r="A119" t="str">
        <f>IF(ISERROR(VLOOKUP(Worksheet!N138,MeasureLookup,2,FALSE))=FALSE,VLOOKUP(Worksheet!N138,MeasureLookup,2,FALSE),"")</f>
        <v/>
      </c>
      <c r="D119">
        <f>IF(ISERROR(Worksheet!P138)=FALSE,Worksheet!P138,"")</f>
        <v>0</v>
      </c>
      <c r="E119" s="6" t="s">
        <v>727</v>
      </c>
      <c r="F119" s="178"/>
      <c r="G119" s="178"/>
      <c r="H119" s="224" t="str">
        <f>IF(Worksheet!AN138&lt;&gt;"",IF(Worksheet!AN138&gt;0,Worksheet!AN138/IF(Worksheet!M138&gt;0,Worksheet!M138,Worksheet!L138),""),"")</f>
        <v/>
      </c>
      <c r="I119" s="225">
        <f>IF(ISBLANK(Worksheet!L138)=FALSE,Worksheet!L138,"")</f>
        <v>0</v>
      </c>
      <c r="J119" s="226" t="str">
        <f>IF(Worksheet!L138&lt;&gt;0, IFERROR(VLOOKUP(Worksheet!$C$12,SavingsSupportTable,3,FALSE)*Worksheet!AO138*IFERROR(1+VLOOKUP(Worksheet!$C$12,SavingsSupportTable,MATCH(Worksheet!$G$13,HVACe_Options,0)+4,FALSE),1)/IF(Worksheet!M138&gt;0,Worksheet!M138,Worksheet!L138),""),"")</f>
        <v/>
      </c>
      <c r="K119" s="226" t="str">
        <f>IF(Worksheet!L138&lt;&gt;0, IFERROR(VLOOKUP(Worksheet!$C$12,SavingsSupportTable,2,FALSE)*Worksheet!AO138*IF(IFERROR(MATCH(Worksheet!$G$13,HVACe_Options,0),0)&gt;0,1+VLOOKUP(Worksheet!$C$12,SavingsSupportTable,4,FALSE),1)/IF(Worksheet!M138&gt;0,Worksheet!M138,Worksheet!L138),""),"")</f>
        <v/>
      </c>
      <c r="L119" s="226" t="str">
        <f t="shared" si="2"/>
        <v/>
      </c>
      <c r="M119" s="226" t="str">
        <f>IF(Worksheet!L138&lt;&gt;0,IFERROR(VLOOKUP(Worksheet!$C$12,SavingsSupportTable,3,FALSE)*Worksheet!AO138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138&gt;0,Worksheet!M138,Worksheet!L138),0),"")</f>
        <v/>
      </c>
      <c r="N119" s="226" t="str">
        <f t="shared" si="3"/>
        <v/>
      </c>
      <c r="R119">
        <f>IF(ISBLANK(Worksheet!M138)=FALSE,Worksheet!M138,"")</f>
        <v>0</v>
      </c>
      <c r="S119" t="str">
        <f>IF(Worksheet!A138="-","",IF(Worksheet!A138="",S118,Worksheet!A138))</f>
        <v/>
      </c>
      <c r="T119" t="str">
        <f>IF(S119="","",IF(AND(Worksheet!G138="",Worksheet!H138="")=TRUE,T118,IF(Worksheet!G138="","",Worksheet!G138)))</f>
        <v/>
      </c>
      <c r="U119" t="str">
        <f>IF(S119="","",IF(AND(Worksheet!G138="",Worksheet!H138="")=TRUE,U118,IF(Worksheet!H138="","",Worksheet!H138)))</f>
        <v/>
      </c>
      <c r="V119" t="str">
        <f>IF(Worksheet!N138="","",Worksheet!N138)</f>
        <v/>
      </c>
      <c r="W119" t="str">
        <f>IF(Worksheet!O138="","",Worksheet!O138)</f>
        <v/>
      </c>
      <c r="X119" t="str">
        <f>IF(Worksheet!F138=0,"",Worksheet!F138)</f>
        <v/>
      </c>
      <c r="Y119" t="str">
        <f>IF(Worksheet!P138=0,"",Worksheet!P138)</f>
        <v/>
      </c>
      <c r="AD119" s="21"/>
      <c r="AE119" s="21"/>
    </row>
    <row r="120" spans="1:31" x14ac:dyDescent="0.25">
      <c r="A120" t="str">
        <f>IF(ISERROR(VLOOKUP(Worksheet!N139,MeasureLookup,2,FALSE))=FALSE,VLOOKUP(Worksheet!N139,MeasureLookup,2,FALSE),"")</f>
        <v/>
      </c>
      <c r="D120">
        <f>IF(ISERROR(Worksheet!P139)=FALSE,Worksheet!P139,"")</f>
        <v>0</v>
      </c>
      <c r="E120" s="6" t="s">
        <v>727</v>
      </c>
      <c r="F120" s="178"/>
      <c r="G120" s="178"/>
      <c r="H120" s="224" t="str">
        <f>IF(Worksheet!AN139&lt;&gt;"",IF(Worksheet!AN139&gt;0,Worksheet!AN139/IF(Worksheet!M139&gt;0,Worksheet!M139,Worksheet!L139),""),"")</f>
        <v/>
      </c>
      <c r="I120" s="225">
        <f>IF(ISBLANK(Worksheet!L139)=FALSE,Worksheet!L139,"")</f>
        <v>0</v>
      </c>
      <c r="J120" s="226" t="str">
        <f>IF(Worksheet!L139&lt;&gt;0, IFERROR(VLOOKUP(Worksheet!$C$12,SavingsSupportTable,3,FALSE)*Worksheet!AO139*IFERROR(1+VLOOKUP(Worksheet!$C$12,SavingsSupportTable,MATCH(Worksheet!$G$13,HVACe_Options,0)+4,FALSE),1)/IF(Worksheet!M139&gt;0,Worksheet!M139,Worksheet!L139),""),"")</f>
        <v/>
      </c>
      <c r="K120" s="226" t="str">
        <f>IF(Worksheet!L139&lt;&gt;0, IFERROR(VLOOKUP(Worksheet!$C$12,SavingsSupportTable,2,FALSE)*Worksheet!AO139*IF(IFERROR(MATCH(Worksheet!$G$13,HVACe_Options,0),0)&gt;0,1+VLOOKUP(Worksheet!$C$12,SavingsSupportTable,4,FALSE),1)/IF(Worksheet!M139&gt;0,Worksheet!M139,Worksheet!L139),""),"")</f>
        <v/>
      </c>
      <c r="L120" s="226" t="str">
        <f t="shared" si="2"/>
        <v/>
      </c>
      <c r="M120" s="226" t="str">
        <f>IF(Worksheet!L139&lt;&gt;0,IFERROR(VLOOKUP(Worksheet!$C$12,SavingsSupportTable,3,FALSE)*Worksheet!AO139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139&gt;0,Worksheet!M139,Worksheet!L139),0),"")</f>
        <v/>
      </c>
      <c r="N120" s="226" t="str">
        <f t="shared" si="3"/>
        <v/>
      </c>
      <c r="R120">
        <f>IF(ISBLANK(Worksheet!M139)=FALSE,Worksheet!M139,"")</f>
        <v>0</v>
      </c>
      <c r="S120" t="str">
        <f>IF(Worksheet!A139="-","",IF(Worksheet!A139="",S119,Worksheet!A139))</f>
        <v/>
      </c>
      <c r="T120" t="str">
        <f>IF(S120="","",IF(AND(Worksheet!G139="",Worksheet!H139="")=TRUE,T119,IF(Worksheet!G139="","",Worksheet!G139)))</f>
        <v/>
      </c>
      <c r="U120" t="str">
        <f>IF(S120="","",IF(AND(Worksheet!G139="",Worksheet!H139="")=TRUE,U119,IF(Worksheet!H139="","",Worksheet!H139)))</f>
        <v/>
      </c>
      <c r="V120" t="str">
        <f>IF(Worksheet!N139="","",Worksheet!N139)</f>
        <v/>
      </c>
      <c r="W120" t="str">
        <f>IF(Worksheet!O139="","",Worksheet!O139)</f>
        <v/>
      </c>
      <c r="X120" t="str">
        <f>IF(Worksheet!F139=0,"",Worksheet!F139)</f>
        <v/>
      </c>
      <c r="Y120" t="str">
        <f>IF(Worksheet!P139=0,"",Worksheet!P139)</f>
        <v/>
      </c>
      <c r="AD120" s="21"/>
      <c r="AE120" s="21"/>
    </row>
    <row r="121" spans="1:31" x14ac:dyDescent="0.25">
      <c r="A121" t="str">
        <f>IF(ISERROR(VLOOKUP(Worksheet!N140,MeasureLookup,2,FALSE))=FALSE,VLOOKUP(Worksheet!N140,MeasureLookup,2,FALSE),"")</f>
        <v/>
      </c>
      <c r="D121">
        <f>IF(ISERROR(Worksheet!P140)=FALSE,Worksheet!P140,"")</f>
        <v>0</v>
      </c>
      <c r="E121" s="6" t="s">
        <v>727</v>
      </c>
      <c r="F121" s="178"/>
      <c r="G121" s="178"/>
      <c r="H121" s="224" t="str">
        <f>IF(Worksheet!AN140&lt;&gt;"",IF(Worksheet!AN140&gt;0,Worksheet!AN140/IF(Worksheet!M140&gt;0,Worksheet!M140,Worksheet!L140),""),"")</f>
        <v/>
      </c>
      <c r="I121" s="225">
        <f>IF(ISBLANK(Worksheet!L140)=FALSE,Worksheet!L140,"")</f>
        <v>0</v>
      </c>
      <c r="J121" s="226" t="str">
        <f>IF(Worksheet!L140&lt;&gt;0, IFERROR(VLOOKUP(Worksheet!$C$12,SavingsSupportTable,3,FALSE)*Worksheet!AO140*IFERROR(1+VLOOKUP(Worksheet!$C$12,SavingsSupportTable,MATCH(Worksheet!$G$13,HVACe_Options,0)+4,FALSE),1)/IF(Worksheet!M140&gt;0,Worksheet!M140,Worksheet!L140),""),"")</f>
        <v/>
      </c>
      <c r="K121" s="226" t="str">
        <f>IF(Worksheet!L140&lt;&gt;0, IFERROR(VLOOKUP(Worksheet!$C$12,SavingsSupportTable,2,FALSE)*Worksheet!AO140*IF(IFERROR(MATCH(Worksheet!$G$13,HVACe_Options,0),0)&gt;0,1+VLOOKUP(Worksheet!$C$12,SavingsSupportTable,4,FALSE),1)/IF(Worksheet!M140&gt;0,Worksheet!M140,Worksheet!L140),""),"")</f>
        <v/>
      </c>
      <c r="L121" s="226" t="str">
        <f t="shared" si="2"/>
        <v/>
      </c>
      <c r="M121" s="226" t="str">
        <f>IF(Worksheet!L140&lt;&gt;0,IFERROR(VLOOKUP(Worksheet!$C$12,SavingsSupportTable,3,FALSE)*Worksheet!AO140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140&gt;0,Worksheet!M140,Worksheet!L140),0),"")</f>
        <v/>
      </c>
      <c r="N121" s="226" t="str">
        <f t="shared" si="3"/>
        <v/>
      </c>
      <c r="R121">
        <f>IF(ISBLANK(Worksheet!M140)=FALSE,Worksheet!M140,"")</f>
        <v>0</v>
      </c>
      <c r="S121" t="str">
        <f>IF(Worksheet!A140="-","",IF(Worksheet!A140="",S120,Worksheet!A140))</f>
        <v/>
      </c>
      <c r="T121" t="str">
        <f>IF(S121="","",IF(AND(Worksheet!G140="",Worksheet!H140="")=TRUE,T120,IF(Worksheet!G140="","",Worksheet!G140)))</f>
        <v/>
      </c>
      <c r="U121" t="str">
        <f>IF(S121="","",IF(AND(Worksheet!G140="",Worksheet!H140="")=TRUE,U120,IF(Worksheet!H140="","",Worksheet!H140)))</f>
        <v/>
      </c>
      <c r="V121" t="str">
        <f>IF(Worksheet!N140="","",Worksheet!N140)</f>
        <v/>
      </c>
      <c r="W121" t="str">
        <f>IF(Worksheet!O140="","",Worksheet!O140)</f>
        <v/>
      </c>
      <c r="X121" t="str">
        <f>IF(Worksheet!F140=0,"",Worksheet!F140)</f>
        <v/>
      </c>
      <c r="Y121" t="str">
        <f>IF(Worksheet!P140=0,"",Worksheet!P140)</f>
        <v/>
      </c>
      <c r="AD121" s="21"/>
      <c r="AE121" s="21"/>
    </row>
    <row r="122" spans="1:31" x14ac:dyDescent="0.25">
      <c r="A122" t="str">
        <f>IF(ISERROR(VLOOKUP(Worksheet!N141,MeasureLookup,2,FALSE))=FALSE,VLOOKUP(Worksheet!N141,MeasureLookup,2,FALSE),"")</f>
        <v/>
      </c>
      <c r="D122">
        <f>IF(ISERROR(Worksheet!P141)=FALSE,Worksheet!P141,"")</f>
        <v>0</v>
      </c>
      <c r="E122" s="6" t="s">
        <v>727</v>
      </c>
      <c r="F122" s="178"/>
      <c r="G122" s="178"/>
      <c r="H122" s="224" t="str">
        <f>IF(Worksheet!AN141&lt;&gt;"",IF(Worksheet!AN141&gt;0,Worksheet!AN141/IF(Worksheet!M141&gt;0,Worksheet!M141,Worksheet!L141),""),"")</f>
        <v/>
      </c>
      <c r="I122" s="225">
        <f>IF(ISBLANK(Worksheet!L141)=FALSE,Worksheet!L141,"")</f>
        <v>0</v>
      </c>
      <c r="J122" s="226" t="str">
        <f>IF(Worksheet!L141&lt;&gt;0, IFERROR(VLOOKUP(Worksheet!$C$12,SavingsSupportTable,3,FALSE)*Worksheet!AO141*IFERROR(1+VLOOKUP(Worksheet!$C$12,SavingsSupportTable,MATCH(Worksheet!$G$13,HVACe_Options,0)+4,FALSE),1)/IF(Worksheet!M141&gt;0,Worksheet!M141,Worksheet!L141),""),"")</f>
        <v/>
      </c>
      <c r="K122" s="226" t="str">
        <f>IF(Worksheet!L141&lt;&gt;0, IFERROR(VLOOKUP(Worksheet!$C$12,SavingsSupportTable,2,FALSE)*Worksheet!AO141*IF(IFERROR(MATCH(Worksheet!$G$13,HVACe_Options,0),0)&gt;0,1+VLOOKUP(Worksheet!$C$12,SavingsSupportTable,4,FALSE),1)/IF(Worksheet!M141&gt;0,Worksheet!M141,Worksheet!L141),""),"")</f>
        <v/>
      </c>
      <c r="L122" s="226" t="str">
        <f t="shared" si="2"/>
        <v/>
      </c>
      <c r="M122" s="226" t="str">
        <f>IF(Worksheet!L141&lt;&gt;0,IFERROR(VLOOKUP(Worksheet!$C$12,SavingsSupportTable,3,FALSE)*Worksheet!AO141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141&gt;0,Worksheet!M141,Worksheet!L141),0),"")</f>
        <v/>
      </c>
      <c r="N122" s="226" t="str">
        <f t="shared" si="3"/>
        <v/>
      </c>
      <c r="R122">
        <f>IF(ISBLANK(Worksheet!M141)=FALSE,Worksheet!M141,"")</f>
        <v>0</v>
      </c>
      <c r="S122" t="str">
        <f>IF(Worksheet!A141="-","",IF(Worksheet!A141="",S121,Worksheet!A141))</f>
        <v/>
      </c>
      <c r="T122" t="str">
        <f>IF(S122="","",IF(AND(Worksheet!G141="",Worksheet!H141="")=TRUE,T121,IF(Worksheet!G141="","",Worksheet!G141)))</f>
        <v/>
      </c>
      <c r="U122" t="str">
        <f>IF(S122="","",IF(AND(Worksheet!G141="",Worksheet!H141="")=TRUE,U121,IF(Worksheet!H141="","",Worksheet!H141)))</f>
        <v/>
      </c>
      <c r="V122" t="str">
        <f>IF(Worksheet!N141="","",Worksheet!N141)</f>
        <v/>
      </c>
      <c r="W122" t="str">
        <f>IF(Worksheet!O141="","",Worksheet!O141)</f>
        <v/>
      </c>
      <c r="X122" t="str">
        <f>IF(Worksheet!F141=0,"",Worksheet!F141)</f>
        <v/>
      </c>
      <c r="Y122" t="str">
        <f>IF(Worksheet!P141=0,"",Worksheet!P141)</f>
        <v/>
      </c>
      <c r="AD122" s="21"/>
      <c r="AE122" s="21"/>
    </row>
    <row r="123" spans="1:31" x14ac:dyDescent="0.25">
      <c r="A123" t="str">
        <f>IF(ISERROR(VLOOKUP(Worksheet!N142,MeasureLookup,2,FALSE))=FALSE,VLOOKUP(Worksheet!N142,MeasureLookup,2,FALSE),"")</f>
        <v/>
      </c>
      <c r="D123">
        <f>IF(ISERROR(Worksheet!P142)=FALSE,Worksheet!P142,"")</f>
        <v>0</v>
      </c>
      <c r="E123" s="6" t="s">
        <v>727</v>
      </c>
      <c r="F123" s="178"/>
      <c r="G123" s="178"/>
      <c r="H123" s="224" t="str">
        <f>IF(Worksheet!AN142&lt;&gt;"",IF(Worksheet!AN142&gt;0,Worksheet!AN142/IF(Worksheet!M142&gt;0,Worksheet!M142,Worksheet!L142),""),"")</f>
        <v/>
      </c>
      <c r="I123" s="225">
        <f>IF(ISBLANK(Worksheet!L142)=FALSE,Worksheet!L142,"")</f>
        <v>0</v>
      </c>
      <c r="J123" s="226" t="str">
        <f>IF(Worksheet!L142&lt;&gt;0, IFERROR(VLOOKUP(Worksheet!$C$12,SavingsSupportTable,3,FALSE)*Worksheet!AO142*IFERROR(1+VLOOKUP(Worksheet!$C$12,SavingsSupportTable,MATCH(Worksheet!$G$13,HVACe_Options,0)+4,FALSE),1)/IF(Worksheet!M142&gt;0,Worksheet!M142,Worksheet!L142),""),"")</f>
        <v/>
      </c>
      <c r="K123" s="226" t="str">
        <f>IF(Worksheet!L142&lt;&gt;0, IFERROR(VLOOKUP(Worksheet!$C$12,SavingsSupportTable,2,FALSE)*Worksheet!AO142*IF(IFERROR(MATCH(Worksheet!$G$13,HVACe_Options,0),0)&gt;0,1+VLOOKUP(Worksheet!$C$12,SavingsSupportTable,4,FALSE),1)/IF(Worksheet!M142&gt;0,Worksheet!M142,Worksheet!L142),""),"")</f>
        <v/>
      </c>
      <c r="L123" s="226" t="str">
        <f t="shared" si="2"/>
        <v/>
      </c>
      <c r="M123" s="226" t="str">
        <f>IF(Worksheet!L142&lt;&gt;0,IFERROR(VLOOKUP(Worksheet!$C$12,SavingsSupportTable,3,FALSE)*Worksheet!AO142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142&gt;0,Worksheet!M142,Worksheet!L142),0),"")</f>
        <v/>
      </c>
      <c r="N123" s="226" t="str">
        <f t="shared" si="3"/>
        <v/>
      </c>
      <c r="R123">
        <f>IF(ISBLANK(Worksheet!M142)=FALSE,Worksheet!M142,"")</f>
        <v>0</v>
      </c>
      <c r="S123" t="str">
        <f>IF(Worksheet!A142="-","",IF(Worksheet!A142="",S122,Worksheet!A142))</f>
        <v/>
      </c>
      <c r="T123" t="str">
        <f>IF(S123="","",IF(AND(Worksheet!G142="",Worksheet!H142="")=TRUE,T122,IF(Worksheet!G142="","",Worksheet!G142)))</f>
        <v/>
      </c>
      <c r="U123" t="str">
        <f>IF(S123="","",IF(AND(Worksheet!G142="",Worksheet!H142="")=TRUE,U122,IF(Worksheet!H142="","",Worksheet!H142)))</f>
        <v/>
      </c>
      <c r="V123" t="str">
        <f>IF(Worksheet!N142="","",Worksheet!N142)</f>
        <v/>
      </c>
      <c r="W123" t="str">
        <f>IF(Worksheet!O142="","",Worksheet!O142)</f>
        <v/>
      </c>
      <c r="X123" t="str">
        <f>IF(Worksheet!F142=0,"",Worksheet!F142)</f>
        <v/>
      </c>
      <c r="Y123" t="str">
        <f>IF(Worksheet!P142=0,"",Worksheet!P142)</f>
        <v/>
      </c>
      <c r="AD123" s="21"/>
      <c r="AE123" s="21"/>
    </row>
    <row r="124" spans="1:31" x14ac:dyDescent="0.25">
      <c r="A124" t="str">
        <f>IF(ISERROR(VLOOKUP(Worksheet!N143,MeasureLookup,2,FALSE))=FALSE,VLOOKUP(Worksheet!N143,MeasureLookup,2,FALSE),"")</f>
        <v/>
      </c>
      <c r="D124">
        <f>IF(ISERROR(Worksheet!P143)=FALSE,Worksheet!P143,"")</f>
        <v>0</v>
      </c>
      <c r="E124" s="6" t="s">
        <v>727</v>
      </c>
      <c r="F124" s="178"/>
      <c r="G124" s="178"/>
      <c r="H124" s="224" t="str">
        <f>IF(Worksheet!AN143&lt;&gt;"",IF(Worksheet!AN143&gt;0,Worksheet!AN143/IF(Worksheet!M143&gt;0,Worksheet!M143,Worksheet!L143),""),"")</f>
        <v/>
      </c>
      <c r="I124" s="225">
        <f>IF(ISBLANK(Worksheet!L143)=FALSE,Worksheet!L143,"")</f>
        <v>0</v>
      </c>
      <c r="J124" s="226" t="str">
        <f>IF(Worksheet!L143&lt;&gt;0, IFERROR(VLOOKUP(Worksheet!$C$12,SavingsSupportTable,3,FALSE)*Worksheet!AO143*IFERROR(1+VLOOKUP(Worksheet!$C$12,SavingsSupportTable,MATCH(Worksheet!$G$13,HVACe_Options,0)+4,FALSE),1)/IF(Worksheet!M143&gt;0,Worksheet!M143,Worksheet!L143),""),"")</f>
        <v/>
      </c>
      <c r="K124" s="226" t="str">
        <f>IF(Worksheet!L143&lt;&gt;0, IFERROR(VLOOKUP(Worksheet!$C$12,SavingsSupportTable,2,FALSE)*Worksheet!AO143*IF(IFERROR(MATCH(Worksheet!$G$13,HVACe_Options,0),0)&gt;0,1+VLOOKUP(Worksheet!$C$12,SavingsSupportTable,4,FALSE),1)/IF(Worksheet!M143&gt;0,Worksheet!M143,Worksheet!L143),""),"")</f>
        <v/>
      </c>
      <c r="L124" s="226" t="str">
        <f t="shared" si="2"/>
        <v/>
      </c>
      <c r="M124" s="226" t="str">
        <f>IF(Worksheet!L143&lt;&gt;0,IFERROR(VLOOKUP(Worksheet!$C$12,SavingsSupportTable,3,FALSE)*Worksheet!AO143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143&gt;0,Worksheet!M143,Worksheet!L143),0),"")</f>
        <v/>
      </c>
      <c r="N124" s="226" t="str">
        <f t="shared" si="3"/>
        <v/>
      </c>
      <c r="R124">
        <f>IF(ISBLANK(Worksheet!M143)=FALSE,Worksheet!M143,"")</f>
        <v>0</v>
      </c>
      <c r="S124" t="str">
        <f>IF(Worksheet!A143="-","",IF(Worksheet!A143="",S123,Worksheet!A143))</f>
        <v/>
      </c>
      <c r="T124" t="str">
        <f>IF(S124="","",IF(AND(Worksheet!G143="",Worksheet!H143="")=TRUE,T123,IF(Worksheet!G143="","",Worksheet!G143)))</f>
        <v/>
      </c>
      <c r="U124" t="str">
        <f>IF(S124="","",IF(AND(Worksheet!G143="",Worksheet!H143="")=TRUE,U123,IF(Worksheet!H143="","",Worksheet!H143)))</f>
        <v/>
      </c>
      <c r="V124" t="str">
        <f>IF(Worksheet!N143="","",Worksheet!N143)</f>
        <v/>
      </c>
      <c r="W124" t="str">
        <f>IF(Worksheet!O143="","",Worksheet!O143)</f>
        <v/>
      </c>
      <c r="X124" t="str">
        <f>IF(Worksheet!F143=0,"",Worksheet!F143)</f>
        <v/>
      </c>
      <c r="Y124" t="str">
        <f>IF(Worksheet!P143=0,"",Worksheet!P143)</f>
        <v/>
      </c>
      <c r="AD124" s="21"/>
      <c r="AE124" s="21"/>
    </row>
    <row r="125" spans="1:31" x14ac:dyDescent="0.25">
      <c r="A125" t="str">
        <f>IF(ISERROR(VLOOKUP(Worksheet!N144,MeasureLookup,2,FALSE))=FALSE,VLOOKUP(Worksheet!N144,MeasureLookup,2,FALSE),"")</f>
        <v/>
      </c>
      <c r="D125">
        <f>IF(ISERROR(Worksheet!P144)=FALSE,Worksheet!P144,"")</f>
        <v>0</v>
      </c>
      <c r="E125" s="6" t="s">
        <v>727</v>
      </c>
      <c r="F125" s="178"/>
      <c r="G125" s="178"/>
      <c r="H125" s="224" t="str">
        <f>IF(Worksheet!AN144&lt;&gt;"",IF(Worksheet!AN144&gt;0,Worksheet!AN144/IF(Worksheet!M144&gt;0,Worksheet!M144,Worksheet!L144),""),"")</f>
        <v/>
      </c>
      <c r="I125" s="225">
        <f>IF(ISBLANK(Worksheet!L144)=FALSE,Worksheet!L144,"")</f>
        <v>0</v>
      </c>
      <c r="J125" s="226" t="str">
        <f>IF(Worksheet!L144&lt;&gt;0, IFERROR(VLOOKUP(Worksheet!$C$12,SavingsSupportTable,3,FALSE)*Worksheet!AO144*IFERROR(1+VLOOKUP(Worksheet!$C$12,SavingsSupportTable,MATCH(Worksheet!$G$13,HVACe_Options,0)+4,FALSE),1)/IF(Worksheet!M144&gt;0,Worksheet!M144,Worksheet!L144),""),"")</f>
        <v/>
      </c>
      <c r="K125" s="226" t="str">
        <f>IF(Worksheet!L144&lt;&gt;0, IFERROR(VLOOKUP(Worksheet!$C$12,SavingsSupportTable,2,FALSE)*Worksheet!AO144*IF(IFERROR(MATCH(Worksheet!$G$13,HVACe_Options,0),0)&gt;0,1+VLOOKUP(Worksheet!$C$12,SavingsSupportTable,4,FALSE),1)/IF(Worksheet!M144&gt;0,Worksheet!M144,Worksheet!L144),""),"")</f>
        <v/>
      </c>
      <c r="L125" s="226" t="str">
        <f t="shared" si="2"/>
        <v/>
      </c>
      <c r="M125" s="226" t="str">
        <f>IF(Worksheet!L144&lt;&gt;0,IFERROR(VLOOKUP(Worksheet!$C$12,SavingsSupportTable,3,FALSE)*Worksheet!AO144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144&gt;0,Worksheet!M144,Worksheet!L144),0),"")</f>
        <v/>
      </c>
      <c r="N125" s="226" t="str">
        <f t="shared" si="3"/>
        <v/>
      </c>
      <c r="R125">
        <f>IF(ISBLANK(Worksheet!M144)=FALSE,Worksheet!M144,"")</f>
        <v>0</v>
      </c>
      <c r="S125" t="str">
        <f>IF(Worksheet!A144="-","",IF(Worksheet!A144="",S124,Worksheet!A144))</f>
        <v/>
      </c>
      <c r="T125" t="str">
        <f>IF(S125="","",IF(AND(Worksheet!G144="",Worksheet!H144="")=TRUE,T124,IF(Worksheet!G144="","",Worksheet!G144)))</f>
        <v/>
      </c>
      <c r="U125" t="str">
        <f>IF(S125="","",IF(AND(Worksheet!G144="",Worksheet!H144="")=TRUE,U124,IF(Worksheet!H144="","",Worksheet!H144)))</f>
        <v/>
      </c>
      <c r="V125" t="str">
        <f>IF(Worksheet!N144="","",Worksheet!N144)</f>
        <v/>
      </c>
      <c r="W125" t="str">
        <f>IF(Worksheet!O144="","",Worksheet!O144)</f>
        <v/>
      </c>
      <c r="X125" t="str">
        <f>IF(Worksheet!F144=0,"",Worksheet!F144)</f>
        <v/>
      </c>
      <c r="Y125" t="str">
        <f>IF(Worksheet!P144=0,"",Worksheet!P144)</f>
        <v/>
      </c>
      <c r="AD125" s="21"/>
      <c r="AE125" s="21"/>
    </row>
    <row r="126" spans="1:31" x14ac:dyDescent="0.25">
      <c r="A126" t="str">
        <f>IF(ISERROR(VLOOKUP(Worksheet!N145,MeasureLookup,2,FALSE))=FALSE,VLOOKUP(Worksheet!N145,MeasureLookup,2,FALSE),"")</f>
        <v/>
      </c>
      <c r="D126">
        <f>IF(ISERROR(Worksheet!P145)=FALSE,Worksheet!P145,"")</f>
        <v>0</v>
      </c>
      <c r="E126" s="6" t="s">
        <v>727</v>
      </c>
      <c r="F126" s="178"/>
      <c r="G126" s="178"/>
      <c r="H126" s="224" t="str">
        <f>IF(Worksheet!AN145&lt;&gt;"",IF(Worksheet!AN145&gt;0,Worksheet!AN145/IF(Worksheet!M145&gt;0,Worksheet!M145,Worksheet!L145),""),"")</f>
        <v/>
      </c>
      <c r="I126" s="225">
        <f>IF(ISBLANK(Worksheet!L145)=FALSE,Worksheet!L145,"")</f>
        <v>0</v>
      </c>
      <c r="J126" s="226" t="str">
        <f>IF(Worksheet!L145&lt;&gt;0, IFERROR(VLOOKUP(Worksheet!$C$12,SavingsSupportTable,3,FALSE)*Worksheet!AO145*IFERROR(1+VLOOKUP(Worksheet!$C$12,SavingsSupportTable,MATCH(Worksheet!$G$13,HVACe_Options,0)+4,FALSE),1)/IF(Worksheet!M145&gt;0,Worksheet!M145,Worksheet!L145),""),"")</f>
        <v/>
      </c>
      <c r="K126" s="226" t="str">
        <f>IF(Worksheet!L145&lt;&gt;0, IFERROR(VLOOKUP(Worksheet!$C$12,SavingsSupportTable,2,FALSE)*Worksheet!AO145*IF(IFERROR(MATCH(Worksheet!$G$13,HVACe_Options,0),0)&gt;0,1+VLOOKUP(Worksheet!$C$12,SavingsSupportTable,4,FALSE),1)/IF(Worksheet!M145&gt;0,Worksheet!M145,Worksheet!L145),""),"")</f>
        <v/>
      </c>
      <c r="L126" s="226" t="str">
        <f t="shared" si="2"/>
        <v/>
      </c>
      <c r="M126" s="226" t="str">
        <f>IF(Worksheet!L145&lt;&gt;0,IFERROR(VLOOKUP(Worksheet!$C$12,SavingsSupportTable,3,FALSE)*Worksheet!AO145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145&gt;0,Worksheet!M145,Worksheet!L145),0),"")</f>
        <v/>
      </c>
      <c r="N126" s="226" t="str">
        <f t="shared" si="3"/>
        <v/>
      </c>
      <c r="R126">
        <f>IF(ISBLANK(Worksheet!M145)=FALSE,Worksheet!M145,"")</f>
        <v>0</v>
      </c>
      <c r="S126" t="str">
        <f>IF(Worksheet!A145="-","",IF(Worksheet!A145="",S125,Worksheet!A145))</f>
        <v/>
      </c>
      <c r="T126" t="str">
        <f>IF(S126="","",IF(AND(Worksheet!G145="",Worksheet!H145="")=TRUE,T125,IF(Worksheet!G145="","",Worksheet!G145)))</f>
        <v/>
      </c>
      <c r="U126" t="str">
        <f>IF(S126="","",IF(AND(Worksheet!G145="",Worksheet!H145="")=TRUE,U125,IF(Worksheet!H145="","",Worksheet!H145)))</f>
        <v/>
      </c>
      <c r="V126" t="str">
        <f>IF(Worksheet!N145="","",Worksheet!N145)</f>
        <v/>
      </c>
      <c r="W126" t="str">
        <f>IF(Worksheet!O145="","",Worksheet!O145)</f>
        <v/>
      </c>
      <c r="X126" t="str">
        <f>IF(Worksheet!F145=0,"",Worksheet!F145)</f>
        <v/>
      </c>
      <c r="Y126" t="str">
        <f>IF(Worksheet!P145=0,"",Worksheet!P145)</f>
        <v/>
      </c>
      <c r="AD126" s="21"/>
      <c r="AE126" s="21"/>
    </row>
    <row r="127" spans="1:31" x14ac:dyDescent="0.25">
      <c r="A127" t="str">
        <f>IF(ISERROR(VLOOKUP(Worksheet!N146,MeasureLookup,2,FALSE))=FALSE,VLOOKUP(Worksheet!N146,MeasureLookup,2,FALSE),"")</f>
        <v/>
      </c>
      <c r="D127">
        <f>IF(ISERROR(Worksheet!P146)=FALSE,Worksheet!P146,"")</f>
        <v>0</v>
      </c>
      <c r="E127" s="6" t="s">
        <v>727</v>
      </c>
      <c r="F127" s="178"/>
      <c r="G127" s="178"/>
      <c r="H127" s="224" t="str">
        <f>IF(Worksheet!AN146&lt;&gt;"",IF(Worksheet!AN146&gt;0,Worksheet!AN146/IF(Worksheet!M146&gt;0,Worksheet!M146,Worksheet!L146),""),"")</f>
        <v/>
      </c>
      <c r="I127" s="225">
        <f>IF(ISBLANK(Worksheet!L146)=FALSE,Worksheet!L146,"")</f>
        <v>0</v>
      </c>
      <c r="J127" s="226" t="str">
        <f>IF(Worksheet!L146&lt;&gt;0, IFERROR(VLOOKUP(Worksheet!$C$12,SavingsSupportTable,3,FALSE)*Worksheet!AO146*IFERROR(1+VLOOKUP(Worksheet!$C$12,SavingsSupportTable,MATCH(Worksheet!$G$13,HVACe_Options,0)+4,FALSE),1)/IF(Worksheet!M146&gt;0,Worksheet!M146,Worksheet!L146),""),"")</f>
        <v/>
      </c>
      <c r="K127" s="226" t="str">
        <f>IF(Worksheet!L146&lt;&gt;0, IFERROR(VLOOKUP(Worksheet!$C$12,SavingsSupportTable,2,FALSE)*Worksheet!AO146*IF(IFERROR(MATCH(Worksheet!$G$13,HVACe_Options,0),0)&gt;0,1+VLOOKUP(Worksheet!$C$12,SavingsSupportTable,4,FALSE),1)/IF(Worksheet!M146&gt;0,Worksheet!M146,Worksheet!L146),""),"")</f>
        <v/>
      </c>
      <c r="L127" s="226" t="str">
        <f t="shared" si="2"/>
        <v/>
      </c>
      <c r="M127" s="226" t="str">
        <f>IF(Worksheet!L146&lt;&gt;0,IFERROR(VLOOKUP(Worksheet!$C$12,SavingsSupportTable,3,FALSE)*Worksheet!AO146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146&gt;0,Worksheet!M146,Worksheet!L146),0),"")</f>
        <v/>
      </c>
      <c r="N127" s="226" t="str">
        <f t="shared" si="3"/>
        <v/>
      </c>
      <c r="R127">
        <f>IF(ISBLANK(Worksheet!M146)=FALSE,Worksheet!M146,"")</f>
        <v>0</v>
      </c>
      <c r="S127" t="str">
        <f>IF(Worksheet!A146="-","",IF(Worksheet!A146="",S126,Worksheet!A146))</f>
        <v/>
      </c>
      <c r="T127" t="str">
        <f>IF(S127="","",IF(AND(Worksheet!G146="",Worksheet!H146="")=TRUE,T126,IF(Worksheet!G146="","",Worksheet!G146)))</f>
        <v/>
      </c>
      <c r="U127" t="str">
        <f>IF(S127="","",IF(AND(Worksheet!G146="",Worksheet!H146="")=TRUE,U126,IF(Worksheet!H146="","",Worksheet!H146)))</f>
        <v/>
      </c>
      <c r="V127" t="str">
        <f>IF(Worksheet!N146="","",Worksheet!N146)</f>
        <v/>
      </c>
      <c r="W127" t="str">
        <f>IF(Worksheet!O146="","",Worksheet!O146)</f>
        <v/>
      </c>
      <c r="X127" t="str">
        <f>IF(Worksheet!F146=0,"",Worksheet!F146)</f>
        <v/>
      </c>
      <c r="Y127" t="str">
        <f>IF(Worksheet!P146=0,"",Worksheet!P146)</f>
        <v/>
      </c>
      <c r="AD127" s="21"/>
      <c r="AE127" s="21"/>
    </row>
    <row r="128" spans="1:31" x14ac:dyDescent="0.25">
      <c r="A128" t="str">
        <f>IF(ISERROR(VLOOKUP(Worksheet!N147,MeasureLookup,2,FALSE))=FALSE,VLOOKUP(Worksheet!N147,MeasureLookup,2,FALSE),"")</f>
        <v/>
      </c>
      <c r="D128">
        <f>IF(ISERROR(Worksheet!P147)=FALSE,Worksheet!P147,"")</f>
        <v>0</v>
      </c>
      <c r="E128" s="6" t="s">
        <v>727</v>
      </c>
      <c r="F128" s="178"/>
      <c r="G128" s="178"/>
      <c r="H128" s="224" t="str">
        <f>IF(Worksheet!AN147&lt;&gt;"",IF(Worksheet!AN147&gt;0,Worksheet!AN147/IF(Worksheet!M147&gt;0,Worksheet!M147,Worksheet!L147),""),"")</f>
        <v/>
      </c>
      <c r="I128" s="225">
        <f>IF(ISBLANK(Worksheet!L147)=FALSE,Worksheet!L147,"")</f>
        <v>0</v>
      </c>
      <c r="J128" s="226" t="str">
        <f>IF(Worksheet!L147&lt;&gt;0, IFERROR(VLOOKUP(Worksheet!$C$12,SavingsSupportTable,3,FALSE)*Worksheet!AO147*IFERROR(1+VLOOKUP(Worksheet!$C$12,SavingsSupportTable,MATCH(Worksheet!$G$13,HVACe_Options,0)+4,FALSE),1)/IF(Worksheet!M147&gt;0,Worksheet!M147,Worksheet!L147),""),"")</f>
        <v/>
      </c>
      <c r="K128" s="226" t="str">
        <f>IF(Worksheet!L147&lt;&gt;0, IFERROR(VLOOKUP(Worksheet!$C$12,SavingsSupportTable,2,FALSE)*Worksheet!AO147*IF(IFERROR(MATCH(Worksheet!$G$13,HVACe_Options,0),0)&gt;0,1+VLOOKUP(Worksheet!$C$12,SavingsSupportTable,4,FALSE),1)/IF(Worksheet!M147&gt;0,Worksheet!M147,Worksheet!L147),""),"")</f>
        <v/>
      </c>
      <c r="L128" s="226" t="str">
        <f t="shared" si="2"/>
        <v/>
      </c>
      <c r="M128" s="226" t="str">
        <f>IF(Worksheet!L147&lt;&gt;0,IFERROR(VLOOKUP(Worksheet!$C$12,SavingsSupportTable,3,FALSE)*Worksheet!AO147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147&gt;0,Worksheet!M147,Worksheet!L147),0),"")</f>
        <v/>
      </c>
      <c r="N128" s="226" t="str">
        <f t="shared" si="3"/>
        <v/>
      </c>
      <c r="R128">
        <f>IF(ISBLANK(Worksheet!M147)=FALSE,Worksheet!M147,"")</f>
        <v>0</v>
      </c>
      <c r="S128" t="str">
        <f>IF(Worksheet!A147="-","",IF(Worksheet!A147="",S127,Worksheet!A147))</f>
        <v/>
      </c>
      <c r="T128" t="str">
        <f>IF(S128="","",IF(AND(Worksheet!G147="",Worksheet!H147="")=TRUE,T127,IF(Worksheet!G147="","",Worksheet!G147)))</f>
        <v/>
      </c>
      <c r="U128" t="str">
        <f>IF(S128="","",IF(AND(Worksheet!G147="",Worksheet!H147="")=TRUE,U127,IF(Worksheet!H147="","",Worksheet!H147)))</f>
        <v/>
      </c>
      <c r="V128" t="str">
        <f>IF(Worksheet!N147="","",Worksheet!N147)</f>
        <v/>
      </c>
      <c r="W128" t="str">
        <f>IF(Worksheet!O147="","",Worksheet!O147)</f>
        <v/>
      </c>
      <c r="X128" t="str">
        <f>IF(Worksheet!F147=0,"",Worksheet!F147)</f>
        <v/>
      </c>
      <c r="Y128" t="str">
        <f>IF(Worksheet!P147=0,"",Worksheet!P147)</f>
        <v/>
      </c>
      <c r="AD128" s="21"/>
      <c r="AE128" s="21"/>
    </row>
    <row r="129" spans="1:31" x14ac:dyDescent="0.25">
      <c r="A129" t="str">
        <f>IF(ISERROR(VLOOKUP(Worksheet!N148,MeasureLookup,2,FALSE))=FALSE,VLOOKUP(Worksheet!N148,MeasureLookup,2,FALSE),"")</f>
        <v/>
      </c>
      <c r="D129">
        <f>IF(ISERROR(Worksheet!P148)=FALSE,Worksheet!P148,"")</f>
        <v>0</v>
      </c>
      <c r="E129" s="6" t="s">
        <v>727</v>
      </c>
      <c r="F129" s="178"/>
      <c r="G129" s="178"/>
      <c r="H129" s="224" t="str">
        <f>IF(Worksheet!AN148&lt;&gt;"",IF(Worksheet!AN148&gt;0,Worksheet!AN148/IF(Worksheet!M148&gt;0,Worksheet!M148,Worksheet!L148),""),"")</f>
        <v/>
      </c>
      <c r="I129" s="225">
        <f>IF(ISBLANK(Worksheet!L148)=FALSE,Worksheet!L148,"")</f>
        <v>0</v>
      </c>
      <c r="J129" s="226" t="str">
        <f>IF(Worksheet!L148&lt;&gt;0, IFERROR(VLOOKUP(Worksheet!$C$12,SavingsSupportTable,3,FALSE)*Worksheet!AO148*IFERROR(1+VLOOKUP(Worksheet!$C$12,SavingsSupportTable,MATCH(Worksheet!$G$13,HVACe_Options,0)+4,FALSE),1)/IF(Worksheet!M148&gt;0,Worksheet!M148,Worksheet!L148),""),"")</f>
        <v/>
      </c>
      <c r="K129" s="226" t="str">
        <f>IF(Worksheet!L148&lt;&gt;0, IFERROR(VLOOKUP(Worksheet!$C$12,SavingsSupportTable,2,FALSE)*Worksheet!AO148*IF(IFERROR(MATCH(Worksheet!$G$13,HVACe_Options,0),0)&gt;0,1+VLOOKUP(Worksheet!$C$12,SavingsSupportTable,4,FALSE),1)/IF(Worksheet!M148&gt;0,Worksheet!M148,Worksheet!L148),""),"")</f>
        <v/>
      </c>
      <c r="L129" s="226" t="str">
        <f t="shared" si="2"/>
        <v/>
      </c>
      <c r="M129" s="226" t="str">
        <f>IF(Worksheet!L148&lt;&gt;0,IFERROR(VLOOKUP(Worksheet!$C$12,SavingsSupportTable,3,FALSE)*Worksheet!AO148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148&gt;0,Worksheet!M148,Worksheet!L148),0),"")</f>
        <v/>
      </c>
      <c r="N129" s="226" t="str">
        <f t="shared" si="3"/>
        <v/>
      </c>
      <c r="R129">
        <f>IF(ISBLANK(Worksheet!M148)=FALSE,Worksheet!M148,"")</f>
        <v>0</v>
      </c>
      <c r="S129" t="str">
        <f>IF(Worksheet!A148="-","",IF(Worksheet!A148="",S128,Worksheet!A148))</f>
        <v/>
      </c>
      <c r="T129" t="str">
        <f>IF(S129="","",IF(AND(Worksheet!G148="",Worksheet!H148="")=TRUE,T128,IF(Worksheet!G148="","",Worksheet!G148)))</f>
        <v/>
      </c>
      <c r="U129" t="str">
        <f>IF(S129="","",IF(AND(Worksheet!G148="",Worksheet!H148="")=TRUE,U128,IF(Worksheet!H148="","",Worksheet!H148)))</f>
        <v/>
      </c>
      <c r="V129" t="str">
        <f>IF(Worksheet!N148="","",Worksheet!N148)</f>
        <v/>
      </c>
      <c r="W129" t="str">
        <f>IF(Worksheet!O148="","",Worksheet!O148)</f>
        <v/>
      </c>
      <c r="X129" t="str">
        <f>IF(Worksheet!F148=0,"",Worksheet!F148)</f>
        <v/>
      </c>
      <c r="Y129" t="str">
        <f>IF(Worksheet!P148=0,"",Worksheet!P148)</f>
        <v/>
      </c>
      <c r="AD129" s="21"/>
      <c r="AE129" s="21"/>
    </row>
    <row r="130" spans="1:31" x14ac:dyDescent="0.25">
      <c r="A130" t="str">
        <f>IF(ISERROR(VLOOKUP(Worksheet!N149,MeasureLookup,2,FALSE))=FALSE,VLOOKUP(Worksheet!N149,MeasureLookup,2,FALSE),"")</f>
        <v/>
      </c>
      <c r="D130">
        <f>IF(ISERROR(Worksheet!P149)=FALSE,Worksheet!P149,"")</f>
        <v>0</v>
      </c>
      <c r="E130" s="6" t="s">
        <v>727</v>
      </c>
      <c r="F130" s="178"/>
      <c r="G130" s="178"/>
      <c r="H130" s="224" t="str">
        <f>IF(Worksheet!AN149&lt;&gt;"",IF(Worksheet!AN149&gt;0,Worksheet!AN149/IF(Worksheet!M149&gt;0,Worksheet!M149,Worksheet!L149),""),"")</f>
        <v/>
      </c>
      <c r="I130" s="225">
        <f>IF(ISBLANK(Worksheet!L149)=FALSE,Worksheet!L149,"")</f>
        <v>0</v>
      </c>
      <c r="J130" s="226" t="str">
        <f>IF(Worksheet!L149&lt;&gt;0, IFERROR(VLOOKUP(Worksheet!$C$12,SavingsSupportTable,3,FALSE)*Worksheet!AO149*IFERROR(1+VLOOKUP(Worksheet!$C$12,SavingsSupportTable,MATCH(Worksheet!$G$13,HVACe_Options,0)+4,FALSE),1)/IF(Worksheet!M149&gt;0,Worksheet!M149,Worksheet!L149),""),"")</f>
        <v/>
      </c>
      <c r="K130" s="226" t="str">
        <f>IF(Worksheet!L149&lt;&gt;0, IFERROR(VLOOKUP(Worksheet!$C$12,SavingsSupportTable,2,FALSE)*Worksheet!AO149*IF(IFERROR(MATCH(Worksheet!$G$13,HVACe_Options,0),0)&gt;0,1+VLOOKUP(Worksheet!$C$12,SavingsSupportTable,4,FALSE),1)/IF(Worksheet!M149&gt;0,Worksheet!M149,Worksheet!L149),""),"")</f>
        <v/>
      </c>
      <c r="L130" s="226" t="str">
        <f t="shared" si="2"/>
        <v/>
      </c>
      <c r="M130" s="226" t="str">
        <f>IF(Worksheet!L149&lt;&gt;0,IFERROR(VLOOKUP(Worksheet!$C$12,SavingsSupportTable,3,FALSE)*Worksheet!AO149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149&gt;0,Worksheet!M149,Worksheet!L149),0),"")</f>
        <v/>
      </c>
      <c r="N130" s="226" t="str">
        <f t="shared" si="3"/>
        <v/>
      </c>
      <c r="R130">
        <f>IF(ISBLANK(Worksheet!M149)=FALSE,Worksheet!M149,"")</f>
        <v>0</v>
      </c>
      <c r="S130" t="str">
        <f>IF(Worksheet!A149="-","",IF(Worksheet!A149="",S129,Worksheet!A149))</f>
        <v/>
      </c>
      <c r="T130" t="str">
        <f>IF(S130="","",IF(AND(Worksheet!G149="",Worksheet!H149="")=TRUE,T129,IF(Worksheet!G149="","",Worksheet!G149)))</f>
        <v/>
      </c>
      <c r="U130" t="str">
        <f>IF(S130="","",IF(AND(Worksheet!G149="",Worksheet!H149="")=TRUE,U129,IF(Worksheet!H149="","",Worksheet!H149)))</f>
        <v/>
      </c>
      <c r="V130" t="str">
        <f>IF(Worksheet!N149="","",Worksheet!N149)</f>
        <v/>
      </c>
      <c r="W130" t="str">
        <f>IF(Worksheet!O149="","",Worksheet!O149)</f>
        <v/>
      </c>
      <c r="X130" t="str">
        <f>IF(Worksheet!F149=0,"",Worksheet!F149)</f>
        <v/>
      </c>
      <c r="Y130" t="str">
        <f>IF(Worksheet!P149=0,"",Worksheet!P149)</f>
        <v/>
      </c>
      <c r="AD130" s="21"/>
      <c r="AE130" s="21"/>
    </row>
    <row r="131" spans="1:31" x14ac:dyDescent="0.25">
      <c r="A131" t="str">
        <f>IF(ISERROR(VLOOKUP(Worksheet!N150,MeasureLookup,2,FALSE))=FALSE,VLOOKUP(Worksheet!N150,MeasureLookup,2,FALSE),"")</f>
        <v/>
      </c>
      <c r="D131">
        <f>IF(ISERROR(Worksheet!P150)=FALSE,Worksheet!P150,"")</f>
        <v>0</v>
      </c>
      <c r="E131" s="6" t="s">
        <v>727</v>
      </c>
      <c r="F131" s="178"/>
      <c r="G131" s="178"/>
      <c r="H131" s="224" t="str">
        <f>IF(Worksheet!AN150&lt;&gt;"",IF(Worksheet!AN150&gt;0,Worksheet!AN150/IF(Worksheet!M150&gt;0,Worksheet!M150,Worksheet!L150),""),"")</f>
        <v/>
      </c>
      <c r="I131" s="225">
        <f>IF(ISBLANK(Worksheet!L150)=FALSE,Worksheet!L150,"")</f>
        <v>0</v>
      </c>
      <c r="J131" s="226" t="str">
        <f>IF(Worksheet!L150&lt;&gt;0, IFERROR(VLOOKUP(Worksheet!$C$12,SavingsSupportTable,3,FALSE)*Worksheet!AO150*IFERROR(1+VLOOKUP(Worksheet!$C$12,SavingsSupportTable,MATCH(Worksheet!$G$13,HVACe_Options,0)+4,FALSE),1)/IF(Worksheet!M150&gt;0,Worksheet!M150,Worksheet!L150),""),"")</f>
        <v/>
      </c>
      <c r="K131" s="226" t="str">
        <f>IF(Worksheet!L150&lt;&gt;0, IFERROR(VLOOKUP(Worksheet!$C$12,SavingsSupportTable,2,FALSE)*Worksheet!AO150*IF(IFERROR(MATCH(Worksheet!$G$13,HVACe_Options,0),0)&gt;0,1+VLOOKUP(Worksheet!$C$12,SavingsSupportTable,4,FALSE),1)/IF(Worksheet!M150&gt;0,Worksheet!M150,Worksheet!L150),""),"")</f>
        <v/>
      </c>
      <c r="L131" s="226" t="str">
        <f t="shared" ref="L131:L194" si="4">IF(ISERROR(J131*15)=FALSE,J131*15,"")</f>
        <v/>
      </c>
      <c r="M131" s="226" t="str">
        <f>IF(Worksheet!L150&lt;&gt;0,IFERROR(VLOOKUP(Worksheet!$C$12,SavingsSupportTable,3,FALSE)*Worksheet!AO150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150&gt;0,Worksheet!M150,Worksheet!L150),0),"")</f>
        <v/>
      </c>
      <c r="N131" s="226" t="str">
        <f t="shared" ref="N131:N194" si="5">IF(ISERROR(M131*15)=FALSE,M131*15,"")</f>
        <v/>
      </c>
      <c r="R131">
        <f>IF(ISBLANK(Worksheet!M150)=FALSE,Worksheet!M150,"")</f>
        <v>0</v>
      </c>
      <c r="S131" t="str">
        <f>IF(Worksheet!A150="-","",IF(Worksheet!A150="",S130,Worksheet!A150))</f>
        <v/>
      </c>
      <c r="T131" t="str">
        <f>IF(S131="","",IF(AND(Worksheet!G150="",Worksheet!H150="")=TRUE,T130,IF(Worksheet!G150="","",Worksheet!G150)))</f>
        <v/>
      </c>
      <c r="U131" t="str">
        <f>IF(S131="","",IF(AND(Worksheet!G150="",Worksheet!H150="")=TRUE,U130,IF(Worksheet!H150="","",Worksheet!H150)))</f>
        <v/>
      </c>
      <c r="V131" t="str">
        <f>IF(Worksheet!N150="","",Worksheet!N150)</f>
        <v/>
      </c>
      <c r="W131" t="str">
        <f>IF(Worksheet!O150="","",Worksheet!O150)</f>
        <v/>
      </c>
      <c r="X131" t="str">
        <f>IF(Worksheet!F150=0,"",Worksheet!F150)</f>
        <v/>
      </c>
      <c r="Y131" t="str">
        <f>IF(Worksheet!P150=0,"",Worksheet!P150)</f>
        <v/>
      </c>
      <c r="AD131" s="21"/>
      <c r="AE131" s="21"/>
    </row>
    <row r="132" spans="1:31" x14ac:dyDescent="0.25">
      <c r="A132" t="str">
        <f>IF(ISERROR(VLOOKUP(Worksheet!N151,MeasureLookup,2,FALSE))=FALSE,VLOOKUP(Worksheet!N151,MeasureLookup,2,FALSE),"")</f>
        <v/>
      </c>
      <c r="D132">
        <f>IF(ISERROR(Worksheet!P151)=FALSE,Worksheet!P151,"")</f>
        <v>0</v>
      </c>
      <c r="E132" s="6" t="s">
        <v>727</v>
      </c>
      <c r="F132" s="178"/>
      <c r="G132" s="178"/>
      <c r="H132" s="224" t="str">
        <f>IF(Worksheet!AN151&lt;&gt;"",IF(Worksheet!AN151&gt;0,Worksheet!AN151/IF(Worksheet!M151&gt;0,Worksheet!M151,Worksheet!L151),""),"")</f>
        <v/>
      </c>
      <c r="I132" s="225">
        <f>IF(ISBLANK(Worksheet!L151)=FALSE,Worksheet!L151,"")</f>
        <v>0</v>
      </c>
      <c r="J132" s="226" t="str">
        <f>IF(Worksheet!L151&lt;&gt;0, IFERROR(VLOOKUP(Worksheet!$C$12,SavingsSupportTable,3,FALSE)*Worksheet!AO151*IFERROR(1+VLOOKUP(Worksheet!$C$12,SavingsSupportTable,MATCH(Worksheet!$G$13,HVACe_Options,0)+4,FALSE),1)/IF(Worksheet!M151&gt;0,Worksheet!M151,Worksheet!L151),""),"")</f>
        <v/>
      </c>
      <c r="K132" s="226" t="str">
        <f>IF(Worksheet!L151&lt;&gt;0, IFERROR(VLOOKUP(Worksheet!$C$12,SavingsSupportTable,2,FALSE)*Worksheet!AO151*IF(IFERROR(MATCH(Worksheet!$G$13,HVACe_Options,0),0)&gt;0,1+VLOOKUP(Worksheet!$C$12,SavingsSupportTable,4,FALSE),1)/IF(Worksheet!M151&gt;0,Worksheet!M151,Worksheet!L151),""),"")</f>
        <v/>
      </c>
      <c r="L132" s="226" t="str">
        <f t="shared" si="4"/>
        <v/>
      </c>
      <c r="M132" s="226" t="str">
        <f>IF(Worksheet!L151&lt;&gt;0,IFERROR(VLOOKUP(Worksheet!$C$12,SavingsSupportTable,3,FALSE)*Worksheet!AO151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151&gt;0,Worksheet!M151,Worksheet!L151),0),"")</f>
        <v/>
      </c>
      <c r="N132" s="226" t="str">
        <f t="shared" si="5"/>
        <v/>
      </c>
      <c r="R132">
        <f>IF(ISBLANK(Worksheet!M151)=FALSE,Worksheet!M151,"")</f>
        <v>0</v>
      </c>
      <c r="S132" t="str">
        <f>IF(Worksheet!A151="-","",IF(Worksheet!A151="",S131,Worksheet!A151))</f>
        <v/>
      </c>
      <c r="T132" t="str">
        <f>IF(S132="","",IF(AND(Worksheet!G151="",Worksheet!H151="")=TRUE,T131,IF(Worksheet!G151="","",Worksheet!G151)))</f>
        <v/>
      </c>
      <c r="U132" t="str">
        <f>IF(S132="","",IF(AND(Worksheet!G151="",Worksheet!H151="")=TRUE,U131,IF(Worksheet!H151="","",Worksheet!H151)))</f>
        <v/>
      </c>
      <c r="V132" t="str">
        <f>IF(Worksheet!N151="","",Worksheet!N151)</f>
        <v/>
      </c>
      <c r="W132" t="str">
        <f>IF(Worksheet!O151="","",Worksheet!O151)</f>
        <v/>
      </c>
      <c r="X132" t="str">
        <f>IF(Worksheet!F151=0,"",Worksheet!F151)</f>
        <v/>
      </c>
      <c r="Y132" t="str">
        <f>IF(Worksheet!P151=0,"",Worksheet!P151)</f>
        <v/>
      </c>
      <c r="AD132" s="21"/>
      <c r="AE132" s="21"/>
    </row>
    <row r="133" spans="1:31" x14ac:dyDescent="0.25">
      <c r="A133" t="str">
        <f>IF(ISERROR(VLOOKUP(Worksheet!N152,MeasureLookup,2,FALSE))=FALSE,VLOOKUP(Worksheet!N152,MeasureLookup,2,FALSE),"")</f>
        <v/>
      </c>
      <c r="D133">
        <f>IF(ISERROR(Worksheet!P152)=FALSE,Worksheet!P152,"")</f>
        <v>0</v>
      </c>
      <c r="E133" s="6" t="s">
        <v>727</v>
      </c>
      <c r="F133" s="178"/>
      <c r="G133" s="178"/>
      <c r="H133" s="224" t="str">
        <f>IF(Worksheet!AN152&lt;&gt;"",IF(Worksheet!AN152&gt;0,Worksheet!AN152/IF(Worksheet!M152&gt;0,Worksheet!M152,Worksheet!L152),""),"")</f>
        <v/>
      </c>
      <c r="I133" s="225">
        <f>IF(ISBLANK(Worksheet!L152)=FALSE,Worksheet!L152,"")</f>
        <v>0</v>
      </c>
      <c r="J133" s="226" t="str">
        <f>IF(Worksheet!L152&lt;&gt;0, IFERROR(VLOOKUP(Worksheet!$C$12,SavingsSupportTable,3,FALSE)*Worksheet!AO152*IFERROR(1+VLOOKUP(Worksheet!$C$12,SavingsSupportTable,MATCH(Worksheet!$G$13,HVACe_Options,0)+4,FALSE),1)/IF(Worksheet!M152&gt;0,Worksheet!M152,Worksheet!L152),""),"")</f>
        <v/>
      </c>
      <c r="K133" s="226" t="str">
        <f>IF(Worksheet!L152&lt;&gt;0, IFERROR(VLOOKUP(Worksheet!$C$12,SavingsSupportTable,2,FALSE)*Worksheet!AO152*IF(IFERROR(MATCH(Worksheet!$G$13,HVACe_Options,0),0)&gt;0,1+VLOOKUP(Worksheet!$C$12,SavingsSupportTable,4,FALSE),1)/IF(Worksheet!M152&gt;0,Worksheet!M152,Worksheet!L152),""),"")</f>
        <v/>
      </c>
      <c r="L133" s="226" t="str">
        <f t="shared" si="4"/>
        <v/>
      </c>
      <c r="M133" s="226" t="str">
        <f>IF(Worksheet!L152&lt;&gt;0,IFERROR(VLOOKUP(Worksheet!$C$12,SavingsSupportTable,3,FALSE)*Worksheet!AO152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152&gt;0,Worksheet!M152,Worksheet!L152),0),"")</f>
        <v/>
      </c>
      <c r="N133" s="226" t="str">
        <f t="shared" si="5"/>
        <v/>
      </c>
      <c r="R133">
        <f>IF(ISBLANK(Worksheet!M152)=FALSE,Worksheet!M152,"")</f>
        <v>0</v>
      </c>
      <c r="S133" t="str">
        <f>IF(Worksheet!A152="-","",IF(Worksheet!A152="",S132,Worksheet!A152))</f>
        <v/>
      </c>
      <c r="T133" t="str">
        <f>IF(S133="","",IF(AND(Worksheet!G152="",Worksheet!H152="")=TRUE,T132,IF(Worksheet!G152="","",Worksheet!G152)))</f>
        <v/>
      </c>
      <c r="U133" t="str">
        <f>IF(S133="","",IF(AND(Worksheet!G152="",Worksheet!H152="")=TRUE,U132,IF(Worksheet!H152="","",Worksheet!H152)))</f>
        <v/>
      </c>
      <c r="V133" t="str">
        <f>IF(Worksheet!N152="","",Worksheet!N152)</f>
        <v/>
      </c>
      <c r="W133" t="str">
        <f>IF(Worksheet!O152="","",Worksheet!O152)</f>
        <v/>
      </c>
      <c r="X133" t="str">
        <f>IF(Worksheet!F152=0,"",Worksheet!F152)</f>
        <v/>
      </c>
      <c r="Y133" t="str">
        <f>IF(Worksheet!P152=0,"",Worksheet!P152)</f>
        <v/>
      </c>
      <c r="AD133" s="21"/>
      <c r="AE133" s="21"/>
    </row>
    <row r="134" spans="1:31" x14ac:dyDescent="0.25">
      <c r="A134" t="str">
        <f>IF(ISERROR(VLOOKUP(Worksheet!N153,MeasureLookup,2,FALSE))=FALSE,VLOOKUP(Worksheet!N153,MeasureLookup,2,FALSE),"")</f>
        <v/>
      </c>
      <c r="D134">
        <f>IF(ISERROR(Worksheet!P153)=FALSE,Worksheet!P153,"")</f>
        <v>0</v>
      </c>
      <c r="E134" s="6" t="s">
        <v>727</v>
      </c>
      <c r="F134" s="178"/>
      <c r="G134" s="178"/>
      <c r="H134" s="224" t="str">
        <f>IF(Worksheet!AN153&lt;&gt;"",IF(Worksheet!AN153&gt;0,Worksheet!AN153/IF(Worksheet!M153&gt;0,Worksheet!M153,Worksheet!L153),""),"")</f>
        <v/>
      </c>
      <c r="I134" s="225">
        <f>IF(ISBLANK(Worksheet!L153)=FALSE,Worksheet!L153,"")</f>
        <v>0</v>
      </c>
      <c r="J134" s="226" t="str">
        <f>IF(Worksheet!L153&lt;&gt;0, IFERROR(VLOOKUP(Worksheet!$C$12,SavingsSupportTable,3,FALSE)*Worksheet!AO153*IFERROR(1+VLOOKUP(Worksheet!$C$12,SavingsSupportTable,MATCH(Worksheet!$G$13,HVACe_Options,0)+4,FALSE),1)/IF(Worksheet!M153&gt;0,Worksheet!M153,Worksheet!L153),""),"")</f>
        <v/>
      </c>
      <c r="K134" s="226" t="str">
        <f>IF(Worksheet!L153&lt;&gt;0, IFERROR(VLOOKUP(Worksheet!$C$12,SavingsSupportTable,2,FALSE)*Worksheet!AO153*IF(IFERROR(MATCH(Worksheet!$G$13,HVACe_Options,0),0)&gt;0,1+VLOOKUP(Worksheet!$C$12,SavingsSupportTable,4,FALSE),1)/IF(Worksheet!M153&gt;0,Worksheet!M153,Worksheet!L153),""),"")</f>
        <v/>
      </c>
      <c r="L134" s="226" t="str">
        <f t="shared" si="4"/>
        <v/>
      </c>
      <c r="M134" s="226" t="str">
        <f>IF(Worksheet!L153&lt;&gt;0,IFERROR(VLOOKUP(Worksheet!$C$12,SavingsSupportTable,3,FALSE)*Worksheet!AO153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153&gt;0,Worksheet!M153,Worksheet!L153),0),"")</f>
        <v/>
      </c>
      <c r="N134" s="226" t="str">
        <f t="shared" si="5"/>
        <v/>
      </c>
      <c r="R134">
        <f>IF(ISBLANK(Worksheet!M153)=FALSE,Worksheet!M153,"")</f>
        <v>0</v>
      </c>
      <c r="S134" t="str">
        <f>IF(Worksheet!A153="-","",IF(Worksheet!A153="",S133,Worksheet!A153))</f>
        <v/>
      </c>
      <c r="T134" t="str">
        <f>IF(S134="","",IF(AND(Worksheet!G153="",Worksheet!H153="")=TRUE,T133,IF(Worksheet!G153="","",Worksheet!G153)))</f>
        <v/>
      </c>
      <c r="U134" t="str">
        <f>IF(S134="","",IF(AND(Worksheet!G153="",Worksheet!H153="")=TRUE,U133,IF(Worksheet!H153="","",Worksheet!H153)))</f>
        <v/>
      </c>
      <c r="V134" t="str">
        <f>IF(Worksheet!N153="","",Worksheet!N153)</f>
        <v/>
      </c>
      <c r="W134" t="str">
        <f>IF(Worksheet!O153="","",Worksheet!O153)</f>
        <v/>
      </c>
      <c r="X134" t="str">
        <f>IF(Worksheet!F153=0,"",Worksheet!F153)</f>
        <v/>
      </c>
      <c r="Y134" t="str">
        <f>IF(Worksheet!P153=0,"",Worksheet!P153)</f>
        <v/>
      </c>
      <c r="AD134" s="21"/>
      <c r="AE134" s="21"/>
    </row>
    <row r="135" spans="1:31" x14ac:dyDescent="0.25">
      <c r="A135" t="str">
        <f>IF(ISERROR(VLOOKUP(Worksheet!N154,MeasureLookup,2,FALSE))=FALSE,VLOOKUP(Worksheet!N154,MeasureLookup,2,FALSE),"")</f>
        <v/>
      </c>
      <c r="D135">
        <f>IF(ISERROR(Worksheet!P154)=FALSE,Worksheet!P154,"")</f>
        <v>0</v>
      </c>
      <c r="E135" s="6" t="s">
        <v>727</v>
      </c>
      <c r="F135" s="178"/>
      <c r="G135" s="178"/>
      <c r="H135" s="224" t="str">
        <f>IF(Worksheet!AN154&lt;&gt;"",IF(Worksheet!AN154&gt;0,Worksheet!AN154/IF(Worksheet!M154&gt;0,Worksheet!M154,Worksheet!L154),""),"")</f>
        <v/>
      </c>
      <c r="I135" s="225">
        <f>IF(ISBLANK(Worksheet!L154)=FALSE,Worksheet!L154,"")</f>
        <v>0</v>
      </c>
      <c r="J135" s="226" t="str">
        <f>IF(Worksheet!L154&lt;&gt;0, IFERROR(VLOOKUP(Worksheet!$C$12,SavingsSupportTable,3,FALSE)*Worksheet!AO154*IFERROR(1+VLOOKUP(Worksheet!$C$12,SavingsSupportTable,MATCH(Worksheet!$G$13,HVACe_Options,0)+4,FALSE),1)/IF(Worksheet!M154&gt;0,Worksheet!M154,Worksheet!L154),""),"")</f>
        <v/>
      </c>
      <c r="K135" s="226" t="str">
        <f>IF(Worksheet!L154&lt;&gt;0, IFERROR(VLOOKUP(Worksheet!$C$12,SavingsSupportTable,2,FALSE)*Worksheet!AO154*IF(IFERROR(MATCH(Worksheet!$G$13,HVACe_Options,0),0)&gt;0,1+VLOOKUP(Worksheet!$C$12,SavingsSupportTable,4,FALSE),1)/IF(Worksheet!M154&gt;0,Worksheet!M154,Worksheet!L154),""),"")</f>
        <v/>
      </c>
      <c r="L135" s="226" t="str">
        <f t="shared" si="4"/>
        <v/>
      </c>
      <c r="M135" s="226" t="str">
        <f>IF(Worksheet!L154&lt;&gt;0,IFERROR(VLOOKUP(Worksheet!$C$12,SavingsSupportTable,3,FALSE)*Worksheet!AO154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154&gt;0,Worksheet!M154,Worksheet!L154),0),"")</f>
        <v/>
      </c>
      <c r="N135" s="226" t="str">
        <f t="shared" si="5"/>
        <v/>
      </c>
      <c r="R135">
        <f>IF(ISBLANK(Worksheet!M154)=FALSE,Worksheet!M154,"")</f>
        <v>0</v>
      </c>
      <c r="S135" t="str">
        <f>IF(Worksheet!A154="-","",IF(Worksheet!A154="",S134,Worksheet!A154))</f>
        <v/>
      </c>
      <c r="T135" t="str">
        <f>IF(S135="","",IF(AND(Worksheet!G154="",Worksheet!H154="")=TRUE,T134,IF(Worksheet!G154="","",Worksheet!G154)))</f>
        <v/>
      </c>
      <c r="U135" t="str">
        <f>IF(S135="","",IF(AND(Worksheet!G154="",Worksheet!H154="")=TRUE,U134,IF(Worksheet!H154="","",Worksheet!H154)))</f>
        <v/>
      </c>
      <c r="V135" t="str">
        <f>IF(Worksheet!N154="","",Worksheet!N154)</f>
        <v/>
      </c>
      <c r="W135" t="str">
        <f>IF(Worksheet!O154="","",Worksheet!O154)</f>
        <v/>
      </c>
      <c r="X135" t="str">
        <f>IF(Worksheet!F154=0,"",Worksheet!F154)</f>
        <v/>
      </c>
      <c r="Y135" t="str">
        <f>IF(Worksheet!P154=0,"",Worksheet!P154)</f>
        <v/>
      </c>
      <c r="AD135" s="21"/>
      <c r="AE135" s="21"/>
    </row>
    <row r="136" spans="1:31" x14ac:dyDescent="0.25">
      <c r="A136" t="str">
        <f>IF(ISERROR(VLOOKUP(Worksheet!N155,MeasureLookup,2,FALSE))=FALSE,VLOOKUP(Worksheet!N155,MeasureLookup,2,FALSE),"")</f>
        <v/>
      </c>
      <c r="D136">
        <f>IF(ISERROR(Worksheet!P155)=FALSE,Worksheet!P155,"")</f>
        <v>0</v>
      </c>
      <c r="E136" s="6" t="s">
        <v>727</v>
      </c>
      <c r="F136" s="178"/>
      <c r="G136" s="178"/>
      <c r="H136" s="224" t="str">
        <f>IF(Worksheet!AN155&lt;&gt;"",IF(Worksheet!AN155&gt;0,Worksheet!AN155/IF(Worksheet!M155&gt;0,Worksheet!M155,Worksheet!L155),""),"")</f>
        <v/>
      </c>
      <c r="I136" s="225">
        <f>IF(ISBLANK(Worksheet!L155)=FALSE,Worksheet!L155,"")</f>
        <v>0</v>
      </c>
      <c r="J136" s="226" t="str">
        <f>IF(Worksheet!L155&lt;&gt;0, IFERROR(VLOOKUP(Worksheet!$C$12,SavingsSupportTable,3,FALSE)*Worksheet!AO155*IFERROR(1+VLOOKUP(Worksheet!$C$12,SavingsSupportTable,MATCH(Worksheet!$G$13,HVACe_Options,0)+4,FALSE),1)/IF(Worksheet!M155&gt;0,Worksheet!M155,Worksheet!L155),""),"")</f>
        <v/>
      </c>
      <c r="K136" s="226" t="str">
        <f>IF(Worksheet!L155&lt;&gt;0, IFERROR(VLOOKUP(Worksheet!$C$12,SavingsSupportTable,2,FALSE)*Worksheet!AO155*IF(IFERROR(MATCH(Worksheet!$G$13,HVACe_Options,0),0)&gt;0,1+VLOOKUP(Worksheet!$C$12,SavingsSupportTable,4,FALSE),1)/IF(Worksheet!M155&gt;0,Worksheet!M155,Worksheet!L155),""),"")</f>
        <v/>
      </c>
      <c r="L136" s="226" t="str">
        <f t="shared" si="4"/>
        <v/>
      </c>
      <c r="M136" s="226" t="str">
        <f>IF(Worksheet!L155&lt;&gt;0,IFERROR(VLOOKUP(Worksheet!$C$12,SavingsSupportTable,3,FALSE)*Worksheet!AO155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155&gt;0,Worksheet!M155,Worksheet!L155),0),"")</f>
        <v/>
      </c>
      <c r="N136" s="226" t="str">
        <f t="shared" si="5"/>
        <v/>
      </c>
      <c r="R136">
        <f>IF(ISBLANK(Worksheet!M155)=FALSE,Worksheet!M155,"")</f>
        <v>0</v>
      </c>
      <c r="S136" t="str">
        <f>IF(Worksheet!A155="-","",IF(Worksheet!A155="",S135,Worksheet!A155))</f>
        <v/>
      </c>
      <c r="T136" t="str">
        <f>IF(S136="","",IF(AND(Worksheet!G155="",Worksheet!H155="")=TRUE,T135,IF(Worksheet!G155="","",Worksheet!G155)))</f>
        <v/>
      </c>
      <c r="U136" t="str">
        <f>IF(S136="","",IF(AND(Worksheet!G155="",Worksheet!H155="")=TRUE,U135,IF(Worksheet!H155="","",Worksheet!H155)))</f>
        <v/>
      </c>
      <c r="V136" t="str">
        <f>IF(Worksheet!N155="","",Worksheet!N155)</f>
        <v/>
      </c>
      <c r="W136" t="str">
        <f>IF(Worksheet!O155="","",Worksheet!O155)</f>
        <v/>
      </c>
      <c r="X136" t="str">
        <f>IF(Worksheet!F155=0,"",Worksheet!F155)</f>
        <v/>
      </c>
      <c r="Y136" t="str">
        <f>IF(Worksheet!P155=0,"",Worksheet!P155)</f>
        <v/>
      </c>
      <c r="AD136" s="21"/>
      <c r="AE136" s="21"/>
    </row>
    <row r="137" spans="1:31" x14ac:dyDescent="0.25">
      <c r="A137" t="str">
        <f>IF(ISERROR(VLOOKUP(Worksheet!N156,MeasureLookup,2,FALSE))=FALSE,VLOOKUP(Worksheet!N156,MeasureLookup,2,FALSE),"")</f>
        <v/>
      </c>
      <c r="D137">
        <f>IF(ISERROR(Worksheet!P156)=FALSE,Worksheet!P156,"")</f>
        <v>0</v>
      </c>
      <c r="E137" s="6" t="s">
        <v>727</v>
      </c>
      <c r="F137" s="178"/>
      <c r="G137" s="178"/>
      <c r="H137" s="224" t="str">
        <f>IF(Worksheet!AN156&lt;&gt;"",IF(Worksheet!AN156&gt;0,Worksheet!AN156/IF(Worksheet!M156&gt;0,Worksheet!M156,Worksheet!L156),""),"")</f>
        <v/>
      </c>
      <c r="I137" s="225">
        <f>IF(ISBLANK(Worksheet!L156)=FALSE,Worksheet!L156,"")</f>
        <v>0</v>
      </c>
      <c r="J137" s="226" t="str">
        <f>IF(Worksheet!L156&lt;&gt;0, IFERROR(VLOOKUP(Worksheet!$C$12,SavingsSupportTable,3,FALSE)*Worksheet!AO156*IFERROR(1+VLOOKUP(Worksheet!$C$12,SavingsSupportTable,MATCH(Worksheet!$G$13,HVACe_Options,0)+4,FALSE),1)/IF(Worksheet!M156&gt;0,Worksheet!M156,Worksheet!L156),""),"")</f>
        <v/>
      </c>
      <c r="K137" s="226" t="str">
        <f>IF(Worksheet!L156&lt;&gt;0, IFERROR(VLOOKUP(Worksheet!$C$12,SavingsSupportTable,2,FALSE)*Worksheet!AO156*IF(IFERROR(MATCH(Worksheet!$G$13,HVACe_Options,0),0)&gt;0,1+VLOOKUP(Worksheet!$C$12,SavingsSupportTable,4,FALSE),1)/IF(Worksheet!M156&gt;0,Worksheet!M156,Worksheet!L156),""),"")</f>
        <v/>
      </c>
      <c r="L137" s="226" t="str">
        <f t="shared" si="4"/>
        <v/>
      </c>
      <c r="M137" s="226" t="str">
        <f>IF(Worksheet!L156&lt;&gt;0,IFERROR(VLOOKUP(Worksheet!$C$12,SavingsSupportTable,3,FALSE)*Worksheet!AO156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156&gt;0,Worksheet!M156,Worksheet!L156),0),"")</f>
        <v/>
      </c>
      <c r="N137" s="226" t="str">
        <f t="shared" si="5"/>
        <v/>
      </c>
      <c r="R137">
        <f>IF(ISBLANK(Worksheet!M156)=FALSE,Worksheet!M156,"")</f>
        <v>0</v>
      </c>
      <c r="S137" t="str">
        <f>IF(Worksheet!A156="-","",IF(Worksheet!A156="",S136,Worksheet!A156))</f>
        <v/>
      </c>
      <c r="T137" t="str">
        <f>IF(S137="","",IF(AND(Worksheet!G156="",Worksheet!H156="")=TRUE,T136,IF(Worksheet!G156="","",Worksheet!G156)))</f>
        <v/>
      </c>
      <c r="U137" t="str">
        <f>IF(S137="","",IF(AND(Worksheet!G156="",Worksheet!H156="")=TRUE,U136,IF(Worksheet!H156="","",Worksheet!H156)))</f>
        <v/>
      </c>
      <c r="V137" t="str">
        <f>IF(Worksheet!N156="","",Worksheet!N156)</f>
        <v/>
      </c>
      <c r="W137" t="str">
        <f>IF(Worksheet!O156="","",Worksheet!O156)</f>
        <v/>
      </c>
      <c r="X137" t="str">
        <f>IF(Worksheet!F156=0,"",Worksheet!F156)</f>
        <v/>
      </c>
      <c r="Y137" t="str">
        <f>IF(Worksheet!P156=0,"",Worksheet!P156)</f>
        <v/>
      </c>
      <c r="AD137" s="21"/>
      <c r="AE137" s="21"/>
    </row>
    <row r="138" spans="1:31" x14ac:dyDescent="0.25">
      <c r="A138" t="str">
        <f>IF(ISERROR(VLOOKUP(Worksheet!N157,MeasureLookup,2,FALSE))=FALSE,VLOOKUP(Worksheet!N157,MeasureLookup,2,FALSE),"")</f>
        <v/>
      </c>
      <c r="D138">
        <f>IF(ISERROR(Worksheet!P157)=FALSE,Worksheet!P157,"")</f>
        <v>0</v>
      </c>
      <c r="E138" s="6" t="s">
        <v>727</v>
      </c>
      <c r="F138" s="178"/>
      <c r="G138" s="178"/>
      <c r="H138" s="224" t="str">
        <f>IF(Worksheet!AN157&lt;&gt;"",IF(Worksheet!AN157&gt;0,Worksheet!AN157/IF(Worksheet!M157&gt;0,Worksheet!M157,Worksheet!L157),""),"")</f>
        <v/>
      </c>
      <c r="I138" s="225">
        <f>IF(ISBLANK(Worksheet!L157)=FALSE,Worksheet!L157,"")</f>
        <v>0</v>
      </c>
      <c r="J138" s="226" t="str">
        <f>IF(Worksheet!L157&lt;&gt;0, IFERROR(VLOOKUP(Worksheet!$C$12,SavingsSupportTable,3,FALSE)*Worksheet!AO157*IFERROR(1+VLOOKUP(Worksheet!$C$12,SavingsSupportTable,MATCH(Worksheet!$G$13,HVACe_Options,0)+4,FALSE),1)/IF(Worksheet!M157&gt;0,Worksheet!M157,Worksheet!L157),""),"")</f>
        <v/>
      </c>
      <c r="K138" s="226" t="str">
        <f>IF(Worksheet!L157&lt;&gt;0, IFERROR(VLOOKUP(Worksheet!$C$12,SavingsSupportTable,2,FALSE)*Worksheet!AO157*IF(IFERROR(MATCH(Worksheet!$G$13,HVACe_Options,0),0)&gt;0,1+VLOOKUP(Worksheet!$C$12,SavingsSupportTable,4,FALSE),1)/IF(Worksheet!M157&gt;0,Worksheet!M157,Worksheet!L157),""),"")</f>
        <v/>
      </c>
      <c r="L138" s="226" t="str">
        <f t="shared" si="4"/>
        <v/>
      </c>
      <c r="M138" s="226" t="str">
        <f>IF(Worksheet!L157&lt;&gt;0,IFERROR(VLOOKUP(Worksheet!$C$12,SavingsSupportTable,3,FALSE)*Worksheet!AO157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157&gt;0,Worksheet!M157,Worksheet!L157),0),"")</f>
        <v/>
      </c>
      <c r="N138" s="226" t="str">
        <f t="shared" si="5"/>
        <v/>
      </c>
      <c r="R138">
        <f>IF(ISBLANK(Worksheet!M157)=FALSE,Worksheet!M157,"")</f>
        <v>0</v>
      </c>
      <c r="S138" t="str">
        <f>IF(Worksheet!A157="-","",IF(Worksheet!A157="",S137,Worksheet!A157))</f>
        <v/>
      </c>
      <c r="T138" t="str">
        <f>IF(S138="","",IF(AND(Worksheet!G157="",Worksheet!H157="")=TRUE,T137,IF(Worksheet!G157="","",Worksheet!G157)))</f>
        <v/>
      </c>
      <c r="U138" t="str">
        <f>IF(S138="","",IF(AND(Worksheet!G157="",Worksheet!H157="")=TRUE,U137,IF(Worksheet!H157="","",Worksheet!H157)))</f>
        <v/>
      </c>
      <c r="V138" t="str">
        <f>IF(Worksheet!N157="","",Worksheet!N157)</f>
        <v/>
      </c>
      <c r="W138" t="str">
        <f>IF(Worksheet!O157="","",Worksheet!O157)</f>
        <v/>
      </c>
      <c r="X138" t="str">
        <f>IF(Worksheet!F157=0,"",Worksheet!F157)</f>
        <v/>
      </c>
      <c r="Y138" t="str">
        <f>IF(Worksheet!P157=0,"",Worksheet!P157)</f>
        <v/>
      </c>
      <c r="AD138" s="21"/>
      <c r="AE138" s="21"/>
    </row>
    <row r="139" spans="1:31" x14ac:dyDescent="0.25">
      <c r="A139" t="str">
        <f>IF(ISERROR(VLOOKUP(Worksheet!N158,MeasureLookup,2,FALSE))=FALSE,VLOOKUP(Worksheet!N158,MeasureLookup,2,FALSE),"")</f>
        <v/>
      </c>
      <c r="D139">
        <f>IF(ISERROR(Worksheet!P158)=FALSE,Worksheet!P158,"")</f>
        <v>0</v>
      </c>
      <c r="E139" s="6" t="s">
        <v>727</v>
      </c>
      <c r="F139" s="178"/>
      <c r="G139" s="178"/>
      <c r="H139" s="224" t="str">
        <f>IF(Worksheet!AN158&lt;&gt;"",IF(Worksheet!AN158&gt;0,Worksheet!AN158/IF(Worksheet!M158&gt;0,Worksheet!M158,Worksheet!L158),""),"")</f>
        <v/>
      </c>
      <c r="I139" s="225">
        <f>IF(ISBLANK(Worksheet!L158)=FALSE,Worksheet!L158,"")</f>
        <v>0</v>
      </c>
      <c r="J139" s="226" t="str">
        <f>IF(Worksheet!L158&lt;&gt;0, IFERROR(VLOOKUP(Worksheet!$C$12,SavingsSupportTable,3,FALSE)*Worksheet!AO158*IFERROR(1+VLOOKUP(Worksheet!$C$12,SavingsSupportTable,MATCH(Worksheet!$G$13,HVACe_Options,0)+4,FALSE),1)/IF(Worksheet!M158&gt;0,Worksheet!M158,Worksheet!L158),""),"")</f>
        <v/>
      </c>
      <c r="K139" s="226" t="str">
        <f>IF(Worksheet!L158&lt;&gt;0, IFERROR(VLOOKUP(Worksheet!$C$12,SavingsSupportTable,2,FALSE)*Worksheet!AO158*IF(IFERROR(MATCH(Worksheet!$G$13,HVACe_Options,0),0)&gt;0,1+VLOOKUP(Worksheet!$C$12,SavingsSupportTable,4,FALSE),1)/IF(Worksheet!M158&gt;0,Worksheet!M158,Worksheet!L158),""),"")</f>
        <v/>
      </c>
      <c r="L139" s="226" t="str">
        <f t="shared" si="4"/>
        <v/>
      </c>
      <c r="M139" s="226" t="str">
        <f>IF(Worksheet!L158&lt;&gt;0,IFERROR(VLOOKUP(Worksheet!$C$12,SavingsSupportTable,3,FALSE)*Worksheet!AO158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158&gt;0,Worksheet!M158,Worksheet!L158),0),"")</f>
        <v/>
      </c>
      <c r="N139" s="226" t="str">
        <f t="shared" si="5"/>
        <v/>
      </c>
      <c r="R139">
        <f>IF(ISBLANK(Worksheet!M158)=FALSE,Worksheet!M158,"")</f>
        <v>0</v>
      </c>
      <c r="S139" t="str">
        <f>IF(Worksheet!A158="-","",IF(Worksheet!A158="",S138,Worksheet!A158))</f>
        <v/>
      </c>
      <c r="T139" t="str">
        <f>IF(S139="","",IF(AND(Worksheet!G158="",Worksheet!H158="")=TRUE,T138,IF(Worksheet!G158="","",Worksheet!G158)))</f>
        <v/>
      </c>
      <c r="U139" t="str">
        <f>IF(S139="","",IF(AND(Worksheet!G158="",Worksheet!H158="")=TRUE,U138,IF(Worksheet!H158="","",Worksheet!H158)))</f>
        <v/>
      </c>
      <c r="V139" t="str">
        <f>IF(Worksheet!N158="","",Worksheet!N158)</f>
        <v/>
      </c>
      <c r="W139" t="str">
        <f>IF(Worksheet!O158="","",Worksheet!O158)</f>
        <v/>
      </c>
      <c r="X139" t="str">
        <f>IF(Worksheet!F158=0,"",Worksheet!F158)</f>
        <v/>
      </c>
      <c r="Y139" t="str">
        <f>IF(Worksheet!P158=0,"",Worksheet!P158)</f>
        <v/>
      </c>
      <c r="AD139" s="21"/>
      <c r="AE139" s="21"/>
    </row>
    <row r="140" spans="1:31" x14ac:dyDescent="0.25">
      <c r="A140" t="str">
        <f>IF(ISERROR(VLOOKUP(Worksheet!N159,MeasureLookup,2,FALSE))=FALSE,VLOOKUP(Worksheet!N159,MeasureLookup,2,FALSE),"")</f>
        <v/>
      </c>
      <c r="D140">
        <f>IF(ISERROR(Worksheet!P159)=FALSE,Worksheet!P159,"")</f>
        <v>0</v>
      </c>
      <c r="E140" s="6" t="s">
        <v>727</v>
      </c>
      <c r="F140" s="178"/>
      <c r="G140" s="178"/>
      <c r="H140" s="224" t="str">
        <f>IF(Worksheet!AN159&lt;&gt;"",IF(Worksheet!AN159&gt;0,Worksheet!AN159/IF(Worksheet!M159&gt;0,Worksheet!M159,Worksheet!L159),""),"")</f>
        <v/>
      </c>
      <c r="I140" s="225">
        <f>IF(ISBLANK(Worksheet!L159)=FALSE,Worksheet!L159,"")</f>
        <v>0</v>
      </c>
      <c r="J140" s="226" t="str">
        <f>IF(Worksheet!L159&lt;&gt;0, IFERROR(VLOOKUP(Worksheet!$C$12,SavingsSupportTable,3,FALSE)*Worksheet!AO159*IFERROR(1+VLOOKUP(Worksheet!$C$12,SavingsSupportTable,MATCH(Worksheet!$G$13,HVACe_Options,0)+4,FALSE),1)/IF(Worksheet!M159&gt;0,Worksheet!M159,Worksheet!L159),""),"")</f>
        <v/>
      </c>
      <c r="K140" s="226" t="str">
        <f>IF(Worksheet!L159&lt;&gt;0, IFERROR(VLOOKUP(Worksheet!$C$12,SavingsSupportTable,2,FALSE)*Worksheet!AO159*IF(IFERROR(MATCH(Worksheet!$G$13,HVACe_Options,0),0)&gt;0,1+VLOOKUP(Worksheet!$C$12,SavingsSupportTable,4,FALSE),1)/IF(Worksheet!M159&gt;0,Worksheet!M159,Worksheet!L159),""),"")</f>
        <v/>
      </c>
      <c r="L140" s="226" t="str">
        <f t="shared" si="4"/>
        <v/>
      </c>
      <c r="M140" s="226" t="str">
        <f>IF(Worksheet!L159&lt;&gt;0,IFERROR(VLOOKUP(Worksheet!$C$12,SavingsSupportTable,3,FALSE)*Worksheet!AO159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159&gt;0,Worksheet!M159,Worksheet!L159),0),"")</f>
        <v/>
      </c>
      <c r="N140" s="226" t="str">
        <f t="shared" si="5"/>
        <v/>
      </c>
      <c r="R140">
        <f>IF(ISBLANK(Worksheet!M159)=FALSE,Worksheet!M159,"")</f>
        <v>0</v>
      </c>
      <c r="S140" t="str">
        <f>IF(Worksheet!A159="-","",IF(Worksheet!A159="",S139,Worksheet!A159))</f>
        <v/>
      </c>
      <c r="T140" t="str">
        <f>IF(S140="","",IF(AND(Worksheet!G159="",Worksheet!H159="")=TRUE,T139,IF(Worksheet!G159="","",Worksheet!G159)))</f>
        <v/>
      </c>
      <c r="U140" t="str">
        <f>IF(S140="","",IF(AND(Worksheet!G159="",Worksheet!H159="")=TRUE,U139,IF(Worksheet!H159="","",Worksheet!H159)))</f>
        <v/>
      </c>
      <c r="V140" t="str">
        <f>IF(Worksheet!N159="","",Worksheet!N159)</f>
        <v/>
      </c>
      <c r="W140" t="str">
        <f>IF(Worksheet!O159="","",Worksheet!O159)</f>
        <v/>
      </c>
      <c r="X140" t="str">
        <f>IF(Worksheet!F159=0,"",Worksheet!F159)</f>
        <v/>
      </c>
      <c r="Y140" t="str">
        <f>IF(Worksheet!P159=0,"",Worksheet!P159)</f>
        <v/>
      </c>
      <c r="AD140" s="21"/>
      <c r="AE140" s="21"/>
    </row>
    <row r="141" spans="1:31" x14ac:dyDescent="0.25">
      <c r="A141" t="str">
        <f>IF(ISERROR(VLOOKUP(Worksheet!N160,MeasureLookup,2,FALSE))=FALSE,VLOOKUP(Worksheet!N160,MeasureLookup,2,FALSE),"")</f>
        <v/>
      </c>
      <c r="D141">
        <f>IF(ISERROR(Worksheet!P160)=FALSE,Worksheet!P160,"")</f>
        <v>0</v>
      </c>
      <c r="E141" s="6" t="s">
        <v>727</v>
      </c>
      <c r="F141" s="178"/>
      <c r="G141" s="178"/>
      <c r="H141" s="224" t="str">
        <f>IF(Worksheet!AN160&lt;&gt;"",IF(Worksheet!AN160&gt;0,Worksheet!AN160/IF(Worksheet!M160&gt;0,Worksheet!M160,Worksheet!L160),""),"")</f>
        <v/>
      </c>
      <c r="I141" s="225">
        <f>IF(ISBLANK(Worksheet!L160)=FALSE,Worksheet!L160,"")</f>
        <v>0</v>
      </c>
      <c r="J141" s="226" t="str">
        <f>IF(Worksheet!L160&lt;&gt;0, IFERROR(VLOOKUP(Worksheet!$C$12,SavingsSupportTable,3,FALSE)*Worksheet!AO160*IFERROR(1+VLOOKUP(Worksheet!$C$12,SavingsSupportTable,MATCH(Worksheet!$G$13,HVACe_Options,0)+4,FALSE),1)/IF(Worksheet!M160&gt;0,Worksheet!M160,Worksheet!L160),""),"")</f>
        <v/>
      </c>
      <c r="K141" s="226" t="str">
        <f>IF(Worksheet!L160&lt;&gt;0, IFERROR(VLOOKUP(Worksheet!$C$12,SavingsSupportTable,2,FALSE)*Worksheet!AO160*IF(IFERROR(MATCH(Worksheet!$G$13,HVACe_Options,0),0)&gt;0,1+VLOOKUP(Worksheet!$C$12,SavingsSupportTable,4,FALSE),1)/IF(Worksheet!M160&gt;0,Worksheet!M160,Worksheet!L160),""),"")</f>
        <v/>
      </c>
      <c r="L141" s="226" t="str">
        <f t="shared" si="4"/>
        <v/>
      </c>
      <c r="M141" s="226" t="str">
        <f>IF(Worksheet!L160&lt;&gt;0,IFERROR(VLOOKUP(Worksheet!$C$12,SavingsSupportTable,3,FALSE)*Worksheet!AO160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160&gt;0,Worksheet!M160,Worksheet!L160),0),"")</f>
        <v/>
      </c>
      <c r="N141" s="226" t="str">
        <f t="shared" si="5"/>
        <v/>
      </c>
      <c r="R141">
        <f>IF(ISBLANK(Worksheet!M160)=FALSE,Worksheet!M160,"")</f>
        <v>0</v>
      </c>
      <c r="S141" t="str">
        <f>IF(Worksheet!A160="-","",IF(Worksheet!A160="",S140,Worksheet!A160))</f>
        <v/>
      </c>
      <c r="T141" t="str">
        <f>IF(S141="","",IF(AND(Worksheet!G160="",Worksheet!H160="")=TRUE,T140,IF(Worksheet!G160="","",Worksheet!G160)))</f>
        <v/>
      </c>
      <c r="U141" t="str">
        <f>IF(S141="","",IF(AND(Worksheet!G160="",Worksheet!H160="")=TRUE,U140,IF(Worksheet!H160="","",Worksheet!H160)))</f>
        <v/>
      </c>
      <c r="V141" t="str">
        <f>IF(Worksheet!N160="","",Worksheet!N160)</f>
        <v/>
      </c>
      <c r="W141" t="str">
        <f>IF(Worksheet!O160="","",Worksheet!O160)</f>
        <v/>
      </c>
      <c r="X141" t="str">
        <f>IF(Worksheet!F160=0,"",Worksheet!F160)</f>
        <v/>
      </c>
      <c r="Y141" t="str">
        <f>IF(Worksheet!P160=0,"",Worksheet!P160)</f>
        <v/>
      </c>
      <c r="AD141" s="21"/>
      <c r="AE141" s="21"/>
    </row>
    <row r="142" spans="1:31" x14ac:dyDescent="0.25">
      <c r="A142" t="str">
        <f>IF(ISERROR(VLOOKUP(Worksheet!N161,MeasureLookup,2,FALSE))=FALSE,VLOOKUP(Worksheet!N161,MeasureLookup,2,FALSE),"")</f>
        <v/>
      </c>
      <c r="D142">
        <f>IF(ISERROR(Worksheet!P161)=FALSE,Worksheet!P161,"")</f>
        <v>0</v>
      </c>
      <c r="E142" s="6" t="s">
        <v>727</v>
      </c>
      <c r="F142" s="178"/>
      <c r="G142" s="178"/>
      <c r="H142" s="224" t="str">
        <f>IF(Worksheet!AN161&lt;&gt;"",IF(Worksheet!AN161&gt;0,Worksheet!AN161/IF(Worksheet!M161&gt;0,Worksheet!M161,Worksheet!L161),""),"")</f>
        <v/>
      </c>
      <c r="I142" s="225">
        <f>IF(ISBLANK(Worksheet!L161)=FALSE,Worksheet!L161,"")</f>
        <v>0</v>
      </c>
      <c r="J142" s="226" t="str">
        <f>IF(Worksheet!L161&lt;&gt;0, IFERROR(VLOOKUP(Worksheet!$C$12,SavingsSupportTable,3,FALSE)*Worksheet!AO161*IFERROR(1+VLOOKUP(Worksheet!$C$12,SavingsSupportTable,MATCH(Worksheet!$G$13,HVACe_Options,0)+4,FALSE),1)/IF(Worksheet!M161&gt;0,Worksheet!M161,Worksheet!L161),""),"")</f>
        <v/>
      </c>
      <c r="K142" s="226" t="str">
        <f>IF(Worksheet!L161&lt;&gt;0, IFERROR(VLOOKUP(Worksheet!$C$12,SavingsSupportTable,2,FALSE)*Worksheet!AO161*IF(IFERROR(MATCH(Worksheet!$G$13,HVACe_Options,0),0)&gt;0,1+VLOOKUP(Worksheet!$C$12,SavingsSupportTable,4,FALSE),1)/IF(Worksheet!M161&gt;0,Worksheet!M161,Worksheet!L161),""),"")</f>
        <v/>
      </c>
      <c r="L142" s="226" t="str">
        <f t="shared" si="4"/>
        <v/>
      </c>
      <c r="M142" s="226" t="str">
        <f>IF(Worksheet!L161&lt;&gt;0,IFERROR(VLOOKUP(Worksheet!$C$12,SavingsSupportTable,3,FALSE)*Worksheet!AO161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161&gt;0,Worksheet!M161,Worksheet!L161),0),"")</f>
        <v/>
      </c>
      <c r="N142" s="226" t="str">
        <f t="shared" si="5"/>
        <v/>
      </c>
      <c r="R142">
        <f>IF(ISBLANK(Worksheet!M161)=FALSE,Worksheet!M161,"")</f>
        <v>0</v>
      </c>
      <c r="S142" t="str">
        <f>IF(Worksheet!A161="-","",IF(Worksheet!A161="",S141,Worksheet!A161))</f>
        <v/>
      </c>
      <c r="T142" t="str">
        <f>IF(S142="","",IF(AND(Worksheet!G161="",Worksheet!H161="")=TRUE,T141,IF(Worksheet!G161="","",Worksheet!G161)))</f>
        <v/>
      </c>
      <c r="U142" t="str">
        <f>IF(S142="","",IF(AND(Worksheet!G161="",Worksheet!H161="")=TRUE,U141,IF(Worksheet!H161="","",Worksheet!H161)))</f>
        <v/>
      </c>
      <c r="V142" t="str">
        <f>IF(Worksheet!N161="","",Worksheet!N161)</f>
        <v/>
      </c>
      <c r="W142" t="str">
        <f>IF(Worksheet!O161="","",Worksheet!O161)</f>
        <v/>
      </c>
      <c r="X142" t="str">
        <f>IF(Worksheet!F161=0,"",Worksheet!F161)</f>
        <v/>
      </c>
      <c r="Y142" t="str">
        <f>IF(Worksheet!P161=0,"",Worksheet!P161)</f>
        <v/>
      </c>
      <c r="AD142" s="21"/>
      <c r="AE142" s="21"/>
    </row>
    <row r="143" spans="1:31" x14ac:dyDescent="0.25">
      <c r="A143" t="str">
        <f>IF(ISERROR(VLOOKUP(Worksheet!N162,MeasureLookup,2,FALSE))=FALSE,VLOOKUP(Worksheet!N162,MeasureLookup,2,FALSE),"")</f>
        <v/>
      </c>
      <c r="D143">
        <f>IF(ISERROR(Worksheet!P162)=FALSE,Worksheet!P162,"")</f>
        <v>0</v>
      </c>
      <c r="E143" s="6" t="s">
        <v>727</v>
      </c>
      <c r="F143" s="178"/>
      <c r="G143" s="178"/>
      <c r="H143" s="224" t="str">
        <f>IF(Worksheet!AN162&lt;&gt;"",IF(Worksheet!AN162&gt;0,Worksheet!AN162/IF(Worksheet!M162&gt;0,Worksheet!M162,Worksheet!L162),""),"")</f>
        <v/>
      </c>
      <c r="I143" s="225">
        <f>IF(ISBLANK(Worksheet!L162)=FALSE,Worksheet!L162,"")</f>
        <v>0</v>
      </c>
      <c r="J143" s="226" t="str">
        <f>IF(Worksheet!L162&lt;&gt;0, IFERROR(VLOOKUP(Worksheet!$C$12,SavingsSupportTable,3,FALSE)*Worksheet!AO162*IFERROR(1+VLOOKUP(Worksheet!$C$12,SavingsSupportTable,MATCH(Worksheet!$G$13,HVACe_Options,0)+4,FALSE),1)/IF(Worksheet!M162&gt;0,Worksheet!M162,Worksheet!L162),""),"")</f>
        <v/>
      </c>
      <c r="K143" s="226" t="str">
        <f>IF(Worksheet!L162&lt;&gt;0, IFERROR(VLOOKUP(Worksheet!$C$12,SavingsSupportTable,2,FALSE)*Worksheet!AO162*IF(IFERROR(MATCH(Worksheet!$G$13,HVACe_Options,0),0)&gt;0,1+VLOOKUP(Worksheet!$C$12,SavingsSupportTable,4,FALSE),1)/IF(Worksheet!M162&gt;0,Worksheet!M162,Worksheet!L162),""),"")</f>
        <v/>
      </c>
      <c r="L143" s="226" t="str">
        <f t="shared" si="4"/>
        <v/>
      </c>
      <c r="M143" s="226" t="str">
        <f>IF(Worksheet!L162&lt;&gt;0,IFERROR(VLOOKUP(Worksheet!$C$12,SavingsSupportTable,3,FALSE)*Worksheet!AO162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162&gt;0,Worksheet!M162,Worksheet!L162),0),"")</f>
        <v/>
      </c>
      <c r="N143" s="226" t="str">
        <f t="shared" si="5"/>
        <v/>
      </c>
      <c r="R143">
        <f>IF(ISBLANK(Worksheet!M162)=FALSE,Worksheet!M162,"")</f>
        <v>0</v>
      </c>
      <c r="S143" t="str">
        <f>IF(Worksheet!A162="-","",IF(Worksheet!A162="",S142,Worksheet!A162))</f>
        <v/>
      </c>
      <c r="T143" t="str">
        <f>IF(S143="","",IF(AND(Worksheet!G162="",Worksheet!H162="")=TRUE,T142,IF(Worksheet!G162="","",Worksheet!G162)))</f>
        <v/>
      </c>
      <c r="U143" t="str">
        <f>IF(S143="","",IF(AND(Worksheet!G162="",Worksheet!H162="")=TRUE,U142,IF(Worksheet!H162="","",Worksheet!H162)))</f>
        <v/>
      </c>
      <c r="V143" t="str">
        <f>IF(Worksheet!N162="","",Worksheet!N162)</f>
        <v/>
      </c>
      <c r="W143" t="str">
        <f>IF(Worksheet!O162="","",Worksheet!O162)</f>
        <v/>
      </c>
      <c r="X143" t="str">
        <f>IF(Worksheet!F162=0,"",Worksheet!F162)</f>
        <v/>
      </c>
      <c r="Y143" t="str">
        <f>IF(Worksheet!P162=0,"",Worksheet!P162)</f>
        <v/>
      </c>
      <c r="AD143" s="21"/>
      <c r="AE143" s="21"/>
    </row>
    <row r="144" spans="1:31" x14ac:dyDescent="0.25">
      <c r="A144" t="str">
        <f>IF(ISERROR(VLOOKUP(Worksheet!N163,MeasureLookup,2,FALSE))=FALSE,VLOOKUP(Worksheet!N163,MeasureLookup,2,FALSE),"")</f>
        <v/>
      </c>
      <c r="D144">
        <f>IF(ISERROR(Worksheet!P163)=FALSE,Worksheet!P163,"")</f>
        <v>0</v>
      </c>
      <c r="E144" s="6" t="s">
        <v>727</v>
      </c>
      <c r="F144" s="178"/>
      <c r="G144" s="178"/>
      <c r="H144" s="224" t="str">
        <f>IF(Worksheet!AN163&lt;&gt;"",IF(Worksheet!AN163&gt;0,Worksheet!AN163/IF(Worksheet!M163&gt;0,Worksheet!M163,Worksheet!L163),""),"")</f>
        <v/>
      </c>
      <c r="I144" s="225">
        <f>IF(ISBLANK(Worksheet!L163)=FALSE,Worksheet!L163,"")</f>
        <v>0</v>
      </c>
      <c r="J144" s="226" t="str">
        <f>IF(Worksheet!L163&lt;&gt;0, IFERROR(VLOOKUP(Worksheet!$C$12,SavingsSupportTable,3,FALSE)*Worksheet!AO163*IFERROR(1+VLOOKUP(Worksheet!$C$12,SavingsSupportTable,MATCH(Worksheet!$G$13,HVACe_Options,0)+4,FALSE),1)/IF(Worksheet!M163&gt;0,Worksheet!M163,Worksheet!L163),""),"")</f>
        <v/>
      </c>
      <c r="K144" s="226" t="str">
        <f>IF(Worksheet!L163&lt;&gt;0, IFERROR(VLOOKUP(Worksheet!$C$12,SavingsSupportTable,2,FALSE)*Worksheet!AO163*IF(IFERROR(MATCH(Worksheet!$G$13,HVACe_Options,0),0)&gt;0,1+VLOOKUP(Worksheet!$C$12,SavingsSupportTable,4,FALSE),1)/IF(Worksheet!M163&gt;0,Worksheet!M163,Worksheet!L163),""),"")</f>
        <v/>
      </c>
      <c r="L144" s="226" t="str">
        <f t="shared" si="4"/>
        <v/>
      </c>
      <c r="M144" s="226" t="str">
        <f>IF(Worksheet!L163&lt;&gt;0,IFERROR(VLOOKUP(Worksheet!$C$12,SavingsSupportTable,3,FALSE)*Worksheet!AO163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163&gt;0,Worksheet!M163,Worksheet!L163),0),"")</f>
        <v/>
      </c>
      <c r="N144" s="226" t="str">
        <f t="shared" si="5"/>
        <v/>
      </c>
      <c r="R144">
        <f>IF(ISBLANK(Worksheet!M163)=FALSE,Worksheet!M163,"")</f>
        <v>0</v>
      </c>
      <c r="S144" t="str">
        <f>IF(Worksheet!A163="-","",IF(Worksheet!A163="",S143,Worksheet!A163))</f>
        <v/>
      </c>
      <c r="T144" t="str">
        <f>IF(S144="","",IF(AND(Worksheet!G163="",Worksheet!H163="")=TRUE,T143,IF(Worksheet!G163="","",Worksheet!G163)))</f>
        <v/>
      </c>
      <c r="U144" t="str">
        <f>IF(S144="","",IF(AND(Worksheet!G163="",Worksheet!H163="")=TRUE,U143,IF(Worksheet!H163="","",Worksheet!H163)))</f>
        <v/>
      </c>
      <c r="V144" t="str">
        <f>IF(Worksheet!N163="","",Worksheet!N163)</f>
        <v/>
      </c>
      <c r="W144" t="str">
        <f>IF(Worksheet!O163="","",Worksheet!O163)</f>
        <v/>
      </c>
      <c r="X144" t="str">
        <f>IF(Worksheet!F163=0,"",Worksheet!F163)</f>
        <v/>
      </c>
      <c r="Y144" t="str">
        <f>IF(Worksheet!P163=0,"",Worksheet!P163)</f>
        <v/>
      </c>
      <c r="AD144" s="21"/>
      <c r="AE144" s="21"/>
    </row>
    <row r="145" spans="1:31" x14ac:dyDescent="0.25">
      <c r="A145" t="str">
        <f>IF(ISERROR(VLOOKUP(Worksheet!N164,MeasureLookup,2,FALSE))=FALSE,VLOOKUP(Worksheet!N164,MeasureLookup,2,FALSE),"")</f>
        <v/>
      </c>
      <c r="D145">
        <f>IF(ISERROR(Worksheet!P164)=FALSE,Worksheet!P164,"")</f>
        <v>0</v>
      </c>
      <c r="E145" s="6" t="s">
        <v>727</v>
      </c>
      <c r="F145" s="178"/>
      <c r="G145" s="178"/>
      <c r="H145" s="224" t="str">
        <f>IF(Worksheet!AN164&lt;&gt;"",IF(Worksheet!AN164&gt;0,Worksheet!AN164/IF(Worksheet!M164&gt;0,Worksheet!M164,Worksheet!L164),""),"")</f>
        <v/>
      </c>
      <c r="I145" s="225">
        <f>IF(ISBLANK(Worksheet!L164)=FALSE,Worksheet!L164,"")</f>
        <v>0</v>
      </c>
      <c r="J145" s="226" t="str">
        <f>IF(Worksheet!L164&lt;&gt;0, IFERROR(VLOOKUP(Worksheet!$C$12,SavingsSupportTable,3,FALSE)*Worksheet!AO164*IFERROR(1+VLOOKUP(Worksheet!$C$12,SavingsSupportTable,MATCH(Worksheet!$G$13,HVACe_Options,0)+4,FALSE),1)/IF(Worksheet!M164&gt;0,Worksheet!M164,Worksheet!L164),""),"")</f>
        <v/>
      </c>
      <c r="K145" s="226" t="str">
        <f>IF(Worksheet!L164&lt;&gt;0, IFERROR(VLOOKUP(Worksheet!$C$12,SavingsSupportTable,2,FALSE)*Worksheet!AO164*IF(IFERROR(MATCH(Worksheet!$G$13,HVACe_Options,0),0)&gt;0,1+VLOOKUP(Worksheet!$C$12,SavingsSupportTable,4,FALSE),1)/IF(Worksheet!M164&gt;0,Worksheet!M164,Worksheet!L164),""),"")</f>
        <v/>
      </c>
      <c r="L145" s="226" t="str">
        <f t="shared" si="4"/>
        <v/>
      </c>
      <c r="M145" s="226" t="str">
        <f>IF(Worksheet!L164&lt;&gt;0,IFERROR(VLOOKUP(Worksheet!$C$12,SavingsSupportTable,3,FALSE)*Worksheet!AO164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164&gt;0,Worksheet!M164,Worksheet!L164),0),"")</f>
        <v/>
      </c>
      <c r="N145" s="226" t="str">
        <f t="shared" si="5"/>
        <v/>
      </c>
      <c r="R145">
        <f>IF(ISBLANK(Worksheet!M164)=FALSE,Worksheet!M164,"")</f>
        <v>0</v>
      </c>
      <c r="S145" t="str">
        <f>IF(Worksheet!A164="-","",IF(Worksheet!A164="",S144,Worksheet!A164))</f>
        <v/>
      </c>
      <c r="T145" t="str">
        <f>IF(S145="","",IF(AND(Worksheet!G164="",Worksheet!H164="")=TRUE,T144,IF(Worksheet!G164="","",Worksheet!G164)))</f>
        <v/>
      </c>
      <c r="U145" t="str">
        <f>IF(S145="","",IF(AND(Worksheet!G164="",Worksheet!H164="")=TRUE,U144,IF(Worksheet!H164="","",Worksheet!H164)))</f>
        <v/>
      </c>
      <c r="V145" t="str">
        <f>IF(Worksheet!N164="","",Worksheet!N164)</f>
        <v/>
      </c>
      <c r="W145" t="str">
        <f>IF(Worksheet!O164="","",Worksheet!O164)</f>
        <v/>
      </c>
      <c r="X145" t="str">
        <f>IF(Worksheet!F164=0,"",Worksheet!F164)</f>
        <v/>
      </c>
      <c r="Y145" t="str">
        <f>IF(Worksheet!P164=0,"",Worksheet!P164)</f>
        <v/>
      </c>
      <c r="AD145" s="21"/>
      <c r="AE145" s="21"/>
    </row>
    <row r="146" spans="1:31" x14ac:dyDescent="0.25">
      <c r="A146" t="str">
        <f>IF(ISERROR(VLOOKUP(Worksheet!N165,MeasureLookup,2,FALSE))=FALSE,VLOOKUP(Worksheet!N165,MeasureLookup,2,FALSE),"")</f>
        <v/>
      </c>
      <c r="D146">
        <f>IF(ISERROR(Worksheet!P165)=FALSE,Worksheet!P165,"")</f>
        <v>0</v>
      </c>
      <c r="E146" s="6" t="s">
        <v>727</v>
      </c>
      <c r="F146" s="178"/>
      <c r="G146" s="178"/>
      <c r="H146" s="224" t="str">
        <f>IF(Worksheet!AN165&lt;&gt;"",IF(Worksheet!AN165&gt;0,Worksheet!AN165/IF(Worksheet!M165&gt;0,Worksheet!M165,Worksheet!L165),""),"")</f>
        <v/>
      </c>
      <c r="I146" s="225">
        <f>IF(ISBLANK(Worksheet!L165)=FALSE,Worksheet!L165,"")</f>
        <v>0</v>
      </c>
      <c r="J146" s="226" t="str">
        <f>IF(Worksheet!L165&lt;&gt;0, IFERROR(VLOOKUP(Worksheet!$C$12,SavingsSupportTable,3,FALSE)*Worksheet!AO165*IFERROR(1+VLOOKUP(Worksheet!$C$12,SavingsSupportTable,MATCH(Worksheet!$G$13,HVACe_Options,0)+4,FALSE),1)/IF(Worksheet!M165&gt;0,Worksheet!M165,Worksheet!L165),""),"")</f>
        <v/>
      </c>
      <c r="K146" s="226" t="str">
        <f>IF(Worksheet!L165&lt;&gt;0, IFERROR(VLOOKUP(Worksheet!$C$12,SavingsSupportTable,2,FALSE)*Worksheet!AO165*IF(IFERROR(MATCH(Worksheet!$G$13,HVACe_Options,0),0)&gt;0,1+VLOOKUP(Worksheet!$C$12,SavingsSupportTable,4,FALSE),1)/IF(Worksheet!M165&gt;0,Worksheet!M165,Worksheet!L165),""),"")</f>
        <v/>
      </c>
      <c r="L146" s="226" t="str">
        <f t="shared" si="4"/>
        <v/>
      </c>
      <c r="M146" s="226" t="str">
        <f>IF(Worksheet!L165&lt;&gt;0,IFERROR(VLOOKUP(Worksheet!$C$12,SavingsSupportTable,3,FALSE)*Worksheet!AO165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165&gt;0,Worksheet!M165,Worksheet!L165),0),"")</f>
        <v/>
      </c>
      <c r="N146" s="226" t="str">
        <f t="shared" si="5"/>
        <v/>
      </c>
      <c r="R146">
        <f>IF(ISBLANK(Worksheet!M165)=FALSE,Worksheet!M165,"")</f>
        <v>0</v>
      </c>
      <c r="S146" t="str">
        <f>IF(Worksheet!A165="-","",IF(Worksheet!A165="",S145,Worksheet!A165))</f>
        <v/>
      </c>
      <c r="T146" t="str">
        <f>IF(S146="","",IF(AND(Worksheet!G165="",Worksheet!H165="")=TRUE,T145,IF(Worksheet!G165="","",Worksheet!G165)))</f>
        <v/>
      </c>
      <c r="U146" t="str">
        <f>IF(S146="","",IF(AND(Worksheet!G165="",Worksheet!H165="")=TRUE,U145,IF(Worksheet!H165="","",Worksheet!H165)))</f>
        <v/>
      </c>
      <c r="V146" t="str">
        <f>IF(Worksheet!N165="","",Worksheet!N165)</f>
        <v/>
      </c>
      <c r="W146" t="str">
        <f>IF(Worksheet!O165="","",Worksheet!O165)</f>
        <v/>
      </c>
      <c r="X146" t="str">
        <f>IF(Worksheet!F165=0,"",Worksheet!F165)</f>
        <v/>
      </c>
      <c r="Y146" t="str">
        <f>IF(Worksheet!P165=0,"",Worksheet!P165)</f>
        <v/>
      </c>
      <c r="AD146" s="21"/>
      <c r="AE146" s="21"/>
    </row>
    <row r="147" spans="1:31" x14ac:dyDescent="0.25">
      <c r="A147" t="str">
        <f>IF(ISERROR(VLOOKUP(Worksheet!N166,MeasureLookup,2,FALSE))=FALSE,VLOOKUP(Worksheet!N166,MeasureLookup,2,FALSE),"")</f>
        <v/>
      </c>
      <c r="D147">
        <f>IF(ISERROR(Worksheet!P166)=FALSE,Worksheet!P166,"")</f>
        <v>0</v>
      </c>
      <c r="E147" s="6" t="s">
        <v>727</v>
      </c>
      <c r="F147" s="178"/>
      <c r="G147" s="178"/>
      <c r="H147" s="224" t="str">
        <f>IF(Worksheet!AN166&lt;&gt;"",IF(Worksheet!AN166&gt;0,Worksheet!AN166/IF(Worksheet!M166&gt;0,Worksheet!M166,Worksheet!L166),""),"")</f>
        <v/>
      </c>
      <c r="I147" s="225">
        <f>IF(ISBLANK(Worksheet!L166)=FALSE,Worksheet!L166,"")</f>
        <v>0</v>
      </c>
      <c r="J147" s="226" t="str">
        <f>IF(Worksheet!L166&lt;&gt;0, IFERROR(VLOOKUP(Worksheet!$C$12,SavingsSupportTable,3,FALSE)*Worksheet!AO166*IFERROR(1+VLOOKUP(Worksheet!$C$12,SavingsSupportTable,MATCH(Worksheet!$G$13,HVACe_Options,0)+4,FALSE),1)/IF(Worksheet!M166&gt;0,Worksheet!M166,Worksheet!L166),""),"")</f>
        <v/>
      </c>
      <c r="K147" s="226" t="str">
        <f>IF(Worksheet!L166&lt;&gt;0, IFERROR(VLOOKUP(Worksheet!$C$12,SavingsSupportTable,2,FALSE)*Worksheet!AO166*IF(IFERROR(MATCH(Worksheet!$G$13,HVACe_Options,0),0)&gt;0,1+VLOOKUP(Worksheet!$C$12,SavingsSupportTable,4,FALSE),1)/IF(Worksheet!M166&gt;0,Worksheet!M166,Worksheet!L166),""),"")</f>
        <v/>
      </c>
      <c r="L147" s="226" t="str">
        <f t="shared" si="4"/>
        <v/>
      </c>
      <c r="M147" s="226" t="str">
        <f>IF(Worksheet!L166&lt;&gt;0,IFERROR(VLOOKUP(Worksheet!$C$12,SavingsSupportTable,3,FALSE)*Worksheet!AO166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166&gt;0,Worksheet!M166,Worksheet!L166),0),"")</f>
        <v/>
      </c>
      <c r="N147" s="226" t="str">
        <f t="shared" si="5"/>
        <v/>
      </c>
      <c r="R147">
        <f>IF(ISBLANK(Worksheet!M166)=FALSE,Worksheet!M166,"")</f>
        <v>0</v>
      </c>
      <c r="S147" t="str">
        <f>IF(Worksheet!A166="-","",IF(Worksheet!A166="",S146,Worksheet!A166))</f>
        <v/>
      </c>
      <c r="T147" t="str">
        <f>IF(S147="","",IF(AND(Worksheet!G166="",Worksheet!H166="")=TRUE,T146,IF(Worksheet!G166="","",Worksheet!G166)))</f>
        <v/>
      </c>
      <c r="U147" t="str">
        <f>IF(S147="","",IF(AND(Worksheet!G166="",Worksheet!H166="")=TRUE,U146,IF(Worksheet!H166="","",Worksheet!H166)))</f>
        <v/>
      </c>
      <c r="V147" t="str">
        <f>IF(Worksheet!N166="","",Worksheet!N166)</f>
        <v/>
      </c>
      <c r="W147" t="str">
        <f>IF(Worksheet!O166="","",Worksheet!O166)</f>
        <v/>
      </c>
      <c r="X147" t="str">
        <f>IF(Worksheet!F166=0,"",Worksheet!F166)</f>
        <v/>
      </c>
      <c r="Y147" t="str">
        <f>IF(Worksheet!P166=0,"",Worksheet!P166)</f>
        <v/>
      </c>
      <c r="AD147" s="21"/>
      <c r="AE147" s="21"/>
    </row>
    <row r="148" spans="1:31" x14ac:dyDescent="0.25">
      <c r="A148" t="str">
        <f>IF(ISERROR(VLOOKUP(Worksheet!N167,MeasureLookup,2,FALSE))=FALSE,VLOOKUP(Worksheet!N167,MeasureLookup,2,FALSE),"")</f>
        <v/>
      </c>
      <c r="D148">
        <f>IF(ISERROR(Worksheet!P167)=FALSE,Worksheet!P167,"")</f>
        <v>0</v>
      </c>
      <c r="E148" s="6" t="s">
        <v>727</v>
      </c>
      <c r="F148" s="178"/>
      <c r="G148" s="178"/>
      <c r="H148" s="224" t="str">
        <f>IF(Worksheet!AN167&lt;&gt;"",IF(Worksheet!AN167&gt;0,Worksheet!AN167/IF(Worksheet!M167&gt;0,Worksheet!M167,Worksheet!L167),""),"")</f>
        <v/>
      </c>
      <c r="I148" s="225">
        <f>IF(ISBLANK(Worksheet!L167)=FALSE,Worksheet!L167,"")</f>
        <v>0</v>
      </c>
      <c r="J148" s="226" t="str">
        <f>IF(Worksheet!L167&lt;&gt;0, IFERROR(VLOOKUP(Worksheet!$C$12,SavingsSupportTable,3,FALSE)*Worksheet!AO167*IFERROR(1+VLOOKUP(Worksheet!$C$12,SavingsSupportTable,MATCH(Worksheet!$G$13,HVACe_Options,0)+4,FALSE),1)/IF(Worksheet!M167&gt;0,Worksheet!M167,Worksheet!L167),""),"")</f>
        <v/>
      </c>
      <c r="K148" s="226" t="str">
        <f>IF(Worksheet!L167&lt;&gt;0, IFERROR(VLOOKUP(Worksheet!$C$12,SavingsSupportTable,2,FALSE)*Worksheet!AO167*IF(IFERROR(MATCH(Worksheet!$G$13,HVACe_Options,0),0)&gt;0,1+VLOOKUP(Worksheet!$C$12,SavingsSupportTable,4,FALSE),1)/IF(Worksheet!M167&gt;0,Worksheet!M167,Worksheet!L167),""),"")</f>
        <v/>
      </c>
      <c r="L148" s="226" t="str">
        <f t="shared" si="4"/>
        <v/>
      </c>
      <c r="M148" s="226" t="str">
        <f>IF(Worksheet!L167&lt;&gt;0,IFERROR(VLOOKUP(Worksheet!$C$12,SavingsSupportTable,3,FALSE)*Worksheet!AO167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167&gt;0,Worksheet!M167,Worksheet!L167),0),"")</f>
        <v/>
      </c>
      <c r="N148" s="226" t="str">
        <f t="shared" si="5"/>
        <v/>
      </c>
      <c r="R148">
        <f>IF(ISBLANK(Worksheet!M167)=FALSE,Worksheet!M167,"")</f>
        <v>0</v>
      </c>
      <c r="S148" t="str">
        <f>IF(Worksheet!A167="-","",IF(Worksheet!A167="",S147,Worksheet!A167))</f>
        <v/>
      </c>
      <c r="T148" t="str">
        <f>IF(S148="","",IF(AND(Worksheet!G167="",Worksheet!H167="")=TRUE,T147,IF(Worksheet!G167="","",Worksheet!G167)))</f>
        <v/>
      </c>
      <c r="U148" t="str">
        <f>IF(S148="","",IF(AND(Worksheet!G167="",Worksheet!H167="")=TRUE,U147,IF(Worksheet!H167="","",Worksheet!H167)))</f>
        <v/>
      </c>
      <c r="V148" t="str">
        <f>IF(Worksheet!N167="","",Worksheet!N167)</f>
        <v/>
      </c>
      <c r="W148" t="str">
        <f>IF(Worksheet!O167="","",Worksheet!O167)</f>
        <v/>
      </c>
      <c r="X148" t="str">
        <f>IF(Worksheet!F167=0,"",Worksheet!F167)</f>
        <v/>
      </c>
      <c r="Y148" t="str">
        <f>IF(Worksheet!P167=0,"",Worksheet!P167)</f>
        <v/>
      </c>
      <c r="AD148" s="21"/>
      <c r="AE148" s="21"/>
    </row>
    <row r="149" spans="1:31" x14ac:dyDescent="0.25">
      <c r="A149" t="str">
        <f>IF(ISERROR(VLOOKUP(Worksheet!N168,MeasureLookup,2,FALSE))=FALSE,VLOOKUP(Worksheet!N168,MeasureLookup,2,FALSE),"")</f>
        <v/>
      </c>
      <c r="D149">
        <f>IF(ISERROR(Worksheet!P168)=FALSE,Worksheet!P168,"")</f>
        <v>0</v>
      </c>
      <c r="E149" s="6" t="s">
        <v>727</v>
      </c>
      <c r="F149" s="178"/>
      <c r="G149" s="178"/>
      <c r="H149" s="224" t="str">
        <f>IF(Worksheet!AN168&lt;&gt;"",IF(Worksheet!AN168&gt;0,Worksheet!AN168/IF(Worksheet!M168&gt;0,Worksheet!M168,Worksheet!L168),""),"")</f>
        <v/>
      </c>
      <c r="I149" s="225">
        <f>IF(ISBLANK(Worksheet!L168)=FALSE,Worksheet!L168,"")</f>
        <v>0</v>
      </c>
      <c r="J149" s="226" t="str">
        <f>IF(Worksheet!L168&lt;&gt;0, IFERROR(VLOOKUP(Worksheet!$C$12,SavingsSupportTable,3,FALSE)*Worksheet!AO168*IFERROR(1+VLOOKUP(Worksheet!$C$12,SavingsSupportTable,MATCH(Worksheet!$G$13,HVACe_Options,0)+4,FALSE),1)/IF(Worksheet!M168&gt;0,Worksheet!M168,Worksheet!L168),""),"")</f>
        <v/>
      </c>
      <c r="K149" s="226" t="str">
        <f>IF(Worksheet!L168&lt;&gt;0, IFERROR(VLOOKUP(Worksheet!$C$12,SavingsSupportTable,2,FALSE)*Worksheet!AO168*IF(IFERROR(MATCH(Worksheet!$G$13,HVACe_Options,0),0)&gt;0,1+VLOOKUP(Worksheet!$C$12,SavingsSupportTable,4,FALSE),1)/IF(Worksheet!M168&gt;0,Worksheet!M168,Worksheet!L168),""),"")</f>
        <v/>
      </c>
      <c r="L149" s="226" t="str">
        <f t="shared" si="4"/>
        <v/>
      </c>
      <c r="M149" s="226" t="str">
        <f>IF(Worksheet!L168&lt;&gt;0,IFERROR(VLOOKUP(Worksheet!$C$12,SavingsSupportTable,3,FALSE)*Worksheet!AO168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168&gt;0,Worksheet!M168,Worksheet!L168),0),"")</f>
        <v/>
      </c>
      <c r="N149" s="226" t="str">
        <f t="shared" si="5"/>
        <v/>
      </c>
      <c r="R149">
        <f>IF(ISBLANK(Worksheet!M168)=FALSE,Worksheet!M168,"")</f>
        <v>0</v>
      </c>
      <c r="S149" t="str">
        <f>IF(Worksheet!A168="-","",IF(Worksheet!A168="",S148,Worksheet!A168))</f>
        <v/>
      </c>
      <c r="T149" t="str">
        <f>IF(S149="","",IF(AND(Worksheet!G168="",Worksheet!H168="")=TRUE,T148,IF(Worksheet!G168="","",Worksheet!G168)))</f>
        <v/>
      </c>
      <c r="U149" t="str">
        <f>IF(S149="","",IF(AND(Worksheet!G168="",Worksheet!H168="")=TRUE,U148,IF(Worksheet!H168="","",Worksheet!H168)))</f>
        <v/>
      </c>
      <c r="V149" t="str">
        <f>IF(Worksheet!N168="","",Worksheet!N168)</f>
        <v/>
      </c>
      <c r="W149" t="str">
        <f>IF(Worksheet!O168="","",Worksheet!O168)</f>
        <v/>
      </c>
      <c r="X149" t="str">
        <f>IF(Worksheet!F168=0,"",Worksheet!F168)</f>
        <v/>
      </c>
      <c r="Y149" t="str">
        <f>IF(Worksheet!P168=0,"",Worksheet!P168)</f>
        <v/>
      </c>
      <c r="AD149" s="21"/>
      <c r="AE149" s="21"/>
    </row>
    <row r="150" spans="1:31" x14ac:dyDescent="0.25">
      <c r="A150" t="str">
        <f>IF(ISERROR(VLOOKUP(Worksheet!N169,MeasureLookup,2,FALSE))=FALSE,VLOOKUP(Worksheet!N169,MeasureLookup,2,FALSE),"")</f>
        <v/>
      </c>
      <c r="D150">
        <f>IF(ISERROR(Worksheet!P169)=FALSE,Worksheet!P169,"")</f>
        <v>0</v>
      </c>
      <c r="E150" s="6" t="s">
        <v>727</v>
      </c>
      <c r="F150" s="178"/>
      <c r="G150" s="178"/>
      <c r="H150" s="224" t="str">
        <f>IF(Worksheet!AN169&lt;&gt;"",IF(Worksheet!AN169&gt;0,Worksheet!AN169/IF(Worksheet!M169&gt;0,Worksheet!M169,Worksheet!L169),""),"")</f>
        <v/>
      </c>
      <c r="I150" s="225">
        <f>IF(ISBLANK(Worksheet!L169)=FALSE,Worksheet!L169,"")</f>
        <v>0</v>
      </c>
      <c r="J150" s="226" t="str">
        <f>IF(Worksheet!L169&lt;&gt;0, IFERROR(VLOOKUP(Worksheet!$C$12,SavingsSupportTable,3,FALSE)*Worksheet!AO169*IFERROR(1+VLOOKUP(Worksheet!$C$12,SavingsSupportTable,MATCH(Worksheet!$G$13,HVACe_Options,0)+4,FALSE),1)/IF(Worksheet!M169&gt;0,Worksheet!M169,Worksheet!L169),""),"")</f>
        <v/>
      </c>
      <c r="K150" s="226" t="str">
        <f>IF(Worksheet!L169&lt;&gt;0, IFERROR(VLOOKUP(Worksheet!$C$12,SavingsSupportTable,2,FALSE)*Worksheet!AO169*IF(IFERROR(MATCH(Worksheet!$G$13,HVACe_Options,0),0)&gt;0,1+VLOOKUP(Worksheet!$C$12,SavingsSupportTable,4,FALSE),1)/IF(Worksheet!M169&gt;0,Worksheet!M169,Worksheet!L169),""),"")</f>
        <v/>
      </c>
      <c r="L150" s="226" t="str">
        <f t="shared" si="4"/>
        <v/>
      </c>
      <c r="M150" s="226" t="str">
        <f>IF(Worksheet!L169&lt;&gt;0,IFERROR(VLOOKUP(Worksheet!$C$12,SavingsSupportTable,3,FALSE)*Worksheet!AO169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169&gt;0,Worksheet!M169,Worksheet!L169),0),"")</f>
        <v/>
      </c>
      <c r="N150" s="226" t="str">
        <f t="shared" si="5"/>
        <v/>
      </c>
      <c r="R150">
        <f>IF(ISBLANK(Worksheet!M169)=FALSE,Worksheet!M169,"")</f>
        <v>0</v>
      </c>
      <c r="S150" t="str">
        <f>IF(Worksheet!A169="-","",IF(Worksheet!A169="",S149,Worksheet!A169))</f>
        <v/>
      </c>
      <c r="T150" t="str">
        <f>IF(S150="","",IF(AND(Worksheet!G169="",Worksheet!H169="")=TRUE,T149,IF(Worksheet!G169="","",Worksheet!G169)))</f>
        <v/>
      </c>
      <c r="U150" t="str">
        <f>IF(S150="","",IF(AND(Worksheet!G169="",Worksheet!H169="")=TRUE,U149,IF(Worksheet!H169="","",Worksheet!H169)))</f>
        <v/>
      </c>
      <c r="V150" t="str">
        <f>IF(Worksheet!N169="","",Worksheet!N169)</f>
        <v/>
      </c>
      <c r="W150" t="str">
        <f>IF(Worksheet!O169="","",Worksheet!O169)</f>
        <v/>
      </c>
      <c r="X150" t="str">
        <f>IF(Worksheet!F169=0,"",Worksheet!F169)</f>
        <v/>
      </c>
      <c r="Y150" t="str">
        <f>IF(Worksheet!P169=0,"",Worksheet!P169)</f>
        <v/>
      </c>
      <c r="AD150" s="21"/>
      <c r="AE150" s="21"/>
    </row>
    <row r="151" spans="1:31" x14ac:dyDescent="0.25">
      <c r="A151" t="str">
        <f>IF(ISERROR(VLOOKUP(Worksheet!N170,MeasureLookup,2,FALSE))=FALSE,VLOOKUP(Worksheet!N170,MeasureLookup,2,FALSE),"")</f>
        <v/>
      </c>
      <c r="D151">
        <f>IF(ISERROR(Worksheet!P170)=FALSE,Worksheet!P170,"")</f>
        <v>0</v>
      </c>
      <c r="E151" s="6" t="s">
        <v>727</v>
      </c>
      <c r="F151" s="178"/>
      <c r="G151" s="178"/>
      <c r="H151" s="224" t="str">
        <f>IF(Worksheet!AN170&lt;&gt;"",IF(Worksheet!AN170&gt;0,Worksheet!AN170/IF(Worksheet!M170&gt;0,Worksheet!M170,Worksheet!L170),""),"")</f>
        <v/>
      </c>
      <c r="I151" s="225">
        <f>IF(ISBLANK(Worksheet!L170)=FALSE,Worksheet!L170,"")</f>
        <v>0</v>
      </c>
      <c r="J151" s="226" t="str">
        <f>IF(Worksheet!L170&lt;&gt;0, IFERROR(VLOOKUP(Worksheet!$C$12,SavingsSupportTable,3,FALSE)*Worksheet!AO170*IFERROR(1+VLOOKUP(Worksheet!$C$12,SavingsSupportTable,MATCH(Worksheet!$G$13,HVACe_Options,0)+4,FALSE),1)/IF(Worksheet!M170&gt;0,Worksheet!M170,Worksheet!L170),""),"")</f>
        <v/>
      </c>
      <c r="K151" s="226" t="str">
        <f>IF(Worksheet!L170&lt;&gt;0, IFERROR(VLOOKUP(Worksheet!$C$12,SavingsSupportTable,2,FALSE)*Worksheet!AO170*IF(IFERROR(MATCH(Worksheet!$G$13,HVACe_Options,0),0)&gt;0,1+VLOOKUP(Worksheet!$C$12,SavingsSupportTable,4,FALSE),1)/IF(Worksheet!M170&gt;0,Worksheet!M170,Worksheet!L170),""),"")</f>
        <v/>
      </c>
      <c r="L151" s="226" t="str">
        <f t="shared" si="4"/>
        <v/>
      </c>
      <c r="M151" s="226" t="str">
        <f>IF(Worksheet!L170&lt;&gt;0,IFERROR(VLOOKUP(Worksheet!$C$12,SavingsSupportTable,3,FALSE)*Worksheet!AO170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170&gt;0,Worksheet!M170,Worksheet!L170),0),"")</f>
        <v/>
      </c>
      <c r="N151" s="226" t="str">
        <f t="shared" si="5"/>
        <v/>
      </c>
      <c r="R151">
        <f>IF(ISBLANK(Worksheet!M170)=FALSE,Worksheet!M170,"")</f>
        <v>0</v>
      </c>
      <c r="S151" t="str">
        <f>IF(Worksheet!A170="-","",IF(Worksheet!A170="",S150,Worksheet!A170))</f>
        <v/>
      </c>
      <c r="T151" t="str">
        <f>IF(S151="","",IF(AND(Worksheet!G170="",Worksheet!H170="")=TRUE,T150,IF(Worksheet!G170="","",Worksheet!G170)))</f>
        <v/>
      </c>
      <c r="U151" t="str">
        <f>IF(S151="","",IF(AND(Worksheet!G170="",Worksheet!H170="")=TRUE,U150,IF(Worksheet!H170="","",Worksheet!H170)))</f>
        <v/>
      </c>
      <c r="V151" t="str">
        <f>IF(Worksheet!N170="","",Worksheet!N170)</f>
        <v/>
      </c>
      <c r="W151" t="str">
        <f>IF(Worksheet!O170="","",Worksheet!O170)</f>
        <v/>
      </c>
      <c r="X151" t="str">
        <f>IF(Worksheet!F170=0,"",Worksheet!F170)</f>
        <v/>
      </c>
      <c r="Y151" t="str">
        <f>IF(Worksheet!P170=0,"",Worksheet!P170)</f>
        <v/>
      </c>
      <c r="AD151" s="21"/>
      <c r="AE151" s="21"/>
    </row>
    <row r="152" spans="1:31" x14ac:dyDescent="0.25">
      <c r="A152" t="str">
        <f>IF(ISERROR(VLOOKUP(Worksheet!N171,MeasureLookup,2,FALSE))=FALSE,VLOOKUP(Worksheet!N171,MeasureLookup,2,FALSE),"")</f>
        <v/>
      </c>
      <c r="D152">
        <f>IF(ISERROR(Worksheet!P171)=FALSE,Worksheet!P171,"")</f>
        <v>0</v>
      </c>
      <c r="E152" s="6" t="s">
        <v>727</v>
      </c>
      <c r="F152" s="178"/>
      <c r="G152" s="178"/>
      <c r="H152" s="224" t="str">
        <f>IF(Worksheet!AN171&lt;&gt;"",IF(Worksheet!AN171&gt;0,Worksheet!AN171/IF(Worksheet!M171&gt;0,Worksheet!M171,Worksheet!L171),""),"")</f>
        <v/>
      </c>
      <c r="I152" s="225">
        <f>IF(ISBLANK(Worksheet!L171)=FALSE,Worksheet!L171,"")</f>
        <v>0</v>
      </c>
      <c r="J152" s="226" t="str">
        <f>IF(Worksheet!L171&lt;&gt;0, IFERROR(VLOOKUP(Worksheet!$C$12,SavingsSupportTable,3,FALSE)*Worksheet!AO171*IFERROR(1+VLOOKUP(Worksheet!$C$12,SavingsSupportTable,MATCH(Worksheet!$G$13,HVACe_Options,0)+4,FALSE),1)/IF(Worksheet!M171&gt;0,Worksheet!M171,Worksheet!L171),""),"")</f>
        <v/>
      </c>
      <c r="K152" s="226" t="str">
        <f>IF(Worksheet!L171&lt;&gt;0, IFERROR(VLOOKUP(Worksheet!$C$12,SavingsSupportTable,2,FALSE)*Worksheet!AO171*IF(IFERROR(MATCH(Worksheet!$G$13,HVACe_Options,0),0)&gt;0,1+VLOOKUP(Worksheet!$C$12,SavingsSupportTable,4,FALSE),1)/IF(Worksheet!M171&gt;0,Worksheet!M171,Worksheet!L171),""),"")</f>
        <v/>
      </c>
      <c r="L152" s="226" t="str">
        <f t="shared" si="4"/>
        <v/>
      </c>
      <c r="M152" s="226" t="str">
        <f>IF(Worksheet!L171&lt;&gt;0,IFERROR(VLOOKUP(Worksheet!$C$12,SavingsSupportTable,3,FALSE)*Worksheet!AO171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171&gt;0,Worksheet!M171,Worksheet!L171),0),"")</f>
        <v/>
      </c>
      <c r="N152" s="226" t="str">
        <f t="shared" si="5"/>
        <v/>
      </c>
      <c r="R152">
        <f>IF(ISBLANK(Worksheet!M171)=FALSE,Worksheet!M171,"")</f>
        <v>0</v>
      </c>
      <c r="S152" t="str">
        <f>IF(Worksheet!A171="-","",IF(Worksheet!A171="",S151,Worksheet!A171))</f>
        <v/>
      </c>
      <c r="T152" t="str">
        <f>IF(S152="","",IF(AND(Worksheet!G171="",Worksheet!H171="")=TRUE,T151,IF(Worksheet!G171="","",Worksheet!G171)))</f>
        <v/>
      </c>
      <c r="U152" t="str">
        <f>IF(S152="","",IF(AND(Worksheet!G171="",Worksheet!H171="")=TRUE,U151,IF(Worksheet!H171="","",Worksheet!H171)))</f>
        <v/>
      </c>
      <c r="V152" t="str">
        <f>IF(Worksheet!N171="","",Worksheet!N171)</f>
        <v/>
      </c>
      <c r="W152" t="str">
        <f>IF(Worksheet!O171="","",Worksheet!O171)</f>
        <v/>
      </c>
      <c r="X152" t="str">
        <f>IF(Worksheet!F171=0,"",Worksheet!F171)</f>
        <v/>
      </c>
      <c r="Y152" t="str">
        <f>IF(Worksheet!P171=0,"",Worksheet!P171)</f>
        <v/>
      </c>
      <c r="AD152" s="21"/>
      <c r="AE152" s="21"/>
    </row>
    <row r="153" spans="1:31" x14ac:dyDescent="0.25">
      <c r="A153" t="str">
        <f>IF(ISERROR(VLOOKUP(Worksheet!N172,MeasureLookup,2,FALSE))=FALSE,VLOOKUP(Worksheet!N172,MeasureLookup,2,FALSE),"")</f>
        <v/>
      </c>
      <c r="D153">
        <f>IF(ISERROR(Worksheet!P172)=FALSE,Worksheet!P172,"")</f>
        <v>0</v>
      </c>
      <c r="E153" s="6" t="s">
        <v>727</v>
      </c>
      <c r="F153" s="178"/>
      <c r="G153" s="178"/>
      <c r="H153" s="224" t="str">
        <f>IF(Worksheet!AN172&lt;&gt;"",IF(Worksheet!AN172&gt;0,Worksheet!AN172/IF(Worksheet!M172&gt;0,Worksheet!M172,Worksheet!L172),""),"")</f>
        <v/>
      </c>
      <c r="I153" s="225">
        <f>IF(ISBLANK(Worksheet!L172)=FALSE,Worksheet!L172,"")</f>
        <v>0</v>
      </c>
      <c r="J153" s="226" t="str">
        <f>IF(Worksheet!L172&lt;&gt;0, IFERROR(VLOOKUP(Worksheet!$C$12,SavingsSupportTable,3,FALSE)*Worksheet!AO172*IFERROR(1+VLOOKUP(Worksheet!$C$12,SavingsSupportTable,MATCH(Worksheet!$G$13,HVACe_Options,0)+4,FALSE),1)/IF(Worksheet!M172&gt;0,Worksheet!M172,Worksheet!L172),""),"")</f>
        <v/>
      </c>
      <c r="K153" s="226" t="str">
        <f>IF(Worksheet!L172&lt;&gt;0, IFERROR(VLOOKUP(Worksheet!$C$12,SavingsSupportTable,2,FALSE)*Worksheet!AO172*IF(IFERROR(MATCH(Worksheet!$G$13,HVACe_Options,0),0)&gt;0,1+VLOOKUP(Worksheet!$C$12,SavingsSupportTable,4,FALSE),1)/IF(Worksheet!M172&gt;0,Worksheet!M172,Worksheet!L172),""),"")</f>
        <v/>
      </c>
      <c r="L153" s="226" t="str">
        <f t="shared" si="4"/>
        <v/>
      </c>
      <c r="M153" s="226" t="str">
        <f>IF(Worksheet!L172&lt;&gt;0,IFERROR(VLOOKUP(Worksheet!$C$12,SavingsSupportTable,3,FALSE)*Worksheet!AO172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172&gt;0,Worksheet!M172,Worksheet!L172),0),"")</f>
        <v/>
      </c>
      <c r="N153" s="226" t="str">
        <f t="shared" si="5"/>
        <v/>
      </c>
      <c r="R153">
        <f>IF(ISBLANK(Worksheet!M172)=FALSE,Worksheet!M172,"")</f>
        <v>0</v>
      </c>
      <c r="S153" t="str">
        <f>IF(Worksheet!A172="-","",IF(Worksheet!A172="",S152,Worksheet!A172))</f>
        <v/>
      </c>
      <c r="T153" t="str">
        <f>IF(S153="","",IF(AND(Worksheet!G172="",Worksheet!H172="")=TRUE,T152,IF(Worksheet!G172="","",Worksheet!G172)))</f>
        <v/>
      </c>
      <c r="U153" t="str">
        <f>IF(S153="","",IF(AND(Worksheet!G172="",Worksheet!H172="")=TRUE,U152,IF(Worksheet!H172="","",Worksheet!H172)))</f>
        <v/>
      </c>
      <c r="V153" t="str">
        <f>IF(Worksheet!N172="","",Worksheet!N172)</f>
        <v/>
      </c>
      <c r="W153" t="str">
        <f>IF(Worksheet!O172="","",Worksheet!O172)</f>
        <v/>
      </c>
      <c r="X153" t="str">
        <f>IF(Worksheet!F172=0,"",Worksheet!F172)</f>
        <v/>
      </c>
      <c r="Y153" t="str">
        <f>IF(Worksheet!P172=0,"",Worksheet!P172)</f>
        <v/>
      </c>
      <c r="AD153" s="21"/>
      <c r="AE153" s="21"/>
    </row>
    <row r="154" spans="1:31" x14ac:dyDescent="0.25">
      <c r="A154" t="str">
        <f>IF(ISERROR(VLOOKUP(Worksheet!N173,MeasureLookup,2,FALSE))=FALSE,VLOOKUP(Worksheet!N173,MeasureLookup,2,FALSE),"")</f>
        <v/>
      </c>
      <c r="D154">
        <f>IF(ISERROR(Worksheet!P173)=FALSE,Worksheet!P173,"")</f>
        <v>0</v>
      </c>
      <c r="E154" s="6" t="s">
        <v>727</v>
      </c>
      <c r="F154" s="178"/>
      <c r="G154" s="178"/>
      <c r="H154" s="224" t="str">
        <f>IF(Worksheet!AN173&lt;&gt;"",IF(Worksheet!AN173&gt;0,Worksheet!AN173/IF(Worksheet!M173&gt;0,Worksheet!M173,Worksheet!L173),""),"")</f>
        <v/>
      </c>
      <c r="I154" s="225">
        <f>IF(ISBLANK(Worksheet!L173)=FALSE,Worksheet!L173,"")</f>
        <v>0</v>
      </c>
      <c r="J154" s="226" t="str">
        <f>IF(Worksheet!L173&lt;&gt;0, IFERROR(VLOOKUP(Worksheet!$C$12,SavingsSupportTable,3,FALSE)*Worksheet!AO173*IFERROR(1+VLOOKUP(Worksheet!$C$12,SavingsSupportTable,MATCH(Worksheet!$G$13,HVACe_Options,0)+4,FALSE),1)/IF(Worksheet!M173&gt;0,Worksheet!M173,Worksheet!L173),""),"")</f>
        <v/>
      </c>
      <c r="K154" s="226" t="str">
        <f>IF(Worksheet!L173&lt;&gt;0, IFERROR(VLOOKUP(Worksheet!$C$12,SavingsSupportTable,2,FALSE)*Worksheet!AO173*IF(IFERROR(MATCH(Worksheet!$G$13,HVACe_Options,0),0)&gt;0,1+VLOOKUP(Worksheet!$C$12,SavingsSupportTable,4,FALSE),1)/IF(Worksheet!M173&gt;0,Worksheet!M173,Worksheet!L173),""),"")</f>
        <v/>
      </c>
      <c r="L154" s="226" t="str">
        <f t="shared" si="4"/>
        <v/>
      </c>
      <c r="M154" s="226" t="str">
        <f>IF(Worksheet!L173&lt;&gt;0,IFERROR(VLOOKUP(Worksheet!$C$12,SavingsSupportTable,3,FALSE)*Worksheet!AO173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173&gt;0,Worksheet!M173,Worksheet!L173),0),"")</f>
        <v/>
      </c>
      <c r="N154" s="226" t="str">
        <f t="shared" si="5"/>
        <v/>
      </c>
      <c r="R154">
        <f>IF(ISBLANK(Worksheet!M173)=FALSE,Worksheet!M173,"")</f>
        <v>0</v>
      </c>
      <c r="S154" t="str">
        <f>IF(Worksheet!A173="-","",IF(Worksheet!A173="",S153,Worksheet!A173))</f>
        <v/>
      </c>
      <c r="T154" t="str">
        <f>IF(S154="","",IF(AND(Worksheet!G173="",Worksheet!H173="")=TRUE,T153,IF(Worksheet!G173="","",Worksheet!G173)))</f>
        <v/>
      </c>
      <c r="U154" t="str">
        <f>IF(S154="","",IF(AND(Worksheet!G173="",Worksheet!H173="")=TRUE,U153,IF(Worksheet!H173="","",Worksheet!H173)))</f>
        <v/>
      </c>
      <c r="V154" t="str">
        <f>IF(Worksheet!N173="","",Worksheet!N173)</f>
        <v/>
      </c>
      <c r="W154" t="str">
        <f>IF(Worksheet!O173="","",Worksheet!O173)</f>
        <v/>
      </c>
      <c r="X154" t="str">
        <f>IF(Worksheet!F173=0,"",Worksheet!F173)</f>
        <v/>
      </c>
      <c r="Y154" t="str">
        <f>IF(Worksheet!P173=0,"",Worksheet!P173)</f>
        <v/>
      </c>
      <c r="AD154" s="21"/>
      <c r="AE154" s="21"/>
    </row>
    <row r="155" spans="1:31" x14ac:dyDescent="0.25">
      <c r="A155" t="str">
        <f>IF(ISERROR(VLOOKUP(Worksheet!N174,MeasureLookup,2,FALSE))=FALSE,VLOOKUP(Worksheet!N174,MeasureLookup,2,FALSE),"")</f>
        <v/>
      </c>
      <c r="D155">
        <f>IF(ISERROR(Worksheet!P174)=FALSE,Worksheet!P174,"")</f>
        <v>0</v>
      </c>
      <c r="E155" s="6" t="s">
        <v>727</v>
      </c>
      <c r="F155" s="178"/>
      <c r="G155" s="178"/>
      <c r="H155" s="224" t="str">
        <f>IF(Worksheet!AN174&lt;&gt;"",IF(Worksheet!AN174&gt;0,Worksheet!AN174/IF(Worksheet!M174&gt;0,Worksheet!M174,Worksheet!L174),""),"")</f>
        <v/>
      </c>
      <c r="I155" s="225">
        <f>IF(ISBLANK(Worksheet!L174)=FALSE,Worksheet!L174,"")</f>
        <v>0</v>
      </c>
      <c r="J155" s="226" t="str">
        <f>IF(Worksheet!L174&lt;&gt;0, IFERROR(VLOOKUP(Worksheet!$C$12,SavingsSupportTable,3,FALSE)*Worksheet!AO174*IFERROR(1+VLOOKUP(Worksheet!$C$12,SavingsSupportTable,MATCH(Worksheet!$G$13,HVACe_Options,0)+4,FALSE),1)/IF(Worksheet!M174&gt;0,Worksheet!M174,Worksheet!L174),""),"")</f>
        <v/>
      </c>
      <c r="K155" s="226" t="str">
        <f>IF(Worksheet!L174&lt;&gt;0, IFERROR(VLOOKUP(Worksheet!$C$12,SavingsSupportTable,2,FALSE)*Worksheet!AO174*IF(IFERROR(MATCH(Worksheet!$G$13,HVACe_Options,0),0)&gt;0,1+VLOOKUP(Worksheet!$C$12,SavingsSupportTable,4,FALSE),1)/IF(Worksheet!M174&gt;0,Worksheet!M174,Worksheet!L174),""),"")</f>
        <v/>
      </c>
      <c r="L155" s="226" t="str">
        <f t="shared" si="4"/>
        <v/>
      </c>
      <c r="M155" s="226" t="str">
        <f>IF(Worksheet!L174&lt;&gt;0,IFERROR(VLOOKUP(Worksheet!$C$12,SavingsSupportTable,3,FALSE)*Worksheet!AO174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174&gt;0,Worksheet!M174,Worksheet!L174),0),"")</f>
        <v/>
      </c>
      <c r="N155" s="226" t="str">
        <f t="shared" si="5"/>
        <v/>
      </c>
      <c r="R155">
        <f>IF(ISBLANK(Worksheet!M174)=FALSE,Worksheet!M174,"")</f>
        <v>0</v>
      </c>
      <c r="S155" t="str">
        <f>IF(Worksheet!A174="-","",IF(Worksheet!A174="",S154,Worksheet!A174))</f>
        <v/>
      </c>
      <c r="T155" t="str">
        <f>IF(S155="","",IF(AND(Worksheet!G174="",Worksheet!H174="")=TRUE,T154,IF(Worksheet!G174="","",Worksheet!G174)))</f>
        <v/>
      </c>
      <c r="U155" t="str">
        <f>IF(S155="","",IF(AND(Worksheet!G174="",Worksheet!H174="")=TRUE,U154,IF(Worksheet!H174="","",Worksheet!H174)))</f>
        <v/>
      </c>
      <c r="V155" t="str">
        <f>IF(Worksheet!N174="","",Worksheet!N174)</f>
        <v/>
      </c>
      <c r="W155" t="str">
        <f>IF(Worksheet!O174="","",Worksheet!O174)</f>
        <v/>
      </c>
      <c r="X155" t="str">
        <f>IF(Worksheet!F174=0,"",Worksheet!F174)</f>
        <v/>
      </c>
      <c r="Y155" t="str">
        <f>IF(Worksheet!P174=0,"",Worksheet!P174)</f>
        <v/>
      </c>
      <c r="AD155" s="21"/>
      <c r="AE155" s="21"/>
    </row>
    <row r="156" spans="1:31" x14ac:dyDescent="0.25">
      <c r="A156" t="str">
        <f>IF(ISERROR(VLOOKUP(Worksheet!N175,MeasureLookup,2,FALSE))=FALSE,VLOOKUP(Worksheet!N175,MeasureLookup,2,FALSE),"")</f>
        <v/>
      </c>
      <c r="D156">
        <f>IF(ISERROR(Worksheet!P175)=FALSE,Worksheet!P175,"")</f>
        <v>0</v>
      </c>
      <c r="E156" s="6" t="s">
        <v>727</v>
      </c>
      <c r="F156" s="178"/>
      <c r="G156" s="178"/>
      <c r="H156" s="224" t="str">
        <f>IF(Worksheet!AN175&lt;&gt;"",IF(Worksheet!AN175&gt;0,Worksheet!AN175/IF(Worksheet!M175&gt;0,Worksheet!M175,Worksheet!L175),""),"")</f>
        <v/>
      </c>
      <c r="I156" s="225">
        <f>IF(ISBLANK(Worksheet!L175)=FALSE,Worksheet!L175,"")</f>
        <v>0</v>
      </c>
      <c r="J156" s="226" t="str">
        <f>IF(Worksheet!L175&lt;&gt;0, IFERROR(VLOOKUP(Worksheet!$C$12,SavingsSupportTable,3,FALSE)*Worksheet!AO175*IFERROR(1+VLOOKUP(Worksheet!$C$12,SavingsSupportTable,MATCH(Worksheet!$G$13,HVACe_Options,0)+4,FALSE),1)/IF(Worksheet!M175&gt;0,Worksheet!M175,Worksheet!L175),""),"")</f>
        <v/>
      </c>
      <c r="K156" s="226" t="str">
        <f>IF(Worksheet!L175&lt;&gt;0, IFERROR(VLOOKUP(Worksheet!$C$12,SavingsSupportTable,2,FALSE)*Worksheet!AO175*IF(IFERROR(MATCH(Worksheet!$G$13,HVACe_Options,0),0)&gt;0,1+VLOOKUP(Worksheet!$C$12,SavingsSupportTable,4,FALSE),1)/IF(Worksheet!M175&gt;0,Worksheet!M175,Worksheet!L175),""),"")</f>
        <v/>
      </c>
      <c r="L156" s="226" t="str">
        <f t="shared" si="4"/>
        <v/>
      </c>
      <c r="M156" s="226" t="str">
        <f>IF(Worksheet!L175&lt;&gt;0,IFERROR(VLOOKUP(Worksheet!$C$12,SavingsSupportTable,3,FALSE)*Worksheet!AO175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175&gt;0,Worksheet!M175,Worksheet!L175),0),"")</f>
        <v/>
      </c>
      <c r="N156" s="226" t="str">
        <f t="shared" si="5"/>
        <v/>
      </c>
      <c r="R156">
        <f>IF(ISBLANK(Worksheet!M175)=FALSE,Worksheet!M175,"")</f>
        <v>0</v>
      </c>
      <c r="S156" t="str">
        <f>IF(Worksheet!A175="-","",IF(Worksheet!A175="",S155,Worksheet!A175))</f>
        <v/>
      </c>
      <c r="T156" t="str">
        <f>IF(S156="","",IF(AND(Worksheet!G175="",Worksheet!H175="")=TRUE,T155,IF(Worksheet!G175="","",Worksheet!G175)))</f>
        <v/>
      </c>
      <c r="U156" t="str">
        <f>IF(S156="","",IF(AND(Worksheet!G175="",Worksheet!H175="")=TRUE,U155,IF(Worksheet!H175="","",Worksheet!H175)))</f>
        <v/>
      </c>
      <c r="V156" t="str">
        <f>IF(Worksheet!N175="","",Worksheet!N175)</f>
        <v/>
      </c>
      <c r="W156" t="str">
        <f>IF(Worksheet!O175="","",Worksheet!O175)</f>
        <v/>
      </c>
      <c r="X156" t="str">
        <f>IF(Worksheet!F175=0,"",Worksheet!F175)</f>
        <v/>
      </c>
      <c r="Y156" t="str">
        <f>IF(Worksheet!P175=0,"",Worksheet!P175)</f>
        <v/>
      </c>
      <c r="AD156" s="21"/>
      <c r="AE156" s="21"/>
    </row>
    <row r="157" spans="1:31" x14ac:dyDescent="0.25">
      <c r="A157" t="str">
        <f>IF(ISERROR(VLOOKUP(Worksheet!N176,MeasureLookup,2,FALSE))=FALSE,VLOOKUP(Worksheet!N176,MeasureLookup,2,FALSE),"")</f>
        <v/>
      </c>
      <c r="D157">
        <f>IF(ISERROR(Worksheet!P176)=FALSE,Worksheet!P176,"")</f>
        <v>0</v>
      </c>
      <c r="E157" s="6" t="s">
        <v>727</v>
      </c>
      <c r="F157" s="178"/>
      <c r="G157" s="178"/>
      <c r="H157" s="224" t="str">
        <f>IF(Worksheet!AN176&lt;&gt;"",IF(Worksheet!AN176&gt;0,Worksheet!AN176/IF(Worksheet!M176&gt;0,Worksheet!M176,Worksheet!L176),""),"")</f>
        <v/>
      </c>
      <c r="I157" s="225">
        <f>IF(ISBLANK(Worksheet!L176)=FALSE,Worksheet!L176,"")</f>
        <v>0</v>
      </c>
      <c r="J157" s="226" t="str">
        <f>IF(Worksheet!L176&lt;&gt;0, IFERROR(VLOOKUP(Worksheet!$C$12,SavingsSupportTable,3,FALSE)*Worksheet!AO176*IFERROR(1+VLOOKUP(Worksheet!$C$12,SavingsSupportTable,MATCH(Worksheet!$G$13,HVACe_Options,0)+4,FALSE),1)/IF(Worksheet!M176&gt;0,Worksheet!M176,Worksheet!L176),""),"")</f>
        <v/>
      </c>
      <c r="K157" s="226" t="str">
        <f>IF(Worksheet!L176&lt;&gt;0, IFERROR(VLOOKUP(Worksheet!$C$12,SavingsSupportTable,2,FALSE)*Worksheet!AO176*IF(IFERROR(MATCH(Worksheet!$G$13,HVACe_Options,0),0)&gt;0,1+VLOOKUP(Worksheet!$C$12,SavingsSupportTable,4,FALSE),1)/IF(Worksheet!M176&gt;0,Worksheet!M176,Worksheet!L176),""),"")</f>
        <v/>
      </c>
      <c r="L157" s="226" t="str">
        <f t="shared" si="4"/>
        <v/>
      </c>
      <c r="M157" s="226" t="str">
        <f>IF(Worksheet!L176&lt;&gt;0,IFERROR(VLOOKUP(Worksheet!$C$12,SavingsSupportTable,3,FALSE)*Worksheet!AO176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176&gt;0,Worksheet!M176,Worksheet!L176),0),"")</f>
        <v/>
      </c>
      <c r="N157" s="226" t="str">
        <f t="shared" si="5"/>
        <v/>
      </c>
      <c r="R157">
        <f>IF(ISBLANK(Worksheet!M176)=FALSE,Worksheet!M176,"")</f>
        <v>0</v>
      </c>
      <c r="S157" t="str">
        <f>IF(Worksheet!A176="-","",IF(Worksheet!A176="",S156,Worksheet!A176))</f>
        <v/>
      </c>
      <c r="T157" t="str">
        <f>IF(S157="","",IF(AND(Worksheet!G176="",Worksheet!H176="")=TRUE,T156,IF(Worksheet!G176="","",Worksheet!G176)))</f>
        <v/>
      </c>
      <c r="U157" t="str">
        <f>IF(S157="","",IF(AND(Worksheet!G176="",Worksheet!H176="")=TRUE,U156,IF(Worksheet!H176="","",Worksheet!H176)))</f>
        <v/>
      </c>
      <c r="V157" t="str">
        <f>IF(Worksheet!N176="","",Worksheet!N176)</f>
        <v/>
      </c>
      <c r="W157" t="str">
        <f>IF(Worksheet!O176="","",Worksheet!O176)</f>
        <v/>
      </c>
      <c r="X157" t="str">
        <f>IF(Worksheet!F176=0,"",Worksheet!F176)</f>
        <v/>
      </c>
      <c r="Y157" t="str">
        <f>IF(Worksheet!P176=0,"",Worksheet!P176)</f>
        <v/>
      </c>
      <c r="AD157" s="21"/>
      <c r="AE157" s="21"/>
    </row>
    <row r="158" spans="1:31" x14ac:dyDescent="0.25">
      <c r="A158" t="str">
        <f>IF(ISERROR(VLOOKUP(Worksheet!N177,MeasureLookup,2,FALSE))=FALSE,VLOOKUP(Worksheet!N177,MeasureLookup,2,FALSE),"")</f>
        <v/>
      </c>
      <c r="D158">
        <f>IF(ISERROR(Worksheet!P177)=FALSE,Worksheet!P177,"")</f>
        <v>0</v>
      </c>
      <c r="E158" s="6" t="s">
        <v>727</v>
      </c>
      <c r="F158" s="178"/>
      <c r="G158" s="178"/>
      <c r="H158" s="224" t="str">
        <f>IF(Worksheet!AN177&lt;&gt;"",IF(Worksheet!AN177&gt;0,Worksheet!AN177/IF(Worksheet!M177&gt;0,Worksheet!M177,Worksheet!L177),""),"")</f>
        <v/>
      </c>
      <c r="I158" s="225">
        <f>IF(ISBLANK(Worksheet!L177)=FALSE,Worksheet!L177,"")</f>
        <v>0</v>
      </c>
      <c r="J158" s="226" t="str">
        <f>IF(Worksheet!L177&lt;&gt;0, IFERROR(VLOOKUP(Worksheet!$C$12,SavingsSupportTable,3,FALSE)*Worksheet!AO177*IFERROR(1+VLOOKUP(Worksheet!$C$12,SavingsSupportTable,MATCH(Worksheet!$G$13,HVACe_Options,0)+4,FALSE),1)/IF(Worksheet!M177&gt;0,Worksheet!M177,Worksheet!L177),""),"")</f>
        <v/>
      </c>
      <c r="K158" s="226" t="str">
        <f>IF(Worksheet!L177&lt;&gt;0, IFERROR(VLOOKUP(Worksheet!$C$12,SavingsSupportTable,2,FALSE)*Worksheet!AO177*IF(IFERROR(MATCH(Worksheet!$G$13,HVACe_Options,0),0)&gt;0,1+VLOOKUP(Worksheet!$C$12,SavingsSupportTable,4,FALSE),1)/IF(Worksheet!M177&gt;0,Worksheet!M177,Worksheet!L177),""),"")</f>
        <v/>
      </c>
      <c r="L158" s="226" t="str">
        <f t="shared" si="4"/>
        <v/>
      </c>
      <c r="M158" s="226" t="str">
        <f>IF(Worksheet!L177&lt;&gt;0,IFERROR(VLOOKUP(Worksheet!$C$12,SavingsSupportTable,3,FALSE)*Worksheet!AO177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177&gt;0,Worksheet!M177,Worksheet!L177),0),"")</f>
        <v/>
      </c>
      <c r="N158" s="226" t="str">
        <f t="shared" si="5"/>
        <v/>
      </c>
      <c r="R158">
        <f>IF(ISBLANK(Worksheet!M177)=FALSE,Worksheet!M177,"")</f>
        <v>0</v>
      </c>
      <c r="S158" t="str">
        <f>IF(Worksheet!A177="-","",IF(Worksheet!A177="",S157,Worksheet!A177))</f>
        <v/>
      </c>
      <c r="T158" t="str">
        <f>IF(S158="","",IF(AND(Worksheet!G177="",Worksheet!H177="")=TRUE,T157,IF(Worksheet!G177="","",Worksheet!G177)))</f>
        <v/>
      </c>
      <c r="U158" t="str">
        <f>IF(S158="","",IF(AND(Worksheet!G177="",Worksheet!H177="")=TRUE,U157,IF(Worksheet!H177="","",Worksheet!H177)))</f>
        <v/>
      </c>
      <c r="V158" t="str">
        <f>IF(Worksheet!N177="","",Worksheet!N177)</f>
        <v/>
      </c>
      <c r="W158" t="str">
        <f>IF(Worksheet!O177="","",Worksheet!O177)</f>
        <v/>
      </c>
      <c r="X158" t="str">
        <f>IF(Worksheet!F177=0,"",Worksheet!F177)</f>
        <v/>
      </c>
      <c r="Y158" t="str">
        <f>IF(Worksheet!P177=0,"",Worksheet!P177)</f>
        <v/>
      </c>
      <c r="AD158" s="21"/>
      <c r="AE158" s="21"/>
    </row>
    <row r="159" spans="1:31" x14ac:dyDescent="0.25">
      <c r="A159" t="str">
        <f>IF(ISERROR(VLOOKUP(Worksheet!N178,MeasureLookup,2,FALSE))=FALSE,VLOOKUP(Worksheet!N178,MeasureLookup,2,FALSE),"")</f>
        <v/>
      </c>
      <c r="D159">
        <f>IF(ISERROR(Worksheet!P178)=FALSE,Worksheet!P178,"")</f>
        <v>0</v>
      </c>
      <c r="E159" s="6" t="s">
        <v>727</v>
      </c>
      <c r="F159" s="178"/>
      <c r="G159" s="178"/>
      <c r="H159" s="224" t="str">
        <f>IF(Worksheet!AN178&lt;&gt;"",IF(Worksheet!AN178&gt;0,Worksheet!AN178/IF(Worksheet!M178&gt;0,Worksheet!M178,Worksheet!L178),""),"")</f>
        <v/>
      </c>
      <c r="I159" s="225">
        <f>IF(ISBLANK(Worksheet!L178)=FALSE,Worksheet!L178,"")</f>
        <v>0</v>
      </c>
      <c r="J159" s="226" t="str">
        <f>IF(Worksheet!L178&lt;&gt;0, IFERROR(VLOOKUP(Worksheet!$C$12,SavingsSupportTable,3,FALSE)*Worksheet!AO178*IFERROR(1+VLOOKUP(Worksheet!$C$12,SavingsSupportTable,MATCH(Worksheet!$G$13,HVACe_Options,0)+4,FALSE),1)/IF(Worksheet!M178&gt;0,Worksheet!M178,Worksheet!L178),""),"")</f>
        <v/>
      </c>
      <c r="K159" s="226" t="str">
        <f>IF(Worksheet!L178&lt;&gt;0, IFERROR(VLOOKUP(Worksheet!$C$12,SavingsSupportTable,2,FALSE)*Worksheet!AO178*IF(IFERROR(MATCH(Worksheet!$G$13,HVACe_Options,0),0)&gt;0,1+VLOOKUP(Worksheet!$C$12,SavingsSupportTable,4,FALSE),1)/IF(Worksheet!M178&gt;0,Worksheet!M178,Worksheet!L178),""),"")</f>
        <v/>
      </c>
      <c r="L159" s="226" t="str">
        <f t="shared" si="4"/>
        <v/>
      </c>
      <c r="M159" s="226" t="str">
        <f>IF(Worksheet!L178&lt;&gt;0,IFERROR(VLOOKUP(Worksheet!$C$12,SavingsSupportTable,3,FALSE)*Worksheet!AO178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178&gt;0,Worksheet!M178,Worksheet!L178),0),"")</f>
        <v/>
      </c>
      <c r="N159" s="226" t="str">
        <f t="shared" si="5"/>
        <v/>
      </c>
      <c r="R159">
        <f>IF(ISBLANK(Worksheet!M178)=FALSE,Worksheet!M178,"")</f>
        <v>0</v>
      </c>
      <c r="S159" t="str">
        <f>IF(Worksheet!A178="-","",IF(Worksheet!A178="",S158,Worksheet!A178))</f>
        <v/>
      </c>
      <c r="T159" t="str">
        <f>IF(S159="","",IF(AND(Worksheet!G178="",Worksheet!H178="")=TRUE,T158,IF(Worksheet!G178="","",Worksheet!G178)))</f>
        <v/>
      </c>
      <c r="U159" t="str">
        <f>IF(S159="","",IF(AND(Worksheet!G178="",Worksheet!H178="")=TRUE,U158,IF(Worksheet!H178="","",Worksheet!H178)))</f>
        <v/>
      </c>
      <c r="V159" t="str">
        <f>IF(Worksheet!N178="","",Worksheet!N178)</f>
        <v/>
      </c>
      <c r="W159" t="str">
        <f>IF(Worksheet!O178="","",Worksheet!O178)</f>
        <v/>
      </c>
      <c r="X159" t="str">
        <f>IF(Worksheet!F178=0,"",Worksheet!F178)</f>
        <v/>
      </c>
      <c r="Y159" t="str">
        <f>IF(Worksheet!P178=0,"",Worksheet!P178)</f>
        <v/>
      </c>
      <c r="AD159" s="21"/>
      <c r="AE159" s="21"/>
    </row>
    <row r="160" spans="1:31" x14ac:dyDescent="0.25">
      <c r="A160" t="str">
        <f>IF(ISERROR(VLOOKUP(Worksheet!N179,MeasureLookup,2,FALSE))=FALSE,VLOOKUP(Worksheet!N179,MeasureLookup,2,FALSE),"")</f>
        <v/>
      </c>
      <c r="D160">
        <f>IF(ISERROR(Worksheet!P179)=FALSE,Worksheet!P179,"")</f>
        <v>0</v>
      </c>
      <c r="E160" s="6" t="s">
        <v>727</v>
      </c>
      <c r="F160" s="178"/>
      <c r="G160" s="178"/>
      <c r="H160" s="224" t="str">
        <f>IF(Worksheet!AN179&lt;&gt;"",IF(Worksheet!AN179&gt;0,Worksheet!AN179/IF(Worksheet!M179&gt;0,Worksheet!M179,Worksheet!L179),""),"")</f>
        <v/>
      </c>
      <c r="I160" s="225">
        <f>IF(ISBLANK(Worksheet!L179)=FALSE,Worksheet!L179,"")</f>
        <v>0</v>
      </c>
      <c r="J160" s="226" t="str">
        <f>IF(Worksheet!L179&lt;&gt;0, IFERROR(VLOOKUP(Worksheet!$C$12,SavingsSupportTable,3,FALSE)*Worksheet!AO179*IFERROR(1+VLOOKUP(Worksheet!$C$12,SavingsSupportTable,MATCH(Worksheet!$G$13,HVACe_Options,0)+4,FALSE),1)/IF(Worksheet!M179&gt;0,Worksheet!M179,Worksheet!L179),""),"")</f>
        <v/>
      </c>
      <c r="K160" s="226" t="str">
        <f>IF(Worksheet!L179&lt;&gt;0, IFERROR(VLOOKUP(Worksheet!$C$12,SavingsSupportTable,2,FALSE)*Worksheet!AO179*IF(IFERROR(MATCH(Worksheet!$G$13,HVACe_Options,0),0)&gt;0,1+VLOOKUP(Worksheet!$C$12,SavingsSupportTable,4,FALSE),1)/IF(Worksheet!M179&gt;0,Worksheet!M179,Worksheet!L179),""),"")</f>
        <v/>
      </c>
      <c r="L160" s="226" t="str">
        <f t="shared" si="4"/>
        <v/>
      </c>
      <c r="M160" s="226" t="str">
        <f>IF(Worksheet!L179&lt;&gt;0,IFERROR(VLOOKUP(Worksheet!$C$12,SavingsSupportTable,3,FALSE)*Worksheet!AO179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179&gt;0,Worksheet!M179,Worksheet!L179),0),"")</f>
        <v/>
      </c>
      <c r="N160" s="226" t="str">
        <f t="shared" si="5"/>
        <v/>
      </c>
      <c r="R160">
        <f>IF(ISBLANK(Worksheet!M179)=FALSE,Worksheet!M179,"")</f>
        <v>0</v>
      </c>
      <c r="S160" t="str">
        <f>IF(Worksheet!A179="-","",IF(Worksheet!A179="",S159,Worksheet!A179))</f>
        <v/>
      </c>
      <c r="T160" t="str">
        <f>IF(S160="","",IF(AND(Worksheet!G179="",Worksheet!H179="")=TRUE,T159,IF(Worksheet!G179="","",Worksheet!G179)))</f>
        <v/>
      </c>
      <c r="U160" t="str">
        <f>IF(S160="","",IF(AND(Worksheet!G179="",Worksheet!H179="")=TRUE,U159,IF(Worksheet!H179="","",Worksheet!H179)))</f>
        <v/>
      </c>
      <c r="V160" t="str">
        <f>IF(Worksheet!N179="","",Worksheet!N179)</f>
        <v/>
      </c>
      <c r="W160" t="str">
        <f>IF(Worksheet!O179="","",Worksheet!O179)</f>
        <v/>
      </c>
      <c r="X160" t="str">
        <f>IF(Worksheet!F179=0,"",Worksheet!F179)</f>
        <v/>
      </c>
      <c r="Y160" t="str">
        <f>IF(Worksheet!P179=0,"",Worksheet!P179)</f>
        <v/>
      </c>
      <c r="AD160" s="21"/>
      <c r="AE160" s="21"/>
    </row>
    <row r="161" spans="1:31" x14ac:dyDescent="0.25">
      <c r="A161" t="str">
        <f>IF(ISERROR(VLOOKUP(Worksheet!N180,MeasureLookup,2,FALSE))=FALSE,VLOOKUP(Worksheet!N180,MeasureLookup,2,FALSE),"")</f>
        <v/>
      </c>
      <c r="D161">
        <f>IF(ISERROR(Worksheet!P180)=FALSE,Worksheet!P180,"")</f>
        <v>0</v>
      </c>
      <c r="E161" s="6" t="s">
        <v>727</v>
      </c>
      <c r="F161" s="178"/>
      <c r="G161" s="178"/>
      <c r="H161" s="224" t="str">
        <f>IF(Worksheet!AN180&lt;&gt;"",IF(Worksheet!AN180&gt;0,Worksheet!AN180/IF(Worksheet!M180&gt;0,Worksheet!M180,Worksheet!L180),""),"")</f>
        <v/>
      </c>
      <c r="I161" s="225">
        <f>IF(ISBLANK(Worksheet!L180)=FALSE,Worksheet!L180,"")</f>
        <v>0</v>
      </c>
      <c r="J161" s="226" t="str">
        <f>IF(Worksheet!L180&lt;&gt;0, IFERROR(VLOOKUP(Worksheet!$C$12,SavingsSupportTable,3,FALSE)*Worksheet!AO180*IFERROR(1+VLOOKUP(Worksheet!$C$12,SavingsSupportTable,MATCH(Worksheet!$G$13,HVACe_Options,0)+4,FALSE),1)/IF(Worksheet!M180&gt;0,Worksheet!M180,Worksheet!L180),""),"")</f>
        <v/>
      </c>
      <c r="K161" s="226" t="str">
        <f>IF(Worksheet!L180&lt;&gt;0, IFERROR(VLOOKUP(Worksheet!$C$12,SavingsSupportTable,2,FALSE)*Worksheet!AO180*IF(IFERROR(MATCH(Worksheet!$G$13,HVACe_Options,0),0)&gt;0,1+VLOOKUP(Worksheet!$C$12,SavingsSupportTable,4,FALSE),1)/IF(Worksheet!M180&gt;0,Worksheet!M180,Worksheet!L180),""),"")</f>
        <v/>
      </c>
      <c r="L161" s="226" t="str">
        <f t="shared" si="4"/>
        <v/>
      </c>
      <c r="M161" s="226" t="str">
        <f>IF(Worksheet!L180&lt;&gt;0,IFERROR(VLOOKUP(Worksheet!$C$12,SavingsSupportTable,3,FALSE)*Worksheet!AO180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180&gt;0,Worksheet!M180,Worksheet!L180),0),"")</f>
        <v/>
      </c>
      <c r="N161" s="226" t="str">
        <f t="shared" si="5"/>
        <v/>
      </c>
      <c r="R161">
        <f>IF(ISBLANK(Worksheet!M180)=FALSE,Worksheet!M180,"")</f>
        <v>0</v>
      </c>
      <c r="S161" t="str">
        <f>IF(Worksheet!A180="-","",IF(Worksheet!A180="",S160,Worksheet!A180))</f>
        <v/>
      </c>
      <c r="T161" t="str">
        <f>IF(S161="","",IF(AND(Worksheet!G180="",Worksheet!H180="")=TRUE,T160,IF(Worksheet!G180="","",Worksheet!G180)))</f>
        <v/>
      </c>
      <c r="U161" t="str">
        <f>IF(S161="","",IF(AND(Worksheet!G180="",Worksheet!H180="")=TRUE,U160,IF(Worksheet!H180="","",Worksheet!H180)))</f>
        <v/>
      </c>
      <c r="V161" t="str">
        <f>IF(Worksheet!N180="","",Worksheet!N180)</f>
        <v/>
      </c>
      <c r="W161" t="str">
        <f>IF(Worksheet!O180="","",Worksheet!O180)</f>
        <v/>
      </c>
      <c r="X161" t="str">
        <f>IF(Worksheet!F180=0,"",Worksheet!F180)</f>
        <v/>
      </c>
      <c r="Y161" t="str">
        <f>IF(Worksheet!P180=0,"",Worksheet!P180)</f>
        <v/>
      </c>
      <c r="AD161" s="21"/>
      <c r="AE161" s="21"/>
    </row>
    <row r="162" spans="1:31" x14ac:dyDescent="0.25">
      <c r="A162" t="str">
        <f>IF(ISERROR(VLOOKUP(Worksheet!N181,MeasureLookup,2,FALSE))=FALSE,VLOOKUP(Worksheet!N181,MeasureLookup,2,FALSE),"")</f>
        <v/>
      </c>
      <c r="D162">
        <f>IF(ISERROR(Worksheet!P181)=FALSE,Worksheet!P181,"")</f>
        <v>0</v>
      </c>
      <c r="E162" s="6" t="s">
        <v>727</v>
      </c>
      <c r="F162" s="178"/>
      <c r="G162" s="178"/>
      <c r="H162" s="224" t="str">
        <f>IF(Worksheet!AN181&lt;&gt;"",IF(Worksheet!AN181&gt;0,Worksheet!AN181/IF(Worksheet!M181&gt;0,Worksheet!M181,Worksheet!L181),""),"")</f>
        <v/>
      </c>
      <c r="I162" s="225">
        <f>IF(ISBLANK(Worksheet!L181)=FALSE,Worksheet!L181,"")</f>
        <v>0</v>
      </c>
      <c r="J162" s="226" t="str">
        <f>IF(Worksheet!L181&lt;&gt;0, IFERROR(VLOOKUP(Worksheet!$C$12,SavingsSupportTable,3,FALSE)*Worksheet!AO181*IFERROR(1+VLOOKUP(Worksheet!$C$12,SavingsSupportTable,MATCH(Worksheet!$G$13,HVACe_Options,0)+4,FALSE),1)/IF(Worksheet!M181&gt;0,Worksheet!M181,Worksheet!L181),""),"")</f>
        <v/>
      </c>
      <c r="K162" s="226" t="str">
        <f>IF(Worksheet!L181&lt;&gt;0, IFERROR(VLOOKUP(Worksheet!$C$12,SavingsSupportTable,2,FALSE)*Worksheet!AO181*IF(IFERROR(MATCH(Worksheet!$G$13,HVACe_Options,0),0)&gt;0,1+VLOOKUP(Worksheet!$C$12,SavingsSupportTable,4,FALSE),1)/IF(Worksheet!M181&gt;0,Worksheet!M181,Worksheet!L181),""),"")</f>
        <v/>
      </c>
      <c r="L162" s="226" t="str">
        <f t="shared" si="4"/>
        <v/>
      </c>
      <c r="M162" s="226" t="str">
        <f>IF(Worksheet!L181&lt;&gt;0,IFERROR(VLOOKUP(Worksheet!$C$12,SavingsSupportTable,3,FALSE)*Worksheet!AO181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181&gt;0,Worksheet!M181,Worksheet!L181),0),"")</f>
        <v/>
      </c>
      <c r="N162" s="226" t="str">
        <f t="shared" si="5"/>
        <v/>
      </c>
      <c r="R162">
        <f>IF(ISBLANK(Worksheet!M181)=FALSE,Worksheet!M181,"")</f>
        <v>0</v>
      </c>
      <c r="S162" t="str">
        <f>IF(Worksheet!A181="-","",IF(Worksheet!A181="",S161,Worksheet!A181))</f>
        <v/>
      </c>
      <c r="T162" t="str">
        <f>IF(S162="","",IF(AND(Worksheet!G181="",Worksheet!H181="")=TRUE,T161,IF(Worksheet!G181="","",Worksheet!G181)))</f>
        <v/>
      </c>
      <c r="U162" t="str">
        <f>IF(S162="","",IF(AND(Worksheet!G181="",Worksheet!H181="")=TRUE,U161,IF(Worksheet!H181="","",Worksheet!H181)))</f>
        <v/>
      </c>
      <c r="V162" t="str">
        <f>IF(Worksheet!N181="","",Worksheet!N181)</f>
        <v/>
      </c>
      <c r="W162" t="str">
        <f>IF(Worksheet!O181="","",Worksheet!O181)</f>
        <v/>
      </c>
      <c r="X162" t="str">
        <f>IF(Worksheet!F181=0,"",Worksheet!F181)</f>
        <v/>
      </c>
      <c r="Y162" t="str">
        <f>IF(Worksheet!P181=0,"",Worksheet!P181)</f>
        <v/>
      </c>
      <c r="AD162" s="21"/>
      <c r="AE162" s="21"/>
    </row>
    <row r="163" spans="1:31" x14ac:dyDescent="0.25">
      <c r="A163" t="str">
        <f>IF(ISERROR(VLOOKUP(Worksheet!N182,MeasureLookup,2,FALSE))=FALSE,VLOOKUP(Worksheet!N182,MeasureLookup,2,FALSE),"")</f>
        <v/>
      </c>
      <c r="D163">
        <f>IF(ISERROR(Worksheet!P182)=FALSE,Worksheet!P182,"")</f>
        <v>0</v>
      </c>
      <c r="E163" s="6" t="s">
        <v>727</v>
      </c>
      <c r="F163" s="178"/>
      <c r="G163" s="178"/>
      <c r="H163" s="224" t="str">
        <f>IF(Worksheet!AN182&lt;&gt;"",IF(Worksheet!AN182&gt;0,Worksheet!AN182/IF(Worksheet!M182&gt;0,Worksheet!M182,Worksheet!L182),""),"")</f>
        <v/>
      </c>
      <c r="I163" s="225">
        <f>IF(ISBLANK(Worksheet!L182)=FALSE,Worksheet!L182,"")</f>
        <v>0</v>
      </c>
      <c r="J163" s="226" t="str">
        <f>IF(Worksheet!L182&lt;&gt;0, IFERROR(VLOOKUP(Worksheet!$C$12,SavingsSupportTable,3,FALSE)*Worksheet!AO182*IFERROR(1+VLOOKUP(Worksheet!$C$12,SavingsSupportTable,MATCH(Worksheet!$G$13,HVACe_Options,0)+4,FALSE),1)/IF(Worksheet!M182&gt;0,Worksheet!M182,Worksheet!L182),""),"")</f>
        <v/>
      </c>
      <c r="K163" s="226" t="str">
        <f>IF(Worksheet!L182&lt;&gt;0, IFERROR(VLOOKUP(Worksheet!$C$12,SavingsSupportTable,2,FALSE)*Worksheet!AO182*IF(IFERROR(MATCH(Worksheet!$G$13,HVACe_Options,0),0)&gt;0,1+VLOOKUP(Worksheet!$C$12,SavingsSupportTable,4,FALSE),1)/IF(Worksheet!M182&gt;0,Worksheet!M182,Worksheet!L182),""),"")</f>
        <v/>
      </c>
      <c r="L163" s="226" t="str">
        <f t="shared" si="4"/>
        <v/>
      </c>
      <c r="M163" s="226" t="str">
        <f>IF(Worksheet!L182&lt;&gt;0,IFERROR(VLOOKUP(Worksheet!$C$12,SavingsSupportTable,3,FALSE)*Worksheet!AO182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182&gt;0,Worksheet!M182,Worksheet!L182),0),"")</f>
        <v/>
      </c>
      <c r="N163" s="226" t="str">
        <f t="shared" si="5"/>
        <v/>
      </c>
      <c r="R163">
        <f>IF(ISBLANK(Worksheet!M182)=FALSE,Worksheet!M182,"")</f>
        <v>0</v>
      </c>
      <c r="S163" t="str">
        <f>IF(Worksheet!A182="-","",IF(Worksheet!A182="",S162,Worksheet!A182))</f>
        <v/>
      </c>
      <c r="T163" t="str">
        <f>IF(S163="","",IF(AND(Worksheet!G182="",Worksheet!H182="")=TRUE,T162,IF(Worksheet!G182="","",Worksheet!G182)))</f>
        <v/>
      </c>
      <c r="U163" t="str">
        <f>IF(S163="","",IF(AND(Worksheet!G182="",Worksheet!H182="")=TRUE,U162,IF(Worksheet!H182="","",Worksheet!H182)))</f>
        <v/>
      </c>
      <c r="V163" t="str">
        <f>IF(Worksheet!N182="","",Worksheet!N182)</f>
        <v/>
      </c>
      <c r="W163" t="str">
        <f>IF(Worksheet!O182="","",Worksheet!O182)</f>
        <v/>
      </c>
      <c r="X163" t="str">
        <f>IF(Worksheet!F182=0,"",Worksheet!F182)</f>
        <v/>
      </c>
      <c r="Y163" t="str">
        <f>IF(Worksheet!P182=0,"",Worksheet!P182)</f>
        <v/>
      </c>
      <c r="AD163" s="21"/>
      <c r="AE163" s="21"/>
    </row>
    <row r="164" spans="1:31" x14ac:dyDescent="0.25">
      <c r="A164" t="str">
        <f>IF(ISERROR(VLOOKUP(Worksheet!N183,MeasureLookup,2,FALSE))=FALSE,VLOOKUP(Worksheet!N183,MeasureLookup,2,FALSE),"")</f>
        <v/>
      </c>
      <c r="D164">
        <f>IF(ISERROR(Worksheet!P183)=FALSE,Worksheet!P183,"")</f>
        <v>0</v>
      </c>
      <c r="E164" s="6" t="s">
        <v>727</v>
      </c>
      <c r="F164" s="178"/>
      <c r="G164" s="178"/>
      <c r="H164" s="224" t="str">
        <f>IF(Worksheet!AN183&lt;&gt;"",IF(Worksheet!AN183&gt;0,Worksheet!AN183/IF(Worksheet!M183&gt;0,Worksheet!M183,Worksheet!L183),""),"")</f>
        <v/>
      </c>
      <c r="I164" s="225">
        <f>IF(ISBLANK(Worksheet!L183)=FALSE,Worksheet!L183,"")</f>
        <v>0</v>
      </c>
      <c r="J164" s="226" t="str">
        <f>IF(Worksheet!L183&lt;&gt;0, IFERROR(VLOOKUP(Worksheet!$C$12,SavingsSupportTable,3,FALSE)*Worksheet!AO183*IFERROR(1+VLOOKUP(Worksheet!$C$12,SavingsSupportTable,MATCH(Worksheet!$G$13,HVACe_Options,0)+4,FALSE),1)/IF(Worksheet!M183&gt;0,Worksheet!M183,Worksheet!L183),""),"")</f>
        <v/>
      </c>
      <c r="K164" s="226" t="str">
        <f>IF(Worksheet!L183&lt;&gt;0, IFERROR(VLOOKUP(Worksheet!$C$12,SavingsSupportTable,2,FALSE)*Worksheet!AO183*IF(IFERROR(MATCH(Worksheet!$G$13,HVACe_Options,0),0)&gt;0,1+VLOOKUP(Worksheet!$C$12,SavingsSupportTable,4,FALSE),1)/IF(Worksheet!M183&gt;0,Worksheet!M183,Worksheet!L183),""),"")</f>
        <v/>
      </c>
      <c r="L164" s="226" t="str">
        <f t="shared" si="4"/>
        <v/>
      </c>
      <c r="M164" s="226" t="str">
        <f>IF(Worksheet!L183&lt;&gt;0,IFERROR(VLOOKUP(Worksheet!$C$12,SavingsSupportTable,3,FALSE)*Worksheet!AO183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183&gt;0,Worksheet!M183,Worksheet!L183),0),"")</f>
        <v/>
      </c>
      <c r="N164" s="226" t="str">
        <f t="shared" si="5"/>
        <v/>
      </c>
      <c r="R164">
        <f>IF(ISBLANK(Worksheet!M183)=FALSE,Worksheet!M183,"")</f>
        <v>0</v>
      </c>
      <c r="S164" t="str">
        <f>IF(Worksheet!A183="-","",IF(Worksheet!A183="",S163,Worksheet!A183))</f>
        <v/>
      </c>
      <c r="T164" t="str">
        <f>IF(S164="","",IF(AND(Worksheet!G183="",Worksheet!H183="")=TRUE,T163,IF(Worksheet!G183="","",Worksheet!G183)))</f>
        <v/>
      </c>
      <c r="U164" t="str">
        <f>IF(S164="","",IF(AND(Worksheet!G183="",Worksheet!H183="")=TRUE,U163,IF(Worksheet!H183="","",Worksheet!H183)))</f>
        <v/>
      </c>
      <c r="V164" t="str">
        <f>IF(Worksheet!N183="","",Worksheet!N183)</f>
        <v/>
      </c>
      <c r="W164" t="str">
        <f>IF(Worksheet!O183="","",Worksheet!O183)</f>
        <v/>
      </c>
      <c r="X164" t="str">
        <f>IF(Worksheet!F183=0,"",Worksheet!F183)</f>
        <v/>
      </c>
      <c r="Y164" t="str">
        <f>IF(Worksheet!P183=0,"",Worksheet!P183)</f>
        <v/>
      </c>
      <c r="AD164" s="21"/>
      <c r="AE164" s="21"/>
    </row>
    <row r="165" spans="1:31" x14ac:dyDescent="0.25">
      <c r="A165" t="str">
        <f>IF(ISERROR(VLOOKUP(Worksheet!N184,MeasureLookup,2,FALSE))=FALSE,VLOOKUP(Worksheet!N184,MeasureLookup,2,FALSE),"")</f>
        <v/>
      </c>
      <c r="D165">
        <f>IF(ISERROR(Worksheet!P184)=FALSE,Worksheet!P184,"")</f>
        <v>0</v>
      </c>
      <c r="E165" s="6" t="s">
        <v>727</v>
      </c>
      <c r="F165" s="178"/>
      <c r="G165" s="178"/>
      <c r="H165" s="224" t="str">
        <f>IF(Worksheet!AN184&lt;&gt;"",IF(Worksheet!AN184&gt;0,Worksheet!AN184/IF(Worksheet!M184&gt;0,Worksheet!M184,Worksheet!L184),""),"")</f>
        <v/>
      </c>
      <c r="I165" s="225">
        <f>IF(ISBLANK(Worksheet!L184)=FALSE,Worksheet!L184,"")</f>
        <v>0</v>
      </c>
      <c r="J165" s="226" t="str">
        <f>IF(Worksheet!L184&lt;&gt;0, IFERROR(VLOOKUP(Worksheet!$C$12,SavingsSupportTable,3,FALSE)*Worksheet!AO184*IFERROR(1+VLOOKUP(Worksheet!$C$12,SavingsSupportTable,MATCH(Worksheet!$G$13,HVACe_Options,0)+4,FALSE),1)/IF(Worksheet!M184&gt;0,Worksheet!M184,Worksheet!L184),""),"")</f>
        <v/>
      </c>
      <c r="K165" s="226" t="str">
        <f>IF(Worksheet!L184&lt;&gt;0, IFERROR(VLOOKUP(Worksheet!$C$12,SavingsSupportTable,2,FALSE)*Worksheet!AO184*IF(IFERROR(MATCH(Worksheet!$G$13,HVACe_Options,0),0)&gt;0,1+VLOOKUP(Worksheet!$C$12,SavingsSupportTable,4,FALSE),1)/IF(Worksheet!M184&gt;0,Worksheet!M184,Worksheet!L184),""),"")</f>
        <v/>
      </c>
      <c r="L165" s="226" t="str">
        <f t="shared" si="4"/>
        <v/>
      </c>
      <c r="M165" s="226" t="str">
        <f>IF(Worksheet!L184&lt;&gt;0,IFERROR(VLOOKUP(Worksheet!$C$12,SavingsSupportTable,3,FALSE)*Worksheet!AO184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184&gt;0,Worksheet!M184,Worksheet!L184),0),"")</f>
        <v/>
      </c>
      <c r="N165" s="226" t="str">
        <f t="shared" si="5"/>
        <v/>
      </c>
      <c r="R165">
        <f>IF(ISBLANK(Worksheet!M184)=FALSE,Worksheet!M184,"")</f>
        <v>0</v>
      </c>
      <c r="S165" t="str">
        <f>IF(Worksheet!A184="-","",IF(Worksheet!A184="",S164,Worksheet!A184))</f>
        <v/>
      </c>
      <c r="T165" t="str">
        <f>IF(S165="","",IF(AND(Worksheet!G184="",Worksheet!H184="")=TRUE,T164,IF(Worksheet!G184="","",Worksheet!G184)))</f>
        <v/>
      </c>
      <c r="U165" t="str">
        <f>IF(S165="","",IF(AND(Worksheet!G184="",Worksheet!H184="")=TRUE,U164,IF(Worksheet!H184="","",Worksheet!H184)))</f>
        <v/>
      </c>
      <c r="V165" t="str">
        <f>IF(Worksheet!N184="","",Worksheet!N184)</f>
        <v/>
      </c>
      <c r="W165" t="str">
        <f>IF(Worksheet!O184="","",Worksheet!O184)</f>
        <v/>
      </c>
      <c r="X165" t="str">
        <f>IF(Worksheet!F184=0,"",Worksheet!F184)</f>
        <v/>
      </c>
      <c r="Y165" t="str">
        <f>IF(Worksheet!P184=0,"",Worksheet!P184)</f>
        <v/>
      </c>
      <c r="AD165" s="21"/>
      <c r="AE165" s="21"/>
    </row>
    <row r="166" spans="1:31" x14ac:dyDescent="0.25">
      <c r="A166" t="str">
        <f>IF(ISERROR(VLOOKUP(Worksheet!N185,MeasureLookup,2,FALSE))=FALSE,VLOOKUP(Worksheet!N185,MeasureLookup,2,FALSE),"")</f>
        <v/>
      </c>
      <c r="D166">
        <f>IF(ISERROR(Worksheet!P185)=FALSE,Worksheet!P185,"")</f>
        <v>0</v>
      </c>
      <c r="E166" s="6" t="s">
        <v>727</v>
      </c>
      <c r="F166" s="178"/>
      <c r="G166" s="178"/>
      <c r="H166" s="224" t="str">
        <f>IF(Worksheet!AN185&lt;&gt;"",IF(Worksheet!AN185&gt;0,Worksheet!AN185/IF(Worksheet!M185&gt;0,Worksheet!M185,Worksheet!L185),""),"")</f>
        <v/>
      </c>
      <c r="I166" s="225">
        <f>IF(ISBLANK(Worksheet!L185)=FALSE,Worksheet!L185,"")</f>
        <v>0</v>
      </c>
      <c r="J166" s="226" t="str">
        <f>IF(Worksheet!L185&lt;&gt;0, IFERROR(VLOOKUP(Worksheet!$C$12,SavingsSupportTable,3,FALSE)*Worksheet!AO185*IFERROR(1+VLOOKUP(Worksheet!$C$12,SavingsSupportTable,MATCH(Worksheet!$G$13,HVACe_Options,0)+4,FALSE),1)/IF(Worksheet!M185&gt;0,Worksheet!M185,Worksheet!L185),""),"")</f>
        <v/>
      </c>
      <c r="K166" s="226" t="str">
        <f>IF(Worksheet!L185&lt;&gt;0, IFERROR(VLOOKUP(Worksheet!$C$12,SavingsSupportTable,2,FALSE)*Worksheet!AO185*IF(IFERROR(MATCH(Worksheet!$G$13,HVACe_Options,0),0)&gt;0,1+VLOOKUP(Worksheet!$C$12,SavingsSupportTable,4,FALSE),1)/IF(Worksheet!M185&gt;0,Worksheet!M185,Worksheet!L185),""),"")</f>
        <v/>
      </c>
      <c r="L166" s="226" t="str">
        <f t="shared" si="4"/>
        <v/>
      </c>
      <c r="M166" s="226" t="str">
        <f>IF(Worksheet!L185&lt;&gt;0,IFERROR(VLOOKUP(Worksheet!$C$12,SavingsSupportTable,3,FALSE)*Worksheet!AO185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185&gt;0,Worksheet!M185,Worksheet!L185),0),"")</f>
        <v/>
      </c>
      <c r="N166" s="226" t="str">
        <f t="shared" si="5"/>
        <v/>
      </c>
      <c r="R166">
        <f>IF(ISBLANK(Worksheet!M185)=FALSE,Worksheet!M185,"")</f>
        <v>0</v>
      </c>
      <c r="S166" t="str">
        <f>IF(Worksheet!A185="-","",IF(Worksheet!A185="",S165,Worksheet!A185))</f>
        <v/>
      </c>
      <c r="T166" t="str">
        <f>IF(S166="","",IF(AND(Worksheet!G185="",Worksheet!H185="")=TRUE,T165,IF(Worksheet!G185="","",Worksheet!G185)))</f>
        <v/>
      </c>
      <c r="U166" t="str">
        <f>IF(S166="","",IF(AND(Worksheet!G185="",Worksheet!H185="")=TRUE,U165,IF(Worksheet!H185="","",Worksheet!H185)))</f>
        <v/>
      </c>
      <c r="V166" t="str">
        <f>IF(Worksheet!N185="","",Worksheet!N185)</f>
        <v/>
      </c>
      <c r="W166" t="str">
        <f>IF(Worksheet!O185="","",Worksheet!O185)</f>
        <v/>
      </c>
      <c r="X166" t="str">
        <f>IF(Worksheet!F185=0,"",Worksheet!F185)</f>
        <v/>
      </c>
      <c r="Y166" t="str">
        <f>IF(Worksheet!P185=0,"",Worksheet!P185)</f>
        <v/>
      </c>
      <c r="AD166" s="21"/>
      <c r="AE166" s="21"/>
    </row>
    <row r="167" spans="1:31" x14ac:dyDescent="0.25">
      <c r="A167" t="str">
        <f>IF(ISERROR(VLOOKUP(Worksheet!N186,MeasureLookup,2,FALSE))=FALSE,VLOOKUP(Worksheet!N186,MeasureLookup,2,FALSE),"")</f>
        <v/>
      </c>
      <c r="D167">
        <f>IF(ISERROR(Worksheet!P186)=FALSE,Worksheet!P186,"")</f>
        <v>0</v>
      </c>
      <c r="E167" s="6" t="s">
        <v>727</v>
      </c>
      <c r="F167" s="178"/>
      <c r="G167" s="178"/>
      <c r="H167" s="224" t="str">
        <f>IF(Worksheet!AN186&lt;&gt;"",IF(Worksheet!AN186&gt;0,Worksheet!AN186/IF(Worksheet!M186&gt;0,Worksheet!M186,Worksheet!L186),""),"")</f>
        <v/>
      </c>
      <c r="I167" s="225">
        <f>IF(ISBLANK(Worksheet!L186)=FALSE,Worksheet!L186,"")</f>
        <v>0</v>
      </c>
      <c r="J167" s="226" t="str">
        <f>IF(Worksheet!L186&lt;&gt;0, IFERROR(VLOOKUP(Worksheet!$C$12,SavingsSupportTable,3,FALSE)*Worksheet!AO186*IFERROR(1+VLOOKUP(Worksheet!$C$12,SavingsSupportTable,MATCH(Worksheet!$G$13,HVACe_Options,0)+4,FALSE),1)/IF(Worksheet!M186&gt;0,Worksheet!M186,Worksheet!L186),""),"")</f>
        <v/>
      </c>
      <c r="K167" s="226" t="str">
        <f>IF(Worksheet!L186&lt;&gt;0, IFERROR(VLOOKUP(Worksheet!$C$12,SavingsSupportTable,2,FALSE)*Worksheet!AO186*IF(IFERROR(MATCH(Worksheet!$G$13,HVACe_Options,0),0)&gt;0,1+VLOOKUP(Worksheet!$C$12,SavingsSupportTable,4,FALSE),1)/IF(Worksheet!M186&gt;0,Worksheet!M186,Worksheet!L186),""),"")</f>
        <v/>
      </c>
      <c r="L167" s="226" t="str">
        <f t="shared" si="4"/>
        <v/>
      </c>
      <c r="M167" s="226" t="str">
        <f>IF(Worksheet!L186&lt;&gt;0,IFERROR(VLOOKUP(Worksheet!$C$12,SavingsSupportTable,3,FALSE)*Worksheet!AO186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186&gt;0,Worksheet!M186,Worksheet!L186),0),"")</f>
        <v/>
      </c>
      <c r="N167" s="226" t="str">
        <f t="shared" si="5"/>
        <v/>
      </c>
      <c r="R167">
        <f>IF(ISBLANK(Worksheet!M186)=FALSE,Worksheet!M186,"")</f>
        <v>0</v>
      </c>
      <c r="S167" t="str">
        <f>IF(Worksheet!A186="-","",IF(Worksheet!A186="",S166,Worksheet!A186))</f>
        <v/>
      </c>
      <c r="T167" t="str">
        <f>IF(S167="","",IF(AND(Worksheet!G186="",Worksheet!H186="")=TRUE,T166,IF(Worksheet!G186="","",Worksheet!G186)))</f>
        <v/>
      </c>
      <c r="U167" t="str">
        <f>IF(S167="","",IF(AND(Worksheet!G186="",Worksheet!H186="")=TRUE,U166,IF(Worksheet!H186="","",Worksheet!H186)))</f>
        <v/>
      </c>
      <c r="V167" t="str">
        <f>IF(Worksheet!N186="","",Worksheet!N186)</f>
        <v/>
      </c>
      <c r="W167" t="str">
        <f>IF(Worksheet!O186="","",Worksheet!O186)</f>
        <v/>
      </c>
      <c r="X167" t="str">
        <f>IF(Worksheet!F186=0,"",Worksheet!F186)</f>
        <v/>
      </c>
      <c r="Y167" t="str">
        <f>IF(Worksheet!P186=0,"",Worksheet!P186)</f>
        <v/>
      </c>
      <c r="AD167" s="21"/>
      <c r="AE167" s="21"/>
    </row>
    <row r="168" spans="1:31" x14ac:dyDescent="0.25">
      <c r="A168" t="str">
        <f>IF(ISERROR(VLOOKUP(Worksheet!N187,MeasureLookup,2,FALSE))=FALSE,VLOOKUP(Worksheet!N187,MeasureLookup,2,FALSE),"")</f>
        <v/>
      </c>
      <c r="D168">
        <f>IF(ISERROR(Worksheet!P187)=FALSE,Worksheet!P187,"")</f>
        <v>0</v>
      </c>
      <c r="E168" s="6" t="s">
        <v>727</v>
      </c>
      <c r="F168" s="178"/>
      <c r="G168" s="178"/>
      <c r="H168" s="224" t="str">
        <f>IF(Worksheet!AN187&lt;&gt;"",IF(Worksheet!AN187&gt;0,Worksheet!AN187/IF(Worksheet!M187&gt;0,Worksheet!M187,Worksheet!L187),""),"")</f>
        <v/>
      </c>
      <c r="I168" s="225">
        <f>IF(ISBLANK(Worksheet!L187)=FALSE,Worksheet!L187,"")</f>
        <v>0</v>
      </c>
      <c r="J168" s="226" t="str">
        <f>IF(Worksheet!L187&lt;&gt;0, IFERROR(VLOOKUP(Worksheet!$C$12,SavingsSupportTable,3,FALSE)*Worksheet!AO187*IFERROR(1+VLOOKUP(Worksheet!$C$12,SavingsSupportTable,MATCH(Worksheet!$G$13,HVACe_Options,0)+4,FALSE),1)/IF(Worksheet!M187&gt;0,Worksheet!M187,Worksheet!L187),""),"")</f>
        <v/>
      </c>
      <c r="K168" s="226" t="str">
        <f>IF(Worksheet!L187&lt;&gt;0, IFERROR(VLOOKUP(Worksheet!$C$12,SavingsSupportTable,2,FALSE)*Worksheet!AO187*IF(IFERROR(MATCH(Worksheet!$G$13,HVACe_Options,0),0)&gt;0,1+VLOOKUP(Worksheet!$C$12,SavingsSupportTable,4,FALSE),1)/IF(Worksheet!M187&gt;0,Worksheet!M187,Worksheet!L187),""),"")</f>
        <v/>
      </c>
      <c r="L168" s="226" t="str">
        <f t="shared" si="4"/>
        <v/>
      </c>
      <c r="M168" s="226" t="str">
        <f>IF(Worksheet!L187&lt;&gt;0,IFERROR(VLOOKUP(Worksheet!$C$12,SavingsSupportTable,3,FALSE)*Worksheet!AO187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187&gt;0,Worksheet!M187,Worksheet!L187),0),"")</f>
        <v/>
      </c>
      <c r="N168" s="226" t="str">
        <f t="shared" si="5"/>
        <v/>
      </c>
      <c r="R168">
        <f>IF(ISBLANK(Worksheet!M187)=FALSE,Worksheet!M187,"")</f>
        <v>0</v>
      </c>
      <c r="S168" t="str">
        <f>IF(Worksheet!A187="-","",IF(Worksheet!A187="",S167,Worksheet!A187))</f>
        <v/>
      </c>
      <c r="T168" t="str">
        <f>IF(S168="","",IF(AND(Worksheet!G187="",Worksheet!H187="")=TRUE,T167,IF(Worksheet!G187="","",Worksheet!G187)))</f>
        <v/>
      </c>
      <c r="U168" t="str">
        <f>IF(S168="","",IF(AND(Worksheet!G187="",Worksheet!H187="")=TRUE,U167,IF(Worksheet!H187="","",Worksheet!H187)))</f>
        <v/>
      </c>
      <c r="V168" t="str">
        <f>IF(Worksheet!N187="","",Worksheet!N187)</f>
        <v/>
      </c>
      <c r="W168" t="str">
        <f>IF(Worksheet!O187="","",Worksheet!O187)</f>
        <v/>
      </c>
      <c r="X168" t="str">
        <f>IF(Worksheet!F187=0,"",Worksheet!F187)</f>
        <v/>
      </c>
      <c r="Y168" t="str">
        <f>IF(Worksheet!P187=0,"",Worksheet!P187)</f>
        <v/>
      </c>
      <c r="AD168" s="21"/>
      <c r="AE168" s="21"/>
    </row>
    <row r="169" spans="1:31" x14ac:dyDescent="0.25">
      <c r="A169" t="str">
        <f>IF(ISERROR(VLOOKUP(Worksheet!N188,MeasureLookup,2,FALSE))=FALSE,VLOOKUP(Worksheet!N188,MeasureLookup,2,FALSE),"")</f>
        <v/>
      </c>
      <c r="D169">
        <f>IF(ISERROR(Worksheet!P188)=FALSE,Worksheet!P188,"")</f>
        <v>0</v>
      </c>
      <c r="E169" s="6" t="s">
        <v>727</v>
      </c>
      <c r="F169" s="178"/>
      <c r="G169" s="178"/>
      <c r="H169" s="224" t="str">
        <f>IF(Worksheet!AN188&lt;&gt;"",IF(Worksheet!AN188&gt;0,Worksheet!AN188/IF(Worksheet!M188&gt;0,Worksheet!M188,Worksheet!L188),""),"")</f>
        <v/>
      </c>
      <c r="I169" s="225">
        <f>IF(ISBLANK(Worksheet!L188)=FALSE,Worksheet!L188,"")</f>
        <v>0</v>
      </c>
      <c r="J169" s="226" t="str">
        <f>IF(Worksheet!L188&lt;&gt;0, IFERROR(VLOOKUP(Worksheet!$C$12,SavingsSupportTable,3,FALSE)*Worksheet!AO188*IFERROR(1+VLOOKUP(Worksheet!$C$12,SavingsSupportTable,MATCH(Worksheet!$G$13,HVACe_Options,0)+4,FALSE),1)/IF(Worksheet!M188&gt;0,Worksheet!M188,Worksheet!L188),""),"")</f>
        <v/>
      </c>
      <c r="K169" s="226" t="str">
        <f>IF(Worksheet!L188&lt;&gt;0, IFERROR(VLOOKUP(Worksheet!$C$12,SavingsSupportTable,2,FALSE)*Worksheet!AO188*IF(IFERROR(MATCH(Worksheet!$G$13,HVACe_Options,0),0)&gt;0,1+VLOOKUP(Worksheet!$C$12,SavingsSupportTable,4,FALSE),1)/IF(Worksheet!M188&gt;0,Worksheet!M188,Worksheet!L188),""),"")</f>
        <v/>
      </c>
      <c r="L169" s="226" t="str">
        <f t="shared" si="4"/>
        <v/>
      </c>
      <c r="M169" s="226" t="str">
        <f>IF(Worksheet!L188&lt;&gt;0,IFERROR(VLOOKUP(Worksheet!$C$12,SavingsSupportTable,3,FALSE)*Worksheet!AO188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188&gt;0,Worksheet!M188,Worksheet!L188),0),"")</f>
        <v/>
      </c>
      <c r="N169" s="226" t="str">
        <f t="shared" si="5"/>
        <v/>
      </c>
      <c r="R169">
        <f>IF(ISBLANK(Worksheet!M188)=FALSE,Worksheet!M188,"")</f>
        <v>0</v>
      </c>
      <c r="S169" t="str">
        <f>IF(Worksheet!A188="-","",IF(Worksheet!A188="",S168,Worksheet!A188))</f>
        <v/>
      </c>
      <c r="T169" t="str">
        <f>IF(S169="","",IF(AND(Worksheet!G188="",Worksheet!H188="")=TRUE,T168,IF(Worksheet!G188="","",Worksheet!G188)))</f>
        <v/>
      </c>
      <c r="U169" t="str">
        <f>IF(S169="","",IF(AND(Worksheet!G188="",Worksheet!H188="")=TRUE,U168,IF(Worksheet!H188="","",Worksheet!H188)))</f>
        <v/>
      </c>
      <c r="V169" t="str">
        <f>IF(Worksheet!N188="","",Worksheet!N188)</f>
        <v/>
      </c>
      <c r="W169" t="str">
        <f>IF(Worksheet!O188="","",Worksheet!O188)</f>
        <v/>
      </c>
      <c r="X169" t="str">
        <f>IF(Worksheet!F188=0,"",Worksheet!F188)</f>
        <v/>
      </c>
      <c r="Y169" t="str">
        <f>IF(Worksheet!P188=0,"",Worksheet!P188)</f>
        <v/>
      </c>
      <c r="AD169" s="21"/>
      <c r="AE169" s="21"/>
    </row>
    <row r="170" spans="1:31" x14ac:dyDescent="0.25">
      <c r="A170" t="str">
        <f>IF(ISERROR(VLOOKUP(Worksheet!N189,MeasureLookup,2,FALSE))=FALSE,VLOOKUP(Worksheet!N189,MeasureLookup,2,FALSE),"")</f>
        <v/>
      </c>
      <c r="D170">
        <f>IF(ISERROR(Worksheet!P189)=FALSE,Worksheet!P189,"")</f>
        <v>0</v>
      </c>
      <c r="E170" s="6" t="s">
        <v>727</v>
      </c>
      <c r="F170" s="178"/>
      <c r="G170" s="178"/>
      <c r="H170" s="224" t="str">
        <f>IF(Worksheet!AN189&lt;&gt;"",IF(Worksheet!AN189&gt;0,Worksheet!AN189/IF(Worksheet!M189&gt;0,Worksheet!M189,Worksheet!L189),""),"")</f>
        <v/>
      </c>
      <c r="I170" s="225">
        <f>IF(ISBLANK(Worksheet!L189)=FALSE,Worksheet!L189,"")</f>
        <v>0</v>
      </c>
      <c r="J170" s="226" t="str">
        <f>IF(Worksheet!L189&lt;&gt;0, IFERROR(VLOOKUP(Worksheet!$C$12,SavingsSupportTable,3,FALSE)*Worksheet!AO189*IFERROR(1+VLOOKUP(Worksheet!$C$12,SavingsSupportTable,MATCH(Worksheet!$G$13,HVACe_Options,0)+4,FALSE),1)/IF(Worksheet!M189&gt;0,Worksheet!M189,Worksheet!L189),""),"")</f>
        <v/>
      </c>
      <c r="K170" s="226" t="str">
        <f>IF(Worksheet!L189&lt;&gt;0, IFERROR(VLOOKUP(Worksheet!$C$12,SavingsSupportTable,2,FALSE)*Worksheet!AO189*IF(IFERROR(MATCH(Worksheet!$G$13,HVACe_Options,0),0)&gt;0,1+VLOOKUP(Worksheet!$C$12,SavingsSupportTable,4,FALSE),1)/IF(Worksheet!M189&gt;0,Worksheet!M189,Worksheet!L189),""),"")</f>
        <v/>
      </c>
      <c r="L170" s="226" t="str">
        <f t="shared" si="4"/>
        <v/>
      </c>
      <c r="M170" s="226" t="str">
        <f>IF(Worksheet!L189&lt;&gt;0,IFERROR(VLOOKUP(Worksheet!$C$12,SavingsSupportTable,3,FALSE)*Worksheet!AO189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189&gt;0,Worksheet!M189,Worksheet!L189),0),"")</f>
        <v/>
      </c>
      <c r="N170" s="226" t="str">
        <f t="shared" si="5"/>
        <v/>
      </c>
      <c r="R170">
        <f>IF(ISBLANK(Worksheet!M189)=FALSE,Worksheet!M189,"")</f>
        <v>0</v>
      </c>
      <c r="S170" t="str">
        <f>IF(Worksheet!A189="-","",IF(Worksheet!A189="",S169,Worksheet!A189))</f>
        <v/>
      </c>
      <c r="T170" t="str">
        <f>IF(S170="","",IF(AND(Worksheet!G189="",Worksheet!H189="")=TRUE,T169,IF(Worksheet!G189="","",Worksheet!G189)))</f>
        <v/>
      </c>
      <c r="U170" t="str">
        <f>IF(S170="","",IF(AND(Worksheet!G189="",Worksheet!H189="")=TRUE,U169,IF(Worksheet!H189="","",Worksheet!H189)))</f>
        <v/>
      </c>
      <c r="V170" t="str">
        <f>IF(Worksheet!N189="","",Worksheet!N189)</f>
        <v/>
      </c>
      <c r="W170" t="str">
        <f>IF(Worksheet!O189="","",Worksheet!O189)</f>
        <v/>
      </c>
      <c r="X170" t="str">
        <f>IF(Worksheet!F189=0,"",Worksheet!F189)</f>
        <v/>
      </c>
      <c r="Y170" t="str">
        <f>IF(Worksheet!P189=0,"",Worksheet!P189)</f>
        <v/>
      </c>
      <c r="AD170" s="21"/>
      <c r="AE170" s="21"/>
    </row>
    <row r="171" spans="1:31" x14ac:dyDescent="0.25">
      <c r="A171" t="str">
        <f>IF(ISERROR(VLOOKUP(Worksheet!N190,MeasureLookup,2,FALSE))=FALSE,VLOOKUP(Worksheet!N190,MeasureLookup,2,FALSE),"")</f>
        <v/>
      </c>
      <c r="D171">
        <f>IF(ISERROR(Worksheet!P190)=FALSE,Worksheet!P190,"")</f>
        <v>0</v>
      </c>
      <c r="E171" s="6" t="s">
        <v>727</v>
      </c>
      <c r="F171" s="178"/>
      <c r="G171" s="178"/>
      <c r="H171" s="224" t="str">
        <f>IF(Worksheet!AN190&lt;&gt;"",IF(Worksheet!AN190&gt;0,Worksheet!AN190/IF(Worksheet!M190&gt;0,Worksheet!M190,Worksheet!L190),""),"")</f>
        <v/>
      </c>
      <c r="I171" s="225">
        <f>IF(ISBLANK(Worksheet!L190)=FALSE,Worksheet!L190,"")</f>
        <v>0</v>
      </c>
      <c r="J171" s="226" t="str">
        <f>IF(Worksheet!L190&lt;&gt;0, IFERROR(VLOOKUP(Worksheet!$C$12,SavingsSupportTable,3,FALSE)*Worksheet!AO190*IFERROR(1+VLOOKUP(Worksheet!$C$12,SavingsSupportTable,MATCH(Worksheet!$G$13,HVACe_Options,0)+4,FALSE),1)/IF(Worksheet!M190&gt;0,Worksheet!M190,Worksheet!L190),""),"")</f>
        <v/>
      </c>
      <c r="K171" s="226" t="str">
        <f>IF(Worksheet!L190&lt;&gt;0, IFERROR(VLOOKUP(Worksheet!$C$12,SavingsSupportTable,2,FALSE)*Worksheet!AO190*IF(IFERROR(MATCH(Worksheet!$G$13,HVACe_Options,0),0)&gt;0,1+VLOOKUP(Worksheet!$C$12,SavingsSupportTable,4,FALSE),1)/IF(Worksheet!M190&gt;0,Worksheet!M190,Worksheet!L190),""),"")</f>
        <v/>
      </c>
      <c r="L171" s="226" t="str">
        <f t="shared" si="4"/>
        <v/>
      </c>
      <c r="M171" s="226" t="str">
        <f>IF(Worksheet!L190&lt;&gt;0,IFERROR(VLOOKUP(Worksheet!$C$12,SavingsSupportTable,3,FALSE)*Worksheet!AO190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190&gt;0,Worksheet!M190,Worksheet!L190),0),"")</f>
        <v/>
      </c>
      <c r="N171" s="226" t="str">
        <f t="shared" si="5"/>
        <v/>
      </c>
      <c r="R171">
        <f>IF(ISBLANK(Worksheet!M190)=FALSE,Worksheet!M190,"")</f>
        <v>0</v>
      </c>
      <c r="S171" t="str">
        <f>IF(Worksheet!A190="-","",IF(Worksheet!A190="",S170,Worksheet!A190))</f>
        <v/>
      </c>
      <c r="T171" t="str">
        <f>IF(S171="","",IF(AND(Worksheet!G190="",Worksheet!H190="")=TRUE,T170,IF(Worksheet!G190="","",Worksheet!G190)))</f>
        <v/>
      </c>
      <c r="U171" t="str">
        <f>IF(S171="","",IF(AND(Worksheet!G190="",Worksheet!H190="")=TRUE,U170,IF(Worksheet!H190="","",Worksheet!H190)))</f>
        <v/>
      </c>
      <c r="V171" t="str">
        <f>IF(Worksheet!N190="","",Worksheet!N190)</f>
        <v/>
      </c>
      <c r="W171" t="str">
        <f>IF(Worksheet!O190="","",Worksheet!O190)</f>
        <v/>
      </c>
      <c r="X171" t="str">
        <f>IF(Worksheet!F190=0,"",Worksheet!F190)</f>
        <v/>
      </c>
      <c r="Y171" t="str">
        <f>IF(Worksheet!P190=0,"",Worksheet!P190)</f>
        <v/>
      </c>
      <c r="AD171" s="21"/>
      <c r="AE171" s="21"/>
    </row>
    <row r="172" spans="1:31" x14ac:dyDescent="0.25">
      <c r="A172" t="str">
        <f>IF(ISERROR(VLOOKUP(Worksheet!N191,MeasureLookup,2,FALSE))=FALSE,VLOOKUP(Worksheet!N191,MeasureLookup,2,FALSE),"")</f>
        <v/>
      </c>
      <c r="D172">
        <f>IF(ISERROR(Worksheet!P191)=FALSE,Worksheet!P191,"")</f>
        <v>0</v>
      </c>
      <c r="E172" s="6" t="s">
        <v>727</v>
      </c>
      <c r="F172" s="178"/>
      <c r="G172" s="178"/>
      <c r="H172" s="224" t="str">
        <f>IF(Worksheet!AN191&lt;&gt;"",IF(Worksheet!AN191&gt;0,Worksheet!AN191/IF(Worksheet!M191&gt;0,Worksheet!M191,Worksheet!L191),""),"")</f>
        <v/>
      </c>
      <c r="I172" s="225">
        <f>IF(ISBLANK(Worksheet!L191)=FALSE,Worksheet!L191,"")</f>
        <v>0</v>
      </c>
      <c r="J172" s="226" t="str">
        <f>IF(Worksheet!L191&lt;&gt;0, IFERROR(VLOOKUP(Worksheet!$C$12,SavingsSupportTable,3,FALSE)*Worksheet!AO191*IFERROR(1+VLOOKUP(Worksheet!$C$12,SavingsSupportTable,MATCH(Worksheet!$G$13,HVACe_Options,0)+4,FALSE),1)/IF(Worksheet!M191&gt;0,Worksheet!M191,Worksheet!L191),""),"")</f>
        <v/>
      </c>
      <c r="K172" s="226" t="str">
        <f>IF(Worksheet!L191&lt;&gt;0, IFERROR(VLOOKUP(Worksheet!$C$12,SavingsSupportTable,2,FALSE)*Worksheet!AO191*IF(IFERROR(MATCH(Worksheet!$G$13,HVACe_Options,0),0)&gt;0,1+VLOOKUP(Worksheet!$C$12,SavingsSupportTable,4,FALSE),1)/IF(Worksheet!M191&gt;0,Worksheet!M191,Worksheet!L191),""),"")</f>
        <v/>
      </c>
      <c r="L172" s="226" t="str">
        <f t="shared" si="4"/>
        <v/>
      </c>
      <c r="M172" s="226" t="str">
        <f>IF(Worksheet!L191&lt;&gt;0,IFERROR(VLOOKUP(Worksheet!$C$12,SavingsSupportTable,3,FALSE)*Worksheet!AO191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191&gt;0,Worksheet!M191,Worksheet!L191),0),"")</f>
        <v/>
      </c>
      <c r="N172" s="226" t="str">
        <f t="shared" si="5"/>
        <v/>
      </c>
      <c r="R172">
        <f>IF(ISBLANK(Worksheet!M191)=FALSE,Worksheet!M191,"")</f>
        <v>0</v>
      </c>
      <c r="S172" t="str">
        <f>IF(Worksheet!A191="-","",IF(Worksheet!A191="",S171,Worksheet!A191))</f>
        <v/>
      </c>
      <c r="T172" t="str">
        <f>IF(S172="","",IF(AND(Worksheet!G191="",Worksheet!H191="")=TRUE,T171,IF(Worksheet!G191="","",Worksheet!G191)))</f>
        <v/>
      </c>
      <c r="U172" t="str">
        <f>IF(S172="","",IF(AND(Worksheet!G191="",Worksheet!H191="")=TRUE,U171,IF(Worksheet!H191="","",Worksheet!H191)))</f>
        <v/>
      </c>
      <c r="V172" t="str">
        <f>IF(Worksheet!N191="","",Worksheet!N191)</f>
        <v/>
      </c>
      <c r="W172" t="str">
        <f>IF(Worksheet!O191="","",Worksheet!O191)</f>
        <v/>
      </c>
      <c r="X172" t="str">
        <f>IF(Worksheet!F191=0,"",Worksheet!F191)</f>
        <v/>
      </c>
      <c r="Y172" t="str">
        <f>IF(Worksheet!P191=0,"",Worksheet!P191)</f>
        <v/>
      </c>
      <c r="AD172" s="21"/>
      <c r="AE172" s="21"/>
    </row>
    <row r="173" spans="1:31" x14ac:dyDescent="0.25">
      <c r="A173" t="str">
        <f>IF(ISERROR(VLOOKUP(Worksheet!N192,MeasureLookup,2,FALSE))=FALSE,VLOOKUP(Worksheet!N192,MeasureLookup,2,FALSE),"")</f>
        <v/>
      </c>
      <c r="D173">
        <f>IF(ISERROR(Worksheet!P192)=FALSE,Worksheet!P192,"")</f>
        <v>0</v>
      </c>
      <c r="E173" s="6" t="s">
        <v>727</v>
      </c>
      <c r="F173" s="178"/>
      <c r="G173" s="178"/>
      <c r="H173" s="224" t="str">
        <f>IF(Worksheet!AN192&lt;&gt;"",IF(Worksheet!AN192&gt;0,Worksheet!AN192/IF(Worksheet!M192&gt;0,Worksheet!M192,Worksheet!L192),""),"")</f>
        <v/>
      </c>
      <c r="I173" s="225">
        <f>IF(ISBLANK(Worksheet!L192)=FALSE,Worksheet!L192,"")</f>
        <v>0</v>
      </c>
      <c r="J173" s="226" t="str">
        <f>IF(Worksheet!L192&lt;&gt;0, IFERROR(VLOOKUP(Worksheet!$C$12,SavingsSupportTable,3,FALSE)*Worksheet!AO192*IFERROR(1+VLOOKUP(Worksheet!$C$12,SavingsSupportTable,MATCH(Worksheet!$G$13,HVACe_Options,0)+4,FALSE),1)/IF(Worksheet!M192&gt;0,Worksheet!M192,Worksheet!L192),""),"")</f>
        <v/>
      </c>
      <c r="K173" s="226" t="str">
        <f>IF(Worksheet!L192&lt;&gt;0, IFERROR(VLOOKUP(Worksheet!$C$12,SavingsSupportTable,2,FALSE)*Worksheet!AO192*IF(IFERROR(MATCH(Worksheet!$G$13,HVACe_Options,0),0)&gt;0,1+VLOOKUP(Worksheet!$C$12,SavingsSupportTable,4,FALSE),1)/IF(Worksheet!M192&gt;0,Worksheet!M192,Worksheet!L192),""),"")</f>
        <v/>
      </c>
      <c r="L173" s="226" t="str">
        <f t="shared" si="4"/>
        <v/>
      </c>
      <c r="M173" s="226" t="str">
        <f>IF(Worksheet!L192&lt;&gt;0,IFERROR(VLOOKUP(Worksheet!$C$12,SavingsSupportTable,3,FALSE)*Worksheet!AO192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192&gt;0,Worksheet!M192,Worksheet!L192),0),"")</f>
        <v/>
      </c>
      <c r="N173" s="226" t="str">
        <f t="shared" si="5"/>
        <v/>
      </c>
      <c r="R173">
        <f>IF(ISBLANK(Worksheet!M192)=FALSE,Worksheet!M192,"")</f>
        <v>0</v>
      </c>
      <c r="S173" t="str">
        <f>IF(Worksheet!A192="-","",IF(Worksheet!A192="",S172,Worksheet!A192))</f>
        <v/>
      </c>
      <c r="T173" t="str">
        <f>IF(S173="","",IF(AND(Worksheet!G192="",Worksheet!H192="")=TRUE,T172,IF(Worksheet!G192="","",Worksheet!G192)))</f>
        <v/>
      </c>
      <c r="U173" t="str">
        <f>IF(S173="","",IF(AND(Worksheet!G192="",Worksheet!H192="")=TRUE,U172,IF(Worksheet!H192="","",Worksheet!H192)))</f>
        <v/>
      </c>
      <c r="V173" t="str">
        <f>IF(Worksheet!N192="","",Worksheet!N192)</f>
        <v/>
      </c>
      <c r="W173" t="str">
        <f>IF(Worksheet!O192="","",Worksheet!O192)</f>
        <v/>
      </c>
      <c r="X173" t="str">
        <f>IF(Worksheet!F192=0,"",Worksheet!F192)</f>
        <v/>
      </c>
      <c r="Y173" t="str">
        <f>IF(Worksheet!P192=0,"",Worksheet!P192)</f>
        <v/>
      </c>
      <c r="AD173" s="21"/>
      <c r="AE173" s="21"/>
    </row>
    <row r="174" spans="1:31" x14ac:dyDescent="0.25">
      <c r="A174" t="str">
        <f>IF(ISERROR(VLOOKUP(Worksheet!N193,MeasureLookup,2,FALSE))=FALSE,VLOOKUP(Worksheet!N193,MeasureLookup,2,FALSE),"")</f>
        <v/>
      </c>
      <c r="D174">
        <f>IF(ISERROR(Worksheet!P193)=FALSE,Worksheet!P193,"")</f>
        <v>0</v>
      </c>
      <c r="E174" s="6" t="s">
        <v>727</v>
      </c>
      <c r="F174" s="178"/>
      <c r="G174" s="178"/>
      <c r="H174" s="224" t="str">
        <f>IF(Worksheet!AN193&lt;&gt;"",IF(Worksheet!AN193&gt;0,Worksheet!AN193/IF(Worksheet!M193&gt;0,Worksheet!M193,Worksheet!L193),""),"")</f>
        <v/>
      </c>
      <c r="I174" s="225">
        <f>IF(ISBLANK(Worksheet!L193)=FALSE,Worksheet!L193,"")</f>
        <v>0</v>
      </c>
      <c r="J174" s="226" t="str">
        <f>IF(Worksheet!L193&lt;&gt;0, IFERROR(VLOOKUP(Worksheet!$C$12,SavingsSupportTable,3,FALSE)*Worksheet!AO193*IFERROR(1+VLOOKUP(Worksheet!$C$12,SavingsSupportTable,MATCH(Worksheet!$G$13,HVACe_Options,0)+4,FALSE),1)/IF(Worksheet!M193&gt;0,Worksheet!M193,Worksheet!L193),""),"")</f>
        <v/>
      </c>
      <c r="K174" s="226" t="str">
        <f>IF(Worksheet!L193&lt;&gt;0, IFERROR(VLOOKUP(Worksheet!$C$12,SavingsSupportTable,2,FALSE)*Worksheet!AO193*IF(IFERROR(MATCH(Worksheet!$G$13,HVACe_Options,0),0)&gt;0,1+VLOOKUP(Worksheet!$C$12,SavingsSupportTable,4,FALSE),1)/IF(Worksheet!M193&gt;0,Worksheet!M193,Worksheet!L193),""),"")</f>
        <v/>
      </c>
      <c r="L174" s="226" t="str">
        <f t="shared" si="4"/>
        <v/>
      </c>
      <c r="M174" s="226" t="str">
        <f>IF(Worksheet!L193&lt;&gt;0,IFERROR(VLOOKUP(Worksheet!$C$12,SavingsSupportTable,3,FALSE)*Worksheet!AO193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193&gt;0,Worksheet!M193,Worksheet!L193),0),"")</f>
        <v/>
      </c>
      <c r="N174" s="226" t="str">
        <f t="shared" si="5"/>
        <v/>
      </c>
      <c r="R174">
        <f>IF(ISBLANK(Worksheet!M193)=FALSE,Worksheet!M193,"")</f>
        <v>0</v>
      </c>
      <c r="S174" t="str">
        <f>IF(Worksheet!A193="-","",IF(Worksheet!A193="",S173,Worksheet!A193))</f>
        <v/>
      </c>
      <c r="T174" t="str">
        <f>IF(S174="","",IF(AND(Worksheet!G193="",Worksheet!H193="")=TRUE,T173,IF(Worksheet!G193="","",Worksheet!G193)))</f>
        <v/>
      </c>
      <c r="U174" t="str">
        <f>IF(S174="","",IF(AND(Worksheet!G193="",Worksheet!H193="")=TRUE,U173,IF(Worksheet!H193="","",Worksheet!H193)))</f>
        <v/>
      </c>
      <c r="V174" t="str">
        <f>IF(Worksheet!N193="","",Worksheet!N193)</f>
        <v/>
      </c>
      <c r="W174" t="str">
        <f>IF(Worksheet!O193="","",Worksheet!O193)</f>
        <v/>
      </c>
      <c r="X174" t="str">
        <f>IF(Worksheet!F193=0,"",Worksheet!F193)</f>
        <v/>
      </c>
      <c r="Y174" t="str">
        <f>IF(Worksheet!P193=0,"",Worksheet!P193)</f>
        <v/>
      </c>
      <c r="AD174" s="21"/>
      <c r="AE174" s="21"/>
    </row>
    <row r="175" spans="1:31" x14ac:dyDescent="0.25">
      <c r="A175" t="str">
        <f>IF(ISERROR(VLOOKUP(Worksheet!N194,MeasureLookup,2,FALSE))=FALSE,VLOOKUP(Worksheet!N194,MeasureLookup,2,FALSE),"")</f>
        <v/>
      </c>
      <c r="D175">
        <f>IF(ISERROR(Worksheet!P194)=FALSE,Worksheet!P194,"")</f>
        <v>0</v>
      </c>
      <c r="E175" s="6" t="s">
        <v>727</v>
      </c>
      <c r="F175" s="178"/>
      <c r="G175" s="178"/>
      <c r="H175" s="224" t="str">
        <f>IF(Worksheet!AN194&lt;&gt;"",IF(Worksheet!AN194&gt;0,Worksheet!AN194/IF(Worksheet!M194&gt;0,Worksheet!M194,Worksheet!L194),""),"")</f>
        <v/>
      </c>
      <c r="I175" s="225">
        <f>IF(ISBLANK(Worksheet!L194)=FALSE,Worksheet!L194,"")</f>
        <v>0</v>
      </c>
      <c r="J175" s="226" t="str">
        <f>IF(Worksheet!L194&lt;&gt;0, IFERROR(VLOOKUP(Worksheet!$C$12,SavingsSupportTable,3,FALSE)*Worksheet!AO194*IFERROR(1+VLOOKUP(Worksheet!$C$12,SavingsSupportTable,MATCH(Worksheet!$G$13,HVACe_Options,0)+4,FALSE),1)/IF(Worksheet!M194&gt;0,Worksheet!M194,Worksheet!L194),""),"")</f>
        <v/>
      </c>
      <c r="K175" s="226" t="str">
        <f>IF(Worksheet!L194&lt;&gt;0, IFERROR(VLOOKUP(Worksheet!$C$12,SavingsSupportTable,2,FALSE)*Worksheet!AO194*IF(IFERROR(MATCH(Worksheet!$G$13,HVACe_Options,0),0)&gt;0,1+VLOOKUP(Worksheet!$C$12,SavingsSupportTable,4,FALSE),1)/IF(Worksheet!M194&gt;0,Worksheet!M194,Worksheet!L194),""),"")</f>
        <v/>
      </c>
      <c r="L175" s="226" t="str">
        <f t="shared" si="4"/>
        <v/>
      </c>
      <c r="M175" s="226" t="str">
        <f>IF(Worksheet!L194&lt;&gt;0,IFERROR(VLOOKUP(Worksheet!$C$12,SavingsSupportTable,3,FALSE)*Worksheet!AO194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194&gt;0,Worksheet!M194,Worksheet!L194),0),"")</f>
        <v/>
      </c>
      <c r="N175" s="226" t="str">
        <f t="shared" si="5"/>
        <v/>
      </c>
      <c r="R175">
        <f>IF(ISBLANK(Worksheet!M194)=FALSE,Worksheet!M194,"")</f>
        <v>0</v>
      </c>
      <c r="S175" t="str">
        <f>IF(Worksheet!A194="-","",IF(Worksheet!A194="",S174,Worksheet!A194))</f>
        <v/>
      </c>
      <c r="T175" t="str">
        <f>IF(S175="","",IF(AND(Worksheet!G194="",Worksheet!H194="")=TRUE,T174,IF(Worksheet!G194="","",Worksheet!G194)))</f>
        <v/>
      </c>
      <c r="U175" t="str">
        <f>IF(S175="","",IF(AND(Worksheet!G194="",Worksheet!H194="")=TRUE,U174,IF(Worksheet!H194="","",Worksheet!H194)))</f>
        <v/>
      </c>
      <c r="V175" t="str">
        <f>IF(Worksheet!N194="","",Worksheet!N194)</f>
        <v/>
      </c>
      <c r="W175" t="str">
        <f>IF(Worksheet!O194="","",Worksheet!O194)</f>
        <v/>
      </c>
      <c r="X175" t="str">
        <f>IF(Worksheet!F194=0,"",Worksheet!F194)</f>
        <v/>
      </c>
      <c r="Y175" t="str">
        <f>IF(Worksheet!P194=0,"",Worksheet!P194)</f>
        <v/>
      </c>
      <c r="AD175" s="21"/>
      <c r="AE175" s="21"/>
    </row>
    <row r="176" spans="1:31" x14ac:dyDescent="0.25">
      <c r="A176" t="str">
        <f>IF(ISERROR(VLOOKUP(Worksheet!N195,MeasureLookup,2,FALSE))=FALSE,VLOOKUP(Worksheet!N195,MeasureLookup,2,FALSE),"")</f>
        <v/>
      </c>
      <c r="D176">
        <f>IF(ISERROR(Worksheet!P195)=FALSE,Worksheet!P195,"")</f>
        <v>0</v>
      </c>
      <c r="E176" s="6" t="s">
        <v>727</v>
      </c>
      <c r="F176" s="178"/>
      <c r="G176" s="178"/>
      <c r="H176" s="224" t="str">
        <f>IF(Worksheet!AN195&lt;&gt;"",IF(Worksheet!AN195&gt;0,Worksheet!AN195/IF(Worksheet!M195&gt;0,Worksheet!M195,Worksheet!L195),""),"")</f>
        <v/>
      </c>
      <c r="I176" s="225">
        <f>IF(ISBLANK(Worksheet!L195)=FALSE,Worksheet!L195,"")</f>
        <v>0</v>
      </c>
      <c r="J176" s="226" t="str">
        <f>IF(Worksheet!L195&lt;&gt;0, IFERROR(VLOOKUP(Worksheet!$C$12,SavingsSupportTable,3,FALSE)*Worksheet!AO195*IFERROR(1+VLOOKUP(Worksheet!$C$12,SavingsSupportTable,MATCH(Worksheet!$G$13,HVACe_Options,0)+4,FALSE),1)/IF(Worksheet!M195&gt;0,Worksheet!M195,Worksheet!L195),""),"")</f>
        <v/>
      </c>
      <c r="K176" s="226" t="str">
        <f>IF(Worksheet!L195&lt;&gt;0, IFERROR(VLOOKUP(Worksheet!$C$12,SavingsSupportTable,2,FALSE)*Worksheet!AO195*IF(IFERROR(MATCH(Worksheet!$G$13,HVACe_Options,0),0)&gt;0,1+VLOOKUP(Worksheet!$C$12,SavingsSupportTable,4,FALSE),1)/IF(Worksheet!M195&gt;0,Worksheet!M195,Worksheet!L195),""),"")</f>
        <v/>
      </c>
      <c r="L176" s="226" t="str">
        <f t="shared" si="4"/>
        <v/>
      </c>
      <c r="M176" s="226" t="str">
        <f>IF(Worksheet!L195&lt;&gt;0,IFERROR(VLOOKUP(Worksheet!$C$12,SavingsSupportTable,3,FALSE)*Worksheet!AO195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195&gt;0,Worksheet!M195,Worksheet!L195),0),"")</f>
        <v/>
      </c>
      <c r="N176" s="226" t="str">
        <f t="shared" si="5"/>
        <v/>
      </c>
      <c r="R176">
        <f>IF(ISBLANK(Worksheet!M195)=FALSE,Worksheet!M195,"")</f>
        <v>0</v>
      </c>
      <c r="S176" t="str">
        <f>IF(Worksheet!A195="-","",IF(Worksheet!A195="",S175,Worksheet!A195))</f>
        <v/>
      </c>
      <c r="T176" t="str">
        <f>IF(S176="","",IF(AND(Worksheet!G195="",Worksheet!H195="")=TRUE,T175,IF(Worksheet!G195="","",Worksheet!G195)))</f>
        <v/>
      </c>
      <c r="U176" t="str">
        <f>IF(S176="","",IF(AND(Worksheet!G195="",Worksheet!H195="")=TRUE,U175,IF(Worksheet!H195="","",Worksheet!H195)))</f>
        <v/>
      </c>
      <c r="V176" t="str">
        <f>IF(Worksheet!N195="","",Worksheet!N195)</f>
        <v/>
      </c>
      <c r="W176" t="str">
        <f>IF(Worksheet!O195="","",Worksheet!O195)</f>
        <v/>
      </c>
      <c r="X176" t="str">
        <f>IF(Worksheet!F195=0,"",Worksheet!F195)</f>
        <v/>
      </c>
      <c r="Y176" t="str">
        <f>IF(Worksheet!P195=0,"",Worksheet!P195)</f>
        <v/>
      </c>
      <c r="AD176" s="21"/>
      <c r="AE176" s="21"/>
    </row>
    <row r="177" spans="1:31" x14ac:dyDescent="0.25">
      <c r="A177" t="str">
        <f>IF(ISERROR(VLOOKUP(Worksheet!N196,MeasureLookup,2,FALSE))=FALSE,VLOOKUP(Worksheet!N196,MeasureLookup,2,FALSE),"")</f>
        <v/>
      </c>
      <c r="D177">
        <f>IF(ISERROR(Worksheet!P196)=FALSE,Worksheet!P196,"")</f>
        <v>0</v>
      </c>
      <c r="E177" s="6" t="s">
        <v>727</v>
      </c>
      <c r="F177" s="178"/>
      <c r="G177" s="178"/>
      <c r="H177" s="224" t="str">
        <f>IF(Worksheet!AN196&lt;&gt;"",IF(Worksheet!AN196&gt;0,Worksheet!AN196/IF(Worksheet!M196&gt;0,Worksheet!M196,Worksheet!L196),""),"")</f>
        <v/>
      </c>
      <c r="I177" s="225">
        <f>IF(ISBLANK(Worksheet!L196)=FALSE,Worksheet!L196,"")</f>
        <v>0</v>
      </c>
      <c r="J177" s="226" t="str">
        <f>IF(Worksheet!L196&lt;&gt;0, IFERROR(VLOOKUP(Worksheet!$C$12,SavingsSupportTable,3,FALSE)*Worksheet!AO196*IFERROR(1+VLOOKUP(Worksheet!$C$12,SavingsSupportTable,MATCH(Worksheet!$G$13,HVACe_Options,0)+4,FALSE),1)/IF(Worksheet!M196&gt;0,Worksheet!M196,Worksheet!L196),""),"")</f>
        <v/>
      </c>
      <c r="K177" s="226" t="str">
        <f>IF(Worksheet!L196&lt;&gt;0, IFERROR(VLOOKUP(Worksheet!$C$12,SavingsSupportTable,2,FALSE)*Worksheet!AO196*IF(IFERROR(MATCH(Worksheet!$G$13,HVACe_Options,0),0)&gt;0,1+VLOOKUP(Worksheet!$C$12,SavingsSupportTable,4,FALSE),1)/IF(Worksheet!M196&gt;0,Worksheet!M196,Worksheet!L196),""),"")</f>
        <v/>
      </c>
      <c r="L177" s="226" t="str">
        <f t="shared" si="4"/>
        <v/>
      </c>
      <c r="M177" s="226" t="str">
        <f>IF(Worksheet!L196&lt;&gt;0,IFERROR(VLOOKUP(Worksheet!$C$12,SavingsSupportTable,3,FALSE)*Worksheet!AO196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196&gt;0,Worksheet!M196,Worksheet!L196),0),"")</f>
        <v/>
      </c>
      <c r="N177" s="226" t="str">
        <f t="shared" si="5"/>
        <v/>
      </c>
      <c r="R177">
        <f>IF(ISBLANK(Worksheet!M196)=FALSE,Worksheet!M196,"")</f>
        <v>0</v>
      </c>
      <c r="S177" t="str">
        <f>IF(Worksheet!A196="-","",IF(Worksheet!A196="",S176,Worksheet!A196))</f>
        <v/>
      </c>
      <c r="T177" t="str">
        <f>IF(S177="","",IF(AND(Worksheet!G196="",Worksheet!H196="")=TRUE,T176,IF(Worksheet!G196="","",Worksheet!G196)))</f>
        <v/>
      </c>
      <c r="U177" t="str">
        <f>IF(S177="","",IF(AND(Worksheet!G196="",Worksheet!H196="")=TRUE,U176,IF(Worksheet!H196="","",Worksheet!H196)))</f>
        <v/>
      </c>
      <c r="V177" t="str">
        <f>IF(Worksheet!N196="","",Worksheet!N196)</f>
        <v/>
      </c>
      <c r="W177" t="str">
        <f>IF(Worksheet!O196="","",Worksheet!O196)</f>
        <v/>
      </c>
      <c r="X177" t="str">
        <f>IF(Worksheet!F196=0,"",Worksheet!F196)</f>
        <v/>
      </c>
      <c r="Y177" t="str">
        <f>IF(Worksheet!P196=0,"",Worksheet!P196)</f>
        <v/>
      </c>
      <c r="AD177" s="21"/>
      <c r="AE177" s="21"/>
    </row>
    <row r="178" spans="1:31" x14ac:dyDescent="0.25">
      <c r="A178" t="str">
        <f>IF(ISERROR(VLOOKUP(Worksheet!N197,MeasureLookup,2,FALSE))=FALSE,VLOOKUP(Worksheet!N197,MeasureLookup,2,FALSE),"")</f>
        <v/>
      </c>
      <c r="D178">
        <f>IF(ISERROR(Worksheet!P197)=FALSE,Worksheet!P197,"")</f>
        <v>0</v>
      </c>
      <c r="E178" s="6" t="s">
        <v>727</v>
      </c>
      <c r="F178" s="178"/>
      <c r="G178" s="178"/>
      <c r="H178" s="224" t="str">
        <f>IF(Worksheet!AN197&lt;&gt;"",IF(Worksheet!AN197&gt;0,Worksheet!AN197/IF(Worksheet!M197&gt;0,Worksheet!M197,Worksheet!L197),""),"")</f>
        <v/>
      </c>
      <c r="I178" s="225">
        <f>IF(ISBLANK(Worksheet!L197)=FALSE,Worksheet!L197,"")</f>
        <v>0</v>
      </c>
      <c r="J178" s="226" t="str">
        <f>IF(Worksheet!L197&lt;&gt;0, IFERROR(VLOOKUP(Worksheet!$C$12,SavingsSupportTable,3,FALSE)*Worksheet!AO197*IFERROR(1+VLOOKUP(Worksheet!$C$12,SavingsSupportTable,MATCH(Worksheet!$G$13,HVACe_Options,0)+4,FALSE),1)/IF(Worksheet!M197&gt;0,Worksheet!M197,Worksheet!L197),""),"")</f>
        <v/>
      </c>
      <c r="K178" s="226" t="str">
        <f>IF(Worksheet!L197&lt;&gt;0, IFERROR(VLOOKUP(Worksheet!$C$12,SavingsSupportTable,2,FALSE)*Worksheet!AO197*IF(IFERROR(MATCH(Worksheet!$G$13,HVACe_Options,0),0)&gt;0,1+VLOOKUP(Worksheet!$C$12,SavingsSupportTable,4,FALSE),1)/IF(Worksheet!M197&gt;0,Worksheet!M197,Worksheet!L197),""),"")</f>
        <v/>
      </c>
      <c r="L178" s="226" t="str">
        <f t="shared" si="4"/>
        <v/>
      </c>
      <c r="M178" s="226" t="str">
        <f>IF(Worksheet!L197&lt;&gt;0,IFERROR(VLOOKUP(Worksheet!$C$12,SavingsSupportTable,3,FALSE)*Worksheet!AO197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197&gt;0,Worksheet!M197,Worksheet!L197),0),"")</f>
        <v/>
      </c>
      <c r="N178" s="226" t="str">
        <f t="shared" si="5"/>
        <v/>
      </c>
      <c r="R178">
        <f>IF(ISBLANK(Worksheet!M197)=FALSE,Worksheet!M197,"")</f>
        <v>0</v>
      </c>
      <c r="S178" t="str">
        <f>IF(Worksheet!A197="-","",IF(Worksheet!A197="",S177,Worksheet!A197))</f>
        <v/>
      </c>
      <c r="T178" t="str">
        <f>IF(S178="","",IF(AND(Worksheet!G197="",Worksheet!H197="")=TRUE,T177,IF(Worksheet!G197="","",Worksheet!G197)))</f>
        <v/>
      </c>
      <c r="U178" t="str">
        <f>IF(S178="","",IF(AND(Worksheet!G197="",Worksheet!H197="")=TRUE,U177,IF(Worksheet!H197="","",Worksheet!H197)))</f>
        <v/>
      </c>
      <c r="V178" t="str">
        <f>IF(Worksheet!N197="","",Worksheet!N197)</f>
        <v/>
      </c>
      <c r="W178" t="str">
        <f>IF(Worksheet!O197="","",Worksheet!O197)</f>
        <v/>
      </c>
      <c r="X178" t="str">
        <f>IF(Worksheet!F197=0,"",Worksheet!F197)</f>
        <v/>
      </c>
      <c r="Y178" t="str">
        <f>IF(Worksheet!P197=0,"",Worksheet!P197)</f>
        <v/>
      </c>
      <c r="AD178" s="21"/>
      <c r="AE178" s="21"/>
    </row>
    <row r="179" spans="1:31" x14ac:dyDescent="0.25">
      <c r="A179" t="str">
        <f>IF(ISERROR(VLOOKUP(Worksheet!N198,MeasureLookup,2,FALSE))=FALSE,VLOOKUP(Worksheet!N198,MeasureLookup,2,FALSE),"")</f>
        <v/>
      </c>
      <c r="D179">
        <f>IF(ISERROR(Worksheet!P198)=FALSE,Worksheet!P198,"")</f>
        <v>0</v>
      </c>
      <c r="E179" s="6" t="s">
        <v>727</v>
      </c>
      <c r="F179" s="178"/>
      <c r="G179" s="178"/>
      <c r="H179" s="224" t="str">
        <f>IF(Worksheet!AN198&lt;&gt;"",IF(Worksheet!AN198&gt;0,Worksheet!AN198/IF(Worksheet!M198&gt;0,Worksheet!M198,Worksheet!L198),""),"")</f>
        <v/>
      </c>
      <c r="I179" s="225">
        <f>IF(ISBLANK(Worksheet!L198)=FALSE,Worksheet!L198,"")</f>
        <v>0</v>
      </c>
      <c r="J179" s="226" t="str">
        <f>IF(Worksheet!L198&lt;&gt;0, IFERROR(VLOOKUP(Worksheet!$C$12,SavingsSupportTable,3,FALSE)*Worksheet!AO198*IFERROR(1+VLOOKUP(Worksheet!$C$12,SavingsSupportTable,MATCH(Worksheet!$G$13,HVACe_Options,0)+4,FALSE),1)/IF(Worksheet!M198&gt;0,Worksheet!M198,Worksheet!L198),""),"")</f>
        <v/>
      </c>
      <c r="K179" s="226" t="str">
        <f>IF(Worksheet!L198&lt;&gt;0, IFERROR(VLOOKUP(Worksheet!$C$12,SavingsSupportTable,2,FALSE)*Worksheet!AO198*IF(IFERROR(MATCH(Worksheet!$G$13,HVACe_Options,0),0)&gt;0,1+VLOOKUP(Worksheet!$C$12,SavingsSupportTable,4,FALSE),1)/IF(Worksheet!M198&gt;0,Worksheet!M198,Worksheet!L198),""),"")</f>
        <v/>
      </c>
      <c r="L179" s="226" t="str">
        <f t="shared" si="4"/>
        <v/>
      </c>
      <c r="M179" s="226" t="str">
        <f>IF(Worksheet!L198&lt;&gt;0,IFERROR(VLOOKUP(Worksheet!$C$12,SavingsSupportTable,3,FALSE)*Worksheet!AO198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198&gt;0,Worksheet!M198,Worksheet!L198),0),"")</f>
        <v/>
      </c>
      <c r="N179" s="226" t="str">
        <f t="shared" si="5"/>
        <v/>
      </c>
      <c r="R179">
        <f>IF(ISBLANK(Worksheet!M198)=FALSE,Worksheet!M198,"")</f>
        <v>0</v>
      </c>
      <c r="S179" t="str">
        <f>IF(Worksheet!A198="-","",IF(Worksheet!A198="",S178,Worksheet!A198))</f>
        <v/>
      </c>
      <c r="T179" t="str">
        <f>IF(S179="","",IF(AND(Worksheet!G198="",Worksheet!H198="")=TRUE,T178,IF(Worksheet!G198="","",Worksheet!G198)))</f>
        <v/>
      </c>
      <c r="U179" t="str">
        <f>IF(S179="","",IF(AND(Worksheet!G198="",Worksheet!H198="")=TRUE,U178,IF(Worksheet!H198="","",Worksheet!H198)))</f>
        <v/>
      </c>
      <c r="V179" t="str">
        <f>IF(Worksheet!N198="","",Worksheet!N198)</f>
        <v/>
      </c>
      <c r="W179" t="str">
        <f>IF(Worksheet!O198="","",Worksheet!O198)</f>
        <v/>
      </c>
      <c r="X179" t="str">
        <f>IF(Worksheet!F198=0,"",Worksheet!F198)</f>
        <v/>
      </c>
      <c r="Y179" t="str">
        <f>IF(Worksheet!P198=0,"",Worksheet!P198)</f>
        <v/>
      </c>
      <c r="AD179" s="21"/>
      <c r="AE179" s="21"/>
    </row>
    <row r="180" spans="1:31" x14ac:dyDescent="0.25">
      <c r="A180" t="str">
        <f>IF(ISERROR(VLOOKUP(Worksheet!N199,MeasureLookup,2,FALSE))=FALSE,VLOOKUP(Worksheet!N199,MeasureLookup,2,FALSE),"")</f>
        <v/>
      </c>
      <c r="D180">
        <f>IF(ISERROR(Worksheet!P199)=FALSE,Worksheet!P199,"")</f>
        <v>0</v>
      </c>
      <c r="E180" s="6" t="s">
        <v>727</v>
      </c>
      <c r="F180" s="178"/>
      <c r="G180" s="178"/>
      <c r="H180" s="224" t="str">
        <f>IF(Worksheet!AN199&lt;&gt;"",IF(Worksheet!AN199&gt;0,Worksheet!AN199/IF(Worksheet!M199&gt;0,Worksheet!M199,Worksheet!L199),""),"")</f>
        <v/>
      </c>
      <c r="I180" s="225">
        <f>IF(ISBLANK(Worksheet!L199)=FALSE,Worksheet!L199,"")</f>
        <v>0</v>
      </c>
      <c r="J180" s="226" t="str">
        <f>IF(Worksheet!L199&lt;&gt;0, IFERROR(VLOOKUP(Worksheet!$C$12,SavingsSupportTable,3,FALSE)*Worksheet!AO199*IFERROR(1+VLOOKUP(Worksheet!$C$12,SavingsSupportTable,MATCH(Worksheet!$G$13,HVACe_Options,0)+4,FALSE),1)/IF(Worksheet!M199&gt;0,Worksheet!M199,Worksheet!L199),""),"")</f>
        <v/>
      </c>
      <c r="K180" s="226" t="str">
        <f>IF(Worksheet!L199&lt;&gt;0, IFERROR(VLOOKUP(Worksheet!$C$12,SavingsSupportTable,2,FALSE)*Worksheet!AO199*IF(IFERROR(MATCH(Worksheet!$G$13,HVACe_Options,0),0)&gt;0,1+VLOOKUP(Worksheet!$C$12,SavingsSupportTable,4,FALSE),1)/IF(Worksheet!M199&gt;0,Worksheet!M199,Worksheet!L199),""),"")</f>
        <v/>
      </c>
      <c r="L180" s="226" t="str">
        <f t="shared" si="4"/>
        <v/>
      </c>
      <c r="M180" s="226" t="str">
        <f>IF(Worksheet!L199&lt;&gt;0,IFERROR(VLOOKUP(Worksheet!$C$12,SavingsSupportTable,3,FALSE)*Worksheet!AO199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199&gt;0,Worksheet!M199,Worksheet!L199),0),"")</f>
        <v/>
      </c>
      <c r="N180" s="226" t="str">
        <f t="shared" si="5"/>
        <v/>
      </c>
      <c r="R180">
        <f>IF(ISBLANK(Worksheet!M199)=FALSE,Worksheet!M199,"")</f>
        <v>0</v>
      </c>
      <c r="S180" t="str">
        <f>IF(Worksheet!A199="-","",IF(Worksheet!A199="",S179,Worksheet!A199))</f>
        <v/>
      </c>
      <c r="T180" t="str">
        <f>IF(S180="","",IF(AND(Worksheet!G199="",Worksheet!H199="")=TRUE,T179,IF(Worksheet!G199="","",Worksheet!G199)))</f>
        <v/>
      </c>
      <c r="U180" t="str">
        <f>IF(S180="","",IF(AND(Worksheet!G199="",Worksheet!H199="")=TRUE,U179,IF(Worksheet!H199="","",Worksheet!H199)))</f>
        <v/>
      </c>
      <c r="V180" t="str">
        <f>IF(Worksheet!N199="","",Worksheet!N199)</f>
        <v/>
      </c>
      <c r="W180" t="str">
        <f>IF(Worksheet!O199="","",Worksheet!O199)</f>
        <v/>
      </c>
      <c r="X180" t="str">
        <f>IF(Worksheet!F199=0,"",Worksheet!F199)</f>
        <v/>
      </c>
      <c r="Y180" t="str">
        <f>IF(Worksheet!P199=0,"",Worksheet!P199)</f>
        <v/>
      </c>
      <c r="AD180" s="21"/>
      <c r="AE180" s="21"/>
    </row>
    <row r="181" spans="1:31" x14ac:dyDescent="0.25">
      <c r="A181" t="str">
        <f>IF(ISERROR(VLOOKUP(Worksheet!N200,MeasureLookup,2,FALSE))=FALSE,VLOOKUP(Worksheet!N200,MeasureLookup,2,FALSE),"")</f>
        <v/>
      </c>
      <c r="D181">
        <f>IF(ISERROR(Worksheet!P200)=FALSE,Worksheet!P200,"")</f>
        <v>0</v>
      </c>
      <c r="E181" s="6" t="s">
        <v>727</v>
      </c>
      <c r="F181" s="178"/>
      <c r="G181" s="178"/>
      <c r="H181" s="224" t="str">
        <f>IF(Worksheet!AN200&lt;&gt;"",IF(Worksheet!AN200&gt;0,Worksheet!AN200/IF(Worksheet!M200&gt;0,Worksheet!M200,Worksheet!L200),""),"")</f>
        <v/>
      </c>
      <c r="I181" s="225">
        <f>IF(ISBLANK(Worksheet!L200)=FALSE,Worksheet!L200,"")</f>
        <v>0</v>
      </c>
      <c r="J181" s="226" t="str">
        <f>IF(Worksheet!L200&lt;&gt;0, IFERROR(VLOOKUP(Worksheet!$C$12,SavingsSupportTable,3,FALSE)*Worksheet!AO200*IFERROR(1+VLOOKUP(Worksheet!$C$12,SavingsSupportTable,MATCH(Worksheet!$G$13,HVACe_Options,0)+4,FALSE),1)/IF(Worksheet!M200&gt;0,Worksheet!M200,Worksheet!L200),""),"")</f>
        <v/>
      </c>
      <c r="K181" s="226" t="str">
        <f>IF(Worksheet!L200&lt;&gt;0, IFERROR(VLOOKUP(Worksheet!$C$12,SavingsSupportTable,2,FALSE)*Worksheet!AO200*IF(IFERROR(MATCH(Worksheet!$G$13,HVACe_Options,0),0)&gt;0,1+VLOOKUP(Worksheet!$C$12,SavingsSupportTable,4,FALSE),1)/IF(Worksheet!M200&gt;0,Worksheet!M200,Worksheet!L200),""),"")</f>
        <v/>
      </c>
      <c r="L181" s="226" t="str">
        <f t="shared" si="4"/>
        <v/>
      </c>
      <c r="M181" s="226" t="str">
        <f>IF(Worksheet!L200&lt;&gt;0,IFERROR(VLOOKUP(Worksheet!$C$12,SavingsSupportTable,3,FALSE)*Worksheet!AO200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200&gt;0,Worksheet!M200,Worksheet!L200),0),"")</f>
        <v/>
      </c>
      <c r="N181" s="226" t="str">
        <f t="shared" si="5"/>
        <v/>
      </c>
      <c r="R181">
        <f>IF(ISBLANK(Worksheet!M200)=FALSE,Worksheet!M200,"")</f>
        <v>0</v>
      </c>
      <c r="S181" t="str">
        <f>IF(Worksheet!A200="-","",IF(Worksheet!A200="",S180,Worksheet!A200))</f>
        <v/>
      </c>
      <c r="T181" t="str">
        <f>IF(S181="","",IF(AND(Worksheet!G200="",Worksheet!H200="")=TRUE,T180,IF(Worksheet!G200="","",Worksheet!G200)))</f>
        <v/>
      </c>
      <c r="U181" t="str">
        <f>IF(S181="","",IF(AND(Worksheet!G200="",Worksheet!H200="")=TRUE,U180,IF(Worksheet!H200="","",Worksheet!H200)))</f>
        <v/>
      </c>
      <c r="V181" t="str">
        <f>IF(Worksheet!N200="","",Worksheet!N200)</f>
        <v/>
      </c>
      <c r="W181" t="str">
        <f>IF(Worksheet!O200="","",Worksheet!O200)</f>
        <v/>
      </c>
      <c r="X181" t="str">
        <f>IF(Worksheet!F200=0,"",Worksheet!F200)</f>
        <v/>
      </c>
      <c r="Y181" t="str">
        <f>IF(Worksheet!P200=0,"",Worksheet!P200)</f>
        <v/>
      </c>
      <c r="AD181" s="21"/>
      <c r="AE181" s="21"/>
    </row>
    <row r="182" spans="1:31" x14ac:dyDescent="0.25">
      <c r="A182" t="str">
        <f>IF(ISERROR(VLOOKUP(Worksheet!N201,MeasureLookup,2,FALSE))=FALSE,VLOOKUP(Worksheet!N201,MeasureLookup,2,FALSE),"")</f>
        <v/>
      </c>
      <c r="D182">
        <f>IF(ISERROR(Worksheet!P201)=FALSE,Worksheet!P201,"")</f>
        <v>0</v>
      </c>
      <c r="E182" s="6" t="s">
        <v>727</v>
      </c>
      <c r="F182" s="178"/>
      <c r="G182" s="178"/>
      <c r="H182" s="224" t="str">
        <f>IF(Worksheet!AN201&lt;&gt;"",IF(Worksheet!AN201&gt;0,Worksheet!AN201/IF(Worksheet!M201&gt;0,Worksheet!M201,Worksheet!L201),""),"")</f>
        <v/>
      </c>
      <c r="I182" s="225">
        <f>IF(ISBLANK(Worksheet!L201)=FALSE,Worksheet!L201,"")</f>
        <v>0</v>
      </c>
      <c r="J182" s="226" t="str">
        <f>IF(Worksheet!L201&lt;&gt;0, IFERROR(VLOOKUP(Worksheet!$C$12,SavingsSupportTable,3,FALSE)*Worksheet!AO201*IFERROR(1+VLOOKUP(Worksheet!$C$12,SavingsSupportTable,MATCH(Worksheet!$G$13,HVACe_Options,0)+4,FALSE),1)/IF(Worksheet!M201&gt;0,Worksheet!M201,Worksheet!L201),""),"")</f>
        <v/>
      </c>
      <c r="K182" s="226" t="str">
        <f>IF(Worksheet!L201&lt;&gt;0, IFERROR(VLOOKUP(Worksheet!$C$12,SavingsSupportTable,2,FALSE)*Worksheet!AO201*IF(IFERROR(MATCH(Worksheet!$G$13,HVACe_Options,0),0)&gt;0,1+VLOOKUP(Worksheet!$C$12,SavingsSupportTable,4,FALSE),1)/IF(Worksheet!M201&gt;0,Worksheet!M201,Worksheet!L201),""),"")</f>
        <v/>
      </c>
      <c r="L182" s="226" t="str">
        <f t="shared" si="4"/>
        <v/>
      </c>
      <c r="M182" s="226" t="str">
        <f>IF(Worksheet!L201&lt;&gt;0,IFERROR(VLOOKUP(Worksheet!$C$12,SavingsSupportTable,3,FALSE)*Worksheet!AO201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201&gt;0,Worksheet!M201,Worksheet!L201),0),"")</f>
        <v/>
      </c>
      <c r="N182" s="226" t="str">
        <f t="shared" si="5"/>
        <v/>
      </c>
      <c r="R182">
        <f>IF(ISBLANK(Worksheet!M201)=FALSE,Worksheet!M201,"")</f>
        <v>0</v>
      </c>
      <c r="S182" t="str">
        <f>IF(Worksheet!A201="-","",IF(Worksheet!A201="",S181,Worksheet!A201))</f>
        <v/>
      </c>
      <c r="T182" t="str">
        <f>IF(S182="","",IF(AND(Worksheet!G201="",Worksheet!H201="")=TRUE,T181,IF(Worksheet!G201="","",Worksheet!G201)))</f>
        <v/>
      </c>
      <c r="U182" t="str">
        <f>IF(S182="","",IF(AND(Worksheet!G201="",Worksheet!H201="")=TRUE,U181,IF(Worksheet!H201="","",Worksheet!H201)))</f>
        <v/>
      </c>
      <c r="V182" t="str">
        <f>IF(Worksheet!N201="","",Worksheet!N201)</f>
        <v/>
      </c>
      <c r="W182" t="str">
        <f>IF(Worksheet!O201="","",Worksheet!O201)</f>
        <v/>
      </c>
      <c r="X182" t="str">
        <f>IF(Worksheet!F201=0,"",Worksheet!F201)</f>
        <v/>
      </c>
      <c r="Y182" t="str">
        <f>IF(Worksheet!P201=0,"",Worksheet!P201)</f>
        <v/>
      </c>
      <c r="AD182" s="21"/>
      <c r="AE182" s="21"/>
    </row>
    <row r="183" spans="1:31" x14ac:dyDescent="0.25">
      <c r="A183" t="str">
        <f>IF(ISERROR(VLOOKUP(Worksheet!N202,MeasureLookup,2,FALSE))=FALSE,VLOOKUP(Worksheet!N202,MeasureLookup,2,FALSE),"")</f>
        <v/>
      </c>
      <c r="D183">
        <f>IF(ISERROR(Worksheet!P202)=FALSE,Worksheet!P202,"")</f>
        <v>0</v>
      </c>
      <c r="E183" s="6" t="s">
        <v>727</v>
      </c>
      <c r="F183" s="178"/>
      <c r="G183" s="178"/>
      <c r="H183" s="224" t="str">
        <f>IF(Worksheet!AN202&lt;&gt;"",IF(Worksheet!AN202&gt;0,Worksheet!AN202/IF(Worksheet!M202&gt;0,Worksheet!M202,Worksheet!L202),""),"")</f>
        <v/>
      </c>
      <c r="I183" s="225">
        <f>IF(ISBLANK(Worksheet!L202)=FALSE,Worksheet!L202,"")</f>
        <v>0</v>
      </c>
      <c r="J183" s="226" t="str">
        <f>IF(Worksheet!L202&lt;&gt;0, IFERROR(VLOOKUP(Worksheet!$C$12,SavingsSupportTable,3,FALSE)*Worksheet!AO202*IFERROR(1+VLOOKUP(Worksheet!$C$12,SavingsSupportTable,MATCH(Worksheet!$G$13,HVACe_Options,0)+4,FALSE),1)/IF(Worksheet!M202&gt;0,Worksheet!M202,Worksheet!L202),""),"")</f>
        <v/>
      </c>
      <c r="K183" s="226" t="str">
        <f>IF(Worksheet!L202&lt;&gt;0, IFERROR(VLOOKUP(Worksheet!$C$12,SavingsSupportTable,2,FALSE)*Worksheet!AO202*IF(IFERROR(MATCH(Worksheet!$G$13,HVACe_Options,0),0)&gt;0,1+VLOOKUP(Worksheet!$C$12,SavingsSupportTable,4,FALSE),1)/IF(Worksheet!M202&gt;0,Worksheet!M202,Worksheet!L202),""),"")</f>
        <v/>
      </c>
      <c r="L183" s="226" t="str">
        <f t="shared" si="4"/>
        <v/>
      </c>
      <c r="M183" s="226" t="str">
        <f>IF(Worksheet!L202&lt;&gt;0,IFERROR(VLOOKUP(Worksheet!$C$12,SavingsSupportTable,3,FALSE)*Worksheet!AO202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202&gt;0,Worksheet!M202,Worksheet!L202),0),"")</f>
        <v/>
      </c>
      <c r="N183" s="226" t="str">
        <f t="shared" si="5"/>
        <v/>
      </c>
      <c r="R183">
        <f>IF(ISBLANK(Worksheet!M202)=FALSE,Worksheet!M202,"")</f>
        <v>0</v>
      </c>
      <c r="S183" t="str">
        <f>IF(Worksheet!A202="-","",IF(Worksheet!A202="",S182,Worksheet!A202))</f>
        <v/>
      </c>
      <c r="T183" t="str">
        <f>IF(S183="","",IF(AND(Worksheet!G202="",Worksheet!H202="")=TRUE,T182,IF(Worksheet!G202="","",Worksheet!G202)))</f>
        <v/>
      </c>
      <c r="U183" t="str">
        <f>IF(S183="","",IF(AND(Worksheet!G202="",Worksheet!H202="")=TRUE,U182,IF(Worksheet!H202="","",Worksheet!H202)))</f>
        <v/>
      </c>
      <c r="V183" t="str">
        <f>IF(Worksheet!N202="","",Worksheet!N202)</f>
        <v/>
      </c>
      <c r="W183" t="str">
        <f>IF(Worksheet!O202="","",Worksheet!O202)</f>
        <v/>
      </c>
      <c r="X183" t="str">
        <f>IF(Worksheet!F202=0,"",Worksheet!F202)</f>
        <v/>
      </c>
      <c r="Y183" t="str">
        <f>IF(Worksheet!P202=0,"",Worksheet!P202)</f>
        <v/>
      </c>
      <c r="AD183" s="21"/>
      <c r="AE183" s="21"/>
    </row>
    <row r="184" spans="1:31" x14ac:dyDescent="0.25">
      <c r="A184" t="str">
        <f>IF(ISERROR(VLOOKUP(Worksheet!N203,MeasureLookup,2,FALSE))=FALSE,VLOOKUP(Worksheet!N203,MeasureLookup,2,FALSE),"")</f>
        <v/>
      </c>
      <c r="D184">
        <f>IF(ISERROR(Worksheet!P203)=FALSE,Worksheet!P203,"")</f>
        <v>0</v>
      </c>
      <c r="E184" s="6" t="s">
        <v>727</v>
      </c>
      <c r="F184" s="178"/>
      <c r="G184" s="178"/>
      <c r="H184" s="224" t="str">
        <f>IF(Worksheet!AN203&lt;&gt;"",IF(Worksheet!AN203&gt;0,Worksheet!AN203/IF(Worksheet!M203&gt;0,Worksheet!M203,Worksheet!L203),""),"")</f>
        <v/>
      </c>
      <c r="I184" s="225">
        <f>IF(ISBLANK(Worksheet!L203)=FALSE,Worksheet!L203,"")</f>
        <v>0</v>
      </c>
      <c r="J184" s="226" t="str">
        <f>IF(Worksheet!L203&lt;&gt;0, IFERROR(VLOOKUP(Worksheet!$C$12,SavingsSupportTable,3,FALSE)*Worksheet!AO203*IFERROR(1+VLOOKUP(Worksheet!$C$12,SavingsSupportTable,MATCH(Worksheet!$G$13,HVACe_Options,0)+4,FALSE),1)/IF(Worksheet!M203&gt;0,Worksheet!M203,Worksheet!L203),""),"")</f>
        <v/>
      </c>
      <c r="K184" s="226" t="str">
        <f>IF(Worksheet!L203&lt;&gt;0, IFERROR(VLOOKUP(Worksheet!$C$12,SavingsSupportTable,2,FALSE)*Worksheet!AO203*IF(IFERROR(MATCH(Worksheet!$G$13,HVACe_Options,0),0)&gt;0,1+VLOOKUP(Worksheet!$C$12,SavingsSupportTable,4,FALSE),1)/IF(Worksheet!M203&gt;0,Worksheet!M203,Worksheet!L203),""),"")</f>
        <v/>
      </c>
      <c r="L184" s="226" t="str">
        <f t="shared" si="4"/>
        <v/>
      </c>
      <c r="M184" s="226" t="str">
        <f>IF(Worksheet!L203&lt;&gt;0,IFERROR(VLOOKUP(Worksheet!$C$12,SavingsSupportTable,3,FALSE)*Worksheet!AO203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203&gt;0,Worksheet!M203,Worksheet!L203),0),"")</f>
        <v/>
      </c>
      <c r="N184" s="226" t="str">
        <f t="shared" si="5"/>
        <v/>
      </c>
      <c r="R184">
        <f>IF(ISBLANK(Worksheet!M203)=FALSE,Worksheet!M203,"")</f>
        <v>0</v>
      </c>
      <c r="S184" t="str">
        <f>IF(Worksheet!A203="-","",IF(Worksheet!A203="",S183,Worksheet!A203))</f>
        <v/>
      </c>
      <c r="T184" t="str">
        <f>IF(S184="","",IF(AND(Worksheet!G203="",Worksheet!H203="")=TRUE,T183,IF(Worksheet!G203="","",Worksheet!G203)))</f>
        <v/>
      </c>
      <c r="U184" t="str">
        <f>IF(S184="","",IF(AND(Worksheet!G203="",Worksheet!H203="")=TRUE,U183,IF(Worksheet!H203="","",Worksheet!H203)))</f>
        <v/>
      </c>
      <c r="V184" t="str">
        <f>IF(Worksheet!N203="","",Worksheet!N203)</f>
        <v/>
      </c>
      <c r="W184" t="str">
        <f>IF(Worksheet!O203="","",Worksheet!O203)</f>
        <v/>
      </c>
      <c r="X184" t="str">
        <f>IF(Worksheet!F203=0,"",Worksheet!F203)</f>
        <v/>
      </c>
      <c r="Y184" t="str">
        <f>IF(Worksheet!P203=0,"",Worksheet!P203)</f>
        <v/>
      </c>
      <c r="AD184" s="21"/>
      <c r="AE184" s="21"/>
    </row>
    <row r="185" spans="1:31" x14ac:dyDescent="0.25">
      <c r="A185" t="str">
        <f>IF(ISERROR(VLOOKUP(Worksheet!N204,MeasureLookup,2,FALSE))=FALSE,VLOOKUP(Worksheet!N204,MeasureLookup,2,FALSE),"")</f>
        <v/>
      </c>
      <c r="D185">
        <f>IF(ISERROR(Worksheet!P204)=FALSE,Worksheet!P204,"")</f>
        <v>0</v>
      </c>
      <c r="E185" s="6" t="s">
        <v>727</v>
      </c>
      <c r="F185" s="178"/>
      <c r="G185" s="178"/>
      <c r="H185" s="224" t="str">
        <f>IF(Worksheet!AN204&lt;&gt;"",IF(Worksheet!AN204&gt;0,Worksheet!AN204/IF(Worksheet!M204&gt;0,Worksheet!M204,Worksheet!L204),""),"")</f>
        <v/>
      </c>
      <c r="I185" s="225">
        <f>IF(ISBLANK(Worksheet!L204)=FALSE,Worksheet!L204,"")</f>
        <v>0</v>
      </c>
      <c r="J185" s="226" t="str">
        <f>IF(Worksheet!L204&lt;&gt;0, IFERROR(VLOOKUP(Worksheet!$C$12,SavingsSupportTable,3,FALSE)*Worksheet!AO204*IFERROR(1+VLOOKUP(Worksheet!$C$12,SavingsSupportTable,MATCH(Worksheet!$G$13,HVACe_Options,0)+4,FALSE),1)/IF(Worksheet!M204&gt;0,Worksheet!M204,Worksheet!L204),""),"")</f>
        <v/>
      </c>
      <c r="K185" s="226" t="str">
        <f>IF(Worksheet!L204&lt;&gt;0, IFERROR(VLOOKUP(Worksheet!$C$12,SavingsSupportTable,2,FALSE)*Worksheet!AO204*IF(IFERROR(MATCH(Worksheet!$G$13,HVACe_Options,0),0)&gt;0,1+VLOOKUP(Worksheet!$C$12,SavingsSupportTable,4,FALSE),1)/IF(Worksheet!M204&gt;0,Worksheet!M204,Worksheet!L204),""),"")</f>
        <v/>
      </c>
      <c r="L185" s="226" t="str">
        <f t="shared" si="4"/>
        <v/>
      </c>
      <c r="M185" s="226" t="str">
        <f>IF(Worksheet!L204&lt;&gt;0,IFERROR(VLOOKUP(Worksheet!$C$12,SavingsSupportTable,3,FALSE)*Worksheet!AO204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204&gt;0,Worksheet!M204,Worksheet!L204),0),"")</f>
        <v/>
      </c>
      <c r="N185" s="226" t="str">
        <f t="shared" si="5"/>
        <v/>
      </c>
      <c r="R185">
        <f>IF(ISBLANK(Worksheet!M204)=FALSE,Worksheet!M204,"")</f>
        <v>0</v>
      </c>
      <c r="S185" t="str">
        <f>IF(Worksheet!A204="-","",IF(Worksheet!A204="",S184,Worksheet!A204))</f>
        <v/>
      </c>
      <c r="T185" t="str">
        <f>IF(S185="","",IF(AND(Worksheet!G204="",Worksheet!H204="")=TRUE,T184,IF(Worksheet!G204="","",Worksheet!G204)))</f>
        <v/>
      </c>
      <c r="U185" t="str">
        <f>IF(S185="","",IF(AND(Worksheet!G204="",Worksheet!H204="")=TRUE,U184,IF(Worksheet!H204="","",Worksheet!H204)))</f>
        <v/>
      </c>
      <c r="V185" t="str">
        <f>IF(Worksheet!N204="","",Worksheet!N204)</f>
        <v/>
      </c>
      <c r="W185" t="str">
        <f>IF(Worksheet!O204="","",Worksheet!O204)</f>
        <v/>
      </c>
      <c r="X185" t="str">
        <f>IF(Worksheet!F204=0,"",Worksheet!F204)</f>
        <v/>
      </c>
      <c r="Y185" t="str">
        <f>IF(Worksheet!P204=0,"",Worksheet!P204)</f>
        <v/>
      </c>
      <c r="AD185" s="21"/>
      <c r="AE185" s="21"/>
    </row>
    <row r="186" spans="1:31" x14ac:dyDescent="0.25">
      <c r="A186" t="str">
        <f>IF(ISERROR(VLOOKUP(Worksheet!N205,MeasureLookup,2,FALSE))=FALSE,VLOOKUP(Worksheet!N205,MeasureLookup,2,FALSE),"")</f>
        <v/>
      </c>
      <c r="D186">
        <f>IF(ISERROR(Worksheet!P205)=FALSE,Worksheet!P205,"")</f>
        <v>0</v>
      </c>
      <c r="E186" s="6" t="s">
        <v>727</v>
      </c>
      <c r="F186" s="178"/>
      <c r="G186" s="178"/>
      <c r="H186" s="224" t="str">
        <f>IF(Worksheet!AN205&lt;&gt;"",IF(Worksheet!AN205&gt;0,Worksheet!AN205/IF(Worksheet!M205&gt;0,Worksheet!M205,Worksheet!L205),""),"")</f>
        <v/>
      </c>
      <c r="I186" s="225">
        <f>IF(ISBLANK(Worksheet!L205)=FALSE,Worksheet!L205,"")</f>
        <v>0</v>
      </c>
      <c r="J186" s="226" t="str">
        <f>IF(Worksheet!L205&lt;&gt;0, IFERROR(VLOOKUP(Worksheet!$C$12,SavingsSupportTable,3,FALSE)*Worksheet!AO205*IFERROR(1+VLOOKUP(Worksheet!$C$12,SavingsSupportTable,MATCH(Worksheet!$G$13,HVACe_Options,0)+4,FALSE),1)/IF(Worksheet!M205&gt;0,Worksheet!M205,Worksheet!L205),""),"")</f>
        <v/>
      </c>
      <c r="K186" s="226" t="str">
        <f>IF(Worksheet!L205&lt;&gt;0, IFERROR(VLOOKUP(Worksheet!$C$12,SavingsSupportTable,2,FALSE)*Worksheet!AO205*IF(IFERROR(MATCH(Worksheet!$G$13,HVACe_Options,0),0)&gt;0,1+VLOOKUP(Worksheet!$C$12,SavingsSupportTable,4,FALSE),1)/IF(Worksheet!M205&gt;0,Worksheet!M205,Worksheet!L205),""),"")</f>
        <v/>
      </c>
      <c r="L186" s="226" t="str">
        <f t="shared" si="4"/>
        <v/>
      </c>
      <c r="M186" s="226" t="str">
        <f>IF(Worksheet!L205&lt;&gt;0,IFERROR(VLOOKUP(Worksheet!$C$12,SavingsSupportTable,3,FALSE)*Worksheet!AO205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205&gt;0,Worksheet!M205,Worksheet!L205),0),"")</f>
        <v/>
      </c>
      <c r="N186" s="226" t="str">
        <f t="shared" si="5"/>
        <v/>
      </c>
      <c r="R186">
        <f>IF(ISBLANK(Worksheet!M205)=FALSE,Worksheet!M205,"")</f>
        <v>0</v>
      </c>
      <c r="S186" t="str">
        <f>IF(Worksheet!A205="-","",IF(Worksheet!A205="",S185,Worksheet!A205))</f>
        <v/>
      </c>
      <c r="T186" t="str">
        <f>IF(S186="","",IF(AND(Worksheet!G205="",Worksheet!H205="")=TRUE,T185,IF(Worksheet!G205="","",Worksheet!G205)))</f>
        <v/>
      </c>
      <c r="U186" t="str">
        <f>IF(S186="","",IF(AND(Worksheet!G205="",Worksheet!H205="")=TRUE,U185,IF(Worksheet!H205="","",Worksheet!H205)))</f>
        <v/>
      </c>
      <c r="V186" t="str">
        <f>IF(Worksheet!N205="","",Worksheet!N205)</f>
        <v/>
      </c>
      <c r="W186" t="str">
        <f>IF(Worksheet!O205="","",Worksheet!O205)</f>
        <v/>
      </c>
      <c r="X186" t="str">
        <f>IF(Worksheet!F205=0,"",Worksheet!F205)</f>
        <v/>
      </c>
      <c r="Y186" t="str">
        <f>IF(Worksheet!P205=0,"",Worksheet!P205)</f>
        <v/>
      </c>
      <c r="AD186" s="21"/>
      <c r="AE186" s="21"/>
    </row>
    <row r="187" spans="1:31" x14ac:dyDescent="0.25">
      <c r="A187" t="str">
        <f>IF(ISERROR(VLOOKUP(Worksheet!N206,MeasureLookup,2,FALSE))=FALSE,VLOOKUP(Worksheet!N206,MeasureLookup,2,FALSE),"")</f>
        <v/>
      </c>
      <c r="D187">
        <f>IF(ISERROR(Worksheet!P206)=FALSE,Worksheet!P206,"")</f>
        <v>0</v>
      </c>
      <c r="E187" s="6" t="s">
        <v>727</v>
      </c>
      <c r="F187" s="178"/>
      <c r="G187" s="178"/>
      <c r="H187" s="224" t="str">
        <f>IF(Worksheet!AN206&lt;&gt;"",IF(Worksheet!AN206&gt;0,Worksheet!AN206/IF(Worksheet!M206&gt;0,Worksheet!M206,Worksheet!L206),""),"")</f>
        <v/>
      </c>
      <c r="I187" s="225">
        <f>IF(ISBLANK(Worksheet!L206)=FALSE,Worksheet!L206,"")</f>
        <v>0</v>
      </c>
      <c r="J187" s="226" t="str">
        <f>IF(Worksheet!L206&lt;&gt;0, IFERROR(VLOOKUP(Worksheet!$C$12,SavingsSupportTable,3,FALSE)*Worksheet!AO206*IFERROR(1+VLOOKUP(Worksheet!$C$12,SavingsSupportTable,MATCH(Worksheet!$G$13,HVACe_Options,0)+4,FALSE),1)/IF(Worksheet!M206&gt;0,Worksheet!M206,Worksheet!L206),""),"")</f>
        <v/>
      </c>
      <c r="K187" s="226" t="str">
        <f>IF(Worksheet!L206&lt;&gt;0, IFERROR(VLOOKUP(Worksheet!$C$12,SavingsSupportTable,2,FALSE)*Worksheet!AO206*IF(IFERROR(MATCH(Worksheet!$G$13,HVACe_Options,0),0)&gt;0,1+VLOOKUP(Worksheet!$C$12,SavingsSupportTable,4,FALSE),1)/IF(Worksheet!M206&gt;0,Worksheet!M206,Worksheet!L206),""),"")</f>
        <v/>
      </c>
      <c r="L187" s="226" t="str">
        <f t="shared" si="4"/>
        <v/>
      </c>
      <c r="M187" s="226" t="str">
        <f>IF(Worksheet!L206&lt;&gt;0,IFERROR(VLOOKUP(Worksheet!$C$12,SavingsSupportTable,3,FALSE)*Worksheet!AO206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206&gt;0,Worksheet!M206,Worksheet!L206),0),"")</f>
        <v/>
      </c>
      <c r="N187" s="226" t="str">
        <f t="shared" si="5"/>
        <v/>
      </c>
      <c r="R187">
        <f>IF(ISBLANK(Worksheet!M206)=FALSE,Worksheet!M206,"")</f>
        <v>0</v>
      </c>
      <c r="S187" t="str">
        <f>IF(Worksheet!A206="-","",IF(Worksheet!A206="",S186,Worksheet!A206))</f>
        <v/>
      </c>
      <c r="T187" t="str">
        <f>IF(S187="","",IF(AND(Worksheet!G206="",Worksheet!H206="")=TRUE,T186,IF(Worksheet!G206="","",Worksheet!G206)))</f>
        <v/>
      </c>
      <c r="U187" t="str">
        <f>IF(S187="","",IF(AND(Worksheet!G206="",Worksheet!H206="")=TRUE,U186,IF(Worksheet!H206="","",Worksheet!H206)))</f>
        <v/>
      </c>
      <c r="V187" t="str">
        <f>IF(Worksheet!N206="","",Worksheet!N206)</f>
        <v/>
      </c>
      <c r="W187" t="str">
        <f>IF(Worksheet!O206="","",Worksheet!O206)</f>
        <v/>
      </c>
      <c r="X187" t="str">
        <f>IF(Worksheet!F206=0,"",Worksheet!F206)</f>
        <v/>
      </c>
      <c r="Y187" t="str">
        <f>IF(Worksheet!P206=0,"",Worksheet!P206)</f>
        <v/>
      </c>
      <c r="AD187" s="21"/>
      <c r="AE187" s="21"/>
    </row>
    <row r="188" spans="1:31" x14ac:dyDescent="0.25">
      <c r="A188" t="str">
        <f>IF(ISERROR(VLOOKUP(Worksheet!N207,MeasureLookup,2,FALSE))=FALSE,VLOOKUP(Worksheet!N207,MeasureLookup,2,FALSE),"")</f>
        <v/>
      </c>
      <c r="D188">
        <f>IF(ISERROR(Worksheet!P207)=FALSE,Worksheet!P207,"")</f>
        <v>0</v>
      </c>
      <c r="E188" s="6" t="s">
        <v>727</v>
      </c>
      <c r="F188" s="178"/>
      <c r="G188" s="178"/>
      <c r="H188" s="224" t="str">
        <f>IF(Worksheet!AN207&lt;&gt;"",IF(Worksheet!AN207&gt;0,Worksheet!AN207/IF(Worksheet!M207&gt;0,Worksheet!M207,Worksheet!L207),""),"")</f>
        <v/>
      </c>
      <c r="I188" s="225">
        <f>IF(ISBLANK(Worksheet!L207)=FALSE,Worksheet!L207,"")</f>
        <v>0</v>
      </c>
      <c r="J188" s="226" t="str">
        <f>IF(Worksheet!L207&lt;&gt;0, IFERROR(VLOOKUP(Worksheet!$C$12,SavingsSupportTable,3,FALSE)*Worksheet!AO207*IFERROR(1+VLOOKUP(Worksheet!$C$12,SavingsSupportTable,MATCH(Worksheet!$G$13,HVACe_Options,0)+4,FALSE),1)/IF(Worksheet!M207&gt;0,Worksheet!M207,Worksheet!L207),""),"")</f>
        <v/>
      </c>
      <c r="K188" s="226" t="str">
        <f>IF(Worksheet!L207&lt;&gt;0, IFERROR(VLOOKUP(Worksheet!$C$12,SavingsSupportTable,2,FALSE)*Worksheet!AO207*IF(IFERROR(MATCH(Worksheet!$G$13,HVACe_Options,0),0)&gt;0,1+VLOOKUP(Worksheet!$C$12,SavingsSupportTable,4,FALSE),1)/IF(Worksheet!M207&gt;0,Worksheet!M207,Worksheet!L207),""),"")</f>
        <v/>
      </c>
      <c r="L188" s="226" t="str">
        <f t="shared" si="4"/>
        <v/>
      </c>
      <c r="M188" s="226" t="str">
        <f>IF(Worksheet!L207&lt;&gt;0,IFERROR(VLOOKUP(Worksheet!$C$12,SavingsSupportTable,3,FALSE)*Worksheet!AO207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207&gt;0,Worksheet!M207,Worksheet!L207),0),"")</f>
        <v/>
      </c>
      <c r="N188" s="226" t="str">
        <f t="shared" si="5"/>
        <v/>
      </c>
      <c r="R188">
        <f>IF(ISBLANK(Worksheet!M207)=FALSE,Worksheet!M207,"")</f>
        <v>0</v>
      </c>
      <c r="S188" t="str">
        <f>IF(Worksheet!A207="-","",IF(Worksheet!A207="",S187,Worksheet!A207))</f>
        <v/>
      </c>
      <c r="T188" t="str">
        <f>IF(S188="","",IF(AND(Worksheet!G207="",Worksheet!H207="")=TRUE,T187,IF(Worksheet!G207="","",Worksheet!G207)))</f>
        <v/>
      </c>
      <c r="U188" t="str">
        <f>IF(S188="","",IF(AND(Worksheet!G207="",Worksheet!H207="")=TRUE,U187,IF(Worksheet!H207="","",Worksheet!H207)))</f>
        <v/>
      </c>
      <c r="V188" t="str">
        <f>IF(Worksheet!N207="","",Worksheet!N207)</f>
        <v/>
      </c>
      <c r="W188" t="str">
        <f>IF(Worksheet!O207="","",Worksheet!O207)</f>
        <v/>
      </c>
      <c r="X188" t="str">
        <f>IF(Worksheet!F207=0,"",Worksheet!F207)</f>
        <v/>
      </c>
      <c r="Y188" t="str">
        <f>IF(Worksheet!P207=0,"",Worksheet!P207)</f>
        <v/>
      </c>
      <c r="AD188" s="21"/>
      <c r="AE188" s="21"/>
    </row>
    <row r="189" spans="1:31" x14ac:dyDescent="0.25">
      <c r="A189" t="str">
        <f>IF(ISERROR(VLOOKUP(Worksheet!N208,MeasureLookup,2,FALSE))=FALSE,VLOOKUP(Worksheet!N208,MeasureLookup,2,FALSE),"")</f>
        <v/>
      </c>
      <c r="D189">
        <f>IF(ISERROR(Worksheet!P208)=FALSE,Worksheet!P208,"")</f>
        <v>0</v>
      </c>
      <c r="E189" s="6" t="s">
        <v>727</v>
      </c>
      <c r="F189" s="178"/>
      <c r="G189" s="178"/>
      <c r="H189" s="224" t="str">
        <f>IF(Worksheet!AN208&lt;&gt;"",IF(Worksheet!AN208&gt;0,Worksheet!AN208/IF(Worksheet!M208&gt;0,Worksheet!M208,Worksheet!L208),""),"")</f>
        <v/>
      </c>
      <c r="I189" s="225">
        <f>IF(ISBLANK(Worksheet!L208)=FALSE,Worksheet!L208,"")</f>
        <v>0</v>
      </c>
      <c r="J189" s="226" t="str">
        <f>IF(Worksheet!L208&lt;&gt;0, IFERROR(VLOOKUP(Worksheet!$C$12,SavingsSupportTable,3,FALSE)*Worksheet!AO208*IFERROR(1+VLOOKUP(Worksheet!$C$12,SavingsSupportTable,MATCH(Worksheet!$G$13,HVACe_Options,0)+4,FALSE),1)/IF(Worksheet!M208&gt;0,Worksheet!M208,Worksheet!L208),""),"")</f>
        <v/>
      </c>
      <c r="K189" s="226" t="str">
        <f>IF(Worksheet!L208&lt;&gt;0, IFERROR(VLOOKUP(Worksheet!$C$12,SavingsSupportTable,2,FALSE)*Worksheet!AO208*IF(IFERROR(MATCH(Worksheet!$G$13,HVACe_Options,0),0)&gt;0,1+VLOOKUP(Worksheet!$C$12,SavingsSupportTable,4,FALSE),1)/IF(Worksheet!M208&gt;0,Worksheet!M208,Worksheet!L208),""),"")</f>
        <v/>
      </c>
      <c r="L189" s="226" t="str">
        <f t="shared" si="4"/>
        <v/>
      </c>
      <c r="M189" s="226" t="str">
        <f>IF(Worksheet!L208&lt;&gt;0,IFERROR(VLOOKUP(Worksheet!$C$12,SavingsSupportTable,3,FALSE)*Worksheet!AO208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208&gt;0,Worksheet!M208,Worksheet!L208),0),"")</f>
        <v/>
      </c>
      <c r="N189" s="226" t="str">
        <f t="shared" si="5"/>
        <v/>
      </c>
      <c r="R189">
        <f>IF(ISBLANK(Worksheet!M208)=FALSE,Worksheet!M208,"")</f>
        <v>0</v>
      </c>
      <c r="S189" t="str">
        <f>IF(Worksheet!A208="-","",IF(Worksheet!A208="",S188,Worksheet!A208))</f>
        <v/>
      </c>
      <c r="T189" t="str">
        <f>IF(S189="","",IF(AND(Worksheet!G208="",Worksheet!H208="")=TRUE,T188,IF(Worksheet!G208="","",Worksheet!G208)))</f>
        <v/>
      </c>
      <c r="U189" t="str">
        <f>IF(S189="","",IF(AND(Worksheet!G208="",Worksheet!H208="")=TRUE,U188,IF(Worksheet!H208="","",Worksheet!H208)))</f>
        <v/>
      </c>
      <c r="V189" t="str">
        <f>IF(Worksheet!N208="","",Worksheet!N208)</f>
        <v/>
      </c>
      <c r="W189" t="str">
        <f>IF(Worksheet!O208="","",Worksheet!O208)</f>
        <v/>
      </c>
      <c r="X189" t="str">
        <f>IF(Worksheet!F208=0,"",Worksheet!F208)</f>
        <v/>
      </c>
      <c r="Y189" t="str">
        <f>IF(Worksheet!P208=0,"",Worksheet!P208)</f>
        <v/>
      </c>
      <c r="AD189" s="21"/>
      <c r="AE189" s="21"/>
    </row>
    <row r="190" spans="1:31" x14ac:dyDescent="0.25">
      <c r="A190" t="str">
        <f>IF(ISERROR(VLOOKUP(Worksheet!N209,MeasureLookup,2,FALSE))=FALSE,VLOOKUP(Worksheet!N209,MeasureLookup,2,FALSE),"")</f>
        <v/>
      </c>
      <c r="D190">
        <f>IF(ISERROR(Worksheet!P209)=FALSE,Worksheet!P209,"")</f>
        <v>0</v>
      </c>
      <c r="E190" s="6" t="s">
        <v>727</v>
      </c>
      <c r="F190" s="178"/>
      <c r="G190" s="178"/>
      <c r="H190" s="224" t="str">
        <f>IF(Worksheet!AN209&lt;&gt;"",IF(Worksheet!AN209&gt;0,Worksheet!AN209/IF(Worksheet!M209&gt;0,Worksheet!M209,Worksheet!L209),""),"")</f>
        <v/>
      </c>
      <c r="I190" s="225">
        <f>IF(ISBLANK(Worksheet!L209)=FALSE,Worksheet!L209,"")</f>
        <v>0</v>
      </c>
      <c r="J190" s="226" t="str">
        <f>IF(Worksheet!L209&lt;&gt;0, IFERROR(VLOOKUP(Worksheet!$C$12,SavingsSupportTable,3,FALSE)*Worksheet!AO209*IFERROR(1+VLOOKUP(Worksheet!$C$12,SavingsSupportTable,MATCH(Worksheet!$G$13,HVACe_Options,0)+4,FALSE),1)/IF(Worksheet!M209&gt;0,Worksheet!M209,Worksheet!L209),""),"")</f>
        <v/>
      </c>
      <c r="K190" s="226" t="str">
        <f>IF(Worksheet!L209&lt;&gt;0, IFERROR(VLOOKUP(Worksheet!$C$12,SavingsSupportTable,2,FALSE)*Worksheet!AO209*IF(IFERROR(MATCH(Worksheet!$G$13,HVACe_Options,0),0)&gt;0,1+VLOOKUP(Worksheet!$C$12,SavingsSupportTable,4,FALSE),1)/IF(Worksheet!M209&gt;0,Worksheet!M209,Worksheet!L209),""),"")</f>
        <v/>
      </c>
      <c r="L190" s="226" t="str">
        <f t="shared" si="4"/>
        <v/>
      </c>
      <c r="M190" s="226" t="str">
        <f>IF(Worksheet!L209&lt;&gt;0,IFERROR(VLOOKUP(Worksheet!$C$12,SavingsSupportTable,3,FALSE)*Worksheet!AO209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209&gt;0,Worksheet!M209,Worksheet!L209),0),"")</f>
        <v/>
      </c>
      <c r="N190" s="226" t="str">
        <f t="shared" si="5"/>
        <v/>
      </c>
      <c r="R190">
        <f>IF(ISBLANK(Worksheet!M209)=FALSE,Worksheet!M209,"")</f>
        <v>0</v>
      </c>
      <c r="S190" t="str">
        <f>IF(Worksheet!A209="-","",IF(Worksheet!A209="",S189,Worksheet!A209))</f>
        <v/>
      </c>
      <c r="T190" t="str">
        <f>IF(S190="","",IF(AND(Worksheet!G209="",Worksheet!H209="")=TRUE,T189,IF(Worksheet!G209="","",Worksheet!G209)))</f>
        <v/>
      </c>
      <c r="U190" t="str">
        <f>IF(S190="","",IF(AND(Worksheet!G209="",Worksheet!H209="")=TRUE,U189,IF(Worksheet!H209="","",Worksheet!H209)))</f>
        <v/>
      </c>
      <c r="V190" t="str">
        <f>IF(Worksheet!N209="","",Worksheet!N209)</f>
        <v/>
      </c>
      <c r="W190" t="str">
        <f>IF(Worksheet!O209="","",Worksheet!O209)</f>
        <v/>
      </c>
      <c r="X190" t="str">
        <f>IF(Worksheet!F209=0,"",Worksheet!F209)</f>
        <v/>
      </c>
      <c r="Y190" t="str">
        <f>IF(Worksheet!P209=0,"",Worksheet!P209)</f>
        <v/>
      </c>
      <c r="AD190" s="21"/>
      <c r="AE190" s="21"/>
    </row>
    <row r="191" spans="1:31" x14ac:dyDescent="0.25">
      <c r="A191" t="str">
        <f>IF(ISERROR(VLOOKUP(Worksheet!N210,MeasureLookup,2,FALSE))=FALSE,VLOOKUP(Worksheet!N210,MeasureLookup,2,FALSE),"")</f>
        <v/>
      </c>
      <c r="D191">
        <f>IF(ISERROR(Worksheet!P210)=FALSE,Worksheet!P210,"")</f>
        <v>0</v>
      </c>
      <c r="E191" s="6" t="s">
        <v>727</v>
      </c>
      <c r="F191" s="178"/>
      <c r="G191" s="178"/>
      <c r="H191" s="224" t="str">
        <f>IF(Worksheet!AN210&lt;&gt;"",IF(Worksheet!AN210&gt;0,Worksheet!AN210/IF(Worksheet!M210&gt;0,Worksheet!M210,Worksheet!L210),""),"")</f>
        <v/>
      </c>
      <c r="I191" s="225">
        <f>IF(ISBLANK(Worksheet!L210)=FALSE,Worksheet!L210,"")</f>
        <v>0</v>
      </c>
      <c r="J191" s="226" t="str">
        <f>IF(Worksheet!L210&lt;&gt;0, IFERROR(VLOOKUP(Worksheet!$C$12,SavingsSupportTable,3,FALSE)*Worksheet!AO210*IFERROR(1+VLOOKUP(Worksheet!$C$12,SavingsSupportTable,MATCH(Worksheet!$G$13,HVACe_Options,0)+4,FALSE),1)/IF(Worksheet!M210&gt;0,Worksheet!M210,Worksheet!L210),""),"")</f>
        <v/>
      </c>
      <c r="K191" s="226" t="str">
        <f>IF(Worksheet!L210&lt;&gt;0, IFERROR(VLOOKUP(Worksheet!$C$12,SavingsSupportTable,2,FALSE)*Worksheet!AO210*IF(IFERROR(MATCH(Worksheet!$G$13,HVACe_Options,0),0)&gt;0,1+VLOOKUP(Worksheet!$C$12,SavingsSupportTable,4,FALSE),1)/IF(Worksheet!M210&gt;0,Worksheet!M210,Worksheet!L210),""),"")</f>
        <v/>
      </c>
      <c r="L191" s="226" t="str">
        <f t="shared" si="4"/>
        <v/>
      </c>
      <c r="M191" s="226" t="str">
        <f>IF(Worksheet!L210&lt;&gt;0,IFERROR(VLOOKUP(Worksheet!$C$12,SavingsSupportTable,3,FALSE)*Worksheet!AO210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210&gt;0,Worksheet!M210,Worksheet!L210),0),"")</f>
        <v/>
      </c>
      <c r="N191" s="226" t="str">
        <f t="shared" si="5"/>
        <v/>
      </c>
      <c r="R191">
        <f>IF(ISBLANK(Worksheet!M210)=FALSE,Worksheet!M210,"")</f>
        <v>0</v>
      </c>
      <c r="S191" t="str">
        <f>IF(Worksheet!A210="-","",IF(Worksheet!A210="",S190,Worksheet!A210))</f>
        <v/>
      </c>
      <c r="T191" t="str">
        <f>IF(S191="","",IF(AND(Worksheet!G210="",Worksheet!H210="")=TRUE,T190,IF(Worksheet!G210="","",Worksheet!G210)))</f>
        <v/>
      </c>
      <c r="U191" t="str">
        <f>IF(S191="","",IF(AND(Worksheet!G210="",Worksheet!H210="")=TRUE,U190,IF(Worksheet!H210="","",Worksheet!H210)))</f>
        <v/>
      </c>
      <c r="V191" t="str">
        <f>IF(Worksheet!N210="","",Worksheet!N210)</f>
        <v/>
      </c>
      <c r="W191" t="str">
        <f>IF(Worksheet!O210="","",Worksheet!O210)</f>
        <v/>
      </c>
      <c r="X191" t="str">
        <f>IF(Worksheet!F210=0,"",Worksheet!F210)</f>
        <v/>
      </c>
      <c r="Y191" t="str">
        <f>IF(Worksheet!P210=0,"",Worksheet!P210)</f>
        <v/>
      </c>
      <c r="AD191" s="21"/>
      <c r="AE191" s="21"/>
    </row>
    <row r="192" spans="1:31" x14ac:dyDescent="0.25">
      <c r="A192" t="str">
        <f>IF(ISERROR(VLOOKUP(Worksheet!N211,MeasureLookup,2,FALSE))=FALSE,VLOOKUP(Worksheet!N211,MeasureLookup,2,FALSE),"")</f>
        <v/>
      </c>
      <c r="D192">
        <f>IF(ISERROR(Worksheet!P211)=FALSE,Worksheet!P211,"")</f>
        <v>0</v>
      </c>
      <c r="E192" s="6" t="s">
        <v>727</v>
      </c>
      <c r="F192" s="178"/>
      <c r="G192" s="178"/>
      <c r="H192" s="224" t="str">
        <f>IF(Worksheet!AN211&lt;&gt;"",IF(Worksheet!AN211&gt;0,Worksheet!AN211/IF(Worksheet!M211&gt;0,Worksheet!M211,Worksheet!L211),""),"")</f>
        <v/>
      </c>
      <c r="I192" s="225">
        <f>IF(ISBLANK(Worksheet!L211)=FALSE,Worksheet!L211,"")</f>
        <v>0</v>
      </c>
      <c r="J192" s="226" t="str">
        <f>IF(Worksheet!L211&lt;&gt;0, IFERROR(VLOOKUP(Worksheet!$C$12,SavingsSupportTable,3,FALSE)*Worksheet!AO211*IFERROR(1+VLOOKUP(Worksheet!$C$12,SavingsSupportTable,MATCH(Worksheet!$G$13,HVACe_Options,0)+4,FALSE),1)/IF(Worksheet!M211&gt;0,Worksheet!M211,Worksheet!L211),""),"")</f>
        <v/>
      </c>
      <c r="K192" s="226" t="str">
        <f>IF(Worksheet!L211&lt;&gt;0, IFERROR(VLOOKUP(Worksheet!$C$12,SavingsSupportTable,2,FALSE)*Worksheet!AO211*IF(IFERROR(MATCH(Worksheet!$G$13,HVACe_Options,0),0)&gt;0,1+VLOOKUP(Worksheet!$C$12,SavingsSupportTable,4,FALSE),1)/IF(Worksheet!M211&gt;0,Worksheet!M211,Worksheet!L211),""),"")</f>
        <v/>
      </c>
      <c r="L192" s="226" t="str">
        <f t="shared" si="4"/>
        <v/>
      </c>
      <c r="M192" s="226" t="str">
        <f>IF(Worksheet!L211&lt;&gt;0,IFERROR(VLOOKUP(Worksheet!$C$12,SavingsSupportTable,3,FALSE)*Worksheet!AO211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211&gt;0,Worksheet!M211,Worksheet!L211),0),"")</f>
        <v/>
      </c>
      <c r="N192" s="226" t="str">
        <f t="shared" si="5"/>
        <v/>
      </c>
      <c r="R192">
        <f>IF(ISBLANK(Worksheet!M211)=FALSE,Worksheet!M211,"")</f>
        <v>0</v>
      </c>
      <c r="S192" t="str">
        <f>IF(Worksheet!A211="-","",IF(Worksheet!A211="",S191,Worksheet!A211))</f>
        <v/>
      </c>
      <c r="T192" t="str">
        <f>IF(S192="","",IF(AND(Worksheet!G211="",Worksheet!H211="")=TRUE,T191,IF(Worksheet!G211="","",Worksheet!G211)))</f>
        <v/>
      </c>
      <c r="U192" t="str">
        <f>IF(S192="","",IF(AND(Worksheet!G211="",Worksheet!H211="")=TRUE,U191,IF(Worksheet!H211="","",Worksheet!H211)))</f>
        <v/>
      </c>
      <c r="V192" t="str">
        <f>IF(Worksheet!N211="","",Worksheet!N211)</f>
        <v/>
      </c>
      <c r="W192" t="str">
        <f>IF(Worksheet!O211="","",Worksheet!O211)</f>
        <v/>
      </c>
      <c r="X192" t="str">
        <f>IF(Worksheet!F211=0,"",Worksheet!F211)</f>
        <v/>
      </c>
      <c r="Y192" t="str">
        <f>IF(Worksheet!P211=0,"",Worksheet!P211)</f>
        <v/>
      </c>
      <c r="AD192" s="21"/>
      <c r="AE192" s="21"/>
    </row>
    <row r="193" spans="1:31" x14ac:dyDescent="0.25">
      <c r="A193" t="str">
        <f>IF(ISERROR(VLOOKUP(Worksheet!N212,MeasureLookup,2,FALSE))=FALSE,VLOOKUP(Worksheet!N212,MeasureLookup,2,FALSE),"")</f>
        <v/>
      </c>
      <c r="D193">
        <f>IF(ISERROR(Worksheet!P212)=FALSE,Worksheet!P212,"")</f>
        <v>0</v>
      </c>
      <c r="E193" s="6" t="s">
        <v>727</v>
      </c>
      <c r="F193" s="178"/>
      <c r="G193" s="178"/>
      <c r="H193" s="224" t="str">
        <f>IF(Worksheet!AN212&lt;&gt;"",IF(Worksheet!AN212&gt;0,Worksheet!AN212/IF(Worksheet!M212&gt;0,Worksheet!M212,Worksheet!L212),""),"")</f>
        <v/>
      </c>
      <c r="I193" s="225">
        <f>IF(ISBLANK(Worksheet!L212)=FALSE,Worksheet!L212,"")</f>
        <v>0</v>
      </c>
      <c r="J193" s="226" t="str">
        <f>IF(Worksheet!L212&lt;&gt;0, IFERROR(VLOOKUP(Worksheet!$C$12,SavingsSupportTable,3,FALSE)*Worksheet!AO212*IFERROR(1+VLOOKUP(Worksheet!$C$12,SavingsSupportTable,MATCH(Worksheet!$G$13,HVACe_Options,0)+4,FALSE),1)/IF(Worksheet!M212&gt;0,Worksheet!M212,Worksheet!L212),""),"")</f>
        <v/>
      </c>
      <c r="K193" s="226" t="str">
        <f>IF(Worksheet!L212&lt;&gt;0, IFERROR(VLOOKUP(Worksheet!$C$12,SavingsSupportTable,2,FALSE)*Worksheet!AO212*IF(IFERROR(MATCH(Worksheet!$G$13,HVACe_Options,0),0)&gt;0,1+VLOOKUP(Worksheet!$C$12,SavingsSupportTable,4,FALSE),1)/IF(Worksheet!M212&gt;0,Worksheet!M212,Worksheet!L212),""),"")</f>
        <v/>
      </c>
      <c r="L193" s="226" t="str">
        <f t="shared" si="4"/>
        <v/>
      </c>
      <c r="M193" s="226" t="str">
        <f>IF(Worksheet!L212&lt;&gt;0,IFERROR(VLOOKUP(Worksheet!$C$12,SavingsSupportTable,3,FALSE)*Worksheet!AO212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212&gt;0,Worksheet!M212,Worksheet!L212),0),"")</f>
        <v/>
      </c>
      <c r="N193" s="226" t="str">
        <f t="shared" si="5"/>
        <v/>
      </c>
      <c r="R193">
        <f>IF(ISBLANK(Worksheet!M212)=FALSE,Worksheet!M212,"")</f>
        <v>0</v>
      </c>
      <c r="S193" t="str">
        <f>IF(Worksheet!A212="-","",IF(Worksheet!A212="",S192,Worksheet!A212))</f>
        <v/>
      </c>
      <c r="T193" t="str">
        <f>IF(S193="","",IF(AND(Worksheet!G212="",Worksheet!H212="")=TRUE,T192,IF(Worksheet!G212="","",Worksheet!G212)))</f>
        <v/>
      </c>
      <c r="U193" t="str">
        <f>IF(S193="","",IF(AND(Worksheet!G212="",Worksheet!H212="")=TRUE,U192,IF(Worksheet!H212="","",Worksheet!H212)))</f>
        <v/>
      </c>
      <c r="V193" t="str">
        <f>IF(Worksheet!N212="","",Worksheet!N212)</f>
        <v/>
      </c>
      <c r="W193" t="str">
        <f>IF(Worksheet!O212="","",Worksheet!O212)</f>
        <v/>
      </c>
      <c r="X193" t="str">
        <f>IF(Worksheet!F212=0,"",Worksheet!F212)</f>
        <v/>
      </c>
      <c r="Y193" t="str">
        <f>IF(Worksheet!P212=0,"",Worksheet!P212)</f>
        <v/>
      </c>
      <c r="AD193" s="21"/>
      <c r="AE193" s="21"/>
    </row>
    <row r="194" spans="1:31" x14ac:dyDescent="0.25">
      <c r="A194" t="str">
        <f>IF(ISERROR(VLOOKUP(Worksheet!N213,MeasureLookup,2,FALSE))=FALSE,VLOOKUP(Worksheet!N213,MeasureLookup,2,FALSE),"")</f>
        <v/>
      </c>
      <c r="D194">
        <f>IF(ISERROR(Worksheet!P213)=FALSE,Worksheet!P213,"")</f>
        <v>0</v>
      </c>
      <c r="E194" s="6" t="s">
        <v>727</v>
      </c>
      <c r="F194" s="178"/>
      <c r="G194" s="178"/>
      <c r="H194" s="224" t="str">
        <f>IF(Worksheet!AN213&lt;&gt;"",IF(Worksheet!AN213&gt;0,Worksheet!AN213/IF(Worksheet!M213&gt;0,Worksheet!M213,Worksheet!L213),""),"")</f>
        <v/>
      </c>
      <c r="I194" s="225">
        <f>IF(ISBLANK(Worksheet!L213)=FALSE,Worksheet!L213,"")</f>
        <v>0</v>
      </c>
      <c r="J194" s="226" t="str">
        <f>IF(Worksheet!L213&lt;&gt;0, IFERROR(VLOOKUP(Worksheet!$C$12,SavingsSupportTable,3,FALSE)*Worksheet!AO213*IFERROR(1+VLOOKUP(Worksheet!$C$12,SavingsSupportTable,MATCH(Worksheet!$G$13,HVACe_Options,0)+4,FALSE),1)/IF(Worksheet!M213&gt;0,Worksheet!M213,Worksheet!L213),""),"")</f>
        <v/>
      </c>
      <c r="K194" s="226" t="str">
        <f>IF(Worksheet!L213&lt;&gt;0, IFERROR(VLOOKUP(Worksheet!$C$12,SavingsSupportTable,2,FALSE)*Worksheet!AO213*IF(IFERROR(MATCH(Worksheet!$G$13,HVACe_Options,0),0)&gt;0,1+VLOOKUP(Worksheet!$C$12,SavingsSupportTable,4,FALSE),1)/IF(Worksheet!M213&gt;0,Worksheet!M213,Worksheet!L213),""),"")</f>
        <v/>
      </c>
      <c r="L194" s="226" t="str">
        <f t="shared" si="4"/>
        <v/>
      </c>
      <c r="M194" s="226" t="str">
        <f>IF(Worksheet!L213&lt;&gt;0,IFERROR(VLOOKUP(Worksheet!$C$12,SavingsSupportTable,3,FALSE)*Worksheet!AO213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213&gt;0,Worksheet!M213,Worksheet!L213),0),"")</f>
        <v/>
      </c>
      <c r="N194" s="226" t="str">
        <f t="shared" si="5"/>
        <v/>
      </c>
      <c r="R194">
        <f>IF(ISBLANK(Worksheet!M213)=FALSE,Worksheet!M213,"")</f>
        <v>0</v>
      </c>
      <c r="S194" t="str">
        <f>IF(Worksheet!A213="-","",IF(Worksheet!A213="",S193,Worksheet!A213))</f>
        <v/>
      </c>
      <c r="T194" t="str">
        <f>IF(S194="","",IF(AND(Worksheet!G213="",Worksheet!H213="")=TRUE,T193,IF(Worksheet!G213="","",Worksheet!G213)))</f>
        <v/>
      </c>
      <c r="U194" t="str">
        <f>IF(S194="","",IF(AND(Worksheet!G213="",Worksheet!H213="")=TRUE,U193,IF(Worksheet!H213="","",Worksheet!H213)))</f>
        <v/>
      </c>
      <c r="V194" t="str">
        <f>IF(Worksheet!N213="","",Worksheet!N213)</f>
        <v/>
      </c>
      <c r="W194" t="str">
        <f>IF(Worksheet!O213="","",Worksheet!O213)</f>
        <v/>
      </c>
      <c r="X194" t="str">
        <f>IF(Worksheet!F213=0,"",Worksheet!F213)</f>
        <v/>
      </c>
      <c r="Y194" t="str">
        <f>IF(Worksheet!P213=0,"",Worksheet!P213)</f>
        <v/>
      </c>
      <c r="AD194" s="21"/>
      <c r="AE194" s="21"/>
    </row>
    <row r="195" spans="1:31" x14ac:dyDescent="0.25">
      <c r="A195" t="str">
        <f>IF(ISERROR(VLOOKUP(Worksheet!N214,MeasureLookup,2,FALSE))=FALSE,VLOOKUP(Worksheet!N214,MeasureLookup,2,FALSE),"")</f>
        <v/>
      </c>
      <c r="D195">
        <f>IF(ISERROR(Worksheet!P214)=FALSE,Worksheet!P214,"")</f>
        <v>0</v>
      </c>
      <c r="E195" s="6" t="s">
        <v>727</v>
      </c>
      <c r="F195" s="178"/>
      <c r="G195" s="178"/>
      <c r="H195" s="224" t="str">
        <f>IF(Worksheet!AN214&lt;&gt;"",IF(Worksheet!AN214&gt;0,Worksheet!AN214/IF(Worksheet!M214&gt;0,Worksheet!M214,Worksheet!L214),""),"")</f>
        <v/>
      </c>
      <c r="I195" s="225">
        <f>IF(ISBLANK(Worksheet!L214)=FALSE,Worksheet!L214,"")</f>
        <v>0</v>
      </c>
      <c r="J195" s="226" t="str">
        <f>IF(Worksheet!L214&lt;&gt;0, IFERROR(VLOOKUP(Worksheet!$C$12,SavingsSupportTable,3,FALSE)*Worksheet!AO214*IFERROR(1+VLOOKUP(Worksheet!$C$12,SavingsSupportTable,MATCH(Worksheet!$G$13,HVACe_Options,0)+4,FALSE),1)/IF(Worksheet!M214&gt;0,Worksheet!M214,Worksheet!L214),""),"")</f>
        <v/>
      </c>
      <c r="K195" s="226" t="str">
        <f>IF(Worksheet!L214&lt;&gt;0, IFERROR(VLOOKUP(Worksheet!$C$12,SavingsSupportTable,2,FALSE)*Worksheet!AO214*IF(IFERROR(MATCH(Worksheet!$G$13,HVACe_Options,0),0)&gt;0,1+VLOOKUP(Worksheet!$C$12,SavingsSupportTable,4,FALSE),1)/IF(Worksheet!M214&gt;0,Worksheet!M214,Worksheet!L214),""),"")</f>
        <v/>
      </c>
      <c r="L195" s="226" t="str">
        <f t="shared" ref="L195:L258" si="6">IF(ISERROR(J195*15)=FALSE,J195*15,"")</f>
        <v/>
      </c>
      <c r="M195" s="226" t="str">
        <f>IF(Worksheet!L214&lt;&gt;0,IFERROR(VLOOKUP(Worksheet!$C$12,SavingsSupportTable,3,FALSE)*Worksheet!AO214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214&gt;0,Worksheet!M214,Worksheet!L214),0),"")</f>
        <v/>
      </c>
      <c r="N195" s="226" t="str">
        <f t="shared" ref="N195:N258" si="7">IF(ISERROR(M195*15)=FALSE,M195*15,"")</f>
        <v/>
      </c>
      <c r="R195">
        <f>IF(ISBLANK(Worksheet!M214)=FALSE,Worksheet!M214,"")</f>
        <v>0</v>
      </c>
      <c r="S195" t="str">
        <f>IF(Worksheet!A214="-","",IF(Worksheet!A214="",S194,Worksheet!A214))</f>
        <v/>
      </c>
      <c r="T195" t="str">
        <f>IF(S195="","",IF(AND(Worksheet!G214="",Worksheet!H214="")=TRUE,T194,IF(Worksheet!G214="","",Worksheet!G214)))</f>
        <v/>
      </c>
      <c r="U195" t="str">
        <f>IF(S195="","",IF(AND(Worksheet!G214="",Worksheet!H214="")=TRUE,U194,IF(Worksheet!H214="","",Worksheet!H214)))</f>
        <v/>
      </c>
      <c r="V195" t="str">
        <f>IF(Worksheet!N214="","",Worksheet!N214)</f>
        <v/>
      </c>
      <c r="W195" t="str">
        <f>IF(Worksheet!O214="","",Worksheet!O214)</f>
        <v/>
      </c>
      <c r="X195" t="str">
        <f>IF(Worksheet!F214=0,"",Worksheet!F214)</f>
        <v/>
      </c>
      <c r="Y195" t="str">
        <f>IF(Worksheet!P214=0,"",Worksheet!P214)</f>
        <v/>
      </c>
      <c r="AD195" s="21"/>
      <c r="AE195" s="21"/>
    </row>
    <row r="196" spans="1:31" x14ac:dyDescent="0.25">
      <c r="A196" t="str">
        <f>IF(ISERROR(VLOOKUP(Worksheet!N215,MeasureLookup,2,FALSE))=FALSE,VLOOKUP(Worksheet!N215,MeasureLookup,2,FALSE),"")</f>
        <v/>
      </c>
      <c r="D196">
        <f>IF(ISERROR(Worksheet!P215)=FALSE,Worksheet!P215,"")</f>
        <v>0</v>
      </c>
      <c r="E196" s="6" t="s">
        <v>727</v>
      </c>
      <c r="F196" s="178"/>
      <c r="G196" s="178"/>
      <c r="H196" s="224" t="str">
        <f>IF(Worksheet!AN215&lt;&gt;"",IF(Worksheet!AN215&gt;0,Worksheet!AN215/IF(Worksheet!M215&gt;0,Worksheet!M215,Worksheet!L215),""),"")</f>
        <v/>
      </c>
      <c r="I196" s="225">
        <f>IF(ISBLANK(Worksheet!L215)=FALSE,Worksheet!L215,"")</f>
        <v>0</v>
      </c>
      <c r="J196" s="226" t="str">
        <f>IF(Worksheet!L215&lt;&gt;0, IFERROR(VLOOKUP(Worksheet!$C$12,SavingsSupportTable,3,FALSE)*Worksheet!AO215*IFERROR(1+VLOOKUP(Worksheet!$C$12,SavingsSupportTable,MATCH(Worksheet!$G$13,HVACe_Options,0)+4,FALSE),1)/IF(Worksheet!M215&gt;0,Worksheet!M215,Worksheet!L215),""),"")</f>
        <v/>
      </c>
      <c r="K196" s="226" t="str">
        <f>IF(Worksheet!L215&lt;&gt;0, IFERROR(VLOOKUP(Worksheet!$C$12,SavingsSupportTable,2,FALSE)*Worksheet!AO215*IF(IFERROR(MATCH(Worksheet!$G$13,HVACe_Options,0),0)&gt;0,1+VLOOKUP(Worksheet!$C$12,SavingsSupportTable,4,FALSE),1)/IF(Worksheet!M215&gt;0,Worksheet!M215,Worksheet!L215),""),"")</f>
        <v/>
      </c>
      <c r="L196" s="226" t="str">
        <f t="shared" si="6"/>
        <v/>
      </c>
      <c r="M196" s="226" t="str">
        <f>IF(Worksheet!L215&lt;&gt;0,IFERROR(VLOOKUP(Worksheet!$C$12,SavingsSupportTable,3,FALSE)*Worksheet!AO215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215&gt;0,Worksheet!M215,Worksheet!L215),0),"")</f>
        <v/>
      </c>
      <c r="N196" s="226" t="str">
        <f t="shared" si="7"/>
        <v/>
      </c>
      <c r="R196">
        <f>IF(ISBLANK(Worksheet!M215)=FALSE,Worksheet!M215,"")</f>
        <v>0</v>
      </c>
      <c r="S196" t="str">
        <f>IF(Worksheet!A215="-","",IF(Worksheet!A215="",S195,Worksheet!A215))</f>
        <v/>
      </c>
      <c r="T196" t="str">
        <f>IF(S196="","",IF(AND(Worksheet!G215="",Worksheet!H215="")=TRUE,T195,IF(Worksheet!G215="","",Worksheet!G215)))</f>
        <v/>
      </c>
      <c r="U196" t="str">
        <f>IF(S196="","",IF(AND(Worksheet!G215="",Worksheet!H215="")=TRUE,U195,IF(Worksheet!H215="","",Worksheet!H215)))</f>
        <v/>
      </c>
      <c r="V196" t="str">
        <f>IF(Worksheet!N215="","",Worksheet!N215)</f>
        <v/>
      </c>
      <c r="W196" t="str">
        <f>IF(Worksheet!O215="","",Worksheet!O215)</f>
        <v/>
      </c>
      <c r="X196" t="str">
        <f>IF(Worksheet!F215=0,"",Worksheet!F215)</f>
        <v/>
      </c>
      <c r="Y196" t="str">
        <f>IF(Worksheet!P215=0,"",Worksheet!P215)</f>
        <v/>
      </c>
      <c r="AD196" s="21"/>
      <c r="AE196" s="21"/>
    </row>
    <row r="197" spans="1:31" x14ac:dyDescent="0.25">
      <c r="A197" t="str">
        <f>IF(ISERROR(VLOOKUP(Worksheet!N216,MeasureLookup,2,FALSE))=FALSE,VLOOKUP(Worksheet!N216,MeasureLookup,2,FALSE),"")</f>
        <v/>
      </c>
      <c r="D197">
        <f>IF(ISERROR(Worksheet!P216)=FALSE,Worksheet!P216,"")</f>
        <v>0</v>
      </c>
      <c r="E197" s="6" t="s">
        <v>727</v>
      </c>
      <c r="F197" s="178"/>
      <c r="G197" s="178"/>
      <c r="H197" s="224" t="str">
        <f>IF(Worksheet!AN216&lt;&gt;"",IF(Worksheet!AN216&gt;0,Worksheet!AN216/IF(Worksheet!M216&gt;0,Worksheet!M216,Worksheet!L216),""),"")</f>
        <v/>
      </c>
      <c r="I197" s="225">
        <f>IF(ISBLANK(Worksheet!L216)=FALSE,Worksheet!L216,"")</f>
        <v>0</v>
      </c>
      <c r="J197" s="226" t="str">
        <f>IF(Worksheet!L216&lt;&gt;0, IFERROR(VLOOKUP(Worksheet!$C$12,SavingsSupportTable,3,FALSE)*Worksheet!AO216*IFERROR(1+VLOOKUP(Worksheet!$C$12,SavingsSupportTable,MATCH(Worksheet!$G$13,HVACe_Options,0)+4,FALSE),1)/IF(Worksheet!M216&gt;0,Worksheet!M216,Worksheet!L216),""),"")</f>
        <v/>
      </c>
      <c r="K197" s="226" t="str">
        <f>IF(Worksheet!L216&lt;&gt;0, IFERROR(VLOOKUP(Worksheet!$C$12,SavingsSupportTable,2,FALSE)*Worksheet!AO216*IF(IFERROR(MATCH(Worksheet!$G$13,HVACe_Options,0),0)&gt;0,1+VLOOKUP(Worksheet!$C$12,SavingsSupportTable,4,FALSE),1)/IF(Worksheet!M216&gt;0,Worksheet!M216,Worksheet!L216),""),"")</f>
        <v/>
      </c>
      <c r="L197" s="226" t="str">
        <f t="shared" si="6"/>
        <v/>
      </c>
      <c r="M197" s="226" t="str">
        <f>IF(Worksheet!L216&lt;&gt;0,IFERROR(VLOOKUP(Worksheet!$C$12,SavingsSupportTable,3,FALSE)*Worksheet!AO216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216&gt;0,Worksheet!M216,Worksheet!L216),0),"")</f>
        <v/>
      </c>
      <c r="N197" s="226" t="str">
        <f t="shared" si="7"/>
        <v/>
      </c>
      <c r="R197">
        <f>IF(ISBLANK(Worksheet!M216)=FALSE,Worksheet!M216,"")</f>
        <v>0</v>
      </c>
      <c r="S197" t="str">
        <f>IF(Worksheet!A216="-","",IF(Worksheet!A216="",S196,Worksheet!A216))</f>
        <v/>
      </c>
      <c r="T197" t="str">
        <f>IF(S197="","",IF(AND(Worksheet!G216="",Worksheet!H216="")=TRUE,T196,IF(Worksheet!G216="","",Worksheet!G216)))</f>
        <v/>
      </c>
      <c r="U197" t="str">
        <f>IF(S197="","",IF(AND(Worksheet!G216="",Worksheet!H216="")=TRUE,U196,IF(Worksheet!H216="","",Worksheet!H216)))</f>
        <v/>
      </c>
      <c r="V197" t="str">
        <f>IF(Worksheet!N216="","",Worksheet!N216)</f>
        <v/>
      </c>
      <c r="W197" t="str">
        <f>IF(Worksheet!O216="","",Worksheet!O216)</f>
        <v/>
      </c>
      <c r="X197" t="str">
        <f>IF(Worksheet!F216=0,"",Worksheet!F216)</f>
        <v/>
      </c>
      <c r="Y197" t="str">
        <f>IF(Worksheet!P216=0,"",Worksheet!P216)</f>
        <v/>
      </c>
      <c r="AD197" s="21"/>
      <c r="AE197" s="21"/>
    </row>
    <row r="198" spans="1:31" x14ac:dyDescent="0.25">
      <c r="A198" t="str">
        <f>IF(ISERROR(VLOOKUP(Worksheet!N217,MeasureLookup,2,FALSE))=FALSE,VLOOKUP(Worksheet!N217,MeasureLookup,2,FALSE),"")</f>
        <v/>
      </c>
      <c r="D198">
        <f>IF(ISERROR(Worksheet!P217)=FALSE,Worksheet!P217,"")</f>
        <v>0</v>
      </c>
      <c r="E198" s="6" t="s">
        <v>727</v>
      </c>
      <c r="F198" s="178"/>
      <c r="G198" s="178"/>
      <c r="H198" s="224" t="str">
        <f>IF(Worksheet!AN217&lt;&gt;"",IF(Worksheet!AN217&gt;0,Worksheet!AN217/IF(Worksheet!M217&gt;0,Worksheet!M217,Worksheet!L217),""),"")</f>
        <v/>
      </c>
      <c r="I198" s="225">
        <f>IF(ISBLANK(Worksheet!L217)=FALSE,Worksheet!L217,"")</f>
        <v>0</v>
      </c>
      <c r="J198" s="226" t="str">
        <f>IF(Worksheet!L217&lt;&gt;0, IFERROR(VLOOKUP(Worksheet!$C$12,SavingsSupportTable,3,FALSE)*Worksheet!AO217*IFERROR(1+VLOOKUP(Worksheet!$C$12,SavingsSupportTable,MATCH(Worksheet!$G$13,HVACe_Options,0)+4,FALSE),1)/IF(Worksheet!M217&gt;0,Worksheet!M217,Worksheet!L217),""),"")</f>
        <v/>
      </c>
      <c r="K198" s="226" t="str">
        <f>IF(Worksheet!L217&lt;&gt;0, IFERROR(VLOOKUP(Worksheet!$C$12,SavingsSupportTable,2,FALSE)*Worksheet!AO217*IF(IFERROR(MATCH(Worksheet!$G$13,HVACe_Options,0),0)&gt;0,1+VLOOKUP(Worksheet!$C$12,SavingsSupportTable,4,FALSE),1)/IF(Worksheet!M217&gt;0,Worksheet!M217,Worksheet!L217),""),"")</f>
        <v/>
      </c>
      <c r="L198" s="226" t="str">
        <f t="shared" si="6"/>
        <v/>
      </c>
      <c r="M198" s="226" t="str">
        <f>IF(Worksheet!L217&lt;&gt;0,IFERROR(VLOOKUP(Worksheet!$C$12,SavingsSupportTable,3,FALSE)*Worksheet!AO217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217&gt;0,Worksheet!M217,Worksheet!L217),0),"")</f>
        <v/>
      </c>
      <c r="N198" s="226" t="str">
        <f t="shared" si="7"/>
        <v/>
      </c>
      <c r="R198">
        <f>IF(ISBLANK(Worksheet!M217)=FALSE,Worksheet!M217,"")</f>
        <v>0</v>
      </c>
      <c r="S198" t="str">
        <f>IF(Worksheet!A217="-","",IF(Worksheet!A217="",S197,Worksheet!A217))</f>
        <v/>
      </c>
      <c r="T198" t="str">
        <f>IF(S198="","",IF(AND(Worksheet!G217="",Worksheet!H217="")=TRUE,T197,IF(Worksheet!G217="","",Worksheet!G217)))</f>
        <v/>
      </c>
      <c r="U198" t="str">
        <f>IF(S198="","",IF(AND(Worksheet!G217="",Worksheet!H217="")=TRUE,U197,IF(Worksheet!H217="","",Worksheet!H217)))</f>
        <v/>
      </c>
      <c r="V198" t="str">
        <f>IF(Worksheet!N217="","",Worksheet!N217)</f>
        <v/>
      </c>
      <c r="W198" t="str">
        <f>IF(Worksheet!O217="","",Worksheet!O217)</f>
        <v/>
      </c>
      <c r="X198" t="str">
        <f>IF(Worksheet!F217=0,"",Worksheet!F217)</f>
        <v/>
      </c>
      <c r="Y198" t="str">
        <f>IF(Worksheet!P217=0,"",Worksheet!P217)</f>
        <v/>
      </c>
      <c r="AD198" s="21"/>
      <c r="AE198" s="21"/>
    </row>
    <row r="199" spans="1:31" x14ac:dyDescent="0.25">
      <c r="A199" t="str">
        <f>IF(ISERROR(VLOOKUP(Worksheet!N218,MeasureLookup,2,FALSE))=FALSE,VLOOKUP(Worksheet!N218,MeasureLookup,2,FALSE),"")</f>
        <v/>
      </c>
      <c r="D199">
        <f>IF(ISERROR(Worksheet!P218)=FALSE,Worksheet!P218,"")</f>
        <v>0</v>
      </c>
      <c r="E199" s="6" t="s">
        <v>727</v>
      </c>
      <c r="F199" s="178"/>
      <c r="G199" s="178"/>
      <c r="H199" s="224" t="str">
        <f>IF(Worksheet!AN218&lt;&gt;"",IF(Worksheet!AN218&gt;0,Worksheet!AN218/IF(Worksheet!M218&gt;0,Worksheet!M218,Worksheet!L218),""),"")</f>
        <v/>
      </c>
      <c r="I199" s="225">
        <f>IF(ISBLANK(Worksheet!L218)=FALSE,Worksheet!L218,"")</f>
        <v>0</v>
      </c>
      <c r="J199" s="226" t="str">
        <f>IF(Worksheet!L218&lt;&gt;0, IFERROR(VLOOKUP(Worksheet!$C$12,SavingsSupportTable,3,FALSE)*Worksheet!AO218*IFERROR(1+VLOOKUP(Worksheet!$C$12,SavingsSupportTable,MATCH(Worksheet!$G$13,HVACe_Options,0)+4,FALSE),1)/IF(Worksheet!M218&gt;0,Worksheet!M218,Worksheet!L218),""),"")</f>
        <v/>
      </c>
      <c r="K199" s="226" t="str">
        <f>IF(Worksheet!L218&lt;&gt;0, IFERROR(VLOOKUP(Worksheet!$C$12,SavingsSupportTable,2,FALSE)*Worksheet!AO218*IF(IFERROR(MATCH(Worksheet!$G$13,HVACe_Options,0),0)&gt;0,1+VLOOKUP(Worksheet!$C$12,SavingsSupportTable,4,FALSE),1)/IF(Worksheet!M218&gt;0,Worksheet!M218,Worksheet!L218),""),"")</f>
        <v/>
      </c>
      <c r="L199" s="226" t="str">
        <f t="shared" si="6"/>
        <v/>
      </c>
      <c r="M199" s="226" t="str">
        <f>IF(Worksheet!L218&lt;&gt;0,IFERROR(VLOOKUP(Worksheet!$C$12,SavingsSupportTable,3,FALSE)*Worksheet!AO218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218&gt;0,Worksheet!M218,Worksheet!L218),0),"")</f>
        <v/>
      </c>
      <c r="N199" s="226" t="str">
        <f t="shared" si="7"/>
        <v/>
      </c>
      <c r="R199">
        <f>IF(ISBLANK(Worksheet!M218)=FALSE,Worksheet!M218,"")</f>
        <v>0</v>
      </c>
      <c r="S199" t="str">
        <f>IF(Worksheet!A218="-","",IF(Worksheet!A218="",S198,Worksheet!A218))</f>
        <v/>
      </c>
      <c r="T199" t="str">
        <f>IF(S199="","",IF(AND(Worksheet!G218="",Worksheet!H218="")=TRUE,T198,IF(Worksheet!G218="","",Worksheet!G218)))</f>
        <v/>
      </c>
      <c r="U199" t="str">
        <f>IF(S199="","",IF(AND(Worksheet!G218="",Worksheet!H218="")=TRUE,U198,IF(Worksheet!H218="","",Worksheet!H218)))</f>
        <v/>
      </c>
      <c r="V199" t="str">
        <f>IF(Worksheet!N218="","",Worksheet!N218)</f>
        <v/>
      </c>
      <c r="W199" t="str">
        <f>IF(Worksheet!O218="","",Worksheet!O218)</f>
        <v/>
      </c>
      <c r="X199" t="str">
        <f>IF(Worksheet!F218=0,"",Worksheet!F218)</f>
        <v/>
      </c>
      <c r="Y199" t="str">
        <f>IF(Worksheet!P218=0,"",Worksheet!P218)</f>
        <v/>
      </c>
      <c r="AD199" s="21"/>
      <c r="AE199" s="21"/>
    </row>
    <row r="200" spans="1:31" x14ac:dyDescent="0.25">
      <c r="A200" t="str">
        <f>IF(ISERROR(VLOOKUP(Worksheet!N219,MeasureLookup,2,FALSE))=FALSE,VLOOKUP(Worksheet!N219,MeasureLookup,2,FALSE),"")</f>
        <v/>
      </c>
      <c r="D200">
        <f>IF(ISERROR(Worksheet!P219)=FALSE,Worksheet!P219,"")</f>
        <v>0</v>
      </c>
      <c r="E200" s="6" t="s">
        <v>727</v>
      </c>
      <c r="F200" s="178"/>
      <c r="G200" s="178"/>
      <c r="H200" s="224" t="str">
        <f>IF(Worksheet!AN219&lt;&gt;"",IF(Worksheet!AN219&gt;0,Worksheet!AN219/IF(Worksheet!M219&gt;0,Worksheet!M219,Worksheet!L219),""),"")</f>
        <v/>
      </c>
      <c r="I200" s="225">
        <f>IF(ISBLANK(Worksheet!L219)=FALSE,Worksheet!L219,"")</f>
        <v>0</v>
      </c>
      <c r="J200" s="226" t="str">
        <f>IF(Worksheet!L219&lt;&gt;0, IFERROR(VLOOKUP(Worksheet!$C$12,SavingsSupportTable,3,FALSE)*Worksheet!AO219*IFERROR(1+VLOOKUP(Worksheet!$C$12,SavingsSupportTable,MATCH(Worksheet!$G$13,HVACe_Options,0)+4,FALSE),1)/IF(Worksheet!M219&gt;0,Worksheet!M219,Worksheet!L219),""),"")</f>
        <v/>
      </c>
      <c r="K200" s="226" t="str">
        <f>IF(Worksheet!L219&lt;&gt;0, IFERROR(VLOOKUP(Worksheet!$C$12,SavingsSupportTable,2,FALSE)*Worksheet!AO219*IF(IFERROR(MATCH(Worksheet!$G$13,HVACe_Options,0),0)&gt;0,1+VLOOKUP(Worksheet!$C$12,SavingsSupportTable,4,FALSE),1)/IF(Worksheet!M219&gt;0,Worksheet!M219,Worksheet!L219),""),"")</f>
        <v/>
      </c>
      <c r="L200" s="226" t="str">
        <f t="shared" si="6"/>
        <v/>
      </c>
      <c r="M200" s="226" t="str">
        <f>IF(Worksheet!L219&lt;&gt;0,IFERROR(VLOOKUP(Worksheet!$C$12,SavingsSupportTable,3,FALSE)*Worksheet!AO219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219&gt;0,Worksheet!M219,Worksheet!L219),0),"")</f>
        <v/>
      </c>
      <c r="N200" s="226" t="str">
        <f t="shared" si="7"/>
        <v/>
      </c>
      <c r="R200">
        <f>IF(ISBLANK(Worksheet!M219)=FALSE,Worksheet!M219,"")</f>
        <v>0</v>
      </c>
      <c r="S200" t="str">
        <f>IF(Worksheet!A219="-","",IF(Worksheet!A219="",S199,Worksheet!A219))</f>
        <v/>
      </c>
      <c r="T200" t="str">
        <f>IF(S200="","",IF(AND(Worksheet!G219="",Worksheet!H219="")=TRUE,T199,IF(Worksheet!G219="","",Worksheet!G219)))</f>
        <v/>
      </c>
      <c r="U200" t="str">
        <f>IF(S200="","",IF(AND(Worksheet!G219="",Worksheet!H219="")=TRUE,U199,IF(Worksheet!H219="","",Worksheet!H219)))</f>
        <v/>
      </c>
      <c r="V200" t="str">
        <f>IF(Worksheet!N219="","",Worksheet!N219)</f>
        <v/>
      </c>
      <c r="W200" t="str">
        <f>IF(Worksheet!O219="","",Worksheet!O219)</f>
        <v/>
      </c>
      <c r="X200" t="str">
        <f>IF(Worksheet!F219=0,"",Worksheet!F219)</f>
        <v/>
      </c>
      <c r="Y200" t="str">
        <f>IF(Worksheet!P219=0,"",Worksheet!P219)</f>
        <v/>
      </c>
      <c r="AD200" s="21"/>
      <c r="AE200" s="21"/>
    </row>
    <row r="201" spans="1:31" x14ac:dyDescent="0.25">
      <c r="A201" t="str">
        <f>IF(ISERROR(VLOOKUP(Worksheet!N220,MeasureLookup,2,FALSE))=FALSE,VLOOKUP(Worksheet!N220,MeasureLookup,2,FALSE),"")</f>
        <v/>
      </c>
      <c r="D201">
        <f>IF(ISERROR(Worksheet!P220)=FALSE,Worksheet!P220,"")</f>
        <v>0</v>
      </c>
      <c r="E201" s="6" t="s">
        <v>727</v>
      </c>
      <c r="F201" s="178"/>
      <c r="G201" s="178"/>
      <c r="H201" s="224" t="str">
        <f>IF(Worksheet!AN220&lt;&gt;"",IF(Worksheet!AN220&gt;0,Worksheet!AN220/IF(Worksheet!M220&gt;0,Worksheet!M220,Worksheet!L220),""),"")</f>
        <v/>
      </c>
      <c r="I201" s="225">
        <f>IF(ISBLANK(Worksheet!L220)=FALSE,Worksheet!L220,"")</f>
        <v>0</v>
      </c>
      <c r="J201" s="226" t="str">
        <f>IF(Worksheet!L220&lt;&gt;0, IFERROR(VLOOKUP(Worksheet!$C$12,SavingsSupportTable,3,FALSE)*Worksheet!AO220*IFERROR(1+VLOOKUP(Worksheet!$C$12,SavingsSupportTable,MATCH(Worksheet!$G$13,HVACe_Options,0)+4,FALSE),1)/IF(Worksheet!M220&gt;0,Worksheet!M220,Worksheet!L220),""),"")</f>
        <v/>
      </c>
      <c r="K201" s="226" t="str">
        <f>IF(Worksheet!L220&lt;&gt;0, IFERROR(VLOOKUP(Worksheet!$C$12,SavingsSupportTable,2,FALSE)*Worksheet!AO220*IF(IFERROR(MATCH(Worksheet!$G$13,HVACe_Options,0),0)&gt;0,1+VLOOKUP(Worksheet!$C$12,SavingsSupportTable,4,FALSE),1)/IF(Worksheet!M220&gt;0,Worksheet!M220,Worksheet!L220),""),"")</f>
        <v/>
      </c>
      <c r="L201" s="226" t="str">
        <f t="shared" si="6"/>
        <v/>
      </c>
      <c r="M201" s="226" t="str">
        <f>IF(Worksheet!L220&lt;&gt;0,IFERROR(VLOOKUP(Worksheet!$C$12,SavingsSupportTable,3,FALSE)*Worksheet!AO220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220&gt;0,Worksheet!M220,Worksheet!L220),0),"")</f>
        <v/>
      </c>
      <c r="N201" s="226" t="str">
        <f t="shared" si="7"/>
        <v/>
      </c>
      <c r="R201">
        <f>IF(ISBLANK(Worksheet!M220)=FALSE,Worksheet!M220,"")</f>
        <v>0</v>
      </c>
      <c r="S201" t="str">
        <f>IF(Worksheet!A220="-","",IF(Worksheet!A220="",S200,Worksheet!A220))</f>
        <v/>
      </c>
      <c r="T201" t="str">
        <f>IF(S201="","",IF(AND(Worksheet!G220="",Worksheet!H220="")=TRUE,T200,IF(Worksheet!G220="","",Worksheet!G220)))</f>
        <v/>
      </c>
      <c r="U201" t="str">
        <f>IF(S201="","",IF(AND(Worksheet!G220="",Worksheet!H220="")=TRUE,U200,IF(Worksheet!H220="","",Worksheet!H220)))</f>
        <v/>
      </c>
      <c r="V201" t="str">
        <f>IF(Worksheet!N220="","",Worksheet!N220)</f>
        <v/>
      </c>
      <c r="W201" t="str">
        <f>IF(Worksheet!O220="","",Worksheet!O220)</f>
        <v/>
      </c>
      <c r="X201" t="str">
        <f>IF(Worksheet!F220=0,"",Worksheet!F220)</f>
        <v/>
      </c>
      <c r="Y201" t="str">
        <f>IF(Worksheet!P220=0,"",Worksheet!P220)</f>
        <v/>
      </c>
      <c r="AD201" s="21"/>
      <c r="AE201" s="21"/>
    </row>
    <row r="202" spans="1:31" x14ac:dyDescent="0.25">
      <c r="A202" t="str">
        <f>IF(ISERROR(VLOOKUP(Worksheet!N221,MeasureLookup,2,FALSE))=FALSE,VLOOKUP(Worksheet!N221,MeasureLookup,2,FALSE),"")</f>
        <v/>
      </c>
      <c r="D202">
        <f>IF(ISERROR(Worksheet!P221)=FALSE,Worksheet!P221,"")</f>
        <v>0</v>
      </c>
      <c r="E202" s="6" t="s">
        <v>727</v>
      </c>
      <c r="F202" s="178"/>
      <c r="G202" s="178"/>
      <c r="H202" s="224" t="str">
        <f>IF(Worksheet!AN221&lt;&gt;"",IF(Worksheet!AN221&gt;0,Worksheet!AN221/IF(Worksheet!M221&gt;0,Worksheet!M221,Worksheet!L221),""),"")</f>
        <v/>
      </c>
      <c r="I202" s="225">
        <f>IF(ISBLANK(Worksheet!L221)=FALSE,Worksheet!L221,"")</f>
        <v>0</v>
      </c>
      <c r="J202" s="226" t="str">
        <f>IF(Worksheet!L221&lt;&gt;0, IFERROR(VLOOKUP(Worksheet!$C$12,SavingsSupportTable,3,FALSE)*Worksheet!AO221*IFERROR(1+VLOOKUP(Worksheet!$C$12,SavingsSupportTable,MATCH(Worksheet!$G$13,HVACe_Options,0)+4,FALSE),1)/IF(Worksheet!M221&gt;0,Worksheet!M221,Worksheet!L221),""),"")</f>
        <v/>
      </c>
      <c r="K202" s="226" t="str">
        <f>IF(Worksheet!L221&lt;&gt;0, IFERROR(VLOOKUP(Worksheet!$C$12,SavingsSupportTable,2,FALSE)*Worksheet!AO221*IF(IFERROR(MATCH(Worksheet!$G$13,HVACe_Options,0),0)&gt;0,1+VLOOKUP(Worksheet!$C$12,SavingsSupportTable,4,FALSE),1)/IF(Worksheet!M221&gt;0,Worksheet!M221,Worksheet!L221),""),"")</f>
        <v/>
      </c>
      <c r="L202" s="226" t="str">
        <f t="shared" si="6"/>
        <v/>
      </c>
      <c r="M202" s="226" t="str">
        <f>IF(Worksheet!L221&lt;&gt;0,IFERROR(VLOOKUP(Worksheet!$C$12,SavingsSupportTable,3,FALSE)*Worksheet!AO221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221&gt;0,Worksheet!M221,Worksheet!L221),0),"")</f>
        <v/>
      </c>
      <c r="N202" s="226" t="str">
        <f t="shared" si="7"/>
        <v/>
      </c>
      <c r="R202">
        <f>IF(ISBLANK(Worksheet!M221)=FALSE,Worksheet!M221,"")</f>
        <v>0</v>
      </c>
      <c r="S202" t="str">
        <f>IF(Worksheet!A221="-","",IF(Worksheet!A221="",S201,Worksheet!A221))</f>
        <v/>
      </c>
      <c r="T202" t="str">
        <f>IF(S202="","",IF(AND(Worksheet!G221="",Worksheet!H221="")=TRUE,T201,IF(Worksheet!G221="","",Worksheet!G221)))</f>
        <v/>
      </c>
      <c r="U202" t="str">
        <f>IF(S202="","",IF(AND(Worksheet!G221="",Worksheet!H221="")=TRUE,U201,IF(Worksheet!H221="","",Worksheet!H221)))</f>
        <v/>
      </c>
      <c r="V202" t="str">
        <f>IF(Worksheet!N221="","",Worksheet!N221)</f>
        <v/>
      </c>
      <c r="W202" t="str">
        <f>IF(Worksheet!O221="","",Worksheet!O221)</f>
        <v/>
      </c>
      <c r="X202" t="str">
        <f>IF(Worksheet!F221=0,"",Worksheet!F221)</f>
        <v/>
      </c>
      <c r="Y202" t="str">
        <f>IF(Worksheet!P221=0,"",Worksheet!P221)</f>
        <v/>
      </c>
      <c r="AD202" s="21"/>
      <c r="AE202" s="21"/>
    </row>
    <row r="203" spans="1:31" x14ac:dyDescent="0.25">
      <c r="A203" t="str">
        <f>IF(ISERROR(VLOOKUP(Worksheet!N222,MeasureLookup,2,FALSE))=FALSE,VLOOKUP(Worksheet!N222,MeasureLookup,2,FALSE),"")</f>
        <v/>
      </c>
      <c r="D203">
        <f>IF(ISERROR(Worksheet!P222)=FALSE,Worksheet!P222,"")</f>
        <v>0</v>
      </c>
      <c r="E203" s="6" t="s">
        <v>727</v>
      </c>
      <c r="F203" s="178"/>
      <c r="G203" s="178"/>
      <c r="H203" s="224" t="str">
        <f>IF(Worksheet!AN222&lt;&gt;"",IF(Worksheet!AN222&gt;0,Worksheet!AN222/IF(Worksheet!M222&gt;0,Worksheet!M222,Worksheet!L222),""),"")</f>
        <v/>
      </c>
      <c r="I203" s="225">
        <f>IF(ISBLANK(Worksheet!L222)=FALSE,Worksheet!L222,"")</f>
        <v>0</v>
      </c>
      <c r="J203" s="226" t="str">
        <f>IF(Worksheet!L222&lt;&gt;0, IFERROR(VLOOKUP(Worksheet!$C$12,SavingsSupportTable,3,FALSE)*Worksheet!AO222*IFERROR(1+VLOOKUP(Worksheet!$C$12,SavingsSupportTable,MATCH(Worksheet!$G$13,HVACe_Options,0)+4,FALSE),1)/IF(Worksheet!M222&gt;0,Worksheet!M222,Worksheet!L222),""),"")</f>
        <v/>
      </c>
      <c r="K203" s="226" t="str">
        <f>IF(Worksheet!L222&lt;&gt;0, IFERROR(VLOOKUP(Worksheet!$C$12,SavingsSupportTable,2,FALSE)*Worksheet!AO222*IF(IFERROR(MATCH(Worksheet!$G$13,HVACe_Options,0),0)&gt;0,1+VLOOKUP(Worksheet!$C$12,SavingsSupportTable,4,FALSE),1)/IF(Worksheet!M222&gt;0,Worksheet!M222,Worksheet!L222),""),"")</f>
        <v/>
      </c>
      <c r="L203" s="226" t="str">
        <f t="shared" si="6"/>
        <v/>
      </c>
      <c r="M203" s="226" t="str">
        <f>IF(Worksheet!L222&lt;&gt;0,IFERROR(VLOOKUP(Worksheet!$C$12,SavingsSupportTable,3,FALSE)*Worksheet!AO222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222&gt;0,Worksheet!M222,Worksheet!L222),0),"")</f>
        <v/>
      </c>
      <c r="N203" s="226" t="str">
        <f t="shared" si="7"/>
        <v/>
      </c>
      <c r="R203">
        <f>IF(ISBLANK(Worksheet!M222)=FALSE,Worksheet!M222,"")</f>
        <v>0</v>
      </c>
      <c r="S203" t="str">
        <f>IF(Worksheet!A222="-","",IF(Worksheet!A222="",S202,Worksheet!A222))</f>
        <v/>
      </c>
      <c r="T203" t="str">
        <f>IF(S203="","",IF(AND(Worksheet!G222="",Worksheet!H222="")=TRUE,T202,IF(Worksheet!G222="","",Worksheet!G222)))</f>
        <v/>
      </c>
      <c r="U203" t="str">
        <f>IF(S203="","",IF(AND(Worksheet!G222="",Worksheet!H222="")=TRUE,U202,IF(Worksheet!H222="","",Worksheet!H222)))</f>
        <v/>
      </c>
      <c r="V203" t="str">
        <f>IF(Worksheet!N222="","",Worksheet!N222)</f>
        <v/>
      </c>
      <c r="W203" t="str">
        <f>IF(Worksheet!O222="","",Worksheet!O222)</f>
        <v/>
      </c>
      <c r="X203" t="str">
        <f>IF(Worksheet!F222=0,"",Worksheet!F222)</f>
        <v/>
      </c>
      <c r="Y203" t="str">
        <f>IF(Worksheet!P222=0,"",Worksheet!P222)</f>
        <v/>
      </c>
      <c r="AD203" s="21"/>
      <c r="AE203" s="21"/>
    </row>
    <row r="204" spans="1:31" x14ac:dyDescent="0.25">
      <c r="A204" t="str">
        <f>IF(ISERROR(VLOOKUP(Worksheet!N223,MeasureLookup,2,FALSE))=FALSE,VLOOKUP(Worksheet!N223,MeasureLookup,2,FALSE),"")</f>
        <v/>
      </c>
      <c r="D204">
        <f>IF(ISERROR(Worksheet!P223)=FALSE,Worksheet!P223,"")</f>
        <v>0</v>
      </c>
      <c r="E204" s="6" t="s">
        <v>727</v>
      </c>
      <c r="F204" s="178"/>
      <c r="G204" s="178"/>
      <c r="H204" s="224" t="str">
        <f>IF(Worksheet!AN223&lt;&gt;"",IF(Worksheet!AN223&gt;0,Worksheet!AN223/IF(Worksheet!M223&gt;0,Worksheet!M223,Worksheet!L223),""),"")</f>
        <v/>
      </c>
      <c r="I204" s="225">
        <f>IF(ISBLANK(Worksheet!L223)=FALSE,Worksheet!L223,"")</f>
        <v>0</v>
      </c>
      <c r="J204" s="226" t="str">
        <f>IF(Worksheet!L223&lt;&gt;0, IFERROR(VLOOKUP(Worksheet!$C$12,SavingsSupportTable,3,FALSE)*Worksheet!AO223*IFERROR(1+VLOOKUP(Worksheet!$C$12,SavingsSupportTable,MATCH(Worksheet!$G$13,HVACe_Options,0)+4,FALSE),1)/IF(Worksheet!M223&gt;0,Worksheet!M223,Worksheet!L223),""),"")</f>
        <v/>
      </c>
      <c r="K204" s="226" t="str">
        <f>IF(Worksheet!L223&lt;&gt;0, IFERROR(VLOOKUP(Worksheet!$C$12,SavingsSupportTable,2,FALSE)*Worksheet!AO223*IF(IFERROR(MATCH(Worksheet!$G$13,HVACe_Options,0),0)&gt;0,1+VLOOKUP(Worksheet!$C$12,SavingsSupportTable,4,FALSE),1)/IF(Worksheet!M223&gt;0,Worksheet!M223,Worksheet!L223),""),"")</f>
        <v/>
      </c>
      <c r="L204" s="226" t="str">
        <f t="shared" si="6"/>
        <v/>
      </c>
      <c r="M204" s="226" t="str">
        <f>IF(Worksheet!L223&lt;&gt;0,IFERROR(VLOOKUP(Worksheet!$C$12,SavingsSupportTable,3,FALSE)*Worksheet!AO223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223&gt;0,Worksheet!M223,Worksheet!L223),0),"")</f>
        <v/>
      </c>
      <c r="N204" s="226" t="str">
        <f t="shared" si="7"/>
        <v/>
      </c>
      <c r="R204">
        <f>IF(ISBLANK(Worksheet!M223)=FALSE,Worksheet!M223,"")</f>
        <v>0</v>
      </c>
      <c r="S204" t="str">
        <f>IF(Worksheet!A223="-","",IF(Worksheet!A223="",S203,Worksheet!A223))</f>
        <v/>
      </c>
      <c r="T204" t="str">
        <f>IF(S204="","",IF(AND(Worksheet!G223="",Worksheet!H223="")=TRUE,T203,IF(Worksheet!G223="","",Worksheet!G223)))</f>
        <v/>
      </c>
      <c r="U204" t="str">
        <f>IF(S204="","",IF(AND(Worksheet!G223="",Worksheet!H223="")=TRUE,U203,IF(Worksheet!H223="","",Worksheet!H223)))</f>
        <v/>
      </c>
      <c r="V204" t="str">
        <f>IF(Worksheet!N223="","",Worksheet!N223)</f>
        <v/>
      </c>
      <c r="W204" t="str">
        <f>IF(Worksheet!O223="","",Worksheet!O223)</f>
        <v/>
      </c>
      <c r="X204" t="str">
        <f>IF(Worksheet!F223=0,"",Worksheet!F223)</f>
        <v/>
      </c>
      <c r="Y204" t="str">
        <f>IF(Worksheet!P223=0,"",Worksheet!P223)</f>
        <v/>
      </c>
      <c r="AD204" s="21"/>
      <c r="AE204" s="21"/>
    </row>
    <row r="205" spans="1:31" x14ac:dyDescent="0.25">
      <c r="A205" t="str">
        <f>IF(ISERROR(VLOOKUP(Worksheet!N224,MeasureLookup,2,FALSE))=FALSE,VLOOKUP(Worksheet!N224,MeasureLookup,2,FALSE),"")</f>
        <v/>
      </c>
      <c r="D205">
        <f>IF(ISERROR(Worksheet!P224)=FALSE,Worksheet!P224,"")</f>
        <v>0</v>
      </c>
      <c r="E205" s="6" t="s">
        <v>727</v>
      </c>
      <c r="F205" s="178"/>
      <c r="G205" s="178"/>
      <c r="H205" s="224" t="str">
        <f>IF(Worksheet!AN224&lt;&gt;"",IF(Worksheet!AN224&gt;0,Worksheet!AN224/IF(Worksheet!M224&gt;0,Worksheet!M224,Worksheet!L224),""),"")</f>
        <v/>
      </c>
      <c r="I205" s="225">
        <f>IF(ISBLANK(Worksheet!L224)=FALSE,Worksheet!L224,"")</f>
        <v>0</v>
      </c>
      <c r="J205" s="226" t="str">
        <f>IF(Worksheet!L224&lt;&gt;0, IFERROR(VLOOKUP(Worksheet!$C$12,SavingsSupportTable,3,FALSE)*Worksheet!AO224*IFERROR(1+VLOOKUP(Worksheet!$C$12,SavingsSupportTable,MATCH(Worksheet!$G$13,HVACe_Options,0)+4,FALSE),1)/IF(Worksheet!M224&gt;0,Worksheet!M224,Worksheet!L224),""),"")</f>
        <v/>
      </c>
      <c r="K205" s="226" t="str">
        <f>IF(Worksheet!L224&lt;&gt;0, IFERROR(VLOOKUP(Worksheet!$C$12,SavingsSupportTable,2,FALSE)*Worksheet!AO224*IF(IFERROR(MATCH(Worksheet!$G$13,HVACe_Options,0),0)&gt;0,1+VLOOKUP(Worksheet!$C$12,SavingsSupportTable,4,FALSE),1)/IF(Worksheet!M224&gt;0,Worksheet!M224,Worksheet!L224),""),"")</f>
        <v/>
      </c>
      <c r="L205" s="226" t="str">
        <f t="shared" si="6"/>
        <v/>
      </c>
      <c r="M205" s="226" t="str">
        <f>IF(Worksheet!L224&lt;&gt;0,IFERROR(VLOOKUP(Worksheet!$C$12,SavingsSupportTable,3,FALSE)*Worksheet!AO224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224&gt;0,Worksheet!M224,Worksheet!L224),0),"")</f>
        <v/>
      </c>
      <c r="N205" s="226" t="str">
        <f t="shared" si="7"/>
        <v/>
      </c>
      <c r="R205">
        <f>IF(ISBLANK(Worksheet!M224)=FALSE,Worksheet!M224,"")</f>
        <v>0</v>
      </c>
      <c r="S205" t="str">
        <f>IF(Worksheet!A224="-","",IF(Worksheet!A224="",S204,Worksheet!A224))</f>
        <v/>
      </c>
      <c r="T205" t="str">
        <f>IF(S205="","",IF(AND(Worksheet!G224="",Worksheet!H224="")=TRUE,T204,IF(Worksheet!G224="","",Worksheet!G224)))</f>
        <v/>
      </c>
      <c r="U205" t="str">
        <f>IF(S205="","",IF(AND(Worksheet!G224="",Worksheet!H224="")=TRUE,U204,IF(Worksheet!H224="","",Worksheet!H224)))</f>
        <v/>
      </c>
      <c r="V205" t="str">
        <f>IF(Worksheet!N224="","",Worksheet!N224)</f>
        <v/>
      </c>
      <c r="W205" t="str">
        <f>IF(Worksheet!O224="","",Worksheet!O224)</f>
        <v/>
      </c>
      <c r="X205" t="str">
        <f>IF(Worksheet!F224=0,"",Worksheet!F224)</f>
        <v/>
      </c>
      <c r="Y205" t="str">
        <f>IF(Worksheet!P224=0,"",Worksheet!P224)</f>
        <v/>
      </c>
      <c r="AD205" s="21"/>
      <c r="AE205" s="21"/>
    </row>
    <row r="206" spans="1:31" x14ac:dyDescent="0.25">
      <c r="A206" t="str">
        <f>IF(ISERROR(VLOOKUP(Worksheet!N225,MeasureLookup,2,FALSE))=FALSE,VLOOKUP(Worksheet!N225,MeasureLookup,2,FALSE),"")</f>
        <v/>
      </c>
      <c r="D206">
        <f>IF(ISERROR(Worksheet!P225)=FALSE,Worksheet!P225,"")</f>
        <v>0</v>
      </c>
      <c r="E206" s="6" t="s">
        <v>727</v>
      </c>
      <c r="F206" s="178"/>
      <c r="G206" s="178"/>
      <c r="H206" s="224" t="str">
        <f>IF(Worksheet!AN225&lt;&gt;"",IF(Worksheet!AN225&gt;0,Worksheet!AN225/IF(Worksheet!M225&gt;0,Worksheet!M225,Worksheet!L225),""),"")</f>
        <v/>
      </c>
      <c r="I206" s="225">
        <f>IF(ISBLANK(Worksheet!L225)=FALSE,Worksheet!L225,"")</f>
        <v>0</v>
      </c>
      <c r="J206" s="226" t="str">
        <f>IF(Worksheet!L225&lt;&gt;0, IFERROR(VLOOKUP(Worksheet!$C$12,SavingsSupportTable,3,FALSE)*Worksheet!AO225*IFERROR(1+VLOOKUP(Worksheet!$C$12,SavingsSupportTable,MATCH(Worksheet!$G$13,HVACe_Options,0)+4,FALSE),1)/IF(Worksheet!M225&gt;0,Worksheet!M225,Worksheet!L225),""),"")</f>
        <v/>
      </c>
      <c r="K206" s="226" t="str">
        <f>IF(Worksheet!L225&lt;&gt;0, IFERROR(VLOOKUP(Worksheet!$C$12,SavingsSupportTable,2,FALSE)*Worksheet!AO225*IF(IFERROR(MATCH(Worksheet!$G$13,HVACe_Options,0),0)&gt;0,1+VLOOKUP(Worksheet!$C$12,SavingsSupportTable,4,FALSE),1)/IF(Worksheet!M225&gt;0,Worksheet!M225,Worksheet!L225),""),"")</f>
        <v/>
      </c>
      <c r="L206" s="226" t="str">
        <f t="shared" si="6"/>
        <v/>
      </c>
      <c r="M206" s="226" t="str">
        <f>IF(Worksheet!L225&lt;&gt;0,IFERROR(VLOOKUP(Worksheet!$C$12,SavingsSupportTable,3,FALSE)*Worksheet!AO225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225&gt;0,Worksheet!M225,Worksheet!L225),0),"")</f>
        <v/>
      </c>
      <c r="N206" s="226" t="str">
        <f t="shared" si="7"/>
        <v/>
      </c>
      <c r="R206">
        <f>IF(ISBLANK(Worksheet!M225)=FALSE,Worksheet!M225,"")</f>
        <v>0</v>
      </c>
      <c r="S206" t="str">
        <f>IF(Worksheet!A225="-","",IF(Worksheet!A225="",S205,Worksheet!A225))</f>
        <v/>
      </c>
      <c r="T206" t="str">
        <f>IF(S206="","",IF(AND(Worksheet!G225="",Worksheet!H225="")=TRUE,T205,IF(Worksheet!G225="","",Worksheet!G225)))</f>
        <v/>
      </c>
      <c r="U206" t="str">
        <f>IF(S206="","",IF(AND(Worksheet!G225="",Worksheet!H225="")=TRUE,U205,IF(Worksheet!H225="","",Worksheet!H225)))</f>
        <v/>
      </c>
      <c r="V206" t="str">
        <f>IF(Worksheet!N225="","",Worksheet!N225)</f>
        <v/>
      </c>
      <c r="W206" t="str">
        <f>IF(Worksheet!O225="","",Worksheet!O225)</f>
        <v/>
      </c>
      <c r="X206" t="str">
        <f>IF(Worksheet!F225=0,"",Worksheet!F225)</f>
        <v/>
      </c>
      <c r="Y206" t="str">
        <f>IF(Worksheet!P225=0,"",Worksheet!P225)</f>
        <v/>
      </c>
      <c r="AD206" s="21"/>
      <c r="AE206" s="21"/>
    </row>
    <row r="207" spans="1:31" x14ac:dyDescent="0.25">
      <c r="A207" t="str">
        <f>IF(ISERROR(VLOOKUP(Worksheet!N226,MeasureLookup,2,FALSE))=FALSE,VLOOKUP(Worksheet!N226,MeasureLookup,2,FALSE),"")</f>
        <v/>
      </c>
      <c r="D207">
        <f>IF(ISERROR(Worksheet!P226)=FALSE,Worksheet!P226,"")</f>
        <v>0</v>
      </c>
      <c r="E207" s="6" t="s">
        <v>727</v>
      </c>
      <c r="F207" s="178"/>
      <c r="G207" s="178"/>
      <c r="H207" s="224" t="str">
        <f>IF(Worksheet!AN226&lt;&gt;"",IF(Worksheet!AN226&gt;0,Worksheet!AN226/IF(Worksheet!M226&gt;0,Worksheet!M226,Worksheet!L226),""),"")</f>
        <v/>
      </c>
      <c r="I207" s="225">
        <f>IF(ISBLANK(Worksheet!L226)=FALSE,Worksheet!L226,"")</f>
        <v>0</v>
      </c>
      <c r="J207" s="226" t="str">
        <f>IF(Worksheet!L226&lt;&gt;0, IFERROR(VLOOKUP(Worksheet!$C$12,SavingsSupportTable,3,FALSE)*Worksheet!AO226*IFERROR(1+VLOOKUP(Worksheet!$C$12,SavingsSupportTable,MATCH(Worksheet!$G$13,HVACe_Options,0)+4,FALSE),1)/IF(Worksheet!M226&gt;0,Worksheet!M226,Worksheet!L226),""),"")</f>
        <v/>
      </c>
      <c r="K207" s="226" t="str">
        <f>IF(Worksheet!L226&lt;&gt;0, IFERROR(VLOOKUP(Worksheet!$C$12,SavingsSupportTable,2,FALSE)*Worksheet!AO226*IF(IFERROR(MATCH(Worksheet!$G$13,HVACe_Options,0),0)&gt;0,1+VLOOKUP(Worksheet!$C$12,SavingsSupportTable,4,FALSE),1)/IF(Worksheet!M226&gt;0,Worksheet!M226,Worksheet!L226),""),"")</f>
        <v/>
      </c>
      <c r="L207" s="226" t="str">
        <f t="shared" si="6"/>
        <v/>
      </c>
      <c r="M207" s="226" t="str">
        <f>IF(Worksheet!L226&lt;&gt;0,IFERROR(VLOOKUP(Worksheet!$C$12,SavingsSupportTable,3,FALSE)*Worksheet!AO226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226&gt;0,Worksheet!M226,Worksheet!L226),0),"")</f>
        <v/>
      </c>
      <c r="N207" s="226" t="str">
        <f t="shared" si="7"/>
        <v/>
      </c>
      <c r="R207">
        <f>IF(ISBLANK(Worksheet!M226)=FALSE,Worksheet!M226,"")</f>
        <v>0</v>
      </c>
      <c r="S207" t="str">
        <f>IF(Worksheet!A226="-","",IF(Worksheet!A226="",S206,Worksheet!A226))</f>
        <v/>
      </c>
      <c r="T207" t="str">
        <f>IF(S207="","",IF(AND(Worksheet!G226="",Worksheet!H226="")=TRUE,T206,IF(Worksheet!G226="","",Worksheet!G226)))</f>
        <v/>
      </c>
      <c r="U207" t="str">
        <f>IF(S207="","",IF(AND(Worksheet!G226="",Worksheet!H226="")=TRUE,U206,IF(Worksheet!H226="","",Worksheet!H226)))</f>
        <v/>
      </c>
      <c r="V207" t="str">
        <f>IF(Worksheet!N226="","",Worksheet!N226)</f>
        <v/>
      </c>
      <c r="W207" t="str">
        <f>IF(Worksheet!O226="","",Worksheet!O226)</f>
        <v/>
      </c>
      <c r="X207" t="str">
        <f>IF(Worksheet!F226=0,"",Worksheet!F226)</f>
        <v/>
      </c>
      <c r="Y207" t="str">
        <f>IF(Worksheet!P226=0,"",Worksheet!P226)</f>
        <v/>
      </c>
      <c r="AD207" s="21"/>
      <c r="AE207" s="21"/>
    </row>
    <row r="208" spans="1:31" x14ac:dyDescent="0.25">
      <c r="A208" t="str">
        <f>IF(ISERROR(VLOOKUP(Worksheet!N227,MeasureLookup,2,FALSE))=FALSE,VLOOKUP(Worksheet!N227,MeasureLookup,2,FALSE),"")</f>
        <v/>
      </c>
      <c r="D208">
        <f>IF(ISERROR(Worksheet!P227)=FALSE,Worksheet!P227,"")</f>
        <v>0</v>
      </c>
      <c r="E208" s="6" t="s">
        <v>727</v>
      </c>
      <c r="F208" s="178"/>
      <c r="G208" s="178"/>
      <c r="H208" s="224" t="str">
        <f>IF(Worksheet!AN227&lt;&gt;"",IF(Worksheet!AN227&gt;0,Worksheet!AN227/IF(Worksheet!M227&gt;0,Worksheet!M227,Worksheet!L227),""),"")</f>
        <v/>
      </c>
      <c r="I208" s="225">
        <f>IF(ISBLANK(Worksheet!L227)=FALSE,Worksheet!L227,"")</f>
        <v>0</v>
      </c>
      <c r="J208" s="226" t="str">
        <f>IF(Worksheet!L227&lt;&gt;0, IFERROR(VLOOKUP(Worksheet!$C$12,SavingsSupportTable,3,FALSE)*Worksheet!AO227*IFERROR(1+VLOOKUP(Worksheet!$C$12,SavingsSupportTable,MATCH(Worksheet!$G$13,HVACe_Options,0)+4,FALSE),1)/IF(Worksheet!M227&gt;0,Worksheet!M227,Worksheet!L227),""),"")</f>
        <v/>
      </c>
      <c r="K208" s="226" t="str">
        <f>IF(Worksheet!L227&lt;&gt;0, IFERROR(VLOOKUP(Worksheet!$C$12,SavingsSupportTable,2,FALSE)*Worksheet!AO227*IF(IFERROR(MATCH(Worksheet!$G$13,HVACe_Options,0),0)&gt;0,1+VLOOKUP(Worksheet!$C$12,SavingsSupportTable,4,FALSE),1)/IF(Worksheet!M227&gt;0,Worksheet!M227,Worksheet!L227),""),"")</f>
        <v/>
      </c>
      <c r="L208" s="226" t="str">
        <f t="shared" si="6"/>
        <v/>
      </c>
      <c r="M208" s="226" t="str">
        <f>IF(Worksheet!L227&lt;&gt;0,IFERROR(VLOOKUP(Worksheet!$C$12,SavingsSupportTable,3,FALSE)*Worksheet!AO227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227&gt;0,Worksheet!M227,Worksheet!L227),0),"")</f>
        <v/>
      </c>
      <c r="N208" s="226" t="str">
        <f t="shared" si="7"/>
        <v/>
      </c>
      <c r="R208">
        <f>IF(ISBLANK(Worksheet!M227)=FALSE,Worksheet!M227,"")</f>
        <v>0</v>
      </c>
      <c r="S208" t="str">
        <f>IF(Worksheet!A227="-","",IF(Worksheet!A227="",S207,Worksheet!A227))</f>
        <v/>
      </c>
      <c r="T208" t="str">
        <f>IF(S208="","",IF(AND(Worksheet!G227="",Worksheet!H227="")=TRUE,T207,IF(Worksheet!G227="","",Worksheet!G227)))</f>
        <v/>
      </c>
      <c r="U208" t="str">
        <f>IF(S208="","",IF(AND(Worksheet!G227="",Worksheet!H227="")=TRUE,U207,IF(Worksheet!H227="","",Worksheet!H227)))</f>
        <v/>
      </c>
      <c r="V208" t="str">
        <f>IF(Worksheet!N227="","",Worksheet!N227)</f>
        <v/>
      </c>
      <c r="W208" t="str">
        <f>IF(Worksheet!O227="","",Worksheet!O227)</f>
        <v/>
      </c>
      <c r="X208" t="str">
        <f>IF(Worksheet!F227=0,"",Worksheet!F227)</f>
        <v/>
      </c>
      <c r="Y208" t="str">
        <f>IF(Worksheet!P227=0,"",Worksheet!P227)</f>
        <v/>
      </c>
      <c r="AD208" s="21"/>
      <c r="AE208" s="21"/>
    </row>
    <row r="209" spans="1:31" x14ac:dyDescent="0.25">
      <c r="A209" t="str">
        <f>IF(ISERROR(VLOOKUP(Worksheet!N228,MeasureLookup,2,FALSE))=FALSE,VLOOKUP(Worksheet!N228,MeasureLookup,2,FALSE),"")</f>
        <v/>
      </c>
      <c r="D209">
        <f>IF(ISERROR(Worksheet!P228)=FALSE,Worksheet!P228,"")</f>
        <v>0</v>
      </c>
      <c r="E209" s="6" t="s">
        <v>727</v>
      </c>
      <c r="F209" s="178"/>
      <c r="G209" s="178"/>
      <c r="H209" s="224" t="str">
        <f>IF(Worksheet!AN228&lt;&gt;"",IF(Worksheet!AN228&gt;0,Worksheet!AN228/IF(Worksheet!M228&gt;0,Worksheet!M228,Worksheet!L228),""),"")</f>
        <v/>
      </c>
      <c r="I209" s="225">
        <f>IF(ISBLANK(Worksheet!L228)=FALSE,Worksheet!L228,"")</f>
        <v>0</v>
      </c>
      <c r="J209" s="226" t="str">
        <f>IF(Worksheet!L228&lt;&gt;0, IFERROR(VLOOKUP(Worksheet!$C$12,SavingsSupportTable,3,FALSE)*Worksheet!AO228*IFERROR(1+VLOOKUP(Worksheet!$C$12,SavingsSupportTable,MATCH(Worksheet!$G$13,HVACe_Options,0)+4,FALSE),1)/IF(Worksheet!M228&gt;0,Worksheet!M228,Worksheet!L228),""),"")</f>
        <v/>
      </c>
      <c r="K209" s="226" t="str">
        <f>IF(Worksheet!L228&lt;&gt;0, IFERROR(VLOOKUP(Worksheet!$C$12,SavingsSupportTable,2,FALSE)*Worksheet!AO228*IF(IFERROR(MATCH(Worksheet!$G$13,HVACe_Options,0),0)&gt;0,1+VLOOKUP(Worksheet!$C$12,SavingsSupportTable,4,FALSE),1)/IF(Worksheet!M228&gt;0,Worksheet!M228,Worksheet!L228),""),"")</f>
        <v/>
      </c>
      <c r="L209" s="226" t="str">
        <f t="shared" si="6"/>
        <v/>
      </c>
      <c r="M209" s="226" t="str">
        <f>IF(Worksheet!L228&lt;&gt;0,IFERROR(VLOOKUP(Worksheet!$C$12,SavingsSupportTable,3,FALSE)*Worksheet!AO228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228&gt;0,Worksheet!M228,Worksheet!L228),0),"")</f>
        <v/>
      </c>
      <c r="N209" s="226" t="str">
        <f t="shared" si="7"/>
        <v/>
      </c>
      <c r="R209">
        <f>IF(ISBLANK(Worksheet!M228)=FALSE,Worksheet!M228,"")</f>
        <v>0</v>
      </c>
      <c r="S209" t="str">
        <f>IF(Worksheet!A228="-","",IF(Worksheet!A228="",S208,Worksheet!A228))</f>
        <v/>
      </c>
      <c r="T209" t="str">
        <f>IF(S209="","",IF(AND(Worksheet!G228="",Worksheet!H228="")=TRUE,T208,IF(Worksheet!G228="","",Worksheet!G228)))</f>
        <v/>
      </c>
      <c r="U209" t="str">
        <f>IF(S209="","",IF(AND(Worksheet!G228="",Worksheet!H228="")=TRUE,U208,IF(Worksheet!H228="","",Worksheet!H228)))</f>
        <v/>
      </c>
      <c r="V209" t="str">
        <f>IF(Worksheet!N228="","",Worksheet!N228)</f>
        <v/>
      </c>
      <c r="W209" t="str">
        <f>IF(Worksheet!O228="","",Worksheet!O228)</f>
        <v/>
      </c>
      <c r="X209" t="str">
        <f>IF(Worksheet!F228=0,"",Worksheet!F228)</f>
        <v/>
      </c>
      <c r="Y209" t="str">
        <f>IF(Worksheet!P228=0,"",Worksheet!P228)</f>
        <v/>
      </c>
      <c r="AD209" s="21"/>
      <c r="AE209" s="21"/>
    </row>
    <row r="210" spans="1:31" x14ac:dyDescent="0.25">
      <c r="A210" t="str">
        <f>IF(ISERROR(VLOOKUP(Worksheet!N229,MeasureLookup,2,FALSE))=FALSE,VLOOKUP(Worksheet!N229,MeasureLookup,2,FALSE),"")</f>
        <v/>
      </c>
      <c r="D210">
        <f>IF(ISERROR(Worksheet!P229)=FALSE,Worksheet!P229,"")</f>
        <v>0</v>
      </c>
      <c r="E210" s="6" t="s">
        <v>727</v>
      </c>
      <c r="F210" s="178"/>
      <c r="G210" s="178"/>
      <c r="H210" s="224" t="str">
        <f>IF(Worksheet!AN229&lt;&gt;"",IF(Worksheet!AN229&gt;0,Worksheet!AN229/IF(Worksheet!M229&gt;0,Worksheet!M229,Worksheet!L229),""),"")</f>
        <v/>
      </c>
      <c r="I210" s="225">
        <f>IF(ISBLANK(Worksheet!L229)=FALSE,Worksheet!L229,"")</f>
        <v>0</v>
      </c>
      <c r="J210" s="226" t="str">
        <f>IF(Worksheet!L229&lt;&gt;0, IFERROR(VLOOKUP(Worksheet!$C$12,SavingsSupportTable,3,FALSE)*Worksheet!AO229*IFERROR(1+VLOOKUP(Worksheet!$C$12,SavingsSupportTable,MATCH(Worksheet!$G$13,HVACe_Options,0)+4,FALSE),1)/IF(Worksheet!M229&gt;0,Worksheet!M229,Worksheet!L229),""),"")</f>
        <v/>
      </c>
      <c r="K210" s="226" t="str">
        <f>IF(Worksheet!L229&lt;&gt;0, IFERROR(VLOOKUP(Worksheet!$C$12,SavingsSupportTable,2,FALSE)*Worksheet!AO229*IF(IFERROR(MATCH(Worksheet!$G$13,HVACe_Options,0),0)&gt;0,1+VLOOKUP(Worksheet!$C$12,SavingsSupportTable,4,FALSE),1)/IF(Worksheet!M229&gt;0,Worksheet!M229,Worksheet!L229),""),"")</f>
        <v/>
      </c>
      <c r="L210" s="226" t="str">
        <f t="shared" si="6"/>
        <v/>
      </c>
      <c r="M210" s="226" t="str">
        <f>IF(Worksheet!L229&lt;&gt;0,IFERROR(VLOOKUP(Worksheet!$C$12,SavingsSupportTable,3,FALSE)*Worksheet!AO229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229&gt;0,Worksheet!M229,Worksheet!L229),0),"")</f>
        <v/>
      </c>
      <c r="N210" s="226" t="str">
        <f t="shared" si="7"/>
        <v/>
      </c>
      <c r="R210">
        <f>IF(ISBLANK(Worksheet!M229)=FALSE,Worksheet!M229,"")</f>
        <v>0</v>
      </c>
      <c r="S210" t="str">
        <f>IF(Worksheet!A229="-","",IF(Worksheet!A229="",S209,Worksheet!A229))</f>
        <v/>
      </c>
      <c r="T210" t="str">
        <f>IF(S210="","",IF(AND(Worksheet!G229="",Worksheet!H229="")=TRUE,T209,IF(Worksheet!G229="","",Worksheet!G229)))</f>
        <v/>
      </c>
      <c r="U210" t="str">
        <f>IF(S210="","",IF(AND(Worksheet!G229="",Worksheet!H229="")=TRUE,U209,IF(Worksheet!H229="","",Worksheet!H229)))</f>
        <v/>
      </c>
      <c r="V210" t="str">
        <f>IF(Worksheet!N229="","",Worksheet!N229)</f>
        <v/>
      </c>
      <c r="W210" t="str">
        <f>IF(Worksheet!O229="","",Worksheet!O229)</f>
        <v/>
      </c>
      <c r="X210" t="str">
        <f>IF(Worksheet!F229=0,"",Worksheet!F229)</f>
        <v/>
      </c>
      <c r="Y210" t="str">
        <f>IF(Worksheet!P229=0,"",Worksheet!P229)</f>
        <v/>
      </c>
      <c r="AD210" s="21"/>
      <c r="AE210" s="21"/>
    </row>
    <row r="211" spans="1:31" x14ac:dyDescent="0.25">
      <c r="A211" t="str">
        <f>IF(ISERROR(VLOOKUP(Worksheet!N230,MeasureLookup,2,FALSE))=FALSE,VLOOKUP(Worksheet!N230,MeasureLookup,2,FALSE),"")</f>
        <v/>
      </c>
      <c r="D211">
        <f>IF(ISERROR(Worksheet!P230)=FALSE,Worksheet!P230,"")</f>
        <v>0</v>
      </c>
      <c r="E211" s="6" t="s">
        <v>727</v>
      </c>
      <c r="F211" s="178"/>
      <c r="G211" s="178"/>
      <c r="H211" s="224" t="str">
        <f>IF(Worksheet!AN230&lt;&gt;"",IF(Worksheet!AN230&gt;0,Worksheet!AN230/IF(Worksheet!M230&gt;0,Worksheet!M230,Worksheet!L230),""),"")</f>
        <v/>
      </c>
      <c r="I211" s="225">
        <f>IF(ISBLANK(Worksheet!L230)=FALSE,Worksheet!L230,"")</f>
        <v>0</v>
      </c>
      <c r="J211" s="226" t="str">
        <f>IF(Worksheet!L230&lt;&gt;0, IFERROR(VLOOKUP(Worksheet!$C$12,SavingsSupportTable,3,FALSE)*Worksheet!AO230*IFERROR(1+VLOOKUP(Worksheet!$C$12,SavingsSupportTable,MATCH(Worksheet!$G$13,HVACe_Options,0)+4,FALSE),1)/IF(Worksheet!M230&gt;0,Worksheet!M230,Worksheet!L230),""),"")</f>
        <v/>
      </c>
      <c r="K211" s="226" t="str">
        <f>IF(Worksheet!L230&lt;&gt;0, IFERROR(VLOOKUP(Worksheet!$C$12,SavingsSupportTable,2,FALSE)*Worksheet!AO230*IF(IFERROR(MATCH(Worksheet!$G$13,HVACe_Options,0),0)&gt;0,1+VLOOKUP(Worksheet!$C$12,SavingsSupportTable,4,FALSE),1)/IF(Worksheet!M230&gt;0,Worksheet!M230,Worksheet!L230),""),"")</f>
        <v/>
      </c>
      <c r="L211" s="226" t="str">
        <f t="shared" si="6"/>
        <v/>
      </c>
      <c r="M211" s="226" t="str">
        <f>IF(Worksheet!L230&lt;&gt;0,IFERROR(VLOOKUP(Worksheet!$C$12,SavingsSupportTable,3,FALSE)*Worksheet!AO230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230&gt;0,Worksheet!M230,Worksheet!L230),0),"")</f>
        <v/>
      </c>
      <c r="N211" s="226" t="str">
        <f t="shared" si="7"/>
        <v/>
      </c>
      <c r="R211">
        <f>IF(ISBLANK(Worksheet!M230)=FALSE,Worksheet!M230,"")</f>
        <v>0</v>
      </c>
      <c r="S211" t="str">
        <f>IF(Worksheet!A230="-","",IF(Worksheet!A230="",S210,Worksheet!A230))</f>
        <v/>
      </c>
      <c r="T211" t="str">
        <f>IF(S211="","",IF(AND(Worksheet!G230="",Worksheet!H230="")=TRUE,T210,IF(Worksheet!G230="","",Worksheet!G230)))</f>
        <v/>
      </c>
      <c r="U211" t="str">
        <f>IF(S211="","",IF(AND(Worksheet!G230="",Worksheet!H230="")=TRUE,U210,IF(Worksheet!H230="","",Worksheet!H230)))</f>
        <v/>
      </c>
      <c r="V211" t="str">
        <f>IF(Worksheet!N230="","",Worksheet!N230)</f>
        <v/>
      </c>
      <c r="W211" t="str">
        <f>IF(Worksheet!O230="","",Worksheet!O230)</f>
        <v/>
      </c>
      <c r="X211" t="str">
        <f>IF(Worksheet!F230=0,"",Worksheet!F230)</f>
        <v/>
      </c>
      <c r="Y211" t="str">
        <f>IF(Worksheet!P230=0,"",Worksheet!P230)</f>
        <v/>
      </c>
      <c r="AD211" s="21"/>
      <c r="AE211" s="21"/>
    </row>
    <row r="212" spans="1:31" x14ac:dyDescent="0.25">
      <c r="A212" t="str">
        <f>IF(ISERROR(VLOOKUP(Worksheet!N231,MeasureLookup,2,FALSE))=FALSE,VLOOKUP(Worksheet!N231,MeasureLookup,2,FALSE),"")</f>
        <v/>
      </c>
      <c r="D212">
        <f>IF(ISERROR(Worksheet!P231)=FALSE,Worksheet!P231,"")</f>
        <v>0</v>
      </c>
      <c r="E212" s="6" t="s">
        <v>727</v>
      </c>
      <c r="F212" s="178"/>
      <c r="G212" s="178"/>
      <c r="H212" s="224" t="str">
        <f>IF(Worksheet!AN231&lt;&gt;"",IF(Worksheet!AN231&gt;0,Worksheet!AN231/IF(Worksheet!M231&gt;0,Worksheet!M231,Worksheet!L231),""),"")</f>
        <v/>
      </c>
      <c r="I212" s="225">
        <f>IF(ISBLANK(Worksheet!L231)=FALSE,Worksheet!L231,"")</f>
        <v>0</v>
      </c>
      <c r="J212" s="226" t="str">
        <f>IF(Worksheet!L231&lt;&gt;0, IFERROR(VLOOKUP(Worksheet!$C$12,SavingsSupportTable,3,FALSE)*Worksheet!AO231*IFERROR(1+VLOOKUP(Worksheet!$C$12,SavingsSupportTable,MATCH(Worksheet!$G$13,HVACe_Options,0)+4,FALSE),1)/IF(Worksheet!M231&gt;0,Worksheet!M231,Worksheet!L231),""),"")</f>
        <v/>
      </c>
      <c r="K212" s="226" t="str">
        <f>IF(Worksheet!L231&lt;&gt;0, IFERROR(VLOOKUP(Worksheet!$C$12,SavingsSupportTable,2,FALSE)*Worksheet!AO231*IF(IFERROR(MATCH(Worksheet!$G$13,HVACe_Options,0),0)&gt;0,1+VLOOKUP(Worksheet!$C$12,SavingsSupportTable,4,FALSE),1)/IF(Worksheet!M231&gt;0,Worksheet!M231,Worksheet!L231),""),"")</f>
        <v/>
      </c>
      <c r="L212" s="226" t="str">
        <f t="shared" si="6"/>
        <v/>
      </c>
      <c r="M212" s="226" t="str">
        <f>IF(Worksheet!L231&lt;&gt;0,IFERROR(VLOOKUP(Worksheet!$C$12,SavingsSupportTable,3,FALSE)*Worksheet!AO231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231&gt;0,Worksheet!M231,Worksheet!L231),0),"")</f>
        <v/>
      </c>
      <c r="N212" s="226" t="str">
        <f t="shared" si="7"/>
        <v/>
      </c>
      <c r="R212">
        <f>IF(ISBLANK(Worksheet!M231)=FALSE,Worksheet!M231,"")</f>
        <v>0</v>
      </c>
      <c r="S212" t="str">
        <f>IF(Worksheet!A231="-","",IF(Worksheet!A231="",S211,Worksheet!A231))</f>
        <v/>
      </c>
      <c r="T212" t="str">
        <f>IF(S212="","",IF(AND(Worksheet!G231="",Worksheet!H231="")=TRUE,T211,IF(Worksheet!G231="","",Worksheet!G231)))</f>
        <v/>
      </c>
      <c r="U212" t="str">
        <f>IF(S212="","",IF(AND(Worksheet!G231="",Worksheet!H231="")=TRUE,U211,IF(Worksheet!H231="","",Worksheet!H231)))</f>
        <v/>
      </c>
      <c r="V212" t="str">
        <f>IF(Worksheet!N231="","",Worksheet!N231)</f>
        <v/>
      </c>
      <c r="W212" t="str">
        <f>IF(Worksheet!O231="","",Worksheet!O231)</f>
        <v/>
      </c>
      <c r="X212" t="str">
        <f>IF(Worksheet!F231=0,"",Worksheet!F231)</f>
        <v/>
      </c>
      <c r="Y212" t="str">
        <f>IF(Worksheet!P231=0,"",Worksheet!P231)</f>
        <v/>
      </c>
      <c r="AD212" s="21"/>
      <c r="AE212" s="21"/>
    </row>
    <row r="213" spans="1:31" x14ac:dyDescent="0.25">
      <c r="A213" t="str">
        <f>IF(ISERROR(VLOOKUP(Worksheet!N232,MeasureLookup,2,FALSE))=FALSE,VLOOKUP(Worksheet!N232,MeasureLookup,2,FALSE),"")</f>
        <v/>
      </c>
      <c r="D213">
        <f>IF(ISERROR(Worksheet!P232)=FALSE,Worksheet!P232,"")</f>
        <v>0</v>
      </c>
      <c r="E213" s="6" t="s">
        <v>727</v>
      </c>
      <c r="F213" s="178"/>
      <c r="G213" s="178"/>
      <c r="H213" s="224" t="str">
        <f>IF(Worksheet!AN232&lt;&gt;"",IF(Worksheet!AN232&gt;0,Worksheet!AN232/IF(Worksheet!M232&gt;0,Worksheet!M232,Worksheet!L232),""),"")</f>
        <v/>
      </c>
      <c r="I213" s="225">
        <f>IF(ISBLANK(Worksheet!L232)=FALSE,Worksheet!L232,"")</f>
        <v>0</v>
      </c>
      <c r="J213" s="226" t="str">
        <f>IF(Worksheet!L232&lt;&gt;0, IFERROR(VLOOKUP(Worksheet!$C$12,SavingsSupportTable,3,FALSE)*Worksheet!AO232*IFERROR(1+VLOOKUP(Worksheet!$C$12,SavingsSupportTable,MATCH(Worksheet!$G$13,HVACe_Options,0)+4,FALSE),1)/IF(Worksheet!M232&gt;0,Worksheet!M232,Worksheet!L232),""),"")</f>
        <v/>
      </c>
      <c r="K213" s="226" t="str">
        <f>IF(Worksheet!L232&lt;&gt;0, IFERROR(VLOOKUP(Worksheet!$C$12,SavingsSupportTable,2,FALSE)*Worksheet!AO232*IF(IFERROR(MATCH(Worksheet!$G$13,HVACe_Options,0),0)&gt;0,1+VLOOKUP(Worksheet!$C$12,SavingsSupportTable,4,FALSE),1)/IF(Worksheet!M232&gt;0,Worksheet!M232,Worksheet!L232),""),"")</f>
        <v/>
      </c>
      <c r="L213" s="226" t="str">
        <f t="shared" si="6"/>
        <v/>
      </c>
      <c r="M213" s="226" t="str">
        <f>IF(Worksheet!L232&lt;&gt;0,IFERROR(VLOOKUP(Worksheet!$C$12,SavingsSupportTable,3,FALSE)*Worksheet!AO232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232&gt;0,Worksheet!M232,Worksheet!L232),0),"")</f>
        <v/>
      </c>
      <c r="N213" s="226" t="str">
        <f t="shared" si="7"/>
        <v/>
      </c>
      <c r="R213">
        <f>IF(ISBLANK(Worksheet!M232)=FALSE,Worksheet!M232,"")</f>
        <v>0</v>
      </c>
      <c r="S213" t="str">
        <f>IF(Worksheet!A232="-","",IF(Worksheet!A232="",S212,Worksheet!A232))</f>
        <v/>
      </c>
      <c r="T213" t="str">
        <f>IF(S213="","",IF(AND(Worksheet!G232="",Worksheet!H232="")=TRUE,T212,IF(Worksheet!G232="","",Worksheet!G232)))</f>
        <v/>
      </c>
      <c r="U213" t="str">
        <f>IF(S213="","",IF(AND(Worksheet!G232="",Worksheet!H232="")=TRUE,U212,IF(Worksheet!H232="","",Worksheet!H232)))</f>
        <v/>
      </c>
      <c r="V213" t="str">
        <f>IF(Worksheet!N232="","",Worksheet!N232)</f>
        <v/>
      </c>
      <c r="W213" t="str">
        <f>IF(Worksheet!O232="","",Worksheet!O232)</f>
        <v/>
      </c>
      <c r="X213" t="str">
        <f>IF(Worksheet!F232=0,"",Worksheet!F232)</f>
        <v/>
      </c>
      <c r="Y213" t="str">
        <f>IF(Worksheet!P232=0,"",Worksheet!P232)</f>
        <v/>
      </c>
      <c r="AD213" s="21"/>
      <c r="AE213" s="21"/>
    </row>
    <row r="214" spans="1:31" x14ac:dyDescent="0.25">
      <c r="A214" t="str">
        <f>IF(ISERROR(VLOOKUP(Worksheet!N233,MeasureLookup,2,FALSE))=FALSE,VLOOKUP(Worksheet!N233,MeasureLookup,2,FALSE),"")</f>
        <v/>
      </c>
      <c r="D214">
        <f>IF(ISERROR(Worksheet!P233)=FALSE,Worksheet!P233,"")</f>
        <v>0</v>
      </c>
      <c r="E214" s="6" t="s">
        <v>727</v>
      </c>
      <c r="F214" s="178"/>
      <c r="G214" s="178"/>
      <c r="H214" s="224" t="str">
        <f>IF(Worksheet!AN233&lt;&gt;"",IF(Worksheet!AN233&gt;0,Worksheet!AN233/IF(Worksheet!M233&gt;0,Worksheet!M233,Worksheet!L233),""),"")</f>
        <v/>
      </c>
      <c r="I214" s="225">
        <f>IF(ISBLANK(Worksheet!L233)=FALSE,Worksheet!L233,"")</f>
        <v>0</v>
      </c>
      <c r="J214" s="226" t="str">
        <f>IF(Worksheet!L233&lt;&gt;0, IFERROR(VLOOKUP(Worksheet!$C$12,SavingsSupportTable,3,FALSE)*Worksheet!AO233*IFERROR(1+VLOOKUP(Worksheet!$C$12,SavingsSupportTable,MATCH(Worksheet!$G$13,HVACe_Options,0)+4,FALSE),1)/IF(Worksheet!M233&gt;0,Worksheet!M233,Worksheet!L233),""),"")</f>
        <v/>
      </c>
      <c r="K214" s="226" t="str">
        <f>IF(Worksheet!L233&lt;&gt;0, IFERROR(VLOOKUP(Worksheet!$C$12,SavingsSupportTable,2,FALSE)*Worksheet!AO233*IF(IFERROR(MATCH(Worksheet!$G$13,HVACe_Options,0),0)&gt;0,1+VLOOKUP(Worksheet!$C$12,SavingsSupportTable,4,FALSE),1)/IF(Worksheet!M233&gt;0,Worksheet!M233,Worksheet!L233),""),"")</f>
        <v/>
      </c>
      <c r="L214" s="226" t="str">
        <f t="shared" si="6"/>
        <v/>
      </c>
      <c r="M214" s="226" t="str">
        <f>IF(Worksheet!L233&lt;&gt;0,IFERROR(VLOOKUP(Worksheet!$C$12,SavingsSupportTable,3,FALSE)*Worksheet!AO233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233&gt;0,Worksheet!M233,Worksheet!L233),0),"")</f>
        <v/>
      </c>
      <c r="N214" s="226" t="str">
        <f t="shared" si="7"/>
        <v/>
      </c>
      <c r="R214">
        <f>IF(ISBLANK(Worksheet!M233)=FALSE,Worksheet!M233,"")</f>
        <v>0</v>
      </c>
      <c r="S214" t="str">
        <f>IF(Worksheet!A233="-","",IF(Worksheet!A233="",S213,Worksheet!A233))</f>
        <v/>
      </c>
      <c r="T214" t="str">
        <f>IF(S214="","",IF(AND(Worksheet!G233="",Worksheet!H233="")=TRUE,T213,IF(Worksheet!G233="","",Worksheet!G233)))</f>
        <v/>
      </c>
      <c r="U214" t="str">
        <f>IF(S214="","",IF(AND(Worksheet!G233="",Worksheet!H233="")=TRUE,U213,IF(Worksheet!H233="","",Worksheet!H233)))</f>
        <v/>
      </c>
      <c r="V214" t="str">
        <f>IF(Worksheet!N233="","",Worksheet!N233)</f>
        <v/>
      </c>
      <c r="W214" t="str">
        <f>IF(Worksheet!O233="","",Worksheet!O233)</f>
        <v/>
      </c>
      <c r="X214" t="str">
        <f>IF(Worksheet!F233=0,"",Worksheet!F233)</f>
        <v/>
      </c>
      <c r="Y214" t="str">
        <f>IF(Worksheet!P233=0,"",Worksheet!P233)</f>
        <v/>
      </c>
      <c r="AD214" s="21"/>
      <c r="AE214" s="21"/>
    </row>
    <row r="215" spans="1:31" x14ac:dyDescent="0.25">
      <c r="A215" t="str">
        <f>IF(ISERROR(VLOOKUP(Worksheet!N234,MeasureLookup,2,FALSE))=FALSE,VLOOKUP(Worksheet!N234,MeasureLookup,2,FALSE),"")</f>
        <v/>
      </c>
      <c r="D215">
        <f>IF(ISERROR(Worksheet!P234)=FALSE,Worksheet!P234,"")</f>
        <v>0</v>
      </c>
      <c r="E215" s="6" t="s">
        <v>727</v>
      </c>
      <c r="F215" s="178"/>
      <c r="G215" s="178"/>
      <c r="H215" s="224" t="str">
        <f>IF(Worksheet!AN234&lt;&gt;"",IF(Worksheet!AN234&gt;0,Worksheet!AN234/IF(Worksheet!M234&gt;0,Worksheet!M234,Worksheet!L234),""),"")</f>
        <v/>
      </c>
      <c r="I215" s="225">
        <f>IF(ISBLANK(Worksheet!L234)=FALSE,Worksheet!L234,"")</f>
        <v>0</v>
      </c>
      <c r="J215" s="226" t="str">
        <f>IF(Worksheet!L234&lt;&gt;0, IFERROR(VLOOKUP(Worksheet!$C$12,SavingsSupportTable,3,FALSE)*Worksheet!AO234*IFERROR(1+VLOOKUP(Worksheet!$C$12,SavingsSupportTable,MATCH(Worksheet!$G$13,HVACe_Options,0)+4,FALSE),1)/IF(Worksheet!M234&gt;0,Worksheet!M234,Worksheet!L234),""),"")</f>
        <v/>
      </c>
      <c r="K215" s="226" t="str">
        <f>IF(Worksheet!L234&lt;&gt;0, IFERROR(VLOOKUP(Worksheet!$C$12,SavingsSupportTable,2,FALSE)*Worksheet!AO234*IF(IFERROR(MATCH(Worksheet!$G$13,HVACe_Options,0),0)&gt;0,1+VLOOKUP(Worksheet!$C$12,SavingsSupportTable,4,FALSE),1)/IF(Worksheet!M234&gt;0,Worksheet!M234,Worksheet!L234),""),"")</f>
        <v/>
      </c>
      <c r="L215" s="226" t="str">
        <f t="shared" si="6"/>
        <v/>
      </c>
      <c r="M215" s="226" t="str">
        <f>IF(Worksheet!L234&lt;&gt;0,IFERROR(VLOOKUP(Worksheet!$C$12,SavingsSupportTable,3,FALSE)*Worksheet!AO234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234&gt;0,Worksheet!M234,Worksheet!L234),0),"")</f>
        <v/>
      </c>
      <c r="N215" s="226" t="str">
        <f t="shared" si="7"/>
        <v/>
      </c>
      <c r="R215">
        <f>IF(ISBLANK(Worksheet!M234)=FALSE,Worksheet!M234,"")</f>
        <v>0</v>
      </c>
      <c r="S215" t="str">
        <f>IF(Worksheet!A234="-","",IF(Worksheet!A234="",S214,Worksheet!A234))</f>
        <v/>
      </c>
      <c r="T215" t="str">
        <f>IF(S215="","",IF(AND(Worksheet!G234="",Worksheet!H234="")=TRUE,T214,IF(Worksheet!G234="","",Worksheet!G234)))</f>
        <v/>
      </c>
      <c r="U215" t="str">
        <f>IF(S215="","",IF(AND(Worksheet!G234="",Worksheet!H234="")=TRUE,U214,IF(Worksheet!H234="","",Worksheet!H234)))</f>
        <v/>
      </c>
      <c r="V215" t="str">
        <f>IF(Worksheet!N234="","",Worksheet!N234)</f>
        <v/>
      </c>
      <c r="W215" t="str">
        <f>IF(Worksheet!O234="","",Worksheet!O234)</f>
        <v/>
      </c>
      <c r="X215" t="str">
        <f>IF(Worksheet!F234=0,"",Worksheet!F234)</f>
        <v/>
      </c>
      <c r="Y215" t="str">
        <f>IF(Worksheet!P234=0,"",Worksheet!P234)</f>
        <v/>
      </c>
      <c r="AD215" s="21"/>
      <c r="AE215" s="21"/>
    </row>
    <row r="216" spans="1:31" x14ac:dyDescent="0.25">
      <c r="A216" t="str">
        <f>IF(ISERROR(VLOOKUP(Worksheet!N235,MeasureLookup,2,FALSE))=FALSE,VLOOKUP(Worksheet!N235,MeasureLookup,2,FALSE),"")</f>
        <v/>
      </c>
      <c r="D216">
        <f>IF(ISERROR(Worksheet!P235)=FALSE,Worksheet!P235,"")</f>
        <v>0</v>
      </c>
      <c r="E216" s="6" t="s">
        <v>727</v>
      </c>
      <c r="F216" s="178"/>
      <c r="G216" s="178"/>
      <c r="H216" s="224" t="str">
        <f>IF(Worksheet!AN235&lt;&gt;"",IF(Worksheet!AN235&gt;0,Worksheet!AN235/IF(Worksheet!M235&gt;0,Worksheet!M235,Worksheet!L235),""),"")</f>
        <v/>
      </c>
      <c r="I216" s="225">
        <f>IF(ISBLANK(Worksheet!L235)=FALSE,Worksheet!L235,"")</f>
        <v>0</v>
      </c>
      <c r="J216" s="226" t="str">
        <f>IF(Worksheet!L235&lt;&gt;0, IFERROR(VLOOKUP(Worksheet!$C$12,SavingsSupportTable,3,FALSE)*Worksheet!AO235*IFERROR(1+VLOOKUP(Worksheet!$C$12,SavingsSupportTable,MATCH(Worksheet!$G$13,HVACe_Options,0)+4,FALSE),1)/IF(Worksheet!M235&gt;0,Worksheet!M235,Worksheet!L235),""),"")</f>
        <v/>
      </c>
      <c r="K216" s="226" t="str">
        <f>IF(Worksheet!L235&lt;&gt;0, IFERROR(VLOOKUP(Worksheet!$C$12,SavingsSupportTable,2,FALSE)*Worksheet!AO235*IF(IFERROR(MATCH(Worksheet!$G$13,HVACe_Options,0),0)&gt;0,1+VLOOKUP(Worksheet!$C$12,SavingsSupportTable,4,FALSE),1)/IF(Worksheet!M235&gt;0,Worksheet!M235,Worksheet!L235),""),"")</f>
        <v/>
      </c>
      <c r="L216" s="226" t="str">
        <f t="shared" si="6"/>
        <v/>
      </c>
      <c r="M216" s="226" t="str">
        <f>IF(Worksheet!L235&lt;&gt;0,IFERROR(VLOOKUP(Worksheet!$C$12,SavingsSupportTable,3,FALSE)*Worksheet!AO235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235&gt;0,Worksheet!M235,Worksheet!L235),0),"")</f>
        <v/>
      </c>
      <c r="N216" s="226" t="str">
        <f t="shared" si="7"/>
        <v/>
      </c>
      <c r="R216">
        <f>IF(ISBLANK(Worksheet!M235)=FALSE,Worksheet!M235,"")</f>
        <v>0</v>
      </c>
      <c r="S216" t="str">
        <f>IF(Worksheet!A235="-","",IF(Worksheet!A235="",S215,Worksheet!A235))</f>
        <v/>
      </c>
      <c r="T216" t="str">
        <f>IF(S216="","",IF(AND(Worksheet!G235="",Worksheet!H235="")=TRUE,T215,IF(Worksheet!G235="","",Worksheet!G235)))</f>
        <v/>
      </c>
      <c r="U216" t="str">
        <f>IF(S216="","",IF(AND(Worksheet!G235="",Worksheet!H235="")=TRUE,U215,IF(Worksheet!H235="","",Worksheet!H235)))</f>
        <v/>
      </c>
      <c r="V216" t="str">
        <f>IF(Worksheet!N235="","",Worksheet!N235)</f>
        <v/>
      </c>
      <c r="W216" t="str">
        <f>IF(Worksheet!O235="","",Worksheet!O235)</f>
        <v/>
      </c>
      <c r="X216" t="str">
        <f>IF(Worksheet!F235=0,"",Worksheet!F235)</f>
        <v/>
      </c>
      <c r="Y216" t="str">
        <f>IF(Worksheet!P235=0,"",Worksheet!P235)</f>
        <v/>
      </c>
      <c r="AD216" s="21"/>
      <c r="AE216" s="21"/>
    </row>
    <row r="217" spans="1:31" x14ac:dyDescent="0.25">
      <c r="A217" t="str">
        <f>IF(ISERROR(VLOOKUP(Worksheet!N236,MeasureLookup,2,FALSE))=FALSE,VLOOKUP(Worksheet!N236,MeasureLookup,2,FALSE),"")</f>
        <v/>
      </c>
      <c r="D217">
        <f>IF(ISERROR(Worksheet!P236)=FALSE,Worksheet!P236,"")</f>
        <v>0</v>
      </c>
      <c r="E217" s="6" t="s">
        <v>727</v>
      </c>
      <c r="F217" s="178"/>
      <c r="G217" s="178"/>
      <c r="H217" s="224" t="str">
        <f>IF(Worksheet!AN236&lt;&gt;"",IF(Worksheet!AN236&gt;0,Worksheet!AN236/IF(Worksheet!M236&gt;0,Worksheet!M236,Worksheet!L236),""),"")</f>
        <v/>
      </c>
      <c r="I217" s="225">
        <f>IF(ISBLANK(Worksheet!L236)=FALSE,Worksheet!L236,"")</f>
        <v>0</v>
      </c>
      <c r="J217" s="226" t="str">
        <f>IF(Worksheet!L236&lt;&gt;0, IFERROR(VLOOKUP(Worksheet!$C$12,SavingsSupportTable,3,FALSE)*Worksheet!AO236*IFERROR(1+VLOOKUP(Worksheet!$C$12,SavingsSupportTable,MATCH(Worksheet!$G$13,HVACe_Options,0)+4,FALSE),1)/IF(Worksheet!M236&gt;0,Worksheet!M236,Worksheet!L236),""),"")</f>
        <v/>
      </c>
      <c r="K217" s="226" t="str">
        <f>IF(Worksheet!L236&lt;&gt;0, IFERROR(VLOOKUP(Worksheet!$C$12,SavingsSupportTable,2,FALSE)*Worksheet!AO236*IF(IFERROR(MATCH(Worksheet!$G$13,HVACe_Options,0),0)&gt;0,1+VLOOKUP(Worksheet!$C$12,SavingsSupportTable,4,FALSE),1)/IF(Worksheet!M236&gt;0,Worksheet!M236,Worksheet!L236),""),"")</f>
        <v/>
      </c>
      <c r="L217" s="226" t="str">
        <f t="shared" si="6"/>
        <v/>
      </c>
      <c r="M217" s="226" t="str">
        <f>IF(Worksheet!L236&lt;&gt;0,IFERROR(VLOOKUP(Worksheet!$C$12,SavingsSupportTable,3,FALSE)*Worksheet!AO236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236&gt;0,Worksheet!M236,Worksheet!L236),0),"")</f>
        <v/>
      </c>
      <c r="N217" s="226" t="str">
        <f t="shared" si="7"/>
        <v/>
      </c>
      <c r="R217">
        <f>IF(ISBLANK(Worksheet!M236)=FALSE,Worksheet!M236,"")</f>
        <v>0</v>
      </c>
      <c r="S217" t="str">
        <f>IF(Worksheet!A236="-","",IF(Worksheet!A236="",S216,Worksheet!A236))</f>
        <v/>
      </c>
      <c r="T217" t="str">
        <f>IF(S217="","",IF(AND(Worksheet!G236="",Worksheet!H236="")=TRUE,T216,IF(Worksheet!G236="","",Worksheet!G236)))</f>
        <v/>
      </c>
      <c r="U217" t="str">
        <f>IF(S217="","",IF(AND(Worksheet!G236="",Worksheet!H236="")=TRUE,U216,IF(Worksheet!H236="","",Worksheet!H236)))</f>
        <v/>
      </c>
      <c r="V217" t="str">
        <f>IF(Worksheet!N236="","",Worksheet!N236)</f>
        <v/>
      </c>
      <c r="W217" t="str">
        <f>IF(Worksheet!O236="","",Worksheet!O236)</f>
        <v/>
      </c>
      <c r="X217" t="str">
        <f>IF(Worksheet!F236=0,"",Worksheet!F236)</f>
        <v/>
      </c>
      <c r="Y217" t="str">
        <f>IF(Worksheet!P236=0,"",Worksheet!P236)</f>
        <v/>
      </c>
      <c r="AD217" s="21"/>
      <c r="AE217" s="21"/>
    </row>
    <row r="218" spans="1:31" x14ac:dyDescent="0.25">
      <c r="A218" t="str">
        <f>IF(ISERROR(VLOOKUP(Worksheet!N237,MeasureLookup,2,FALSE))=FALSE,VLOOKUP(Worksheet!N237,MeasureLookup,2,FALSE),"")</f>
        <v/>
      </c>
      <c r="D218">
        <f>IF(ISERROR(Worksheet!P237)=FALSE,Worksheet!P237,"")</f>
        <v>0</v>
      </c>
      <c r="E218" s="6" t="s">
        <v>727</v>
      </c>
      <c r="F218" s="178"/>
      <c r="G218" s="178"/>
      <c r="H218" s="224" t="str">
        <f>IF(Worksheet!AN237&lt;&gt;"",IF(Worksheet!AN237&gt;0,Worksheet!AN237/IF(Worksheet!M237&gt;0,Worksheet!M237,Worksheet!L237),""),"")</f>
        <v/>
      </c>
      <c r="I218" s="225">
        <f>IF(ISBLANK(Worksheet!L237)=FALSE,Worksheet!L237,"")</f>
        <v>0</v>
      </c>
      <c r="J218" s="226" t="str">
        <f>IF(Worksheet!L237&lt;&gt;0, IFERROR(VLOOKUP(Worksheet!$C$12,SavingsSupportTable,3,FALSE)*Worksheet!AO237*IFERROR(1+VLOOKUP(Worksheet!$C$12,SavingsSupportTable,MATCH(Worksheet!$G$13,HVACe_Options,0)+4,FALSE),1)/IF(Worksheet!M237&gt;0,Worksheet!M237,Worksheet!L237),""),"")</f>
        <v/>
      </c>
      <c r="K218" s="226" t="str">
        <f>IF(Worksheet!L237&lt;&gt;0, IFERROR(VLOOKUP(Worksheet!$C$12,SavingsSupportTable,2,FALSE)*Worksheet!AO237*IF(IFERROR(MATCH(Worksheet!$G$13,HVACe_Options,0),0)&gt;0,1+VLOOKUP(Worksheet!$C$12,SavingsSupportTable,4,FALSE),1)/IF(Worksheet!M237&gt;0,Worksheet!M237,Worksheet!L237),""),"")</f>
        <v/>
      </c>
      <c r="L218" s="226" t="str">
        <f t="shared" si="6"/>
        <v/>
      </c>
      <c r="M218" s="226" t="str">
        <f>IF(Worksheet!L237&lt;&gt;0,IFERROR(VLOOKUP(Worksheet!$C$12,SavingsSupportTable,3,FALSE)*Worksheet!AO237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237&gt;0,Worksheet!M237,Worksheet!L237),0),"")</f>
        <v/>
      </c>
      <c r="N218" s="226" t="str">
        <f t="shared" si="7"/>
        <v/>
      </c>
      <c r="R218">
        <f>IF(ISBLANK(Worksheet!M237)=FALSE,Worksheet!M237,"")</f>
        <v>0</v>
      </c>
      <c r="S218" t="str">
        <f>IF(Worksheet!A237="-","",IF(Worksheet!A237="",S217,Worksheet!A237))</f>
        <v/>
      </c>
      <c r="T218" t="str">
        <f>IF(S218="","",IF(AND(Worksheet!G237="",Worksheet!H237="")=TRUE,T217,IF(Worksheet!G237="","",Worksheet!G237)))</f>
        <v/>
      </c>
      <c r="U218" t="str">
        <f>IF(S218="","",IF(AND(Worksheet!G237="",Worksheet!H237="")=TRUE,U217,IF(Worksheet!H237="","",Worksheet!H237)))</f>
        <v/>
      </c>
      <c r="V218" t="str">
        <f>IF(Worksheet!N237="","",Worksheet!N237)</f>
        <v/>
      </c>
      <c r="W218" t="str">
        <f>IF(Worksheet!O237="","",Worksheet!O237)</f>
        <v/>
      </c>
      <c r="X218" t="str">
        <f>IF(Worksheet!F237=0,"",Worksheet!F237)</f>
        <v/>
      </c>
      <c r="Y218" t="str">
        <f>IF(Worksheet!P237=0,"",Worksheet!P237)</f>
        <v/>
      </c>
      <c r="AD218" s="21"/>
      <c r="AE218" s="21"/>
    </row>
    <row r="219" spans="1:31" x14ac:dyDescent="0.25">
      <c r="A219" t="str">
        <f>IF(ISERROR(VLOOKUP(Worksheet!N238,MeasureLookup,2,FALSE))=FALSE,VLOOKUP(Worksheet!N238,MeasureLookup,2,FALSE),"")</f>
        <v/>
      </c>
      <c r="D219">
        <f>IF(ISERROR(Worksheet!P238)=FALSE,Worksheet!P238,"")</f>
        <v>0</v>
      </c>
      <c r="E219" s="6" t="s">
        <v>727</v>
      </c>
      <c r="F219" s="178"/>
      <c r="G219" s="178"/>
      <c r="H219" s="224" t="str">
        <f>IF(Worksheet!AN238&lt;&gt;"",IF(Worksheet!AN238&gt;0,Worksheet!AN238/IF(Worksheet!M238&gt;0,Worksheet!M238,Worksheet!L238),""),"")</f>
        <v/>
      </c>
      <c r="I219" s="225">
        <f>IF(ISBLANK(Worksheet!L238)=FALSE,Worksheet!L238,"")</f>
        <v>0</v>
      </c>
      <c r="J219" s="226" t="str">
        <f>IF(Worksheet!L238&lt;&gt;0, IFERROR(VLOOKUP(Worksheet!$C$12,SavingsSupportTable,3,FALSE)*Worksheet!AO238*IFERROR(1+VLOOKUP(Worksheet!$C$12,SavingsSupportTable,MATCH(Worksheet!$G$13,HVACe_Options,0)+4,FALSE),1)/IF(Worksheet!M238&gt;0,Worksheet!M238,Worksheet!L238),""),"")</f>
        <v/>
      </c>
      <c r="K219" s="226" t="str">
        <f>IF(Worksheet!L238&lt;&gt;0, IFERROR(VLOOKUP(Worksheet!$C$12,SavingsSupportTable,2,FALSE)*Worksheet!AO238*IF(IFERROR(MATCH(Worksheet!$G$13,HVACe_Options,0),0)&gt;0,1+VLOOKUP(Worksheet!$C$12,SavingsSupportTable,4,FALSE),1)/IF(Worksheet!M238&gt;0,Worksheet!M238,Worksheet!L238),""),"")</f>
        <v/>
      </c>
      <c r="L219" s="226" t="str">
        <f t="shared" si="6"/>
        <v/>
      </c>
      <c r="M219" s="226" t="str">
        <f>IF(Worksheet!L238&lt;&gt;0,IFERROR(VLOOKUP(Worksheet!$C$12,SavingsSupportTable,3,FALSE)*Worksheet!AO238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238&gt;0,Worksheet!M238,Worksheet!L238),0),"")</f>
        <v/>
      </c>
      <c r="N219" s="226" t="str">
        <f t="shared" si="7"/>
        <v/>
      </c>
      <c r="R219">
        <f>IF(ISBLANK(Worksheet!M238)=FALSE,Worksheet!M238,"")</f>
        <v>0</v>
      </c>
      <c r="S219" t="str">
        <f>IF(Worksheet!A238="-","",IF(Worksheet!A238="",S218,Worksheet!A238))</f>
        <v/>
      </c>
      <c r="T219" t="str">
        <f>IF(S219="","",IF(AND(Worksheet!G238="",Worksheet!H238="")=TRUE,T218,IF(Worksheet!G238="","",Worksheet!G238)))</f>
        <v/>
      </c>
      <c r="U219" t="str">
        <f>IF(S219="","",IF(AND(Worksheet!G238="",Worksheet!H238="")=TRUE,U218,IF(Worksheet!H238="","",Worksheet!H238)))</f>
        <v/>
      </c>
      <c r="V219" t="str">
        <f>IF(Worksheet!N238="","",Worksheet!N238)</f>
        <v/>
      </c>
      <c r="W219" t="str">
        <f>IF(Worksheet!O238="","",Worksheet!O238)</f>
        <v/>
      </c>
      <c r="X219" t="str">
        <f>IF(Worksheet!F238=0,"",Worksheet!F238)</f>
        <v/>
      </c>
      <c r="Y219" t="str">
        <f>IF(Worksheet!P238=0,"",Worksheet!P238)</f>
        <v/>
      </c>
      <c r="AD219" s="21"/>
      <c r="AE219" s="21"/>
    </row>
    <row r="220" spans="1:31" x14ac:dyDescent="0.25">
      <c r="A220" t="str">
        <f>IF(ISERROR(VLOOKUP(Worksheet!N239,MeasureLookup,2,FALSE))=FALSE,VLOOKUP(Worksheet!N239,MeasureLookup,2,FALSE),"")</f>
        <v/>
      </c>
      <c r="D220">
        <f>IF(ISERROR(Worksheet!P239)=FALSE,Worksheet!P239,"")</f>
        <v>0</v>
      </c>
      <c r="E220" s="6" t="s">
        <v>727</v>
      </c>
      <c r="F220" s="178"/>
      <c r="G220" s="178"/>
      <c r="H220" s="224" t="str">
        <f>IF(Worksheet!AN239&lt;&gt;"",IF(Worksheet!AN239&gt;0,Worksheet!AN239/IF(Worksheet!M239&gt;0,Worksheet!M239,Worksheet!L239),""),"")</f>
        <v/>
      </c>
      <c r="I220" s="225">
        <f>IF(ISBLANK(Worksheet!L239)=FALSE,Worksheet!L239,"")</f>
        <v>0</v>
      </c>
      <c r="J220" s="226" t="str">
        <f>IF(Worksheet!L239&lt;&gt;0, IFERROR(VLOOKUP(Worksheet!$C$12,SavingsSupportTable,3,FALSE)*Worksheet!AO239*IFERROR(1+VLOOKUP(Worksheet!$C$12,SavingsSupportTable,MATCH(Worksheet!$G$13,HVACe_Options,0)+4,FALSE),1)/IF(Worksheet!M239&gt;0,Worksheet!M239,Worksheet!L239),""),"")</f>
        <v/>
      </c>
      <c r="K220" s="226" t="str">
        <f>IF(Worksheet!L239&lt;&gt;0, IFERROR(VLOOKUP(Worksheet!$C$12,SavingsSupportTable,2,FALSE)*Worksheet!AO239*IF(IFERROR(MATCH(Worksheet!$G$13,HVACe_Options,0),0)&gt;0,1+VLOOKUP(Worksheet!$C$12,SavingsSupportTable,4,FALSE),1)/IF(Worksheet!M239&gt;0,Worksheet!M239,Worksheet!L239),""),"")</f>
        <v/>
      </c>
      <c r="L220" s="226" t="str">
        <f t="shared" si="6"/>
        <v/>
      </c>
      <c r="M220" s="226" t="str">
        <f>IF(Worksheet!L239&lt;&gt;0,IFERROR(VLOOKUP(Worksheet!$C$12,SavingsSupportTable,3,FALSE)*Worksheet!AO239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239&gt;0,Worksheet!M239,Worksheet!L239),0),"")</f>
        <v/>
      </c>
      <c r="N220" s="226" t="str">
        <f t="shared" si="7"/>
        <v/>
      </c>
      <c r="R220">
        <f>IF(ISBLANK(Worksheet!M239)=FALSE,Worksheet!M239,"")</f>
        <v>0</v>
      </c>
      <c r="S220" t="str">
        <f>IF(Worksheet!A239="-","",IF(Worksheet!A239="",S219,Worksheet!A239))</f>
        <v/>
      </c>
      <c r="T220" t="str">
        <f>IF(S220="","",IF(AND(Worksheet!G239="",Worksheet!H239="")=TRUE,T219,IF(Worksheet!G239="","",Worksheet!G239)))</f>
        <v/>
      </c>
      <c r="U220" t="str">
        <f>IF(S220="","",IF(AND(Worksheet!G239="",Worksheet!H239="")=TRUE,U219,IF(Worksheet!H239="","",Worksheet!H239)))</f>
        <v/>
      </c>
      <c r="V220" t="str">
        <f>IF(Worksheet!N239="","",Worksheet!N239)</f>
        <v/>
      </c>
      <c r="W220" t="str">
        <f>IF(Worksheet!O239="","",Worksheet!O239)</f>
        <v/>
      </c>
      <c r="X220" t="str">
        <f>IF(Worksheet!F239=0,"",Worksheet!F239)</f>
        <v/>
      </c>
      <c r="Y220" t="str">
        <f>IF(Worksheet!P239=0,"",Worksheet!P239)</f>
        <v/>
      </c>
      <c r="AD220" s="21"/>
      <c r="AE220" s="21"/>
    </row>
    <row r="221" spans="1:31" x14ac:dyDescent="0.25">
      <c r="A221" t="str">
        <f>IF(ISERROR(VLOOKUP(Worksheet!N240,MeasureLookup,2,FALSE))=FALSE,VLOOKUP(Worksheet!N240,MeasureLookup,2,FALSE),"")</f>
        <v/>
      </c>
      <c r="D221">
        <f>IF(ISERROR(Worksheet!P240)=FALSE,Worksheet!P240,"")</f>
        <v>0</v>
      </c>
      <c r="E221" s="6" t="s">
        <v>727</v>
      </c>
      <c r="F221" s="178"/>
      <c r="G221" s="178"/>
      <c r="H221" s="224" t="str">
        <f>IF(Worksheet!AN240&lt;&gt;"",IF(Worksheet!AN240&gt;0,Worksheet!AN240/IF(Worksheet!M240&gt;0,Worksheet!M240,Worksheet!L240),""),"")</f>
        <v/>
      </c>
      <c r="I221" s="225">
        <f>IF(ISBLANK(Worksheet!L240)=FALSE,Worksheet!L240,"")</f>
        <v>0</v>
      </c>
      <c r="J221" s="226" t="str">
        <f>IF(Worksheet!L240&lt;&gt;0, IFERROR(VLOOKUP(Worksheet!$C$12,SavingsSupportTable,3,FALSE)*Worksheet!AO240*IFERROR(1+VLOOKUP(Worksheet!$C$12,SavingsSupportTable,MATCH(Worksheet!$G$13,HVACe_Options,0)+4,FALSE),1)/IF(Worksheet!M240&gt;0,Worksheet!M240,Worksheet!L240),""),"")</f>
        <v/>
      </c>
      <c r="K221" s="226" t="str">
        <f>IF(Worksheet!L240&lt;&gt;0, IFERROR(VLOOKUP(Worksheet!$C$12,SavingsSupportTable,2,FALSE)*Worksheet!AO240*IF(IFERROR(MATCH(Worksheet!$G$13,HVACe_Options,0),0)&gt;0,1+VLOOKUP(Worksheet!$C$12,SavingsSupportTable,4,FALSE),1)/IF(Worksheet!M240&gt;0,Worksheet!M240,Worksheet!L240),""),"")</f>
        <v/>
      </c>
      <c r="L221" s="226" t="str">
        <f t="shared" si="6"/>
        <v/>
      </c>
      <c r="M221" s="226" t="str">
        <f>IF(Worksheet!L240&lt;&gt;0,IFERROR(VLOOKUP(Worksheet!$C$12,SavingsSupportTable,3,FALSE)*Worksheet!AO240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240&gt;0,Worksheet!M240,Worksheet!L240),0),"")</f>
        <v/>
      </c>
      <c r="N221" s="226" t="str">
        <f t="shared" si="7"/>
        <v/>
      </c>
      <c r="R221">
        <f>IF(ISBLANK(Worksheet!M240)=FALSE,Worksheet!M240,"")</f>
        <v>0</v>
      </c>
      <c r="S221" t="str">
        <f>IF(Worksheet!A240="-","",IF(Worksheet!A240="",S220,Worksheet!A240))</f>
        <v/>
      </c>
      <c r="T221" t="str">
        <f>IF(S221="","",IF(AND(Worksheet!G240="",Worksheet!H240="")=TRUE,T220,IF(Worksheet!G240="","",Worksheet!G240)))</f>
        <v/>
      </c>
      <c r="U221" t="str">
        <f>IF(S221="","",IF(AND(Worksheet!G240="",Worksheet!H240="")=TRUE,U220,IF(Worksheet!H240="","",Worksheet!H240)))</f>
        <v/>
      </c>
      <c r="V221" t="str">
        <f>IF(Worksheet!N240="","",Worksheet!N240)</f>
        <v/>
      </c>
      <c r="W221" t="str">
        <f>IF(Worksheet!O240="","",Worksheet!O240)</f>
        <v/>
      </c>
      <c r="X221" t="str">
        <f>IF(Worksheet!F240=0,"",Worksheet!F240)</f>
        <v/>
      </c>
      <c r="Y221" t="str">
        <f>IF(Worksheet!P240=0,"",Worksheet!P240)</f>
        <v/>
      </c>
      <c r="AD221" s="21"/>
      <c r="AE221" s="21"/>
    </row>
    <row r="222" spans="1:31" x14ac:dyDescent="0.25">
      <c r="A222" t="str">
        <f>IF(ISERROR(VLOOKUP(Worksheet!N241,MeasureLookup,2,FALSE))=FALSE,VLOOKUP(Worksheet!N241,MeasureLookup,2,FALSE),"")</f>
        <v/>
      </c>
      <c r="D222">
        <f>IF(ISERROR(Worksheet!P241)=FALSE,Worksheet!P241,"")</f>
        <v>0</v>
      </c>
      <c r="E222" s="6" t="s">
        <v>727</v>
      </c>
      <c r="F222" s="178"/>
      <c r="G222" s="178"/>
      <c r="H222" s="224" t="str">
        <f>IF(Worksheet!AN241&lt;&gt;"",IF(Worksheet!AN241&gt;0,Worksheet!AN241/IF(Worksheet!M241&gt;0,Worksheet!M241,Worksheet!L241),""),"")</f>
        <v/>
      </c>
      <c r="I222" s="225">
        <f>IF(ISBLANK(Worksheet!L241)=FALSE,Worksheet!L241,"")</f>
        <v>0</v>
      </c>
      <c r="J222" s="226" t="str">
        <f>IF(Worksheet!L241&lt;&gt;0, IFERROR(VLOOKUP(Worksheet!$C$12,SavingsSupportTable,3,FALSE)*Worksheet!AO241*IFERROR(1+VLOOKUP(Worksheet!$C$12,SavingsSupportTable,MATCH(Worksheet!$G$13,HVACe_Options,0)+4,FALSE),1)/IF(Worksheet!M241&gt;0,Worksheet!M241,Worksheet!L241),""),"")</f>
        <v/>
      </c>
      <c r="K222" s="226" t="str">
        <f>IF(Worksheet!L241&lt;&gt;0, IFERROR(VLOOKUP(Worksheet!$C$12,SavingsSupportTable,2,FALSE)*Worksheet!AO241*IF(IFERROR(MATCH(Worksheet!$G$13,HVACe_Options,0),0)&gt;0,1+VLOOKUP(Worksheet!$C$12,SavingsSupportTable,4,FALSE),1)/IF(Worksheet!M241&gt;0,Worksheet!M241,Worksheet!L241),""),"")</f>
        <v/>
      </c>
      <c r="L222" s="226" t="str">
        <f t="shared" si="6"/>
        <v/>
      </c>
      <c r="M222" s="226" t="str">
        <f>IF(Worksheet!L241&lt;&gt;0,IFERROR(VLOOKUP(Worksheet!$C$12,SavingsSupportTable,3,FALSE)*Worksheet!AO241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241&gt;0,Worksheet!M241,Worksheet!L241),0),"")</f>
        <v/>
      </c>
      <c r="N222" s="226" t="str">
        <f t="shared" si="7"/>
        <v/>
      </c>
      <c r="R222">
        <f>IF(ISBLANK(Worksheet!M241)=FALSE,Worksheet!M241,"")</f>
        <v>0</v>
      </c>
      <c r="S222" t="str">
        <f>IF(Worksheet!A241="-","",IF(Worksheet!A241="",S221,Worksheet!A241))</f>
        <v/>
      </c>
      <c r="T222" t="str">
        <f>IF(S222="","",IF(AND(Worksheet!G241="",Worksheet!H241="")=TRUE,T221,IF(Worksheet!G241="","",Worksheet!G241)))</f>
        <v/>
      </c>
      <c r="U222" t="str">
        <f>IF(S222="","",IF(AND(Worksheet!G241="",Worksheet!H241="")=TRUE,U221,IF(Worksheet!H241="","",Worksheet!H241)))</f>
        <v/>
      </c>
      <c r="V222" t="str">
        <f>IF(Worksheet!N241="","",Worksheet!N241)</f>
        <v/>
      </c>
      <c r="W222" t="str">
        <f>IF(Worksheet!O241="","",Worksheet!O241)</f>
        <v/>
      </c>
      <c r="X222" t="str">
        <f>IF(Worksheet!F241=0,"",Worksheet!F241)</f>
        <v/>
      </c>
      <c r="Y222" t="str">
        <f>IF(Worksheet!P241=0,"",Worksheet!P241)</f>
        <v/>
      </c>
      <c r="AD222" s="21"/>
      <c r="AE222" s="21"/>
    </row>
    <row r="223" spans="1:31" x14ac:dyDescent="0.25">
      <c r="A223" t="str">
        <f>IF(ISERROR(VLOOKUP(Worksheet!N242,MeasureLookup,2,FALSE))=FALSE,VLOOKUP(Worksheet!N242,MeasureLookup,2,FALSE),"")</f>
        <v/>
      </c>
      <c r="D223">
        <f>IF(ISERROR(Worksheet!P242)=FALSE,Worksheet!P242,"")</f>
        <v>0</v>
      </c>
      <c r="E223" s="6" t="s">
        <v>727</v>
      </c>
      <c r="F223" s="178"/>
      <c r="G223" s="178"/>
      <c r="H223" s="224" t="str">
        <f>IF(Worksheet!AN242&lt;&gt;"",IF(Worksheet!AN242&gt;0,Worksheet!AN242/IF(Worksheet!M242&gt;0,Worksheet!M242,Worksheet!L242),""),"")</f>
        <v/>
      </c>
      <c r="I223" s="225">
        <f>IF(ISBLANK(Worksheet!L242)=FALSE,Worksheet!L242,"")</f>
        <v>0</v>
      </c>
      <c r="J223" s="226" t="str">
        <f>IF(Worksheet!L242&lt;&gt;0, IFERROR(VLOOKUP(Worksheet!$C$12,SavingsSupportTable,3,FALSE)*Worksheet!AO242*IFERROR(1+VLOOKUP(Worksheet!$C$12,SavingsSupportTable,MATCH(Worksheet!$G$13,HVACe_Options,0)+4,FALSE),1)/IF(Worksheet!M242&gt;0,Worksheet!M242,Worksheet!L242),""),"")</f>
        <v/>
      </c>
      <c r="K223" s="226" t="str">
        <f>IF(Worksheet!L242&lt;&gt;0, IFERROR(VLOOKUP(Worksheet!$C$12,SavingsSupportTable,2,FALSE)*Worksheet!AO242*IF(IFERROR(MATCH(Worksheet!$G$13,HVACe_Options,0),0)&gt;0,1+VLOOKUP(Worksheet!$C$12,SavingsSupportTable,4,FALSE),1)/IF(Worksheet!M242&gt;0,Worksheet!M242,Worksheet!L242),""),"")</f>
        <v/>
      </c>
      <c r="L223" s="226" t="str">
        <f t="shared" si="6"/>
        <v/>
      </c>
      <c r="M223" s="226" t="str">
        <f>IF(Worksheet!L242&lt;&gt;0,IFERROR(VLOOKUP(Worksheet!$C$12,SavingsSupportTable,3,FALSE)*Worksheet!AO242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242&gt;0,Worksheet!M242,Worksheet!L242),0),"")</f>
        <v/>
      </c>
      <c r="N223" s="226" t="str">
        <f t="shared" si="7"/>
        <v/>
      </c>
      <c r="R223">
        <f>IF(ISBLANK(Worksheet!M242)=FALSE,Worksheet!M242,"")</f>
        <v>0</v>
      </c>
      <c r="S223" t="str">
        <f>IF(Worksheet!A242="-","",IF(Worksheet!A242="",S222,Worksheet!A242))</f>
        <v/>
      </c>
      <c r="T223" t="str">
        <f>IF(S223="","",IF(AND(Worksheet!G242="",Worksheet!H242="")=TRUE,T222,IF(Worksheet!G242="","",Worksheet!G242)))</f>
        <v/>
      </c>
      <c r="U223" t="str">
        <f>IF(S223="","",IF(AND(Worksheet!G242="",Worksheet!H242="")=TRUE,U222,IF(Worksheet!H242="","",Worksheet!H242)))</f>
        <v/>
      </c>
      <c r="V223" t="str">
        <f>IF(Worksheet!N242="","",Worksheet!N242)</f>
        <v/>
      </c>
      <c r="W223" t="str">
        <f>IF(Worksheet!O242="","",Worksheet!O242)</f>
        <v/>
      </c>
      <c r="X223" t="str">
        <f>IF(Worksheet!F242=0,"",Worksheet!F242)</f>
        <v/>
      </c>
      <c r="Y223" t="str">
        <f>IF(Worksheet!P242=0,"",Worksheet!P242)</f>
        <v/>
      </c>
      <c r="AD223" s="21"/>
      <c r="AE223" s="21"/>
    </row>
    <row r="224" spans="1:31" x14ac:dyDescent="0.25">
      <c r="A224" t="str">
        <f>IF(ISERROR(VLOOKUP(Worksheet!N243,MeasureLookup,2,FALSE))=FALSE,VLOOKUP(Worksheet!N243,MeasureLookup,2,FALSE),"")</f>
        <v/>
      </c>
      <c r="D224">
        <f>IF(ISERROR(Worksheet!P243)=FALSE,Worksheet!P243,"")</f>
        <v>0</v>
      </c>
      <c r="E224" s="6" t="s">
        <v>727</v>
      </c>
      <c r="F224" s="178"/>
      <c r="G224" s="178"/>
      <c r="H224" s="224" t="str">
        <f>IF(Worksheet!AN243&lt;&gt;"",IF(Worksheet!AN243&gt;0,Worksheet!AN243/IF(Worksheet!M243&gt;0,Worksheet!M243,Worksheet!L243),""),"")</f>
        <v/>
      </c>
      <c r="I224" s="225">
        <f>IF(ISBLANK(Worksheet!L243)=FALSE,Worksheet!L243,"")</f>
        <v>0</v>
      </c>
      <c r="J224" s="226" t="str">
        <f>IF(Worksheet!L243&lt;&gt;0, IFERROR(VLOOKUP(Worksheet!$C$12,SavingsSupportTable,3,FALSE)*Worksheet!AO243*IFERROR(1+VLOOKUP(Worksheet!$C$12,SavingsSupportTable,MATCH(Worksheet!$G$13,HVACe_Options,0)+4,FALSE),1)/IF(Worksheet!M243&gt;0,Worksheet!M243,Worksheet!L243),""),"")</f>
        <v/>
      </c>
      <c r="K224" s="226" t="str">
        <f>IF(Worksheet!L243&lt;&gt;0, IFERROR(VLOOKUP(Worksheet!$C$12,SavingsSupportTable,2,FALSE)*Worksheet!AO243*IF(IFERROR(MATCH(Worksheet!$G$13,HVACe_Options,0),0)&gt;0,1+VLOOKUP(Worksheet!$C$12,SavingsSupportTable,4,FALSE),1)/IF(Worksheet!M243&gt;0,Worksheet!M243,Worksheet!L243),""),"")</f>
        <v/>
      </c>
      <c r="L224" s="226" t="str">
        <f t="shared" si="6"/>
        <v/>
      </c>
      <c r="M224" s="226" t="str">
        <f>IF(Worksheet!L243&lt;&gt;0,IFERROR(VLOOKUP(Worksheet!$C$12,SavingsSupportTable,3,FALSE)*Worksheet!AO243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243&gt;0,Worksheet!M243,Worksheet!L243),0),"")</f>
        <v/>
      </c>
      <c r="N224" s="226" t="str">
        <f t="shared" si="7"/>
        <v/>
      </c>
      <c r="R224">
        <f>IF(ISBLANK(Worksheet!M243)=FALSE,Worksheet!M243,"")</f>
        <v>0</v>
      </c>
      <c r="S224" t="str">
        <f>IF(Worksheet!A243="-","",IF(Worksheet!A243="",S223,Worksheet!A243))</f>
        <v/>
      </c>
      <c r="T224" t="str">
        <f>IF(S224="","",IF(AND(Worksheet!G243="",Worksheet!H243="")=TRUE,T223,IF(Worksheet!G243="","",Worksheet!G243)))</f>
        <v/>
      </c>
      <c r="U224" t="str">
        <f>IF(S224="","",IF(AND(Worksheet!G243="",Worksheet!H243="")=TRUE,U223,IF(Worksheet!H243="","",Worksheet!H243)))</f>
        <v/>
      </c>
      <c r="V224" t="str">
        <f>IF(Worksheet!N243="","",Worksheet!N243)</f>
        <v/>
      </c>
      <c r="W224" t="str">
        <f>IF(Worksheet!O243="","",Worksheet!O243)</f>
        <v/>
      </c>
      <c r="X224" t="str">
        <f>IF(Worksheet!F243=0,"",Worksheet!F243)</f>
        <v/>
      </c>
      <c r="Y224" t="str">
        <f>IF(Worksheet!P243=0,"",Worksheet!P243)</f>
        <v/>
      </c>
      <c r="AD224" s="21"/>
      <c r="AE224" s="21"/>
    </row>
    <row r="225" spans="1:31" x14ac:dyDescent="0.25">
      <c r="A225" t="str">
        <f>IF(ISERROR(VLOOKUP(Worksheet!N244,MeasureLookup,2,FALSE))=FALSE,VLOOKUP(Worksheet!N244,MeasureLookup,2,FALSE),"")</f>
        <v/>
      </c>
      <c r="D225">
        <f>IF(ISERROR(Worksheet!P244)=FALSE,Worksheet!P244,"")</f>
        <v>0</v>
      </c>
      <c r="E225" s="6" t="s">
        <v>727</v>
      </c>
      <c r="F225" s="178"/>
      <c r="G225" s="178"/>
      <c r="H225" s="224" t="str">
        <f>IF(Worksheet!AN244&lt;&gt;"",IF(Worksheet!AN244&gt;0,Worksheet!AN244/IF(Worksheet!M244&gt;0,Worksheet!M244,Worksheet!L244),""),"")</f>
        <v/>
      </c>
      <c r="I225" s="225">
        <f>IF(ISBLANK(Worksheet!L244)=FALSE,Worksheet!L244,"")</f>
        <v>0</v>
      </c>
      <c r="J225" s="226" t="str">
        <f>IF(Worksheet!L244&lt;&gt;0, IFERROR(VLOOKUP(Worksheet!$C$12,SavingsSupportTable,3,FALSE)*Worksheet!AO244*IFERROR(1+VLOOKUP(Worksheet!$C$12,SavingsSupportTable,MATCH(Worksheet!$G$13,HVACe_Options,0)+4,FALSE),1)/IF(Worksheet!M244&gt;0,Worksheet!M244,Worksheet!L244),""),"")</f>
        <v/>
      </c>
      <c r="K225" s="226" t="str">
        <f>IF(Worksheet!L244&lt;&gt;0, IFERROR(VLOOKUP(Worksheet!$C$12,SavingsSupportTable,2,FALSE)*Worksheet!AO244*IF(IFERROR(MATCH(Worksheet!$G$13,HVACe_Options,0),0)&gt;0,1+VLOOKUP(Worksheet!$C$12,SavingsSupportTable,4,FALSE),1)/IF(Worksheet!M244&gt;0,Worksheet!M244,Worksheet!L244),""),"")</f>
        <v/>
      </c>
      <c r="L225" s="226" t="str">
        <f t="shared" si="6"/>
        <v/>
      </c>
      <c r="M225" s="226" t="str">
        <f>IF(Worksheet!L244&lt;&gt;0,IFERROR(VLOOKUP(Worksheet!$C$12,SavingsSupportTable,3,FALSE)*Worksheet!AO244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244&gt;0,Worksheet!M244,Worksheet!L244),0),"")</f>
        <v/>
      </c>
      <c r="N225" s="226" t="str">
        <f t="shared" si="7"/>
        <v/>
      </c>
      <c r="R225">
        <f>IF(ISBLANK(Worksheet!M244)=FALSE,Worksheet!M244,"")</f>
        <v>0</v>
      </c>
      <c r="S225" t="str">
        <f>IF(Worksheet!A244="-","",IF(Worksheet!A244="",S224,Worksheet!A244))</f>
        <v/>
      </c>
      <c r="T225" t="str">
        <f>IF(S225="","",IF(AND(Worksheet!G244="",Worksheet!H244="")=TRUE,T224,IF(Worksheet!G244="","",Worksheet!G244)))</f>
        <v/>
      </c>
      <c r="U225" t="str">
        <f>IF(S225="","",IF(AND(Worksheet!G244="",Worksheet!H244="")=TRUE,U224,IF(Worksheet!H244="","",Worksheet!H244)))</f>
        <v/>
      </c>
      <c r="V225" t="str">
        <f>IF(Worksheet!N244="","",Worksheet!N244)</f>
        <v/>
      </c>
      <c r="W225" t="str">
        <f>IF(Worksheet!O244="","",Worksheet!O244)</f>
        <v/>
      </c>
      <c r="X225" t="str">
        <f>IF(Worksheet!F244=0,"",Worksheet!F244)</f>
        <v/>
      </c>
      <c r="Y225" t="str">
        <f>IF(Worksheet!P244=0,"",Worksheet!P244)</f>
        <v/>
      </c>
      <c r="AD225" s="21"/>
      <c r="AE225" s="21"/>
    </row>
    <row r="226" spans="1:31" x14ac:dyDescent="0.25">
      <c r="A226" t="str">
        <f>IF(ISERROR(VLOOKUP(Worksheet!N245,MeasureLookup,2,FALSE))=FALSE,VLOOKUP(Worksheet!N245,MeasureLookup,2,FALSE),"")</f>
        <v/>
      </c>
      <c r="D226">
        <f>IF(ISERROR(Worksheet!P245)=FALSE,Worksheet!P245,"")</f>
        <v>0</v>
      </c>
      <c r="E226" s="6" t="s">
        <v>727</v>
      </c>
      <c r="F226" s="178"/>
      <c r="G226" s="178"/>
      <c r="H226" s="224" t="str">
        <f>IF(Worksheet!AN245&lt;&gt;"",IF(Worksheet!AN245&gt;0,Worksheet!AN245/IF(Worksheet!M245&gt;0,Worksheet!M245,Worksheet!L245),""),"")</f>
        <v/>
      </c>
      <c r="I226" s="225">
        <f>IF(ISBLANK(Worksheet!L245)=FALSE,Worksheet!L245,"")</f>
        <v>0</v>
      </c>
      <c r="J226" s="226" t="str">
        <f>IF(Worksheet!L245&lt;&gt;0, IFERROR(VLOOKUP(Worksheet!$C$12,SavingsSupportTable,3,FALSE)*Worksheet!AO245*IFERROR(1+VLOOKUP(Worksheet!$C$12,SavingsSupportTable,MATCH(Worksheet!$G$13,HVACe_Options,0)+4,FALSE),1)/IF(Worksheet!M245&gt;0,Worksheet!M245,Worksheet!L245),""),"")</f>
        <v/>
      </c>
      <c r="K226" s="226" t="str">
        <f>IF(Worksheet!L245&lt;&gt;0, IFERROR(VLOOKUP(Worksheet!$C$12,SavingsSupportTable,2,FALSE)*Worksheet!AO245*IF(IFERROR(MATCH(Worksheet!$G$13,HVACe_Options,0),0)&gt;0,1+VLOOKUP(Worksheet!$C$12,SavingsSupportTable,4,FALSE),1)/IF(Worksheet!M245&gt;0,Worksheet!M245,Worksheet!L245),""),"")</f>
        <v/>
      </c>
      <c r="L226" s="226" t="str">
        <f t="shared" si="6"/>
        <v/>
      </c>
      <c r="M226" s="226" t="str">
        <f>IF(Worksheet!L245&lt;&gt;0,IFERROR(VLOOKUP(Worksheet!$C$12,SavingsSupportTable,3,FALSE)*Worksheet!AO245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245&gt;0,Worksheet!M245,Worksheet!L245),0),"")</f>
        <v/>
      </c>
      <c r="N226" s="226" t="str">
        <f t="shared" si="7"/>
        <v/>
      </c>
      <c r="R226">
        <f>IF(ISBLANK(Worksheet!M245)=FALSE,Worksheet!M245,"")</f>
        <v>0</v>
      </c>
      <c r="S226" t="str">
        <f>IF(Worksheet!A245="-","",IF(Worksheet!A245="",S225,Worksheet!A245))</f>
        <v/>
      </c>
      <c r="T226" t="str">
        <f>IF(S226="","",IF(AND(Worksheet!G245="",Worksheet!H245="")=TRUE,T225,IF(Worksheet!G245="","",Worksheet!G245)))</f>
        <v/>
      </c>
      <c r="U226" t="str">
        <f>IF(S226="","",IF(AND(Worksheet!G245="",Worksheet!H245="")=TRUE,U225,IF(Worksheet!H245="","",Worksheet!H245)))</f>
        <v/>
      </c>
      <c r="V226" t="str">
        <f>IF(Worksheet!N245="","",Worksheet!N245)</f>
        <v/>
      </c>
      <c r="W226" t="str">
        <f>IF(Worksheet!O245="","",Worksheet!O245)</f>
        <v/>
      </c>
      <c r="X226" t="str">
        <f>IF(Worksheet!F245=0,"",Worksheet!F245)</f>
        <v/>
      </c>
      <c r="Y226" t="str">
        <f>IF(Worksheet!P245=0,"",Worksheet!P245)</f>
        <v/>
      </c>
      <c r="AD226" s="21"/>
      <c r="AE226" s="21"/>
    </row>
    <row r="227" spans="1:31" x14ac:dyDescent="0.25">
      <c r="A227" t="str">
        <f>IF(ISERROR(VLOOKUP(Worksheet!N246,MeasureLookup,2,FALSE))=FALSE,VLOOKUP(Worksheet!N246,MeasureLookup,2,FALSE),"")</f>
        <v/>
      </c>
      <c r="D227">
        <f>IF(ISERROR(Worksheet!P246)=FALSE,Worksheet!P246,"")</f>
        <v>0</v>
      </c>
      <c r="E227" s="6" t="s">
        <v>727</v>
      </c>
      <c r="F227" s="178"/>
      <c r="G227" s="178"/>
      <c r="H227" s="224" t="str">
        <f>IF(Worksheet!AN246&lt;&gt;"",IF(Worksheet!AN246&gt;0,Worksheet!AN246/IF(Worksheet!M246&gt;0,Worksheet!M246,Worksheet!L246),""),"")</f>
        <v/>
      </c>
      <c r="I227" s="225">
        <f>IF(ISBLANK(Worksheet!L246)=FALSE,Worksheet!L246,"")</f>
        <v>0</v>
      </c>
      <c r="J227" s="226" t="str">
        <f>IF(Worksheet!L246&lt;&gt;0, IFERROR(VLOOKUP(Worksheet!$C$12,SavingsSupportTable,3,FALSE)*Worksheet!AO246*IFERROR(1+VLOOKUP(Worksheet!$C$12,SavingsSupportTable,MATCH(Worksheet!$G$13,HVACe_Options,0)+4,FALSE),1)/IF(Worksheet!M246&gt;0,Worksheet!M246,Worksheet!L246),""),"")</f>
        <v/>
      </c>
      <c r="K227" s="226" t="str">
        <f>IF(Worksheet!L246&lt;&gt;0, IFERROR(VLOOKUP(Worksheet!$C$12,SavingsSupportTable,2,FALSE)*Worksheet!AO246*IF(IFERROR(MATCH(Worksheet!$G$13,HVACe_Options,0),0)&gt;0,1+VLOOKUP(Worksheet!$C$12,SavingsSupportTable,4,FALSE),1)/IF(Worksheet!M246&gt;0,Worksheet!M246,Worksheet!L246),""),"")</f>
        <v/>
      </c>
      <c r="L227" s="226" t="str">
        <f t="shared" si="6"/>
        <v/>
      </c>
      <c r="M227" s="226" t="str">
        <f>IF(Worksheet!L246&lt;&gt;0,IFERROR(VLOOKUP(Worksheet!$C$12,SavingsSupportTable,3,FALSE)*Worksheet!AO246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246&gt;0,Worksheet!M246,Worksheet!L246),0),"")</f>
        <v/>
      </c>
      <c r="N227" s="226" t="str">
        <f t="shared" si="7"/>
        <v/>
      </c>
      <c r="R227">
        <f>IF(ISBLANK(Worksheet!M246)=FALSE,Worksheet!M246,"")</f>
        <v>0</v>
      </c>
      <c r="S227" t="str">
        <f>IF(Worksheet!A246="-","",IF(Worksheet!A246="",S226,Worksheet!A246))</f>
        <v/>
      </c>
      <c r="T227" t="str">
        <f>IF(S227="","",IF(AND(Worksheet!G246="",Worksheet!H246="")=TRUE,T226,IF(Worksheet!G246="","",Worksheet!G246)))</f>
        <v/>
      </c>
      <c r="U227" t="str">
        <f>IF(S227="","",IF(AND(Worksheet!G246="",Worksheet!H246="")=TRUE,U226,IF(Worksheet!H246="","",Worksheet!H246)))</f>
        <v/>
      </c>
      <c r="V227" t="str">
        <f>IF(Worksheet!N246="","",Worksheet!N246)</f>
        <v/>
      </c>
      <c r="W227" t="str">
        <f>IF(Worksheet!O246="","",Worksheet!O246)</f>
        <v/>
      </c>
      <c r="X227" t="str">
        <f>IF(Worksheet!F246=0,"",Worksheet!F246)</f>
        <v/>
      </c>
      <c r="Y227" t="str">
        <f>IF(Worksheet!P246=0,"",Worksheet!P246)</f>
        <v/>
      </c>
      <c r="AD227" s="21"/>
      <c r="AE227" s="21"/>
    </row>
    <row r="228" spans="1:31" x14ac:dyDescent="0.25">
      <c r="A228" t="str">
        <f>IF(ISERROR(VLOOKUP(Worksheet!N247,MeasureLookup,2,FALSE))=FALSE,VLOOKUP(Worksheet!N247,MeasureLookup,2,FALSE),"")</f>
        <v/>
      </c>
      <c r="D228">
        <f>IF(ISERROR(Worksheet!P247)=FALSE,Worksheet!P247,"")</f>
        <v>0</v>
      </c>
      <c r="E228" s="6" t="s">
        <v>727</v>
      </c>
      <c r="F228" s="178"/>
      <c r="G228" s="178"/>
      <c r="H228" s="224" t="str">
        <f>IF(Worksheet!AN247&lt;&gt;"",IF(Worksheet!AN247&gt;0,Worksheet!AN247/IF(Worksheet!M247&gt;0,Worksheet!M247,Worksheet!L247),""),"")</f>
        <v/>
      </c>
      <c r="I228" s="225">
        <f>IF(ISBLANK(Worksheet!L247)=FALSE,Worksheet!L247,"")</f>
        <v>0</v>
      </c>
      <c r="J228" s="226" t="str">
        <f>IF(Worksheet!L247&lt;&gt;0, IFERROR(VLOOKUP(Worksheet!$C$12,SavingsSupportTable,3,FALSE)*Worksheet!AO247*IFERROR(1+VLOOKUP(Worksheet!$C$12,SavingsSupportTable,MATCH(Worksheet!$G$13,HVACe_Options,0)+4,FALSE),1)/IF(Worksheet!M247&gt;0,Worksheet!M247,Worksheet!L247),""),"")</f>
        <v/>
      </c>
      <c r="K228" s="226" t="str">
        <f>IF(Worksheet!L247&lt;&gt;0, IFERROR(VLOOKUP(Worksheet!$C$12,SavingsSupportTable,2,FALSE)*Worksheet!AO247*IF(IFERROR(MATCH(Worksheet!$G$13,HVACe_Options,0),0)&gt;0,1+VLOOKUP(Worksheet!$C$12,SavingsSupportTable,4,FALSE),1)/IF(Worksheet!M247&gt;0,Worksheet!M247,Worksheet!L247),""),"")</f>
        <v/>
      </c>
      <c r="L228" s="226" t="str">
        <f t="shared" si="6"/>
        <v/>
      </c>
      <c r="M228" s="226" t="str">
        <f>IF(Worksheet!L247&lt;&gt;0,IFERROR(VLOOKUP(Worksheet!$C$12,SavingsSupportTable,3,FALSE)*Worksheet!AO247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247&gt;0,Worksheet!M247,Worksheet!L247),0),"")</f>
        <v/>
      </c>
      <c r="N228" s="226" t="str">
        <f t="shared" si="7"/>
        <v/>
      </c>
      <c r="R228">
        <f>IF(ISBLANK(Worksheet!M247)=FALSE,Worksheet!M247,"")</f>
        <v>0</v>
      </c>
      <c r="S228" t="str">
        <f>IF(Worksheet!A247="-","",IF(Worksheet!A247="",S227,Worksheet!A247))</f>
        <v/>
      </c>
      <c r="T228" t="str">
        <f>IF(S228="","",IF(AND(Worksheet!G247="",Worksheet!H247="")=TRUE,T227,IF(Worksheet!G247="","",Worksheet!G247)))</f>
        <v/>
      </c>
      <c r="U228" t="str">
        <f>IF(S228="","",IF(AND(Worksheet!G247="",Worksheet!H247="")=TRUE,U227,IF(Worksheet!H247="","",Worksheet!H247)))</f>
        <v/>
      </c>
      <c r="V228" t="str">
        <f>IF(Worksheet!N247="","",Worksheet!N247)</f>
        <v/>
      </c>
      <c r="W228" t="str">
        <f>IF(Worksheet!O247="","",Worksheet!O247)</f>
        <v/>
      </c>
      <c r="X228" t="str">
        <f>IF(Worksheet!F247=0,"",Worksheet!F247)</f>
        <v/>
      </c>
      <c r="Y228" t="str">
        <f>IF(Worksheet!P247=0,"",Worksheet!P247)</f>
        <v/>
      </c>
      <c r="AD228" s="21"/>
      <c r="AE228" s="21"/>
    </row>
    <row r="229" spans="1:31" x14ac:dyDescent="0.25">
      <c r="A229" t="str">
        <f>IF(ISERROR(VLOOKUP(Worksheet!N248,MeasureLookup,2,FALSE))=FALSE,VLOOKUP(Worksheet!N248,MeasureLookup,2,FALSE),"")</f>
        <v/>
      </c>
      <c r="D229">
        <f>IF(ISERROR(Worksheet!P248)=FALSE,Worksheet!P248,"")</f>
        <v>0</v>
      </c>
      <c r="E229" s="6" t="s">
        <v>727</v>
      </c>
      <c r="F229" s="178"/>
      <c r="G229" s="178"/>
      <c r="H229" s="224" t="str">
        <f>IF(Worksheet!AN248&lt;&gt;"",IF(Worksheet!AN248&gt;0,Worksheet!AN248/IF(Worksheet!M248&gt;0,Worksheet!M248,Worksheet!L248),""),"")</f>
        <v/>
      </c>
      <c r="I229" s="225">
        <f>IF(ISBLANK(Worksheet!L248)=FALSE,Worksheet!L248,"")</f>
        <v>0</v>
      </c>
      <c r="J229" s="226" t="str">
        <f>IF(Worksheet!L248&lt;&gt;0, IFERROR(VLOOKUP(Worksheet!$C$12,SavingsSupportTable,3,FALSE)*Worksheet!AO248*IFERROR(1+VLOOKUP(Worksheet!$C$12,SavingsSupportTable,MATCH(Worksheet!$G$13,HVACe_Options,0)+4,FALSE),1)/IF(Worksheet!M248&gt;0,Worksheet!M248,Worksheet!L248),""),"")</f>
        <v/>
      </c>
      <c r="K229" s="226" t="str">
        <f>IF(Worksheet!L248&lt;&gt;0, IFERROR(VLOOKUP(Worksheet!$C$12,SavingsSupportTable,2,FALSE)*Worksheet!AO248*IF(IFERROR(MATCH(Worksheet!$G$13,HVACe_Options,0),0)&gt;0,1+VLOOKUP(Worksheet!$C$12,SavingsSupportTable,4,FALSE),1)/IF(Worksheet!M248&gt;0,Worksheet!M248,Worksheet!L248),""),"")</f>
        <v/>
      </c>
      <c r="L229" s="226" t="str">
        <f t="shared" si="6"/>
        <v/>
      </c>
      <c r="M229" s="226" t="str">
        <f>IF(Worksheet!L248&lt;&gt;0,IFERROR(VLOOKUP(Worksheet!$C$12,SavingsSupportTable,3,FALSE)*Worksheet!AO248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248&gt;0,Worksheet!M248,Worksheet!L248),0),"")</f>
        <v/>
      </c>
      <c r="N229" s="226" t="str">
        <f t="shared" si="7"/>
        <v/>
      </c>
      <c r="R229">
        <f>IF(ISBLANK(Worksheet!M248)=FALSE,Worksheet!M248,"")</f>
        <v>0</v>
      </c>
      <c r="S229" t="str">
        <f>IF(Worksheet!A248="-","",IF(Worksheet!A248="",S228,Worksheet!A248))</f>
        <v/>
      </c>
      <c r="T229" t="str">
        <f>IF(S229="","",IF(AND(Worksheet!G248="",Worksheet!H248="")=TRUE,T228,IF(Worksheet!G248="","",Worksheet!G248)))</f>
        <v/>
      </c>
      <c r="U229" t="str">
        <f>IF(S229="","",IF(AND(Worksheet!G248="",Worksheet!H248="")=TRUE,U228,IF(Worksheet!H248="","",Worksheet!H248)))</f>
        <v/>
      </c>
      <c r="V229" t="str">
        <f>IF(Worksheet!N248="","",Worksheet!N248)</f>
        <v/>
      </c>
      <c r="W229" t="str">
        <f>IF(Worksheet!O248="","",Worksheet!O248)</f>
        <v/>
      </c>
      <c r="X229" t="str">
        <f>IF(Worksheet!F248=0,"",Worksheet!F248)</f>
        <v/>
      </c>
      <c r="Y229" t="str">
        <f>IF(Worksheet!P248=0,"",Worksheet!P248)</f>
        <v/>
      </c>
      <c r="AD229" s="21"/>
      <c r="AE229" s="21"/>
    </row>
    <row r="230" spans="1:31" x14ac:dyDescent="0.25">
      <c r="A230" t="str">
        <f>IF(ISERROR(VLOOKUP(Worksheet!N249,MeasureLookup,2,FALSE))=FALSE,VLOOKUP(Worksheet!N249,MeasureLookup,2,FALSE),"")</f>
        <v/>
      </c>
      <c r="D230">
        <f>IF(ISERROR(Worksheet!P249)=FALSE,Worksheet!P249,"")</f>
        <v>0</v>
      </c>
      <c r="E230" s="6" t="s">
        <v>727</v>
      </c>
      <c r="F230" s="178"/>
      <c r="G230" s="178"/>
      <c r="H230" s="224" t="str">
        <f>IF(Worksheet!AN249&lt;&gt;"",IF(Worksheet!AN249&gt;0,Worksheet!AN249/IF(Worksheet!M249&gt;0,Worksheet!M249,Worksheet!L249),""),"")</f>
        <v/>
      </c>
      <c r="I230" s="225">
        <f>IF(ISBLANK(Worksheet!L249)=FALSE,Worksheet!L249,"")</f>
        <v>0</v>
      </c>
      <c r="J230" s="226" t="str">
        <f>IF(Worksheet!L249&lt;&gt;0, IFERROR(VLOOKUP(Worksheet!$C$12,SavingsSupportTable,3,FALSE)*Worksheet!AO249*IFERROR(1+VLOOKUP(Worksheet!$C$12,SavingsSupportTable,MATCH(Worksheet!$G$13,HVACe_Options,0)+4,FALSE),1)/IF(Worksheet!M249&gt;0,Worksheet!M249,Worksheet!L249),""),"")</f>
        <v/>
      </c>
      <c r="K230" s="226" t="str">
        <f>IF(Worksheet!L249&lt;&gt;0, IFERROR(VLOOKUP(Worksheet!$C$12,SavingsSupportTable,2,FALSE)*Worksheet!AO249*IF(IFERROR(MATCH(Worksheet!$G$13,HVACe_Options,0),0)&gt;0,1+VLOOKUP(Worksheet!$C$12,SavingsSupportTable,4,FALSE),1)/IF(Worksheet!M249&gt;0,Worksheet!M249,Worksheet!L249),""),"")</f>
        <v/>
      </c>
      <c r="L230" s="226" t="str">
        <f t="shared" si="6"/>
        <v/>
      </c>
      <c r="M230" s="226" t="str">
        <f>IF(Worksheet!L249&lt;&gt;0,IFERROR(VLOOKUP(Worksheet!$C$12,SavingsSupportTable,3,FALSE)*Worksheet!AO249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249&gt;0,Worksheet!M249,Worksheet!L249),0),"")</f>
        <v/>
      </c>
      <c r="N230" s="226" t="str">
        <f t="shared" si="7"/>
        <v/>
      </c>
      <c r="R230">
        <f>IF(ISBLANK(Worksheet!M249)=FALSE,Worksheet!M249,"")</f>
        <v>0</v>
      </c>
      <c r="S230" t="str">
        <f>IF(Worksheet!A249="-","",IF(Worksheet!A249="",S229,Worksheet!A249))</f>
        <v/>
      </c>
      <c r="T230" t="str">
        <f>IF(S230="","",IF(AND(Worksheet!G249="",Worksheet!H249="")=TRUE,T229,IF(Worksheet!G249="","",Worksheet!G249)))</f>
        <v/>
      </c>
      <c r="U230" t="str">
        <f>IF(S230="","",IF(AND(Worksheet!G249="",Worksheet!H249="")=TRUE,U229,IF(Worksheet!H249="","",Worksheet!H249)))</f>
        <v/>
      </c>
      <c r="V230" t="str">
        <f>IF(Worksheet!N249="","",Worksheet!N249)</f>
        <v/>
      </c>
      <c r="W230" t="str">
        <f>IF(Worksheet!O249="","",Worksheet!O249)</f>
        <v/>
      </c>
      <c r="X230" t="str">
        <f>IF(Worksheet!F249=0,"",Worksheet!F249)</f>
        <v/>
      </c>
      <c r="Y230" t="str">
        <f>IF(Worksheet!P249=0,"",Worksheet!P249)</f>
        <v/>
      </c>
      <c r="AD230" s="21"/>
      <c r="AE230" s="21"/>
    </row>
    <row r="231" spans="1:31" x14ac:dyDescent="0.25">
      <c r="A231" t="str">
        <f>IF(ISERROR(VLOOKUP(Worksheet!N250,MeasureLookup,2,FALSE))=FALSE,VLOOKUP(Worksheet!N250,MeasureLookup,2,FALSE),"")</f>
        <v/>
      </c>
      <c r="D231">
        <f>IF(ISERROR(Worksheet!P250)=FALSE,Worksheet!P250,"")</f>
        <v>0</v>
      </c>
      <c r="E231" s="6" t="s">
        <v>727</v>
      </c>
      <c r="F231" s="178"/>
      <c r="G231" s="178"/>
      <c r="H231" s="224" t="str">
        <f>IF(Worksheet!AN250&lt;&gt;"",IF(Worksheet!AN250&gt;0,Worksheet!AN250/IF(Worksheet!M250&gt;0,Worksheet!M250,Worksheet!L250),""),"")</f>
        <v/>
      </c>
      <c r="I231" s="225">
        <f>IF(ISBLANK(Worksheet!L250)=FALSE,Worksheet!L250,"")</f>
        <v>0</v>
      </c>
      <c r="J231" s="226" t="str">
        <f>IF(Worksheet!L250&lt;&gt;0, IFERROR(VLOOKUP(Worksheet!$C$12,SavingsSupportTable,3,FALSE)*Worksheet!AO250*IFERROR(1+VLOOKUP(Worksheet!$C$12,SavingsSupportTable,MATCH(Worksheet!$G$13,HVACe_Options,0)+4,FALSE),1)/IF(Worksheet!M250&gt;0,Worksheet!M250,Worksheet!L250),""),"")</f>
        <v/>
      </c>
      <c r="K231" s="226" t="str">
        <f>IF(Worksheet!L250&lt;&gt;0, IFERROR(VLOOKUP(Worksheet!$C$12,SavingsSupportTable,2,FALSE)*Worksheet!AO250*IF(IFERROR(MATCH(Worksheet!$G$13,HVACe_Options,0),0)&gt;0,1+VLOOKUP(Worksheet!$C$12,SavingsSupportTable,4,FALSE),1)/IF(Worksheet!M250&gt;0,Worksheet!M250,Worksheet!L250),""),"")</f>
        <v/>
      </c>
      <c r="L231" s="226" t="str">
        <f t="shared" si="6"/>
        <v/>
      </c>
      <c r="M231" s="226" t="str">
        <f>IF(Worksheet!L250&lt;&gt;0,IFERROR(VLOOKUP(Worksheet!$C$12,SavingsSupportTable,3,FALSE)*Worksheet!AO250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250&gt;0,Worksheet!M250,Worksheet!L250),0),"")</f>
        <v/>
      </c>
      <c r="N231" s="226" t="str">
        <f t="shared" si="7"/>
        <v/>
      </c>
      <c r="R231">
        <f>IF(ISBLANK(Worksheet!M250)=FALSE,Worksheet!M250,"")</f>
        <v>0</v>
      </c>
      <c r="S231" t="str">
        <f>IF(Worksheet!A250="-","",IF(Worksheet!A250="",S230,Worksheet!A250))</f>
        <v/>
      </c>
      <c r="T231" t="str">
        <f>IF(S231="","",IF(AND(Worksheet!G250="",Worksheet!H250="")=TRUE,T230,IF(Worksheet!G250="","",Worksheet!G250)))</f>
        <v/>
      </c>
      <c r="U231" t="str">
        <f>IF(S231="","",IF(AND(Worksheet!G250="",Worksheet!H250="")=TRUE,U230,IF(Worksheet!H250="","",Worksheet!H250)))</f>
        <v/>
      </c>
      <c r="V231" t="str">
        <f>IF(Worksheet!N250="","",Worksheet!N250)</f>
        <v/>
      </c>
      <c r="W231" t="str">
        <f>IF(Worksheet!O250="","",Worksheet!O250)</f>
        <v/>
      </c>
      <c r="X231" t="str">
        <f>IF(Worksheet!F250=0,"",Worksheet!F250)</f>
        <v/>
      </c>
      <c r="Y231" t="str">
        <f>IF(Worksheet!P250=0,"",Worksheet!P250)</f>
        <v/>
      </c>
      <c r="AD231" s="21"/>
      <c r="AE231" s="21"/>
    </row>
    <row r="232" spans="1:31" x14ac:dyDescent="0.25">
      <c r="A232" t="str">
        <f>IF(ISERROR(VLOOKUP(Worksheet!N251,MeasureLookup,2,FALSE))=FALSE,VLOOKUP(Worksheet!N251,MeasureLookup,2,FALSE),"")</f>
        <v/>
      </c>
      <c r="D232">
        <f>IF(ISERROR(Worksheet!P251)=FALSE,Worksheet!P251,"")</f>
        <v>0</v>
      </c>
      <c r="E232" s="6" t="s">
        <v>727</v>
      </c>
      <c r="F232" s="178"/>
      <c r="G232" s="178"/>
      <c r="H232" s="224" t="str">
        <f>IF(Worksheet!AN251&lt;&gt;"",IF(Worksheet!AN251&gt;0,Worksheet!AN251/IF(Worksheet!M251&gt;0,Worksheet!M251,Worksheet!L251),""),"")</f>
        <v/>
      </c>
      <c r="I232" s="225">
        <f>IF(ISBLANK(Worksheet!L251)=FALSE,Worksheet!L251,"")</f>
        <v>0</v>
      </c>
      <c r="J232" s="226" t="str">
        <f>IF(Worksheet!L251&lt;&gt;0, IFERROR(VLOOKUP(Worksheet!$C$12,SavingsSupportTable,3,FALSE)*Worksheet!AO251*IFERROR(1+VLOOKUP(Worksheet!$C$12,SavingsSupportTable,MATCH(Worksheet!$G$13,HVACe_Options,0)+4,FALSE),1)/IF(Worksheet!M251&gt;0,Worksheet!M251,Worksheet!L251),""),"")</f>
        <v/>
      </c>
      <c r="K232" s="226" t="str">
        <f>IF(Worksheet!L251&lt;&gt;0, IFERROR(VLOOKUP(Worksheet!$C$12,SavingsSupportTable,2,FALSE)*Worksheet!AO251*IF(IFERROR(MATCH(Worksheet!$G$13,HVACe_Options,0),0)&gt;0,1+VLOOKUP(Worksheet!$C$12,SavingsSupportTable,4,FALSE),1)/IF(Worksheet!M251&gt;0,Worksheet!M251,Worksheet!L251),""),"")</f>
        <v/>
      </c>
      <c r="L232" s="226" t="str">
        <f t="shared" si="6"/>
        <v/>
      </c>
      <c r="M232" s="226" t="str">
        <f>IF(Worksheet!L251&lt;&gt;0,IFERROR(VLOOKUP(Worksheet!$C$12,SavingsSupportTable,3,FALSE)*Worksheet!AO251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251&gt;0,Worksheet!M251,Worksheet!L251),0),"")</f>
        <v/>
      </c>
      <c r="N232" s="226" t="str">
        <f t="shared" si="7"/>
        <v/>
      </c>
      <c r="R232">
        <f>IF(ISBLANK(Worksheet!M251)=FALSE,Worksheet!M251,"")</f>
        <v>0</v>
      </c>
      <c r="S232" t="str">
        <f>IF(Worksheet!A251="-","",IF(Worksheet!A251="",S231,Worksheet!A251))</f>
        <v/>
      </c>
      <c r="T232" t="str">
        <f>IF(S232="","",IF(AND(Worksheet!G251="",Worksheet!H251="")=TRUE,T231,IF(Worksheet!G251="","",Worksheet!G251)))</f>
        <v/>
      </c>
      <c r="U232" t="str">
        <f>IF(S232="","",IF(AND(Worksheet!G251="",Worksheet!H251="")=TRUE,U231,IF(Worksheet!H251="","",Worksheet!H251)))</f>
        <v/>
      </c>
      <c r="V232" t="str">
        <f>IF(Worksheet!N251="","",Worksheet!N251)</f>
        <v/>
      </c>
      <c r="W232" t="str">
        <f>IF(Worksheet!O251="","",Worksheet!O251)</f>
        <v/>
      </c>
      <c r="X232" t="str">
        <f>IF(Worksheet!F251=0,"",Worksheet!F251)</f>
        <v/>
      </c>
      <c r="Y232" t="str">
        <f>IF(Worksheet!P251=0,"",Worksheet!P251)</f>
        <v/>
      </c>
      <c r="AD232" s="21"/>
      <c r="AE232" s="21"/>
    </row>
    <row r="233" spans="1:31" x14ac:dyDescent="0.25">
      <c r="A233" t="str">
        <f>IF(ISERROR(VLOOKUP(Worksheet!N252,MeasureLookup,2,FALSE))=FALSE,VLOOKUP(Worksheet!N252,MeasureLookup,2,FALSE),"")</f>
        <v/>
      </c>
      <c r="D233">
        <f>IF(ISERROR(Worksheet!P252)=FALSE,Worksheet!P252,"")</f>
        <v>0</v>
      </c>
      <c r="E233" s="6" t="s">
        <v>727</v>
      </c>
      <c r="F233" s="178"/>
      <c r="G233" s="178"/>
      <c r="H233" s="224" t="str">
        <f>IF(Worksheet!AN252&lt;&gt;"",IF(Worksheet!AN252&gt;0,Worksheet!AN252/IF(Worksheet!M252&gt;0,Worksheet!M252,Worksheet!L252),""),"")</f>
        <v/>
      </c>
      <c r="I233" s="225">
        <f>IF(ISBLANK(Worksheet!L252)=FALSE,Worksheet!L252,"")</f>
        <v>0</v>
      </c>
      <c r="J233" s="226" t="str">
        <f>IF(Worksheet!L252&lt;&gt;0, IFERROR(VLOOKUP(Worksheet!$C$12,SavingsSupportTable,3,FALSE)*Worksheet!AO252*IFERROR(1+VLOOKUP(Worksheet!$C$12,SavingsSupportTable,MATCH(Worksheet!$G$13,HVACe_Options,0)+4,FALSE),1)/IF(Worksheet!M252&gt;0,Worksheet!M252,Worksheet!L252),""),"")</f>
        <v/>
      </c>
      <c r="K233" s="226" t="str">
        <f>IF(Worksheet!L252&lt;&gt;0, IFERROR(VLOOKUP(Worksheet!$C$12,SavingsSupportTable,2,FALSE)*Worksheet!AO252*IF(IFERROR(MATCH(Worksheet!$G$13,HVACe_Options,0),0)&gt;0,1+VLOOKUP(Worksheet!$C$12,SavingsSupportTable,4,FALSE),1)/IF(Worksheet!M252&gt;0,Worksheet!M252,Worksheet!L252),""),"")</f>
        <v/>
      </c>
      <c r="L233" s="226" t="str">
        <f t="shared" si="6"/>
        <v/>
      </c>
      <c r="M233" s="226" t="str">
        <f>IF(Worksheet!L252&lt;&gt;0,IFERROR(VLOOKUP(Worksheet!$C$12,SavingsSupportTable,3,FALSE)*Worksheet!AO252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252&gt;0,Worksheet!M252,Worksheet!L252),0),"")</f>
        <v/>
      </c>
      <c r="N233" s="226" t="str">
        <f t="shared" si="7"/>
        <v/>
      </c>
      <c r="R233">
        <f>IF(ISBLANK(Worksheet!M252)=FALSE,Worksheet!M252,"")</f>
        <v>0</v>
      </c>
      <c r="S233" t="str">
        <f>IF(Worksheet!A252="-","",IF(Worksheet!A252="",S232,Worksheet!A252))</f>
        <v/>
      </c>
      <c r="T233" t="str">
        <f>IF(S233="","",IF(AND(Worksheet!G252="",Worksheet!H252="")=TRUE,T232,IF(Worksheet!G252="","",Worksheet!G252)))</f>
        <v/>
      </c>
      <c r="U233" t="str">
        <f>IF(S233="","",IF(AND(Worksheet!G252="",Worksheet!H252="")=TRUE,U232,IF(Worksheet!H252="","",Worksheet!H252)))</f>
        <v/>
      </c>
      <c r="V233" t="str">
        <f>IF(Worksheet!N252="","",Worksheet!N252)</f>
        <v/>
      </c>
      <c r="W233" t="str">
        <f>IF(Worksheet!O252="","",Worksheet!O252)</f>
        <v/>
      </c>
      <c r="X233" t="str">
        <f>IF(Worksheet!F252=0,"",Worksheet!F252)</f>
        <v/>
      </c>
      <c r="Y233" t="str">
        <f>IF(Worksheet!P252=0,"",Worksheet!P252)</f>
        <v/>
      </c>
      <c r="AD233" s="21"/>
      <c r="AE233" s="21"/>
    </row>
    <row r="234" spans="1:31" x14ac:dyDescent="0.25">
      <c r="A234" t="str">
        <f>IF(ISERROR(VLOOKUP(Worksheet!N253,MeasureLookup,2,FALSE))=FALSE,VLOOKUP(Worksheet!N253,MeasureLookup,2,FALSE),"")</f>
        <v/>
      </c>
      <c r="D234">
        <f>IF(ISERROR(Worksheet!P253)=FALSE,Worksheet!P253,"")</f>
        <v>0</v>
      </c>
      <c r="E234" s="6" t="s">
        <v>727</v>
      </c>
      <c r="F234" s="178"/>
      <c r="G234" s="178"/>
      <c r="H234" s="224" t="str">
        <f>IF(Worksheet!AN253&lt;&gt;"",IF(Worksheet!AN253&gt;0,Worksheet!AN253/IF(Worksheet!M253&gt;0,Worksheet!M253,Worksheet!L253),""),"")</f>
        <v/>
      </c>
      <c r="I234" s="225">
        <f>IF(ISBLANK(Worksheet!L253)=FALSE,Worksheet!L253,"")</f>
        <v>0</v>
      </c>
      <c r="J234" s="226" t="str">
        <f>IF(Worksheet!L253&lt;&gt;0, IFERROR(VLOOKUP(Worksheet!$C$12,SavingsSupportTable,3,FALSE)*Worksheet!AO253*IFERROR(1+VLOOKUP(Worksheet!$C$12,SavingsSupportTable,MATCH(Worksheet!$G$13,HVACe_Options,0)+4,FALSE),1)/IF(Worksheet!M253&gt;0,Worksheet!M253,Worksheet!L253),""),"")</f>
        <v/>
      </c>
      <c r="K234" s="226" t="str">
        <f>IF(Worksheet!L253&lt;&gt;0, IFERROR(VLOOKUP(Worksheet!$C$12,SavingsSupportTable,2,FALSE)*Worksheet!AO253*IF(IFERROR(MATCH(Worksheet!$G$13,HVACe_Options,0),0)&gt;0,1+VLOOKUP(Worksheet!$C$12,SavingsSupportTable,4,FALSE),1)/IF(Worksheet!M253&gt;0,Worksheet!M253,Worksheet!L253),""),"")</f>
        <v/>
      </c>
      <c r="L234" s="226" t="str">
        <f t="shared" si="6"/>
        <v/>
      </c>
      <c r="M234" s="226" t="str">
        <f>IF(Worksheet!L253&lt;&gt;0,IFERROR(VLOOKUP(Worksheet!$C$12,SavingsSupportTable,3,FALSE)*Worksheet!AO253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253&gt;0,Worksheet!M253,Worksheet!L253),0),"")</f>
        <v/>
      </c>
      <c r="N234" s="226" t="str">
        <f t="shared" si="7"/>
        <v/>
      </c>
      <c r="R234">
        <f>IF(ISBLANK(Worksheet!M253)=FALSE,Worksheet!M253,"")</f>
        <v>0</v>
      </c>
      <c r="S234" t="str">
        <f>IF(Worksheet!A253="-","",IF(Worksheet!A253="",S233,Worksheet!A253))</f>
        <v/>
      </c>
      <c r="T234" t="str">
        <f>IF(S234="","",IF(AND(Worksheet!G253="",Worksheet!H253="")=TRUE,T233,IF(Worksheet!G253="","",Worksheet!G253)))</f>
        <v/>
      </c>
      <c r="U234" t="str">
        <f>IF(S234="","",IF(AND(Worksheet!G253="",Worksheet!H253="")=TRUE,U233,IF(Worksheet!H253="","",Worksheet!H253)))</f>
        <v/>
      </c>
      <c r="V234" t="str">
        <f>IF(Worksheet!N253="","",Worksheet!N253)</f>
        <v/>
      </c>
      <c r="W234" t="str">
        <f>IF(Worksheet!O253="","",Worksheet!O253)</f>
        <v/>
      </c>
      <c r="X234" t="str">
        <f>IF(Worksheet!F253=0,"",Worksheet!F253)</f>
        <v/>
      </c>
      <c r="Y234" t="str">
        <f>IF(Worksheet!P253=0,"",Worksheet!P253)</f>
        <v/>
      </c>
      <c r="AD234" s="21"/>
      <c r="AE234" s="21"/>
    </row>
    <row r="235" spans="1:31" x14ac:dyDescent="0.25">
      <c r="A235" t="str">
        <f>IF(ISERROR(VLOOKUP(Worksheet!N254,MeasureLookup,2,FALSE))=FALSE,VLOOKUP(Worksheet!N254,MeasureLookup,2,FALSE),"")</f>
        <v/>
      </c>
      <c r="D235">
        <f>IF(ISERROR(Worksheet!P254)=FALSE,Worksheet!P254,"")</f>
        <v>0</v>
      </c>
      <c r="E235" s="6" t="s">
        <v>727</v>
      </c>
      <c r="F235" s="178"/>
      <c r="G235" s="178"/>
      <c r="H235" s="224" t="str">
        <f>IF(Worksheet!AN254&lt;&gt;"",IF(Worksheet!AN254&gt;0,Worksheet!AN254/IF(Worksheet!M254&gt;0,Worksheet!M254,Worksheet!L254),""),"")</f>
        <v/>
      </c>
      <c r="I235" s="225">
        <f>IF(ISBLANK(Worksheet!L254)=FALSE,Worksheet!L254,"")</f>
        <v>0</v>
      </c>
      <c r="J235" s="226" t="str">
        <f>IF(Worksheet!L254&lt;&gt;0, IFERROR(VLOOKUP(Worksheet!$C$12,SavingsSupportTable,3,FALSE)*Worksheet!AO254*IFERROR(1+VLOOKUP(Worksheet!$C$12,SavingsSupportTable,MATCH(Worksheet!$G$13,HVACe_Options,0)+4,FALSE),1)/IF(Worksheet!M254&gt;0,Worksheet!M254,Worksheet!L254),""),"")</f>
        <v/>
      </c>
      <c r="K235" s="226" t="str">
        <f>IF(Worksheet!L254&lt;&gt;0, IFERROR(VLOOKUP(Worksheet!$C$12,SavingsSupportTable,2,FALSE)*Worksheet!AO254*IF(IFERROR(MATCH(Worksheet!$G$13,HVACe_Options,0),0)&gt;0,1+VLOOKUP(Worksheet!$C$12,SavingsSupportTable,4,FALSE),1)/IF(Worksheet!M254&gt;0,Worksheet!M254,Worksheet!L254),""),"")</f>
        <v/>
      </c>
      <c r="L235" s="226" t="str">
        <f t="shared" si="6"/>
        <v/>
      </c>
      <c r="M235" s="226" t="str">
        <f>IF(Worksheet!L254&lt;&gt;0,IFERROR(VLOOKUP(Worksheet!$C$12,SavingsSupportTable,3,FALSE)*Worksheet!AO254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254&gt;0,Worksheet!M254,Worksheet!L254),0),"")</f>
        <v/>
      </c>
      <c r="N235" s="226" t="str">
        <f t="shared" si="7"/>
        <v/>
      </c>
      <c r="R235">
        <f>IF(ISBLANK(Worksheet!M254)=FALSE,Worksheet!M254,"")</f>
        <v>0</v>
      </c>
      <c r="S235" t="str">
        <f>IF(Worksheet!A254="-","",IF(Worksheet!A254="",S234,Worksheet!A254))</f>
        <v/>
      </c>
      <c r="T235" t="str">
        <f>IF(S235="","",IF(AND(Worksheet!G254="",Worksheet!H254="")=TRUE,T234,IF(Worksheet!G254="","",Worksheet!G254)))</f>
        <v/>
      </c>
      <c r="U235" t="str">
        <f>IF(S235="","",IF(AND(Worksheet!G254="",Worksheet!H254="")=TRUE,U234,IF(Worksheet!H254="","",Worksheet!H254)))</f>
        <v/>
      </c>
      <c r="V235" t="str">
        <f>IF(Worksheet!N254="","",Worksheet!N254)</f>
        <v/>
      </c>
      <c r="W235" t="str">
        <f>IF(Worksheet!O254="","",Worksheet!O254)</f>
        <v/>
      </c>
      <c r="X235" t="str">
        <f>IF(Worksheet!F254=0,"",Worksheet!F254)</f>
        <v/>
      </c>
      <c r="Y235" t="str">
        <f>IF(Worksheet!P254=0,"",Worksheet!P254)</f>
        <v/>
      </c>
      <c r="AD235" s="21"/>
      <c r="AE235" s="21"/>
    </row>
    <row r="236" spans="1:31" x14ac:dyDescent="0.25">
      <c r="A236" t="str">
        <f>IF(ISERROR(VLOOKUP(Worksheet!N255,MeasureLookup,2,FALSE))=FALSE,VLOOKUP(Worksheet!N255,MeasureLookup,2,FALSE),"")</f>
        <v/>
      </c>
      <c r="D236">
        <f>IF(ISERROR(Worksheet!P255)=FALSE,Worksheet!P255,"")</f>
        <v>0</v>
      </c>
      <c r="E236" s="6" t="s">
        <v>727</v>
      </c>
      <c r="F236" s="178"/>
      <c r="G236" s="178"/>
      <c r="H236" s="224" t="str">
        <f>IF(Worksheet!AN255&lt;&gt;"",IF(Worksheet!AN255&gt;0,Worksheet!AN255/IF(Worksheet!M255&gt;0,Worksheet!M255,Worksheet!L255),""),"")</f>
        <v/>
      </c>
      <c r="I236" s="225">
        <f>IF(ISBLANK(Worksheet!L255)=FALSE,Worksheet!L255,"")</f>
        <v>0</v>
      </c>
      <c r="J236" s="226" t="str">
        <f>IF(Worksheet!L255&lt;&gt;0, IFERROR(VLOOKUP(Worksheet!$C$12,SavingsSupportTable,3,FALSE)*Worksheet!AO255*IFERROR(1+VLOOKUP(Worksheet!$C$12,SavingsSupportTable,MATCH(Worksheet!$G$13,HVACe_Options,0)+4,FALSE),1)/IF(Worksheet!M255&gt;0,Worksheet!M255,Worksheet!L255),""),"")</f>
        <v/>
      </c>
      <c r="K236" s="226" t="str">
        <f>IF(Worksheet!L255&lt;&gt;0, IFERROR(VLOOKUP(Worksheet!$C$12,SavingsSupportTable,2,FALSE)*Worksheet!AO255*IF(IFERROR(MATCH(Worksheet!$G$13,HVACe_Options,0),0)&gt;0,1+VLOOKUP(Worksheet!$C$12,SavingsSupportTable,4,FALSE),1)/IF(Worksheet!M255&gt;0,Worksheet!M255,Worksheet!L255),""),"")</f>
        <v/>
      </c>
      <c r="L236" s="226" t="str">
        <f t="shared" si="6"/>
        <v/>
      </c>
      <c r="M236" s="226" t="str">
        <f>IF(Worksheet!L255&lt;&gt;0,IFERROR(VLOOKUP(Worksheet!$C$12,SavingsSupportTable,3,FALSE)*Worksheet!AO255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255&gt;0,Worksheet!M255,Worksheet!L255),0),"")</f>
        <v/>
      </c>
      <c r="N236" s="226" t="str">
        <f t="shared" si="7"/>
        <v/>
      </c>
      <c r="R236">
        <f>IF(ISBLANK(Worksheet!M255)=FALSE,Worksheet!M255,"")</f>
        <v>0</v>
      </c>
      <c r="S236" t="str">
        <f>IF(Worksheet!A255="-","",IF(Worksheet!A255="",S235,Worksheet!A255))</f>
        <v/>
      </c>
      <c r="T236" t="str">
        <f>IF(S236="","",IF(AND(Worksheet!G255="",Worksheet!H255="")=TRUE,T235,IF(Worksheet!G255="","",Worksheet!G255)))</f>
        <v/>
      </c>
      <c r="U236" t="str">
        <f>IF(S236="","",IF(AND(Worksheet!G255="",Worksheet!H255="")=TRUE,U235,IF(Worksheet!H255="","",Worksheet!H255)))</f>
        <v/>
      </c>
      <c r="V236" t="str">
        <f>IF(Worksheet!N255="","",Worksheet!N255)</f>
        <v/>
      </c>
      <c r="W236" t="str">
        <f>IF(Worksheet!O255="","",Worksheet!O255)</f>
        <v/>
      </c>
      <c r="X236" t="str">
        <f>IF(Worksheet!F255=0,"",Worksheet!F255)</f>
        <v/>
      </c>
      <c r="Y236" t="str">
        <f>IF(Worksheet!P255=0,"",Worksheet!P255)</f>
        <v/>
      </c>
      <c r="AD236" s="21"/>
      <c r="AE236" s="21"/>
    </row>
    <row r="237" spans="1:31" x14ac:dyDescent="0.25">
      <c r="A237" t="str">
        <f>IF(ISERROR(VLOOKUP(Worksheet!N256,MeasureLookup,2,FALSE))=FALSE,VLOOKUP(Worksheet!N256,MeasureLookup,2,FALSE),"")</f>
        <v/>
      </c>
      <c r="D237">
        <f>IF(ISERROR(Worksheet!P256)=FALSE,Worksheet!P256,"")</f>
        <v>0</v>
      </c>
      <c r="E237" s="6" t="s">
        <v>727</v>
      </c>
      <c r="F237" s="178"/>
      <c r="G237" s="178"/>
      <c r="H237" s="224" t="str">
        <f>IF(Worksheet!AN256&lt;&gt;"",IF(Worksheet!AN256&gt;0,Worksheet!AN256/IF(Worksheet!M256&gt;0,Worksheet!M256,Worksheet!L256),""),"")</f>
        <v/>
      </c>
      <c r="I237" s="225">
        <f>IF(ISBLANK(Worksheet!L256)=FALSE,Worksheet!L256,"")</f>
        <v>0</v>
      </c>
      <c r="J237" s="226" t="str">
        <f>IF(Worksheet!L256&lt;&gt;0, IFERROR(VLOOKUP(Worksheet!$C$12,SavingsSupportTable,3,FALSE)*Worksheet!AO256*IFERROR(1+VLOOKUP(Worksheet!$C$12,SavingsSupportTable,MATCH(Worksheet!$G$13,HVACe_Options,0)+4,FALSE),1)/IF(Worksheet!M256&gt;0,Worksheet!M256,Worksheet!L256),""),"")</f>
        <v/>
      </c>
      <c r="K237" s="226" t="str">
        <f>IF(Worksheet!L256&lt;&gt;0, IFERROR(VLOOKUP(Worksheet!$C$12,SavingsSupportTable,2,FALSE)*Worksheet!AO256*IF(IFERROR(MATCH(Worksheet!$G$13,HVACe_Options,0),0)&gt;0,1+VLOOKUP(Worksheet!$C$12,SavingsSupportTable,4,FALSE),1)/IF(Worksheet!M256&gt;0,Worksheet!M256,Worksheet!L256),""),"")</f>
        <v/>
      </c>
      <c r="L237" s="226" t="str">
        <f t="shared" si="6"/>
        <v/>
      </c>
      <c r="M237" s="226" t="str">
        <f>IF(Worksheet!L256&lt;&gt;0,IFERROR(VLOOKUP(Worksheet!$C$12,SavingsSupportTable,3,FALSE)*Worksheet!AO256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256&gt;0,Worksheet!M256,Worksheet!L256),0),"")</f>
        <v/>
      </c>
      <c r="N237" s="226" t="str">
        <f t="shared" si="7"/>
        <v/>
      </c>
      <c r="R237">
        <f>IF(ISBLANK(Worksheet!M256)=FALSE,Worksheet!M256,"")</f>
        <v>0</v>
      </c>
      <c r="S237" t="str">
        <f>IF(Worksheet!A256="-","",IF(Worksheet!A256="",S236,Worksheet!A256))</f>
        <v/>
      </c>
      <c r="T237" t="str">
        <f>IF(S237="","",IF(AND(Worksheet!G256="",Worksheet!H256="")=TRUE,T236,IF(Worksheet!G256="","",Worksheet!G256)))</f>
        <v/>
      </c>
      <c r="U237" t="str">
        <f>IF(S237="","",IF(AND(Worksheet!G256="",Worksheet!H256="")=TRUE,U236,IF(Worksheet!H256="","",Worksheet!H256)))</f>
        <v/>
      </c>
      <c r="V237" t="str">
        <f>IF(Worksheet!N256="","",Worksheet!N256)</f>
        <v/>
      </c>
      <c r="W237" t="str">
        <f>IF(Worksheet!O256="","",Worksheet!O256)</f>
        <v/>
      </c>
      <c r="X237" t="str">
        <f>IF(Worksheet!F256=0,"",Worksheet!F256)</f>
        <v/>
      </c>
      <c r="Y237" t="str">
        <f>IF(Worksheet!P256=0,"",Worksheet!P256)</f>
        <v/>
      </c>
      <c r="AD237" s="21"/>
      <c r="AE237" s="21"/>
    </row>
    <row r="238" spans="1:31" x14ac:dyDescent="0.25">
      <c r="A238" t="str">
        <f>IF(ISERROR(VLOOKUP(Worksheet!N257,MeasureLookup,2,FALSE))=FALSE,VLOOKUP(Worksheet!N257,MeasureLookup,2,FALSE),"")</f>
        <v/>
      </c>
      <c r="D238">
        <f>IF(ISERROR(Worksheet!P257)=FALSE,Worksheet!P257,"")</f>
        <v>0</v>
      </c>
      <c r="E238" s="6" t="s">
        <v>727</v>
      </c>
      <c r="F238" s="178"/>
      <c r="G238" s="178"/>
      <c r="H238" s="224" t="str">
        <f>IF(Worksheet!AN257&lt;&gt;"",IF(Worksheet!AN257&gt;0,Worksheet!AN257/IF(Worksheet!M257&gt;0,Worksheet!M257,Worksheet!L257),""),"")</f>
        <v/>
      </c>
      <c r="I238" s="225">
        <f>IF(ISBLANK(Worksheet!L257)=FALSE,Worksheet!L257,"")</f>
        <v>0</v>
      </c>
      <c r="J238" s="226" t="str">
        <f>IF(Worksheet!L257&lt;&gt;0, IFERROR(VLOOKUP(Worksheet!$C$12,SavingsSupportTable,3,FALSE)*Worksheet!AO257*IFERROR(1+VLOOKUP(Worksheet!$C$12,SavingsSupportTable,MATCH(Worksheet!$G$13,HVACe_Options,0)+4,FALSE),1)/IF(Worksheet!M257&gt;0,Worksheet!M257,Worksheet!L257),""),"")</f>
        <v/>
      </c>
      <c r="K238" s="226" t="str">
        <f>IF(Worksheet!L257&lt;&gt;0, IFERROR(VLOOKUP(Worksheet!$C$12,SavingsSupportTable,2,FALSE)*Worksheet!AO257*IF(IFERROR(MATCH(Worksheet!$G$13,HVACe_Options,0),0)&gt;0,1+VLOOKUP(Worksheet!$C$12,SavingsSupportTable,4,FALSE),1)/IF(Worksheet!M257&gt;0,Worksheet!M257,Worksheet!L257),""),"")</f>
        <v/>
      </c>
      <c r="L238" s="226" t="str">
        <f t="shared" si="6"/>
        <v/>
      </c>
      <c r="M238" s="226" t="str">
        <f>IF(Worksheet!L257&lt;&gt;0,IFERROR(VLOOKUP(Worksheet!$C$12,SavingsSupportTable,3,FALSE)*Worksheet!AO257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257&gt;0,Worksheet!M257,Worksheet!L257),0),"")</f>
        <v/>
      </c>
      <c r="N238" s="226" t="str">
        <f t="shared" si="7"/>
        <v/>
      </c>
      <c r="R238">
        <f>IF(ISBLANK(Worksheet!M257)=FALSE,Worksheet!M257,"")</f>
        <v>0</v>
      </c>
      <c r="S238" t="str">
        <f>IF(Worksheet!A257="-","",IF(Worksheet!A257="",S237,Worksheet!A257))</f>
        <v/>
      </c>
      <c r="T238" t="str">
        <f>IF(S238="","",IF(AND(Worksheet!G257="",Worksheet!H257="")=TRUE,T237,IF(Worksheet!G257="","",Worksheet!G257)))</f>
        <v/>
      </c>
      <c r="U238" t="str">
        <f>IF(S238="","",IF(AND(Worksheet!G257="",Worksheet!H257="")=TRUE,U237,IF(Worksheet!H257="","",Worksheet!H257)))</f>
        <v/>
      </c>
      <c r="V238" t="str">
        <f>IF(Worksheet!N257="","",Worksheet!N257)</f>
        <v/>
      </c>
      <c r="W238" t="str">
        <f>IF(Worksheet!O257="","",Worksheet!O257)</f>
        <v/>
      </c>
      <c r="X238" t="str">
        <f>IF(Worksheet!F257=0,"",Worksheet!F257)</f>
        <v/>
      </c>
      <c r="Y238" t="str">
        <f>IF(Worksheet!P257=0,"",Worksheet!P257)</f>
        <v/>
      </c>
      <c r="AD238" s="21"/>
      <c r="AE238" s="21"/>
    </row>
    <row r="239" spans="1:31" x14ac:dyDescent="0.25">
      <c r="A239" t="str">
        <f>IF(ISERROR(VLOOKUP(Worksheet!N258,MeasureLookup,2,FALSE))=FALSE,VLOOKUP(Worksheet!N258,MeasureLookup,2,FALSE),"")</f>
        <v/>
      </c>
      <c r="D239">
        <f>IF(ISERROR(Worksheet!P258)=FALSE,Worksheet!P258,"")</f>
        <v>0</v>
      </c>
      <c r="E239" s="6" t="s">
        <v>727</v>
      </c>
      <c r="F239" s="178"/>
      <c r="G239" s="178"/>
      <c r="H239" s="224" t="str">
        <f>IF(Worksheet!AN258&lt;&gt;"",IF(Worksheet!AN258&gt;0,Worksheet!AN258/IF(Worksheet!M258&gt;0,Worksheet!M258,Worksheet!L258),""),"")</f>
        <v/>
      </c>
      <c r="I239" s="225">
        <f>IF(ISBLANK(Worksheet!L258)=FALSE,Worksheet!L258,"")</f>
        <v>0</v>
      </c>
      <c r="J239" s="226" t="str">
        <f>IF(Worksheet!L258&lt;&gt;0, IFERROR(VLOOKUP(Worksheet!$C$12,SavingsSupportTable,3,FALSE)*Worksheet!AO258*IFERROR(1+VLOOKUP(Worksheet!$C$12,SavingsSupportTable,MATCH(Worksheet!$G$13,HVACe_Options,0)+4,FALSE),1)/IF(Worksheet!M258&gt;0,Worksheet!M258,Worksheet!L258),""),"")</f>
        <v/>
      </c>
      <c r="K239" s="226" t="str">
        <f>IF(Worksheet!L258&lt;&gt;0, IFERROR(VLOOKUP(Worksheet!$C$12,SavingsSupportTable,2,FALSE)*Worksheet!AO258*IF(IFERROR(MATCH(Worksheet!$G$13,HVACe_Options,0),0)&gt;0,1+VLOOKUP(Worksheet!$C$12,SavingsSupportTable,4,FALSE),1)/IF(Worksheet!M258&gt;0,Worksheet!M258,Worksheet!L258),""),"")</f>
        <v/>
      </c>
      <c r="L239" s="226" t="str">
        <f t="shared" si="6"/>
        <v/>
      </c>
      <c r="M239" s="226" t="str">
        <f>IF(Worksheet!L258&lt;&gt;0,IFERROR(VLOOKUP(Worksheet!$C$12,SavingsSupportTable,3,FALSE)*Worksheet!AO258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258&gt;0,Worksheet!M258,Worksheet!L258),0),"")</f>
        <v/>
      </c>
      <c r="N239" s="226" t="str">
        <f t="shared" si="7"/>
        <v/>
      </c>
      <c r="R239">
        <f>IF(ISBLANK(Worksheet!M258)=FALSE,Worksheet!M258,"")</f>
        <v>0</v>
      </c>
      <c r="S239" t="str">
        <f>IF(Worksheet!A258="-","",IF(Worksheet!A258="",S238,Worksheet!A258))</f>
        <v/>
      </c>
      <c r="T239" t="str">
        <f>IF(S239="","",IF(AND(Worksheet!G258="",Worksheet!H258="")=TRUE,T238,IF(Worksheet!G258="","",Worksheet!G258)))</f>
        <v/>
      </c>
      <c r="U239" t="str">
        <f>IF(S239="","",IF(AND(Worksheet!G258="",Worksheet!H258="")=TRUE,U238,IF(Worksheet!H258="","",Worksheet!H258)))</f>
        <v/>
      </c>
      <c r="V239" t="str">
        <f>IF(Worksheet!N258="","",Worksheet!N258)</f>
        <v/>
      </c>
      <c r="W239" t="str">
        <f>IF(Worksheet!O258="","",Worksheet!O258)</f>
        <v/>
      </c>
      <c r="X239" t="str">
        <f>IF(Worksheet!F258=0,"",Worksheet!F258)</f>
        <v/>
      </c>
      <c r="Y239" t="str">
        <f>IF(Worksheet!P258=0,"",Worksheet!P258)</f>
        <v/>
      </c>
      <c r="AD239" s="21"/>
      <c r="AE239" s="21"/>
    </row>
    <row r="240" spans="1:31" x14ac:dyDescent="0.25">
      <c r="A240" t="str">
        <f>IF(ISERROR(VLOOKUP(Worksheet!N259,MeasureLookup,2,FALSE))=FALSE,VLOOKUP(Worksheet!N259,MeasureLookup,2,FALSE),"")</f>
        <v/>
      </c>
      <c r="D240">
        <f>IF(ISERROR(Worksheet!P259)=FALSE,Worksheet!P259,"")</f>
        <v>0</v>
      </c>
      <c r="E240" s="6" t="s">
        <v>727</v>
      </c>
      <c r="F240" s="178"/>
      <c r="G240" s="178"/>
      <c r="H240" s="224" t="str">
        <f>IF(Worksheet!AN259&lt;&gt;"",IF(Worksheet!AN259&gt;0,Worksheet!AN259/IF(Worksheet!M259&gt;0,Worksheet!M259,Worksheet!L259),""),"")</f>
        <v/>
      </c>
      <c r="I240" s="225">
        <f>IF(ISBLANK(Worksheet!L259)=FALSE,Worksheet!L259,"")</f>
        <v>0</v>
      </c>
      <c r="J240" s="226" t="str">
        <f>IF(Worksheet!L259&lt;&gt;0, IFERROR(VLOOKUP(Worksheet!$C$12,SavingsSupportTable,3,FALSE)*Worksheet!AO259*IFERROR(1+VLOOKUP(Worksheet!$C$12,SavingsSupportTable,MATCH(Worksheet!$G$13,HVACe_Options,0)+4,FALSE),1)/IF(Worksheet!M259&gt;0,Worksheet!M259,Worksheet!L259),""),"")</f>
        <v/>
      </c>
      <c r="K240" s="226" t="str">
        <f>IF(Worksheet!L259&lt;&gt;0, IFERROR(VLOOKUP(Worksheet!$C$12,SavingsSupportTable,2,FALSE)*Worksheet!AO259*IF(IFERROR(MATCH(Worksheet!$G$13,HVACe_Options,0),0)&gt;0,1+VLOOKUP(Worksheet!$C$12,SavingsSupportTable,4,FALSE),1)/IF(Worksheet!M259&gt;0,Worksheet!M259,Worksheet!L259),""),"")</f>
        <v/>
      </c>
      <c r="L240" s="226" t="str">
        <f t="shared" si="6"/>
        <v/>
      </c>
      <c r="M240" s="226" t="str">
        <f>IF(Worksheet!L259&lt;&gt;0,IFERROR(VLOOKUP(Worksheet!$C$12,SavingsSupportTable,3,FALSE)*Worksheet!AO259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259&gt;0,Worksheet!M259,Worksheet!L259),0),"")</f>
        <v/>
      </c>
      <c r="N240" s="226" t="str">
        <f t="shared" si="7"/>
        <v/>
      </c>
      <c r="R240">
        <f>IF(ISBLANK(Worksheet!M259)=FALSE,Worksheet!M259,"")</f>
        <v>0</v>
      </c>
      <c r="S240" t="str">
        <f>IF(Worksheet!A259="-","",IF(Worksheet!A259="",S239,Worksheet!A259))</f>
        <v/>
      </c>
      <c r="T240" t="str">
        <f>IF(S240="","",IF(AND(Worksheet!G259="",Worksheet!H259="")=TRUE,T239,IF(Worksheet!G259="","",Worksheet!G259)))</f>
        <v/>
      </c>
      <c r="U240" t="str">
        <f>IF(S240="","",IF(AND(Worksheet!G259="",Worksheet!H259="")=TRUE,U239,IF(Worksheet!H259="","",Worksheet!H259)))</f>
        <v/>
      </c>
      <c r="V240" t="str">
        <f>IF(Worksheet!N259="","",Worksheet!N259)</f>
        <v/>
      </c>
      <c r="W240" t="str">
        <f>IF(Worksheet!O259="","",Worksheet!O259)</f>
        <v/>
      </c>
      <c r="X240" t="str">
        <f>IF(Worksheet!F259=0,"",Worksheet!F259)</f>
        <v/>
      </c>
      <c r="Y240" t="str">
        <f>IF(Worksheet!P259=0,"",Worksheet!P259)</f>
        <v/>
      </c>
      <c r="AD240" s="21"/>
      <c r="AE240" s="21"/>
    </row>
    <row r="241" spans="1:31" x14ac:dyDescent="0.25">
      <c r="A241" t="str">
        <f>IF(ISERROR(VLOOKUP(Worksheet!N260,MeasureLookup,2,FALSE))=FALSE,VLOOKUP(Worksheet!N260,MeasureLookup,2,FALSE),"")</f>
        <v/>
      </c>
      <c r="D241">
        <f>IF(ISERROR(Worksheet!P260)=FALSE,Worksheet!P260,"")</f>
        <v>0</v>
      </c>
      <c r="E241" s="6" t="s">
        <v>727</v>
      </c>
      <c r="F241" s="178"/>
      <c r="G241" s="178"/>
      <c r="H241" s="224" t="str">
        <f>IF(Worksheet!AN260&lt;&gt;"",IF(Worksheet!AN260&gt;0,Worksheet!AN260/IF(Worksheet!M260&gt;0,Worksheet!M260,Worksheet!L260),""),"")</f>
        <v/>
      </c>
      <c r="I241" s="225">
        <f>IF(ISBLANK(Worksheet!L260)=FALSE,Worksheet!L260,"")</f>
        <v>0</v>
      </c>
      <c r="J241" s="226" t="str">
        <f>IF(Worksheet!L260&lt;&gt;0, IFERROR(VLOOKUP(Worksheet!$C$12,SavingsSupportTable,3,FALSE)*Worksheet!AO260*IFERROR(1+VLOOKUP(Worksheet!$C$12,SavingsSupportTable,MATCH(Worksheet!$G$13,HVACe_Options,0)+4,FALSE),1)/IF(Worksheet!M260&gt;0,Worksheet!M260,Worksheet!L260),""),"")</f>
        <v/>
      </c>
      <c r="K241" s="226" t="str">
        <f>IF(Worksheet!L260&lt;&gt;0, IFERROR(VLOOKUP(Worksheet!$C$12,SavingsSupportTable,2,FALSE)*Worksheet!AO260*IF(IFERROR(MATCH(Worksheet!$G$13,HVACe_Options,0),0)&gt;0,1+VLOOKUP(Worksheet!$C$12,SavingsSupportTable,4,FALSE),1)/IF(Worksheet!M260&gt;0,Worksheet!M260,Worksheet!L260),""),"")</f>
        <v/>
      </c>
      <c r="L241" s="226" t="str">
        <f t="shared" si="6"/>
        <v/>
      </c>
      <c r="M241" s="226" t="str">
        <f>IF(Worksheet!L260&lt;&gt;0,IFERROR(VLOOKUP(Worksheet!$C$12,SavingsSupportTable,3,FALSE)*Worksheet!AO260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260&gt;0,Worksheet!M260,Worksheet!L260),0),"")</f>
        <v/>
      </c>
      <c r="N241" s="226" t="str">
        <f t="shared" si="7"/>
        <v/>
      </c>
      <c r="R241">
        <f>IF(ISBLANK(Worksheet!M260)=FALSE,Worksheet!M260,"")</f>
        <v>0</v>
      </c>
      <c r="S241" t="str">
        <f>IF(Worksheet!A260="-","",IF(Worksheet!A260="",S240,Worksheet!A260))</f>
        <v/>
      </c>
      <c r="T241" t="str">
        <f>IF(S241="","",IF(AND(Worksheet!G260="",Worksheet!H260="")=TRUE,T240,IF(Worksheet!G260="","",Worksheet!G260)))</f>
        <v/>
      </c>
      <c r="U241" t="str">
        <f>IF(S241="","",IF(AND(Worksheet!G260="",Worksheet!H260="")=TRUE,U240,IF(Worksheet!H260="","",Worksheet!H260)))</f>
        <v/>
      </c>
      <c r="V241" t="str">
        <f>IF(Worksheet!N260="","",Worksheet!N260)</f>
        <v/>
      </c>
      <c r="W241" t="str">
        <f>IF(Worksheet!O260="","",Worksheet!O260)</f>
        <v/>
      </c>
      <c r="X241" t="str">
        <f>IF(Worksheet!F260=0,"",Worksheet!F260)</f>
        <v/>
      </c>
      <c r="Y241" t="str">
        <f>IF(Worksheet!P260=0,"",Worksheet!P260)</f>
        <v/>
      </c>
      <c r="AD241" s="21"/>
      <c r="AE241" s="21"/>
    </row>
    <row r="242" spans="1:31" x14ac:dyDescent="0.25">
      <c r="A242" t="str">
        <f>IF(ISERROR(VLOOKUP(Worksheet!N261,MeasureLookup,2,FALSE))=FALSE,VLOOKUP(Worksheet!N261,MeasureLookup,2,FALSE),"")</f>
        <v/>
      </c>
      <c r="D242">
        <f>IF(ISERROR(Worksheet!P261)=FALSE,Worksheet!P261,"")</f>
        <v>0</v>
      </c>
      <c r="E242" s="6" t="s">
        <v>727</v>
      </c>
      <c r="F242" s="178"/>
      <c r="G242" s="178"/>
      <c r="H242" s="224" t="str">
        <f>IF(Worksheet!AN261&lt;&gt;"",IF(Worksheet!AN261&gt;0,Worksheet!AN261/IF(Worksheet!M261&gt;0,Worksheet!M261,Worksheet!L261),""),"")</f>
        <v/>
      </c>
      <c r="I242" s="225">
        <f>IF(ISBLANK(Worksheet!L261)=FALSE,Worksheet!L261,"")</f>
        <v>0</v>
      </c>
      <c r="J242" s="226" t="str">
        <f>IF(Worksheet!L261&lt;&gt;0, IFERROR(VLOOKUP(Worksheet!$C$12,SavingsSupportTable,3,FALSE)*Worksheet!AO261*IFERROR(1+VLOOKUP(Worksheet!$C$12,SavingsSupportTable,MATCH(Worksheet!$G$13,HVACe_Options,0)+4,FALSE),1)/IF(Worksheet!M261&gt;0,Worksheet!M261,Worksheet!L261),""),"")</f>
        <v/>
      </c>
      <c r="K242" s="226" t="str">
        <f>IF(Worksheet!L261&lt;&gt;0, IFERROR(VLOOKUP(Worksheet!$C$12,SavingsSupportTable,2,FALSE)*Worksheet!AO261*IF(IFERROR(MATCH(Worksheet!$G$13,HVACe_Options,0),0)&gt;0,1+VLOOKUP(Worksheet!$C$12,SavingsSupportTable,4,FALSE),1)/IF(Worksheet!M261&gt;0,Worksheet!M261,Worksheet!L261),""),"")</f>
        <v/>
      </c>
      <c r="L242" s="226" t="str">
        <f t="shared" si="6"/>
        <v/>
      </c>
      <c r="M242" s="226" t="str">
        <f>IF(Worksheet!L261&lt;&gt;0,IFERROR(VLOOKUP(Worksheet!$C$12,SavingsSupportTable,3,FALSE)*Worksheet!AO261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261&gt;0,Worksheet!M261,Worksheet!L261),0),"")</f>
        <v/>
      </c>
      <c r="N242" s="226" t="str">
        <f t="shared" si="7"/>
        <v/>
      </c>
      <c r="R242">
        <f>IF(ISBLANK(Worksheet!M261)=FALSE,Worksheet!M261,"")</f>
        <v>0</v>
      </c>
      <c r="S242" t="str">
        <f>IF(Worksheet!A261="-","",IF(Worksheet!A261="",S241,Worksheet!A261))</f>
        <v/>
      </c>
      <c r="T242" t="str">
        <f>IF(S242="","",IF(AND(Worksheet!G261="",Worksheet!H261="")=TRUE,T241,IF(Worksheet!G261="","",Worksheet!G261)))</f>
        <v/>
      </c>
      <c r="U242" t="str">
        <f>IF(S242="","",IF(AND(Worksheet!G261="",Worksheet!H261="")=TRUE,U241,IF(Worksheet!H261="","",Worksheet!H261)))</f>
        <v/>
      </c>
      <c r="V242" t="str">
        <f>IF(Worksheet!N261="","",Worksheet!N261)</f>
        <v/>
      </c>
      <c r="W242" t="str">
        <f>IF(Worksheet!O261="","",Worksheet!O261)</f>
        <v/>
      </c>
      <c r="X242" t="str">
        <f>IF(Worksheet!F261=0,"",Worksheet!F261)</f>
        <v/>
      </c>
      <c r="Y242" t="str">
        <f>IF(Worksheet!P261=0,"",Worksheet!P261)</f>
        <v/>
      </c>
      <c r="AD242" s="21"/>
      <c r="AE242" s="21"/>
    </row>
    <row r="243" spans="1:31" x14ac:dyDescent="0.25">
      <c r="A243" t="str">
        <f>IF(ISERROR(VLOOKUP(Worksheet!N262,MeasureLookup,2,FALSE))=FALSE,VLOOKUP(Worksheet!N262,MeasureLookup,2,FALSE),"")</f>
        <v/>
      </c>
      <c r="D243">
        <f>IF(ISERROR(Worksheet!P262)=FALSE,Worksheet!P262,"")</f>
        <v>0</v>
      </c>
      <c r="E243" s="6" t="s">
        <v>727</v>
      </c>
      <c r="F243" s="178"/>
      <c r="G243" s="178"/>
      <c r="H243" s="224" t="str">
        <f>IF(Worksheet!AN262&lt;&gt;"",IF(Worksheet!AN262&gt;0,Worksheet!AN262/IF(Worksheet!M262&gt;0,Worksheet!M262,Worksheet!L262),""),"")</f>
        <v/>
      </c>
      <c r="I243" s="225">
        <f>IF(ISBLANK(Worksheet!L262)=FALSE,Worksheet!L262,"")</f>
        <v>0</v>
      </c>
      <c r="J243" s="226" t="str">
        <f>IF(Worksheet!L262&lt;&gt;0, IFERROR(VLOOKUP(Worksheet!$C$12,SavingsSupportTable,3,FALSE)*Worksheet!AO262*IFERROR(1+VLOOKUP(Worksheet!$C$12,SavingsSupportTable,MATCH(Worksheet!$G$13,HVACe_Options,0)+4,FALSE),1)/IF(Worksheet!M262&gt;0,Worksheet!M262,Worksheet!L262),""),"")</f>
        <v/>
      </c>
      <c r="K243" s="226" t="str">
        <f>IF(Worksheet!L262&lt;&gt;0, IFERROR(VLOOKUP(Worksheet!$C$12,SavingsSupportTable,2,FALSE)*Worksheet!AO262*IF(IFERROR(MATCH(Worksheet!$G$13,HVACe_Options,0),0)&gt;0,1+VLOOKUP(Worksheet!$C$12,SavingsSupportTable,4,FALSE),1)/IF(Worksheet!M262&gt;0,Worksheet!M262,Worksheet!L262),""),"")</f>
        <v/>
      </c>
      <c r="L243" s="226" t="str">
        <f t="shared" si="6"/>
        <v/>
      </c>
      <c r="M243" s="226" t="str">
        <f>IF(Worksheet!L262&lt;&gt;0,IFERROR(VLOOKUP(Worksheet!$C$12,SavingsSupportTable,3,FALSE)*Worksheet!AO262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262&gt;0,Worksheet!M262,Worksheet!L262),0),"")</f>
        <v/>
      </c>
      <c r="N243" s="226" t="str">
        <f t="shared" si="7"/>
        <v/>
      </c>
      <c r="R243">
        <f>IF(ISBLANK(Worksheet!M262)=FALSE,Worksheet!M262,"")</f>
        <v>0</v>
      </c>
      <c r="S243" t="str">
        <f>IF(Worksheet!A262="-","",IF(Worksheet!A262="",S242,Worksheet!A262))</f>
        <v/>
      </c>
      <c r="T243" t="str">
        <f>IF(S243="","",IF(AND(Worksheet!G262="",Worksheet!H262="")=TRUE,T242,IF(Worksheet!G262="","",Worksheet!G262)))</f>
        <v/>
      </c>
      <c r="U243" t="str">
        <f>IF(S243="","",IF(AND(Worksheet!G262="",Worksheet!H262="")=TRUE,U242,IF(Worksheet!H262="","",Worksheet!H262)))</f>
        <v/>
      </c>
      <c r="V243" t="str">
        <f>IF(Worksheet!N262="","",Worksheet!N262)</f>
        <v/>
      </c>
      <c r="W243" t="str">
        <f>IF(Worksheet!O262="","",Worksheet!O262)</f>
        <v/>
      </c>
      <c r="X243" t="str">
        <f>IF(Worksheet!F262=0,"",Worksheet!F262)</f>
        <v/>
      </c>
      <c r="Y243" t="str">
        <f>IF(Worksheet!P262=0,"",Worksheet!P262)</f>
        <v/>
      </c>
      <c r="AD243" s="21"/>
      <c r="AE243" s="21"/>
    </row>
    <row r="244" spans="1:31" x14ac:dyDescent="0.25">
      <c r="A244" t="str">
        <f>IF(ISERROR(VLOOKUP(Worksheet!N263,MeasureLookup,2,FALSE))=FALSE,VLOOKUP(Worksheet!N263,MeasureLookup,2,FALSE),"")</f>
        <v/>
      </c>
      <c r="D244">
        <f>IF(ISERROR(Worksheet!P263)=FALSE,Worksheet!P263,"")</f>
        <v>0</v>
      </c>
      <c r="E244" s="6" t="s">
        <v>727</v>
      </c>
      <c r="F244" s="178"/>
      <c r="G244" s="178"/>
      <c r="H244" s="224" t="str">
        <f>IF(Worksheet!AN263&lt;&gt;"",IF(Worksheet!AN263&gt;0,Worksheet!AN263/IF(Worksheet!M263&gt;0,Worksheet!M263,Worksheet!L263),""),"")</f>
        <v/>
      </c>
      <c r="I244" s="225">
        <f>IF(ISBLANK(Worksheet!L263)=FALSE,Worksheet!L263,"")</f>
        <v>0</v>
      </c>
      <c r="J244" s="226" t="str">
        <f>IF(Worksheet!L263&lt;&gt;0, IFERROR(VLOOKUP(Worksheet!$C$12,SavingsSupportTable,3,FALSE)*Worksheet!AO263*IFERROR(1+VLOOKUP(Worksheet!$C$12,SavingsSupportTable,MATCH(Worksheet!$G$13,HVACe_Options,0)+4,FALSE),1)/IF(Worksheet!M263&gt;0,Worksheet!M263,Worksheet!L263),""),"")</f>
        <v/>
      </c>
      <c r="K244" s="226" t="str">
        <f>IF(Worksheet!L263&lt;&gt;0, IFERROR(VLOOKUP(Worksheet!$C$12,SavingsSupportTable,2,FALSE)*Worksheet!AO263*IF(IFERROR(MATCH(Worksheet!$G$13,HVACe_Options,0),0)&gt;0,1+VLOOKUP(Worksheet!$C$12,SavingsSupportTable,4,FALSE),1)/IF(Worksheet!M263&gt;0,Worksheet!M263,Worksheet!L263),""),"")</f>
        <v/>
      </c>
      <c r="L244" s="226" t="str">
        <f t="shared" si="6"/>
        <v/>
      </c>
      <c r="M244" s="226" t="str">
        <f>IF(Worksheet!L263&lt;&gt;0,IFERROR(VLOOKUP(Worksheet!$C$12,SavingsSupportTable,3,FALSE)*Worksheet!AO263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263&gt;0,Worksheet!M263,Worksheet!L263),0),"")</f>
        <v/>
      </c>
      <c r="N244" s="226" t="str">
        <f t="shared" si="7"/>
        <v/>
      </c>
      <c r="R244">
        <f>IF(ISBLANK(Worksheet!M263)=FALSE,Worksheet!M263,"")</f>
        <v>0</v>
      </c>
      <c r="S244" t="str">
        <f>IF(Worksheet!A263="-","",IF(Worksheet!A263="",S243,Worksheet!A263))</f>
        <v/>
      </c>
      <c r="T244" t="str">
        <f>IF(S244="","",IF(AND(Worksheet!G263="",Worksheet!H263="")=TRUE,T243,IF(Worksheet!G263="","",Worksheet!G263)))</f>
        <v/>
      </c>
      <c r="U244" t="str">
        <f>IF(S244="","",IF(AND(Worksheet!G263="",Worksheet!H263="")=TRUE,U243,IF(Worksheet!H263="","",Worksheet!H263)))</f>
        <v/>
      </c>
      <c r="V244" t="str">
        <f>IF(Worksheet!N263="","",Worksheet!N263)</f>
        <v/>
      </c>
      <c r="W244" t="str">
        <f>IF(Worksheet!O263="","",Worksheet!O263)</f>
        <v/>
      </c>
      <c r="X244" t="str">
        <f>IF(Worksheet!F263=0,"",Worksheet!F263)</f>
        <v/>
      </c>
      <c r="Y244" t="str">
        <f>IF(Worksheet!P263=0,"",Worksheet!P263)</f>
        <v/>
      </c>
      <c r="AD244" s="21"/>
      <c r="AE244" s="21"/>
    </row>
    <row r="245" spans="1:31" x14ac:dyDescent="0.25">
      <c r="A245" t="str">
        <f>IF(ISERROR(VLOOKUP(Worksheet!N264,MeasureLookup,2,FALSE))=FALSE,VLOOKUP(Worksheet!N264,MeasureLookup,2,FALSE),"")</f>
        <v/>
      </c>
      <c r="D245">
        <f>IF(ISERROR(Worksheet!P264)=FALSE,Worksheet!P264,"")</f>
        <v>0</v>
      </c>
      <c r="E245" s="6" t="s">
        <v>727</v>
      </c>
      <c r="F245" s="178"/>
      <c r="G245" s="178"/>
      <c r="H245" s="224" t="str">
        <f>IF(Worksheet!AN264&lt;&gt;"",IF(Worksheet!AN264&gt;0,Worksheet!AN264/IF(Worksheet!M264&gt;0,Worksheet!M264,Worksheet!L264),""),"")</f>
        <v/>
      </c>
      <c r="I245" s="225">
        <f>IF(ISBLANK(Worksheet!L264)=FALSE,Worksheet!L264,"")</f>
        <v>0</v>
      </c>
      <c r="J245" s="226" t="str">
        <f>IF(Worksheet!L264&lt;&gt;0, IFERROR(VLOOKUP(Worksheet!$C$12,SavingsSupportTable,3,FALSE)*Worksheet!AO264*IFERROR(1+VLOOKUP(Worksheet!$C$12,SavingsSupportTable,MATCH(Worksheet!$G$13,HVACe_Options,0)+4,FALSE),1)/IF(Worksheet!M264&gt;0,Worksheet!M264,Worksheet!L264),""),"")</f>
        <v/>
      </c>
      <c r="K245" s="226" t="str">
        <f>IF(Worksheet!L264&lt;&gt;0, IFERROR(VLOOKUP(Worksheet!$C$12,SavingsSupportTable,2,FALSE)*Worksheet!AO264*IF(IFERROR(MATCH(Worksheet!$G$13,HVACe_Options,0),0)&gt;0,1+VLOOKUP(Worksheet!$C$12,SavingsSupportTable,4,FALSE),1)/IF(Worksheet!M264&gt;0,Worksheet!M264,Worksheet!L264),""),"")</f>
        <v/>
      </c>
      <c r="L245" s="226" t="str">
        <f t="shared" si="6"/>
        <v/>
      </c>
      <c r="M245" s="226" t="str">
        <f>IF(Worksheet!L264&lt;&gt;0,IFERROR(VLOOKUP(Worksheet!$C$12,SavingsSupportTable,3,FALSE)*Worksheet!AO264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264&gt;0,Worksheet!M264,Worksheet!L264),0),"")</f>
        <v/>
      </c>
      <c r="N245" s="226" t="str">
        <f t="shared" si="7"/>
        <v/>
      </c>
      <c r="R245">
        <f>IF(ISBLANK(Worksheet!M264)=FALSE,Worksheet!M264,"")</f>
        <v>0</v>
      </c>
      <c r="S245" t="str">
        <f>IF(Worksheet!A264="-","",IF(Worksheet!A264="",S244,Worksheet!A264))</f>
        <v/>
      </c>
      <c r="T245" t="str">
        <f>IF(S245="","",IF(AND(Worksheet!G264="",Worksheet!H264="")=TRUE,T244,IF(Worksheet!G264="","",Worksheet!G264)))</f>
        <v/>
      </c>
      <c r="U245" t="str">
        <f>IF(S245="","",IF(AND(Worksheet!G264="",Worksheet!H264="")=TRUE,U244,IF(Worksheet!H264="","",Worksheet!H264)))</f>
        <v/>
      </c>
      <c r="V245" t="str">
        <f>IF(Worksheet!N264="","",Worksheet!N264)</f>
        <v/>
      </c>
      <c r="W245" t="str">
        <f>IF(Worksheet!O264="","",Worksheet!O264)</f>
        <v/>
      </c>
      <c r="X245" t="str">
        <f>IF(Worksheet!F264=0,"",Worksheet!F264)</f>
        <v/>
      </c>
      <c r="Y245" t="str">
        <f>IF(Worksheet!P264=0,"",Worksheet!P264)</f>
        <v/>
      </c>
      <c r="AD245" s="21"/>
      <c r="AE245" s="21"/>
    </row>
    <row r="246" spans="1:31" x14ac:dyDescent="0.25">
      <c r="A246" t="str">
        <f>IF(ISERROR(VLOOKUP(Worksheet!N265,MeasureLookup,2,FALSE))=FALSE,VLOOKUP(Worksheet!N265,MeasureLookup,2,FALSE),"")</f>
        <v/>
      </c>
      <c r="D246">
        <f>IF(ISERROR(Worksheet!P265)=FALSE,Worksheet!P265,"")</f>
        <v>0</v>
      </c>
      <c r="E246" s="6" t="s">
        <v>727</v>
      </c>
      <c r="F246" s="178"/>
      <c r="G246" s="178"/>
      <c r="H246" s="224" t="str">
        <f>IF(Worksheet!AN265&lt;&gt;"",IF(Worksheet!AN265&gt;0,Worksheet!AN265/IF(Worksheet!M265&gt;0,Worksheet!M265,Worksheet!L265),""),"")</f>
        <v/>
      </c>
      <c r="I246" s="225">
        <f>IF(ISBLANK(Worksheet!L265)=FALSE,Worksheet!L265,"")</f>
        <v>0</v>
      </c>
      <c r="J246" s="226" t="str">
        <f>IF(Worksheet!L265&lt;&gt;0, IFERROR(VLOOKUP(Worksheet!$C$12,SavingsSupportTable,3,FALSE)*Worksheet!AO265*IFERROR(1+VLOOKUP(Worksheet!$C$12,SavingsSupportTable,MATCH(Worksheet!$G$13,HVACe_Options,0)+4,FALSE),1)/IF(Worksheet!M265&gt;0,Worksheet!M265,Worksheet!L265),""),"")</f>
        <v/>
      </c>
      <c r="K246" s="226" t="str">
        <f>IF(Worksheet!L265&lt;&gt;0, IFERROR(VLOOKUP(Worksheet!$C$12,SavingsSupportTable,2,FALSE)*Worksheet!AO265*IF(IFERROR(MATCH(Worksheet!$G$13,HVACe_Options,0),0)&gt;0,1+VLOOKUP(Worksheet!$C$12,SavingsSupportTable,4,FALSE),1)/IF(Worksheet!M265&gt;0,Worksheet!M265,Worksheet!L265),""),"")</f>
        <v/>
      </c>
      <c r="L246" s="226" t="str">
        <f t="shared" si="6"/>
        <v/>
      </c>
      <c r="M246" s="226" t="str">
        <f>IF(Worksheet!L265&lt;&gt;0,IFERROR(VLOOKUP(Worksheet!$C$12,SavingsSupportTable,3,FALSE)*Worksheet!AO265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265&gt;0,Worksheet!M265,Worksheet!L265),0),"")</f>
        <v/>
      </c>
      <c r="N246" s="226" t="str">
        <f t="shared" si="7"/>
        <v/>
      </c>
      <c r="R246">
        <f>IF(ISBLANK(Worksheet!M265)=FALSE,Worksheet!M265,"")</f>
        <v>0</v>
      </c>
      <c r="S246" t="str">
        <f>IF(Worksheet!A265="-","",IF(Worksheet!A265="",S245,Worksheet!A265))</f>
        <v/>
      </c>
      <c r="T246" t="str">
        <f>IF(S246="","",IF(AND(Worksheet!G265="",Worksheet!H265="")=TRUE,T245,IF(Worksheet!G265="","",Worksheet!G265)))</f>
        <v/>
      </c>
      <c r="U246" t="str">
        <f>IF(S246="","",IF(AND(Worksheet!G265="",Worksheet!H265="")=TRUE,U245,IF(Worksheet!H265="","",Worksheet!H265)))</f>
        <v/>
      </c>
      <c r="V246" t="str">
        <f>IF(Worksheet!N265="","",Worksheet!N265)</f>
        <v/>
      </c>
      <c r="W246" t="str">
        <f>IF(Worksheet!O265="","",Worksheet!O265)</f>
        <v/>
      </c>
      <c r="X246" t="str">
        <f>IF(Worksheet!F265=0,"",Worksheet!F265)</f>
        <v/>
      </c>
      <c r="Y246" t="str">
        <f>IF(Worksheet!P265=0,"",Worksheet!P265)</f>
        <v/>
      </c>
      <c r="AD246" s="21"/>
      <c r="AE246" s="21"/>
    </row>
    <row r="247" spans="1:31" x14ac:dyDescent="0.25">
      <c r="A247" t="str">
        <f>IF(ISERROR(VLOOKUP(Worksheet!N266,MeasureLookup,2,FALSE))=FALSE,VLOOKUP(Worksheet!N266,MeasureLookup,2,FALSE),"")</f>
        <v/>
      </c>
      <c r="D247">
        <f>IF(ISERROR(Worksheet!P266)=FALSE,Worksheet!P266,"")</f>
        <v>0</v>
      </c>
      <c r="E247" s="6" t="s">
        <v>727</v>
      </c>
      <c r="F247" s="178"/>
      <c r="G247" s="178"/>
      <c r="H247" s="224" t="str">
        <f>IF(Worksheet!AN266&lt;&gt;"",IF(Worksheet!AN266&gt;0,Worksheet!AN266/IF(Worksheet!M266&gt;0,Worksheet!M266,Worksheet!L266),""),"")</f>
        <v/>
      </c>
      <c r="I247" s="225">
        <f>IF(ISBLANK(Worksheet!L266)=FALSE,Worksheet!L266,"")</f>
        <v>0</v>
      </c>
      <c r="J247" s="226" t="str">
        <f>IF(Worksheet!L266&lt;&gt;0, IFERROR(VLOOKUP(Worksheet!$C$12,SavingsSupportTable,3,FALSE)*Worksheet!AO266*IFERROR(1+VLOOKUP(Worksheet!$C$12,SavingsSupportTable,MATCH(Worksheet!$G$13,HVACe_Options,0)+4,FALSE),1)/IF(Worksheet!M266&gt;0,Worksheet!M266,Worksheet!L266),""),"")</f>
        <v/>
      </c>
      <c r="K247" s="226" t="str">
        <f>IF(Worksheet!L266&lt;&gt;0, IFERROR(VLOOKUP(Worksheet!$C$12,SavingsSupportTable,2,FALSE)*Worksheet!AO266*IF(IFERROR(MATCH(Worksheet!$G$13,HVACe_Options,0),0)&gt;0,1+VLOOKUP(Worksheet!$C$12,SavingsSupportTable,4,FALSE),1)/IF(Worksheet!M266&gt;0,Worksheet!M266,Worksheet!L266),""),"")</f>
        <v/>
      </c>
      <c r="L247" s="226" t="str">
        <f t="shared" si="6"/>
        <v/>
      </c>
      <c r="M247" s="226" t="str">
        <f>IF(Worksheet!L266&lt;&gt;0,IFERROR(VLOOKUP(Worksheet!$C$12,SavingsSupportTable,3,FALSE)*Worksheet!AO266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266&gt;0,Worksheet!M266,Worksheet!L266),0),"")</f>
        <v/>
      </c>
      <c r="N247" s="226" t="str">
        <f t="shared" si="7"/>
        <v/>
      </c>
      <c r="R247">
        <f>IF(ISBLANK(Worksheet!M266)=FALSE,Worksheet!M266,"")</f>
        <v>0</v>
      </c>
      <c r="S247" t="str">
        <f>IF(Worksheet!A266="-","",IF(Worksheet!A266="",S246,Worksheet!A266))</f>
        <v/>
      </c>
      <c r="T247" t="str">
        <f>IF(S247="","",IF(AND(Worksheet!G266="",Worksheet!H266="")=TRUE,T246,IF(Worksheet!G266="","",Worksheet!G266)))</f>
        <v/>
      </c>
      <c r="U247" t="str">
        <f>IF(S247="","",IF(AND(Worksheet!G266="",Worksheet!H266="")=TRUE,U246,IF(Worksheet!H266="","",Worksheet!H266)))</f>
        <v/>
      </c>
      <c r="V247" t="str">
        <f>IF(Worksheet!N266="","",Worksheet!N266)</f>
        <v/>
      </c>
      <c r="W247" t="str">
        <f>IF(Worksheet!O266="","",Worksheet!O266)</f>
        <v/>
      </c>
      <c r="X247" t="str">
        <f>IF(Worksheet!F266=0,"",Worksheet!F266)</f>
        <v/>
      </c>
      <c r="Y247" t="str">
        <f>IF(Worksheet!P266=0,"",Worksheet!P266)</f>
        <v/>
      </c>
      <c r="AD247" s="21"/>
      <c r="AE247" s="21"/>
    </row>
    <row r="248" spans="1:31" x14ac:dyDescent="0.25">
      <c r="A248" t="str">
        <f>IF(ISERROR(VLOOKUP(Worksheet!N267,MeasureLookup,2,FALSE))=FALSE,VLOOKUP(Worksheet!N267,MeasureLookup,2,FALSE),"")</f>
        <v/>
      </c>
      <c r="D248">
        <f>IF(ISERROR(Worksheet!P267)=FALSE,Worksheet!P267,"")</f>
        <v>0</v>
      </c>
      <c r="E248" s="6" t="s">
        <v>727</v>
      </c>
      <c r="F248" s="178"/>
      <c r="G248" s="178"/>
      <c r="H248" s="224" t="str">
        <f>IF(Worksheet!AN267&lt;&gt;"",IF(Worksheet!AN267&gt;0,Worksheet!AN267/IF(Worksheet!M267&gt;0,Worksheet!M267,Worksheet!L267),""),"")</f>
        <v/>
      </c>
      <c r="I248" s="225">
        <f>IF(ISBLANK(Worksheet!L267)=FALSE,Worksheet!L267,"")</f>
        <v>0</v>
      </c>
      <c r="J248" s="226" t="str">
        <f>IF(Worksheet!L267&lt;&gt;0, IFERROR(VLOOKUP(Worksheet!$C$12,SavingsSupportTable,3,FALSE)*Worksheet!AO267*IFERROR(1+VLOOKUP(Worksheet!$C$12,SavingsSupportTable,MATCH(Worksheet!$G$13,HVACe_Options,0)+4,FALSE),1)/IF(Worksheet!M267&gt;0,Worksheet!M267,Worksheet!L267),""),"")</f>
        <v/>
      </c>
      <c r="K248" s="226" t="str">
        <f>IF(Worksheet!L267&lt;&gt;0, IFERROR(VLOOKUP(Worksheet!$C$12,SavingsSupportTable,2,FALSE)*Worksheet!AO267*IF(IFERROR(MATCH(Worksheet!$G$13,HVACe_Options,0),0)&gt;0,1+VLOOKUP(Worksheet!$C$12,SavingsSupportTable,4,FALSE),1)/IF(Worksheet!M267&gt;0,Worksheet!M267,Worksheet!L267),""),"")</f>
        <v/>
      </c>
      <c r="L248" s="226" t="str">
        <f t="shared" si="6"/>
        <v/>
      </c>
      <c r="M248" s="226" t="str">
        <f>IF(Worksheet!L267&lt;&gt;0,IFERROR(VLOOKUP(Worksheet!$C$12,SavingsSupportTable,3,FALSE)*Worksheet!AO267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267&gt;0,Worksheet!M267,Worksheet!L267),0),"")</f>
        <v/>
      </c>
      <c r="N248" s="226" t="str">
        <f t="shared" si="7"/>
        <v/>
      </c>
      <c r="R248">
        <f>IF(ISBLANK(Worksheet!M267)=FALSE,Worksheet!M267,"")</f>
        <v>0</v>
      </c>
      <c r="S248" t="str">
        <f>IF(Worksheet!A267="-","",IF(Worksheet!A267="",S247,Worksheet!A267))</f>
        <v/>
      </c>
      <c r="T248" t="str">
        <f>IF(S248="","",IF(AND(Worksheet!G267="",Worksheet!H267="")=TRUE,T247,IF(Worksheet!G267="","",Worksheet!G267)))</f>
        <v/>
      </c>
      <c r="U248" t="str">
        <f>IF(S248="","",IF(AND(Worksheet!G267="",Worksheet!H267="")=TRUE,U247,IF(Worksheet!H267="","",Worksheet!H267)))</f>
        <v/>
      </c>
      <c r="V248" t="str">
        <f>IF(Worksheet!N267="","",Worksheet!N267)</f>
        <v/>
      </c>
      <c r="W248" t="str">
        <f>IF(Worksheet!O267="","",Worksheet!O267)</f>
        <v/>
      </c>
      <c r="X248" t="str">
        <f>IF(Worksheet!F267=0,"",Worksheet!F267)</f>
        <v/>
      </c>
      <c r="Y248" t="str">
        <f>IF(Worksheet!P267=0,"",Worksheet!P267)</f>
        <v/>
      </c>
      <c r="AD248" s="21"/>
      <c r="AE248" s="21"/>
    </row>
    <row r="249" spans="1:31" x14ac:dyDescent="0.25">
      <c r="A249" t="str">
        <f>IF(ISERROR(VLOOKUP(Worksheet!N268,MeasureLookup,2,FALSE))=FALSE,VLOOKUP(Worksheet!N268,MeasureLookup,2,FALSE),"")</f>
        <v/>
      </c>
      <c r="D249">
        <f>IF(ISERROR(Worksheet!P268)=FALSE,Worksheet!P268,"")</f>
        <v>0</v>
      </c>
      <c r="E249" s="6" t="s">
        <v>727</v>
      </c>
      <c r="F249" s="178"/>
      <c r="G249" s="178"/>
      <c r="H249" s="224" t="str">
        <f>IF(Worksheet!AN268&lt;&gt;"",IF(Worksheet!AN268&gt;0,Worksheet!AN268/IF(Worksheet!M268&gt;0,Worksheet!M268,Worksheet!L268),""),"")</f>
        <v/>
      </c>
      <c r="I249" s="225">
        <f>IF(ISBLANK(Worksheet!L268)=FALSE,Worksheet!L268,"")</f>
        <v>0</v>
      </c>
      <c r="J249" s="226" t="str">
        <f>IF(Worksheet!L268&lt;&gt;0, IFERROR(VLOOKUP(Worksheet!$C$12,SavingsSupportTable,3,FALSE)*Worksheet!AO268*IFERROR(1+VLOOKUP(Worksheet!$C$12,SavingsSupportTable,MATCH(Worksheet!$G$13,HVACe_Options,0)+4,FALSE),1)/IF(Worksheet!M268&gt;0,Worksheet!M268,Worksheet!L268),""),"")</f>
        <v/>
      </c>
      <c r="K249" s="226" t="str">
        <f>IF(Worksheet!L268&lt;&gt;0, IFERROR(VLOOKUP(Worksheet!$C$12,SavingsSupportTable,2,FALSE)*Worksheet!AO268*IF(IFERROR(MATCH(Worksheet!$G$13,HVACe_Options,0),0)&gt;0,1+VLOOKUP(Worksheet!$C$12,SavingsSupportTable,4,FALSE),1)/IF(Worksheet!M268&gt;0,Worksheet!M268,Worksheet!L268),""),"")</f>
        <v/>
      </c>
      <c r="L249" s="226" t="str">
        <f t="shared" si="6"/>
        <v/>
      </c>
      <c r="M249" s="226" t="str">
        <f>IF(Worksheet!L268&lt;&gt;0,IFERROR(VLOOKUP(Worksheet!$C$12,SavingsSupportTable,3,FALSE)*Worksheet!AO268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268&gt;0,Worksheet!M268,Worksheet!L268),0),"")</f>
        <v/>
      </c>
      <c r="N249" s="226" t="str">
        <f t="shared" si="7"/>
        <v/>
      </c>
      <c r="R249">
        <f>IF(ISBLANK(Worksheet!M268)=FALSE,Worksheet!M268,"")</f>
        <v>0</v>
      </c>
      <c r="S249" t="str">
        <f>IF(Worksheet!A268="-","",IF(Worksheet!A268="",S248,Worksheet!A268))</f>
        <v/>
      </c>
      <c r="T249" t="str">
        <f>IF(S249="","",IF(AND(Worksheet!G268="",Worksheet!H268="")=TRUE,T248,IF(Worksheet!G268="","",Worksheet!G268)))</f>
        <v/>
      </c>
      <c r="U249" t="str">
        <f>IF(S249="","",IF(AND(Worksheet!G268="",Worksheet!H268="")=TRUE,U248,IF(Worksheet!H268="","",Worksheet!H268)))</f>
        <v/>
      </c>
      <c r="V249" t="str">
        <f>IF(Worksheet!N268="","",Worksheet!N268)</f>
        <v/>
      </c>
      <c r="W249" t="str">
        <f>IF(Worksheet!O268="","",Worksheet!O268)</f>
        <v/>
      </c>
      <c r="X249" t="str">
        <f>IF(Worksheet!F268=0,"",Worksheet!F268)</f>
        <v/>
      </c>
      <c r="Y249" t="str">
        <f>IF(Worksheet!P268=0,"",Worksheet!P268)</f>
        <v/>
      </c>
      <c r="AD249" s="21"/>
      <c r="AE249" s="21"/>
    </row>
    <row r="250" spans="1:31" x14ac:dyDescent="0.25">
      <c r="A250" t="str">
        <f>IF(ISERROR(VLOOKUP(Worksheet!N269,MeasureLookup,2,FALSE))=FALSE,VLOOKUP(Worksheet!N269,MeasureLookup,2,FALSE),"")</f>
        <v/>
      </c>
      <c r="D250">
        <f>IF(ISERROR(Worksheet!P269)=FALSE,Worksheet!P269,"")</f>
        <v>0</v>
      </c>
      <c r="E250" s="6" t="s">
        <v>727</v>
      </c>
      <c r="F250" s="178"/>
      <c r="G250" s="178"/>
      <c r="H250" s="224" t="str">
        <f>IF(Worksheet!AN269&lt;&gt;"",IF(Worksheet!AN269&gt;0,Worksheet!AN269/IF(Worksheet!M269&gt;0,Worksheet!M269,Worksheet!L269),""),"")</f>
        <v/>
      </c>
      <c r="I250" s="225">
        <f>IF(ISBLANK(Worksheet!L269)=FALSE,Worksheet!L269,"")</f>
        <v>0</v>
      </c>
      <c r="J250" s="226" t="str">
        <f>IF(Worksheet!L269&lt;&gt;0, IFERROR(VLOOKUP(Worksheet!$C$12,SavingsSupportTable,3,FALSE)*Worksheet!AO269*IFERROR(1+VLOOKUP(Worksheet!$C$12,SavingsSupportTable,MATCH(Worksheet!$G$13,HVACe_Options,0)+4,FALSE),1)/IF(Worksheet!M269&gt;0,Worksheet!M269,Worksheet!L269),""),"")</f>
        <v/>
      </c>
      <c r="K250" s="226" t="str">
        <f>IF(Worksheet!L269&lt;&gt;0, IFERROR(VLOOKUP(Worksheet!$C$12,SavingsSupportTable,2,FALSE)*Worksheet!AO269*IF(IFERROR(MATCH(Worksheet!$G$13,HVACe_Options,0),0)&gt;0,1+VLOOKUP(Worksheet!$C$12,SavingsSupportTable,4,FALSE),1)/IF(Worksheet!M269&gt;0,Worksheet!M269,Worksheet!L269),""),"")</f>
        <v/>
      </c>
      <c r="L250" s="226" t="str">
        <f t="shared" si="6"/>
        <v/>
      </c>
      <c r="M250" s="226" t="str">
        <f>IF(Worksheet!L269&lt;&gt;0,IFERROR(VLOOKUP(Worksheet!$C$12,SavingsSupportTable,3,FALSE)*Worksheet!AO269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269&gt;0,Worksheet!M269,Worksheet!L269),0),"")</f>
        <v/>
      </c>
      <c r="N250" s="226" t="str">
        <f t="shared" si="7"/>
        <v/>
      </c>
      <c r="R250">
        <f>IF(ISBLANK(Worksheet!M269)=FALSE,Worksheet!M269,"")</f>
        <v>0</v>
      </c>
      <c r="S250" t="str">
        <f>IF(Worksheet!A269="-","",IF(Worksheet!A269="",S249,Worksheet!A269))</f>
        <v/>
      </c>
      <c r="T250" t="str">
        <f>IF(S250="","",IF(AND(Worksheet!G269="",Worksheet!H269="")=TRUE,T249,IF(Worksheet!G269="","",Worksheet!G269)))</f>
        <v/>
      </c>
      <c r="U250" t="str">
        <f>IF(S250="","",IF(AND(Worksheet!G269="",Worksheet!H269="")=TRUE,U249,IF(Worksheet!H269="","",Worksheet!H269)))</f>
        <v/>
      </c>
      <c r="V250" t="str">
        <f>IF(Worksheet!N269="","",Worksheet!N269)</f>
        <v/>
      </c>
      <c r="W250" t="str">
        <f>IF(Worksheet!O269="","",Worksheet!O269)</f>
        <v/>
      </c>
      <c r="X250" t="str">
        <f>IF(Worksheet!F269=0,"",Worksheet!F269)</f>
        <v/>
      </c>
      <c r="Y250" t="str">
        <f>IF(Worksheet!P269=0,"",Worksheet!P269)</f>
        <v/>
      </c>
      <c r="AD250" s="21"/>
      <c r="AE250" s="21"/>
    </row>
    <row r="251" spans="1:31" x14ac:dyDescent="0.25">
      <c r="A251" t="str">
        <f>IF(ISERROR(VLOOKUP(Worksheet!N270,MeasureLookup,2,FALSE))=FALSE,VLOOKUP(Worksheet!N270,MeasureLookup,2,FALSE),"")</f>
        <v/>
      </c>
      <c r="D251">
        <f>IF(ISERROR(Worksheet!P270)=FALSE,Worksheet!P270,"")</f>
        <v>0</v>
      </c>
      <c r="E251" s="6" t="s">
        <v>727</v>
      </c>
      <c r="F251" s="178"/>
      <c r="G251" s="178"/>
      <c r="H251" s="224" t="str">
        <f>IF(Worksheet!AN270&lt;&gt;"",IF(Worksheet!AN270&gt;0,Worksheet!AN270/IF(Worksheet!M270&gt;0,Worksheet!M270,Worksheet!L270),""),"")</f>
        <v/>
      </c>
      <c r="I251" s="225">
        <f>IF(ISBLANK(Worksheet!L270)=FALSE,Worksheet!L270,"")</f>
        <v>0</v>
      </c>
      <c r="J251" s="226" t="str">
        <f>IF(Worksheet!L270&lt;&gt;0, IFERROR(VLOOKUP(Worksheet!$C$12,SavingsSupportTable,3,FALSE)*Worksheet!AO270*IFERROR(1+VLOOKUP(Worksheet!$C$12,SavingsSupportTable,MATCH(Worksheet!$G$13,HVACe_Options,0)+4,FALSE),1)/IF(Worksheet!M270&gt;0,Worksheet!M270,Worksheet!L270),""),"")</f>
        <v/>
      </c>
      <c r="K251" s="226" t="str">
        <f>IF(Worksheet!L270&lt;&gt;0, IFERROR(VLOOKUP(Worksheet!$C$12,SavingsSupportTable,2,FALSE)*Worksheet!AO270*IF(IFERROR(MATCH(Worksheet!$G$13,HVACe_Options,0),0)&gt;0,1+VLOOKUP(Worksheet!$C$12,SavingsSupportTable,4,FALSE),1)/IF(Worksheet!M270&gt;0,Worksheet!M270,Worksheet!L270),""),"")</f>
        <v/>
      </c>
      <c r="L251" s="226" t="str">
        <f t="shared" si="6"/>
        <v/>
      </c>
      <c r="M251" s="226" t="str">
        <f>IF(Worksheet!L270&lt;&gt;0,IFERROR(VLOOKUP(Worksheet!$C$12,SavingsSupportTable,3,FALSE)*Worksheet!AO270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270&gt;0,Worksheet!M270,Worksheet!L270),0),"")</f>
        <v/>
      </c>
      <c r="N251" s="226" t="str">
        <f t="shared" si="7"/>
        <v/>
      </c>
      <c r="R251">
        <f>IF(ISBLANK(Worksheet!M270)=FALSE,Worksheet!M270,"")</f>
        <v>0</v>
      </c>
      <c r="S251" t="str">
        <f>IF(Worksheet!A270="-","",IF(Worksheet!A270="",S250,Worksheet!A270))</f>
        <v/>
      </c>
      <c r="T251" t="str">
        <f>IF(S251="","",IF(AND(Worksheet!G270="",Worksheet!H270="")=TRUE,T250,IF(Worksheet!G270="","",Worksheet!G270)))</f>
        <v/>
      </c>
      <c r="U251" t="str">
        <f>IF(S251="","",IF(AND(Worksheet!G270="",Worksheet!H270="")=TRUE,U250,IF(Worksheet!H270="","",Worksheet!H270)))</f>
        <v/>
      </c>
      <c r="V251" t="str">
        <f>IF(Worksheet!N270="","",Worksheet!N270)</f>
        <v/>
      </c>
      <c r="W251" t="str">
        <f>IF(Worksheet!O270="","",Worksheet!O270)</f>
        <v/>
      </c>
      <c r="X251" t="str">
        <f>IF(Worksheet!F270=0,"",Worksheet!F270)</f>
        <v/>
      </c>
      <c r="Y251" t="str">
        <f>IF(Worksheet!P270=0,"",Worksheet!P270)</f>
        <v/>
      </c>
      <c r="AD251" s="21"/>
      <c r="AE251" s="21"/>
    </row>
    <row r="252" spans="1:31" x14ac:dyDescent="0.25">
      <c r="A252" t="str">
        <f>IF(ISERROR(VLOOKUP(Worksheet!N271,MeasureLookup,2,FALSE))=FALSE,VLOOKUP(Worksheet!N271,MeasureLookup,2,FALSE),"")</f>
        <v/>
      </c>
      <c r="D252">
        <f>IF(ISERROR(Worksheet!P271)=FALSE,Worksheet!P271,"")</f>
        <v>0</v>
      </c>
      <c r="E252" s="6" t="s">
        <v>727</v>
      </c>
      <c r="F252" s="178"/>
      <c r="G252" s="178"/>
      <c r="H252" s="224" t="str">
        <f>IF(Worksheet!AN271&lt;&gt;"",IF(Worksheet!AN271&gt;0,Worksheet!AN271/IF(Worksheet!M271&gt;0,Worksheet!M271,Worksheet!L271),""),"")</f>
        <v/>
      </c>
      <c r="I252" s="225">
        <f>IF(ISBLANK(Worksheet!L271)=FALSE,Worksheet!L271,"")</f>
        <v>0</v>
      </c>
      <c r="J252" s="226" t="str">
        <f>IF(Worksheet!L271&lt;&gt;0, IFERROR(VLOOKUP(Worksheet!$C$12,SavingsSupportTable,3,FALSE)*Worksheet!AO271*IFERROR(1+VLOOKUP(Worksheet!$C$12,SavingsSupportTable,MATCH(Worksheet!$G$13,HVACe_Options,0)+4,FALSE),1)/IF(Worksheet!M271&gt;0,Worksheet!M271,Worksheet!L271),""),"")</f>
        <v/>
      </c>
      <c r="K252" s="226" t="str">
        <f>IF(Worksheet!L271&lt;&gt;0, IFERROR(VLOOKUP(Worksheet!$C$12,SavingsSupportTable,2,FALSE)*Worksheet!AO271*IF(IFERROR(MATCH(Worksheet!$G$13,HVACe_Options,0),0)&gt;0,1+VLOOKUP(Worksheet!$C$12,SavingsSupportTable,4,FALSE),1)/IF(Worksheet!M271&gt;0,Worksheet!M271,Worksheet!L271),""),"")</f>
        <v/>
      </c>
      <c r="L252" s="226" t="str">
        <f t="shared" si="6"/>
        <v/>
      </c>
      <c r="M252" s="226" t="str">
        <f>IF(Worksheet!L271&lt;&gt;0,IFERROR(VLOOKUP(Worksheet!$C$12,SavingsSupportTable,3,FALSE)*Worksheet!AO271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271&gt;0,Worksheet!M271,Worksheet!L271),0),"")</f>
        <v/>
      </c>
      <c r="N252" s="226" t="str">
        <f t="shared" si="7"/>
        <v/>
      </c>
      <c r="R252">
        <f>IF(ISBLANK(Worksheet!M271)=FALSE,Worksheet!M271,"")</f>
        <v>0</v>
      </c>
      <c r="S252" t="str">
        <f>IF(Worksheet!A271="-","",IF(Worksheet!A271="",S251,Worksheet!A271))</f>
        <v/>
      </c>
      <c r="T252" t="str">
        <f>IF(S252="","",IF(AND(Worksheet!G271="",Worksheet!H271="")=TRUE,T251,IF(Worksheet!G271="","",Worksheet!G271)))</f>
        <v/>
      </c>
      <c r="U252" t="str">
        <f>IF(S252="","",IF(AND(Worksheet!G271="",Worksheet!H271="")=TRUE,U251,IF(Worksheet!H271="","",Worksheet!H271)))</f>
        <v/>
      </c>
      <c r="V252" t="str">
        <f>IF(Worksheet!N271="","",Worksheet!N271)</f>
        <v/>
      </c>
      <c r="W252" t="str">
        <f>IF(Worksheet!O271="","",Worksheet!O271)</f>
        <v/>
      </c>
      <c r="X252" t="str">
        <f>IF(Worksheet!F271=0,"",Worksheet!F271)</f>
        <v/>
      </c>
      <c r="Y252" t="str">
        <f>IF(Worksheet!P271=0,"",Worksheet!P271)</f>
        <v/>
      </c>
      <c r="AD252" s="21"/>
      <c r="AE252" s="21"/>
    </row>
    <row r="253" spans="1:31" x14ac:dyDescent="0.25">
      <c r="A253" t="str">
        <f>IF(ISERROR(VLOOKUP(Worksheet!N272,MeasureLookup,2,FALSE))=FALSE,VLOOKUP(Worksheet!N272,MeasureLookup,2,FALSE),"")</f>
        <v/>
      </c>
      <c r="D253">
        <f>IF(ISERROR(Worksheet!P272)=FALSE,Worksheet!P272,"")</f>
        <v>0</v>
      </c>
      <c r="E253" s="6" t="s">
        <v>727</v>
      </c>
      <c r="F253" s="178"/>
      <c r="G253" s="178"/>
      <c r="H253" s="224" t="str">
        <f>IF(Worksheet!AN272&lt;&gt;"",IF(Worksheet!AN272&gt;0,Worksheet!AN272/IF(Worksheet!M272&gt;0,Worksheet!M272,Worksheet!L272),""),"")</f>
        <v/>
      </c>
      <c r="I253" s="225">
        <f>IF(ISBLANK(Worksheet!L272)=FALSE,Worksheet!L272,"")</f>
        <v>0</v>
      </c>
      <c r="J253" s="226" t="str">
        <f>IF(Worksheet!L272&lt;&gt;0, IFERROR(VLOOKUP(Worksheet!$C$12,SavingsSupportTable,3,FALSE)*Worksheet!AO272*IFERROR(1+VLOOKUP(Worksheet!$C$12,SavingsSupportTable,MATCH(Worksheet!$G$13,HVACe_Options,0)+4,FALSE),1)/IF(Worksheet!M272&gt;0,Worksheet!M272,Worksheet!L272),""),"")</f>
        <v/>
      </c>
      <c r="K253" s="226" t="str">
        <f>IF(Worksheet!L272&lt;&gt;0, IFERROR(VLOOKUP(Worksheet!$C$12,SavingsSupportTable,2,FALSE)*Worksheet!AO272*IF(IFERROR(MATCH(Worksheet!$G$13,HVACe_Options,0),0)&gt;0,1+VLOOKUP(Worksheet!$C$12,SavingsSupportTable,4,FALSE),1)/IF(Worksheet!M272&gt;0,Worksheet!M272,Worksheet!L272),""),"")</f>
        <v/>
      </c>
      <c r="L253" s="226" t="str">
        <f t="shared" si="6"/>
        <v/>
      </c>
      <c r="M253" s="226" t="str">
        <f>IF(Worksheet!L272&lt;&gt;0,IFERROR(VLOOKUP(Worksheet!$C$12,SavingsSupportTable,3,FALSE)*Worksheet!AO272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272&gt;0,Worksheet!M272,Worksheet!L272),0),"")</f>
        <v/>
      </c>
      <c r="N253" s="226" t="str">
        <f t="shared" si="7"/>
        <v/>
      </c>
      <c r="R253">
        <f>IF(ISBLANK(Worksheet!M272)=FALSE,Worksheet!M272,"")</f>
        <v>0</v>
      </c>
      <c r="S253" t="str">
        <f>IF(Worksheet!A272="-","",IF(Worksheet!A272="",S252,Worksheet!A272))</f>
        <v/>
      </c>
      <c r="T253" t="str">
        <f>IF(S253="","",IF(AND(Worksheet!G272="",Worksheet!H272="")=TRUE,T252,IF(Worksheet!G272="","",Worksheet!G272)))</f>
        <v/>
      </c>
      <c r="U253" t="str">
        <f>IF(S253="","",IF(AND(Worksheet!G272="",Worksheet!H272="")=TRUE,U252,IF(Worksheet!H272="","",Worksheet!H272)))</f>
        <v/>
      </c>
      <c r="V253" t="str">
        <f>IF(Worksheet!N272="","",Worksheet!N272)</f>
        <v/>
      </c>
      <c r="W253" t="str">
        <f>IF(Worksheet!O272="","",Worksheet!O272)</f>
        <v/>
      </c>
      <c r="X253" t="str">
        <f>IF(Worksheet!F272=0,"",Worksheet!F272)</f>
        <v/>
      </c>
      <c r="Y253" t="str">
        <f>IF(Worksheet!P272=0,"",Worksheet!P272)</f>
        <v/>
      </c>
      <c r="AD253" s="21"/>
      <c r="AE253" s="21"/>
    </row>
    <row r="254" spans="1:31" x14ac:dyDescent="0.25">
      <c r="A254" t="str">
        <f>IF(ISERROR(VLOOKUP(Worksheet!N273,MeasureLookup,2,FALSE))=FALSE,VLOOKUP(Worksheet!N273,MeasureLookup,2,FALSE),"")</f>
        <v/>
      </c>
      <c r="D254">
        <f>IF(ISERROR(Worksheet!P273)=FALSE,Worksheet!P273,"")</f>
        <v>0</v>
      </c>
      <c r="E254" s="6" t="s">
        <v>727</v>
      </c>
      <c r="F254" s="178"/>
      <c r="G254" s="178"/>
      <c r="H254" s="224" t="str">
        <f>IF(Worksheet!AN273&lt;&gt;"",IF(Worksheet!AN273&gt;0,Worksheet!AN273/IF(Worksheet!M273&gt;0,Worksheet!M273,Worksheet!L273),""),"")</f>
        <v/>
      </c>
      <c r="I254" s="225">
        <f>IF(ISBLANK(Worksheet!L273)=FALSE,Worksheet!L273,"")</f>
        <v>0</v>
      </c>
      <c r="J254" s="226" t="str">
        <f>IF(Worksheet!L273&lt;&gt;0, IFERROR(VLOOKUP(Worksheet!$C$12,SavingsSupportTable,3,FALSE)*Worksheet!AO273*IFERROR(1+VLOOKUP(Worksheet!$C$12,SavingsSupportTable,MATCH(Worksheet!$G$13,HVACe_Options,0)+4,FALSE),1)/IF(Worksheet!M273&gt;0,Worksheet!M273,Worksheet!L273),""),"")</f>
        <v/>
      </c>
      <c r="K254" s="226" t="str">
        <f>IF(Worksheet!L273&lt;&gt;0, IFERROR(VLOOKUP(Worksheet!$C$12,SavingsSupportTable,2,FALSE)*Worksheet!AO273*IF(IFERROR(MATCH(Worksheet!$G$13,HVACe_Options,0),0)&gt;0,1+VLOOKUP(Worksheet!$C$12,SavingsSupportTable,4,FALSE),1)/IF(Worksheet!M273&gt;0,Worksheet!M273,Worksheet!L273),""),"")</f>
        <v/>
      </c>
      <c r="L254" s="226" t="str">
        <f t="shared" si="6"/>
        <v/>
      </c>
      <c r="M254" s="226" t="str">
        <f>IF(Worksheet!L273&lt;&gt;0,IFERROR(VLOOKUP(Worksheet!$C$12,SavingsSupportTable,3,FALSE)*Worksheet!AO273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273&gt;0,Worksheet!M273,Worksheet!L273),0),"")</f>
        <v/>
      </c>
      <c r="N254" s="226" t="str">
        <f t="shared" si="7"/>
        <v/>
      </c>
      <c r="R254">
        <f>IF(ISBLANK(Worksheet!M273)=FALSE,Worksheet!M273,"")</f>
        <v>0</v>
      </c>
      <c r="S254" t="str">
        <f>IF(Worksheet!A273="-","",IF(Worksheet!A273="",S253,Worksheet!A273))</f>
        <v/>
      </c>
      <c r="T254" t="str">
        <f>IF(S254="","",IF(AND(Worksheet!G273="",Worksheet!H273="")=TRUE,T253,IF(Worksheet!G273="","",Worksheet!G273)))</f>
        <v/>
      </c>
      <c r="U254" t="str">
        <f>IF(S254="","",IF(AND(Worksheet!G273="",Worksheet!H273="")=TRUE,U253,IF(Worksheet!H273="","",Worksheet!H273)))</f>
        <v/>
      </c>
      <c r="V254" t="str">
        <f>IF(Worksheet!N273="","",Worksheet!N273)</f>
        <v/>
      </c>
      <c r="W254" t="str">
        <f>IF(Worksheet!O273="","",Worksheet!O273)</f>
        <v/>
      </c>
      <c r="X254" t="str">
        <f>IF(Worksheet!F273=0,"",Worksheet!F273)</f>
        <v/>
      </c>
      <c r="Y254" t="str">
        <f>IF(Worksheet!P273=0,"",Worksheet!P273)</f>
        <v/>
      </c>
      <c r="AD254" s="21"/>
      <c r="AE254" s="21"/>
    </row>
    <row r="255" spans="1:31" x14ac:dyDescent="0.25">
      <c r="A255" t="str">
        <f>IF(ISERROR(VLOOKUP(Worksheet!N274,MeasureLookup,2,FALSE))=FALSE,VLOOKUP(Worksheet!N274,MeasureLookup,2,FALSE),"")</f>
        <v/>
      </c>
      <c r="D255">
        <f>IF(ISERROR(Worksheet!P274)=FALSE,Worksheet!P274,"")</f>
        <v>0</v>
      </c>
      <c r="E255" s="6" t="s">
        <v>727</v>
      </c>
      <c r="F255" s="178"/>
      <c r="G255" s="178"/>
      <c r="H255" s="224" t="str">
        <f>IF(Worksheet!AN274&lt;&gt;"",IF(Worksheet!AN274&gt;0,Worksheet!AN274/IF(Worksheet!M274&gt;0,Worksheet!M274,Worksheet!L274),""),"")</f>
        <v/>
      </c>
      <c r="I255" s="225">
        <f>IF(ISBLANK(Worksheet!L274)=FALSE,Worksheet!L274,"")</f>
        <v>0</v>
      </c>
      <c r="J255" s="226" t="str">
        <f>IF(Worksheet!L274&lt;&gt;0, IFERROR(VLOOKUP(Worksheet!$C$12,SavingsSupportTable,3,FALSE)*Worksheet!AO274*IFERROR(1+VLOOKUP(Worksheet!$C$12,SavingsSupportTable,MATCH(Worksheet!$G$13,HVACe_Options,0)+4,FALSE),1)/IF(Worksheet!M274&gt;0,Worksheet!M274,Worksheet!L274),""),"")</f>
        <v/>
      </c>
      <c r="K255" s="226" t="str">
        <f>IF(Worksheet!L274&lt;&gt;0, IFERROR(VLOOKUP(Worksheet!$C$12,SavingsSupportTable,2,FALSE)*Worksheet!AO274*IF(IFERROR(MATCH(Worksheet!$G$13,HVACe_Options,0),0)&gt;0,1+VLOOKUP(Worksheet!$C$12,SavingsSupportTable,4,FALSE),1)/IF(Worksheet!M274&gt;0,Worksheet!M274,Worksheet!L274),""),"")</f>
        <v/>
      </c>
      <c r="L255" s="226" t="str">
        <f t="shared" si="6"/>
        <v/>
      </c>
      <c r="M255" s="226" t="str">
        <f>IF(Worksheet!L274&lt;&gt;0,IFERROR(VLOOKUP(Worksheet!$C$12,SavingsSupportTable,3,FALSE)*Worksheet!AO274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274&gt;0,Worksheet!M274,Worksheet!L274),0),"")</f>
        <v/>
      </c>
      <c r="N255" s="226" t="str">
        <f t="shared" si="7"/>
        <v/>
      </c>
      <c r="R255">
        <f>IF(ISBLANK(Worksheet!M274)=FALSE,Worksheet!M274,"")</f>
        <v>0</v>
      </c>
      <c r="S255" t="str">
        <f>IF(Worksheet!A274="-","",IF(Worksheet!A274="",S254,Worksheet!A274))</f>
        <v/>
      </c>
      <c r="T255" t="str">
        <f>IF(S255="","",IF(AND(Worksheet!G274="",Worksheet!H274="")=TRUE,T254,IF(Worksheet!G274="","",Worksheet!G274)))</f>
        <v/>
      </c>
      <c r="U255" t="str">
        <f>IF(S255="","",IF(AND(Worksheet!G274="",Worksheet!H274="")=TRUE,U254,IF(Worksheet!H274="","",Worksheet!H274)))</f>
        <v/>
      </c>
      <c r="V255" t="str">
        <f>IF(Worksheet!N274="","",Worksheet!N274)</f>
        <v/>
      </c>
      <c r="W255" t="str">
        <f>IF(Worksheet!O274="","",Worksheet!O274)</f>
        <v/>
      </c>
      <c r="X255" t="str">
        <f>IF(Worksheet!F274=0,"",Worksheet!F274)</f>
        <v/>
      </c>
      <c r="Y255" t="str">
        <f>IF(Worksheet!P274=0,"",Worksheet!P274)</f>
        <v/>
      </c>
      <c r="AD255" s="21"/>
      <c r="AE255" s="21"/>
    </row>
    <row r="256" spans="1:31" x14ac:dyDescent="0.25">
      <c r="A256" t="str">
        <f>IF(ISERROR(VLOOKUP(Worksheet!N275,MeasureLookup,2,FALSE))=FALSE,VLOOKUP(Worksheet!N275,MeasureLookup,2,FALSE),"")</f>
        <v/>
      </c>
      <c r="D256">
        <f>IF(ISERROR(Worksheet!P275)=FALSE,Worksheet!P275,"")</f>
        <v>0</v>
      </c>
      <c r="E256" s="6" t="s">
        <v>727</v>
      </c>
      <c r="F256" s="178"/>
      <c r="G256" s="178"/>
      <c r="H256" s="224" t="str">
        <f>IF(Worksheet!AN275&lt;&gt;"",IF(Worksheet!AN275&gt;0,Worksheet!AN275/IF(Worksheet!M275&gt;0,Worksheet!M275,Worksheet!L275),""),"")</f>
        <v/>
      </c>
      <c r="I256" s="225">
        <f>IF(ISBLANK(Worksheet!L275)=FALSE,Worksheet!L275,"")</f>
        <v>0</v>
      </c>
      <c r="J256" s="226" t="str">
        <f>IF(Worksheet!L275&lt;&gt;0, IFERROR(VLOOKUP(Worksheet!$C$12,SavingsSupportTable,3,FALSE)*Worksheet!AO275*IFERROR(1+VLOOKUP(Worksheet!$C$12,SavingsSupportTable,MATCH(Worksheet!$G$13,HVACe_Options,0)+4,FALSE),1)/IF(Worksheet!M275&gt;0,Worksheet!M275,Worksheet!L275),""),"")</f>
        <v/>
      </c>
      <c r="K256" s="226" t="str">
        <f>IF(Worksheet!L275&lt;&gt;0, IFERROR(VLOOKUP(Worksheet!$C$12,SavingsSupportTable,2,FALSE)*Worksheet!AO275*IF(IFERROR(MATCH(Worksheet!$G$13,HVACe_Options,0),0)&gt;0,1+VLOOKUP(Worksheet!$C$12,SavingsSupportTable,4,FALSE),1)/IF(Worksheet!M275&gt;0,Worksheet!M275,Worksheet!L275),""),"")</f>
        <v/>
      </c>
      <c r="L256" s="226" t="str">
        <f t="shared" si="6"/>
        <v/>
      </c>
      <c r="M256" s="226" t="str">
        <f>IF(Worksheet!L275&lt;&gt;0,IFERROR(VLOOKUP(Worksheet!$C$12,SavingsSupportTable,3,FALSE)*Worksheet!AO275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275&gt;0,Worksheet!M275,Worksheet!L275),0),"")</f>
        <v/>
      </c>
      <c r="N256" s="226" t="str">
        <f t="shared" si="7"/>
        <v/>
      </c>
      <c r="R256">
        <f>IF(ISBLANK(Worksheet!M275)=FALSE,Worksheet!M275,"")</f>
        <v>0</v>
      </c>
      <c r="S256" t="str">
        <f>IF(Worksheet!A275="-","",IF(Worksheet!A275="",S255,Worksheet!A275))</f>
        <v/>
      </c>
      <c r="T256" t="str">
        <f>IF(S256="","",IF(AND(Worksheet!G275="",Worksheet!H275="")=TRUE,T255,IF(Worksheet!G275="","",Worksheet!G275)))</f>
        <v/>
      </c>
      <c r="U256" t="str">
        <f>IF(S256="","",IF(AND(Worksheet!G275="",Worksheet!H275="")=TRUE,U255,IF(Worksheet!H275="","",Worksheet!H275)))</f>
        <v/>
      </c>
      <c r="V256" t="str">
        <f>IF(Worksheet!N275="","",Worksheet!N275)</f>
        <v/>
      </c>
      <c r="W256" t="str">
        <f>IF(Worksheet!O275="","",Worksheet!O275)</f>
        <v/>
      </c>
      <c r="X256" t="str">
        <f>IF(Worksheet!F275=0,"",Worksheet!F275)</f>
        <v/>
      </c>
      <c r="Y256" t="str">
        <f>IF(Worksheet!P275=0,"",Worksheet!P275)</f>
        <v/>
      </c>
      <c r="AD256" s="21"/>
      <c r="AE256" s="21"/>
    </row>
    <row r="257" spans="1:31" x14ac:dyDescent="0.25">
      <c r="A257" t="str">
        <f>IF(ISERROR(VLOOKUP(Worksheet!N276,MeasureLookup,2,FALSE))=FALSE,VLOOKUP(Worksheet!N276,MeasureLookup,2,FALSE),"")</f>
        <v/>
      </c>
      <c r="D257">
        <f>IF(ISERROR(Worksheet!P276)=FALSE,Worksheet!P276,"")</f>
        <v>0</v>
      </c>
      <c r="E257" s="6" t="s">
        <v>727</v>
      </c>
      <c r="F257" s="178"/>
      <c r="G257" s="178"/>
      <c r="H257" s="224" t="str">
        <f>IF(Worksheet!AN276&lt;&gt;"",IF(Worksheet!AN276&gt;0,Worksheet!AN276/IF(Worksheet!M276&gt;0,Worksheet!M276,Worksheet!L276),""),"")</f>
        <v/>
      </c>
      <c r="I257" s="225">
        <f>IF(ISBLANK(Worksheet!L276)=FALSE,Worksheet!L276,"")</f>
        <v>0</v>
      </c>
      <c r="J257" s="226" t="str">
        <f>IF(Worksheet!L276&lt;&gt;0, IFERROR(VLOOKUP(Worksheet!$C$12,SavingsSupportTable,3,FALSE)*Worksheet!AO276*IFERROR(1+VLOOKUP(Worksheet!$C$12,SavingsSupportTable,MATCH(Worksheet!$G$13,HVACe_Options,0)+4,FALSE),1)/IF(Worksheet!M276&gt;0,Worksheet!M276,Worksheet!L276),""),"")</f>
        <v/>
      </c>
      <c r="K257" s="226" t="str">
        <f>IF(Worksheet!L276&lt;&gt;0, IFERROR(VLOOKUP(Worksheet!$C$12,SavingsSupportTable,2,FALSE)*Worksheet!AO276*IF(IFERROR(MATCH(Worksheet!$G$13,HVACe_Options,0),0)&gt;0,1+VLOOKUP(Worksheet!$C$12,SavingsSupportTable,4,FALSE),1)/IF(Worksheet!M276&gt;0,Worksheet!M276,Worksheet!L276),""),"")</f>
        <v/>
      </c>
      <c r="L257" s="226" t="str">
        <f t="shared" si="6"/>
        <v/>
      </c>
      <c r="M257" s="226" t="str">
        <f>IF(Worksheet!L276&lt;&gt;0,IFERROR(VLOOKUP(Worksheet!$C$12,SavingsSupportTable,3,FALSE)*Worksheet!AO276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276&gt;0,Worksheet!M276,Worksheet!L276),0),"")</f>
        <v/>
      </c>
      <c r="N257" s="226" t="str">
        <f t="shared" si="7"/>
        <v/>
      </c>
      <c r="R257">
        <f>IF(ISBLANK(Worksheet!M276)=FALSE,Worksheet!M276,"")</f>
        <v>0</v>
      </c>
      <c r="S257" t="str">
        <f>IF(Worksheet!A276="-","",IF(Worksheet!A276="",S256,Worksheet!A276))</f>
        <v/>
      </c>
      <c r="T257" t="str">
        <f>IF(S257="","",IF(AND(Worksheet!G276="",Worksheet!H276="")=TRUE,T256,IF(Worksheet!G276="","",Worksheet!G276)))</f>
        <v/>
      </c>
      <c r="U257" t="str">
        <f>IF(S257="","",IF(AND(Worksheet!G276="",Worksheet!H276="")=TRUE,U256,IF(Worksheet!H276="","",Worksheet!H276)))</f>
        <v/>
      </c>
      <c r="V257" t="str">
        <f>IF(Worksheet!N276="","",Worksheet!N276)</f>
        <v/>
      </c>
      <c r="W257" t="str">
        <f>IF(Worksheet!O276="","",Worksheet!O276)</f>
        <v/>
      </c>
      <c r="X257" t="str">
        <f>IF(Worksheet!F276=0,"",Worksheet!F276)</f>
        <v/>
      </c>
      <c r="Y257" t="str">
        <f>IF(Worksheet!P276=0,"",Worksheet!P276)</f>
        <v/>
      </c>
      <c r="AD257" s="21"/>
      <c r="AE257" s="21"/>
    </row>
    <row r="258" spans="1:31" x14ac:dyDescent="0.25">
      <c r="A258" t="str">
        <f>IF(ISERROR(VLOOKUP(Worksheet!N277,MeasureLookup,2,FALSE))=FALSE,VLOOKUP(Worksheet!N277,MeasureLookup,2,FALSE),"")</f>
        <v/>
      </c>
      <c r="D258">
        <f>IF(ISERROR(Worksheet!P277)=FALSE,Worksheet!P277,"")</f>
        <v>0</v>
      </c>
      <c r="E258" s="6" t="s">
        <v>727</v>
      </c>
      <c r="F258" s="178"/>
      <c r="G258" s="178"/>
      <c r="H258" s="224" t="str">
        <f>IF(Worksheet!AN277&lt;&gt;"",IF(Worksheet!AN277&gt;0,Worksheet!AN277/IF(Worksheet!M277&gt;0,Worksheet!M277,Worksheet!L277),""),"")</f>
        <v/>
      </c>
      <c r="I258" s="225">
        <f>IF(ISBLANK(Worksheet!L277)=FALSE,Worksheet!L277,"")</f>
        <v>0</v>
      </c>
      <c r="J258" s="226" t="str">
        <f>IF(Worksheet!L277&lt;&gt;0, IFERROR(VLOOKUP(Worksheet!$C$12,SavingsSupportTable,3,FALSE)*Worksheet!AO277*IFERROR(1+VLOOKUP(Worksheet!$C$12,SavingsSupportTable,MATCH(Worksheet!$G$13,HVACe_Options,0)+4,FALSE),1)/IF(Worksheet!M277&gt;0,Worksheet!M277,Worksheet!L277),""),"")</f>
        <v/>
      </c>
      <c r="K258" s="226" t="str">
        <f>IF(Worksheet!L277&lt;&gt;0, IFERROR(VLOOKUP(Worksheet!$C$12,SavingsSupportTable,2,FALSE)*Worksheet!AO277*IF(IFERROR(MATCH(Worksheet!$G$13,HVACe_Options,0),0)&gt;0,1+VLOOKUP(Worksheet!$C$12,SavingsSupportTable,4,FALSE),1)/IF(Worksheet!M277&gt;0,Worksheet!M277,Worksheet!L277),""),"")</f>
        <v/>
      </c>
      <c r="L258" s="226" t="str">
        <f t="shared" si="6"/>
        <v/>
      </c>
      <c r="M258" s="226" t="str">
        <f>IF(Worksheet!L277&lt;&gt;0,IFERROR(VLOOKUP(Worksheet!$C$12,SavingsSupportTable,3,FALSE)*Worksheet!AO277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277&gt;0,Worksheet!M277,Worksheet!L277),0),"")</f>
        <v/>
      </c>
      <c r="N258" s="226" t="str">
        <f t="shared" si="7"/>
        <v/>
      </c>
      <c r="R258">
        <f>IF(ISBLANK(Worksheet!M277)=FALSE,Worksheet!M277,"")</f>
        <v>0</v>
      </c>
      <c r="S258" t="str">
        <f>IF(Worksheet!A277="-","",IF(Worksheet!A277="",S257,Worksheet!A277))</f>
        <v/>
      </c>
      <c r="T258" t="str">
        <f>IF(S258="","",IF(AND(Worksheet!G277="",Worksheet!H277="")=TRUE,T257,IF(Worksheet!G277="","",Worksheet!G277)))</f>
        <v/>
      </c>
      <c r="U258" t="str">
        <f>IF(S258="","",IF(AND(Worksheet!G277="",Worksheet!H277="")=TRUE,U257,IF(Worksheet!H277="","",Worksheet!H277)))</f>
        <v/>
      </c>
      <c r="V258" t="str">
        <f>IF(Worksheet!N277="","",Worksheet!N277)</f>
        <v/>
      </c>
      <c r="W258" t="str">
        <f>IF(Worksheet!O277="","",Worksheet!O277)</f>
        <v/>
      </c>
      <c r="X258" t="str">
        <f>IF(Worksheet!F277=0,"",Worksheet!F277)</f>
        <v/>
      </c>
      <c r="Y258" t="str">
        <f>IF(Worksheet!P277=0,"",Worksheet!P277)</f>
        <v/>
      </c>
      <c r="AD258" s="21"/>
      <c r="AE258" s="21"/>
    </row>
    <row r="259" spans="1:31" x14ac:dyDescent="0.25">
      <c r="A259" t="str">
        <f>IF(ISERROR(VLOOKUP(Worksheet!N278,MeasureLookup,2,FALSE))=FALSE,VLOOKUP(Worksheet!N278,MeasureLookup,2,FALSE),"")</f>
        <v/>
      </c>
      <c r="D259">
        <f>IF(ISERROR(Worksheet!P278)=FALSE,Worksheet!P278,"")</f>
        <v>0</v>
      </c>
      <c r="E259" s="6" t="s">
        <v>727</v>
      </c>
      <c r="F259" s="178"/>
      <c r="G259" s="178"/>
      <c r="H259" s="224" t="str">
        <f>IF(Worksheet!AN278&lt;&gt;"",IF(Worksheet!AN278&gt;0,Worksheet!AN278/IF(Worksheet!M278&gt;0,Worksheet!M278,Worksheet!L278),""),"")</f>
        <v/>
      </c>
      <c r="I259" s="225">
        <f>IF(ISBLANK(Worksheet!L278)=FALSE,Worksheet!L278,"")</f>
        <v>0</v>
      </c>
      <c r="J259" s="226" t="str">
        <f>IF(Worksheet!L278&lt;&gt;0, IFERROR(VLOOKUP(Worksheet!$C$12,SavingsSupportTable,3,FALSE)*Worksheet!AO278*IFERROR(1+VLOOKUP(Worksheet!$C$12,SavingsSupportTable,MATCH(Worksheet!$G$13,HVACe_Options,0)+4,FALSE),1)/IF(Worksheet!M278&gt;0,Worksheet!M278,Worksheet!L278),""),"")</f>
        <v/>
      </c>
      <c r="K259" s="226" t="str">
        <f>IF(Worksheet!L278&lt;&gt;0, IFERROR(VLOOKUP(Worksheet!$C$12,SavingsSupportTable,2,FALSE)*Worksheet!AO278*IF(IFERROR(MATCH(Worksheet!$G$13,HVACe_Options,0),0)&gt;0,1+VLOOKUP(Worksheet!$C$12,SavingsSupportTable,4,FALSE),1)/IF(Worksheet!M278&gt;0,Worksheet!M278,Worksheet!L278),""),"")</f>
        <v/>
      </c>
      <c r="L259" s="226" t="str">
        <f t="shared" ref="L259:L322" si="8">IF(ISERROR(J259*15)=FALSE,J259*15,"")</f>
        <v/>
      </c>
      <c r="M259" s="226" t="str">
        <f>IF(Worksheet!L278&lt;&gt;0,IFERROR(VLOOKUP(Worksheet!$C$12,SavingsSupportTable,3,FALSE)*Worksheet!AO278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278&gt;0,Worksheet!M278,Worksheet!L278),0),"")</f>
        <v/>
      </c>
      <c r="N259" s="226" t="str">
        <f t="shared" ref="N259:N322" si="9">IF(ISERROR(M259*15)=FALSE,M259*15,"")</f>
        <v/>
      </c>
      <c r="R259">
        <f>IF(ISBLANK(Worksheet!M278)=FALSE,Worksheet!M278,"")</f>
        <v>0</v>
      </c>
      <c r="S259" t="str">
        <f>IF(Worksheet!A278="-","",IF(Worksheet!A278="",S258,Worksheet!A278))</f>
        <v/>
      </c>
      <c r="T259" t="str">
        <f>IF(S259="","",IF(AND(Worksheet!G278="",Worksheet!H278="")=TRUE,T258,IF(Worksheet!G278="","",Worksheet!G278)))</f>
        <v/>
      </c>
      <c r="U259" t="str">
        <f>IF(S259="","",IF(AND(Worksheet!G278="",Worksheet!H278="")=TRUE,U258,IF(Worksheet!H278="","",Worksheet!H278)))</f>
        <v/>
      </c>
      <c r="V259" t="str">
        <f>IF(Worksheet!N278="","",Worksheet!N278)</f>
        <v/>
      </c>
      <c r="W259" t="str">
        <f>IF(Worksheet!O278="","",Worksheet!O278)</f>
        <v/>
      </c>
      <c r="X259" t="str">
        <f>IF(Worksheet!F278=0,"",Worksheet!F278)</f>
        <v/>
      </c>
      <c r="Y259" t="str">
        <f>IF(Worksheet!P278=0,"",Worksheet!P278)</f>
        <v/>
      </c>
      <c r="AD259" s="21"/>
      <c r="AE259" s="21"/>
    </row>
    <row r="260" spans="1:31" x14ac:dyDescent="0.25">
      <c r="A260" t="str">
        <f>IF(ISERROR(VLOOKUP(Worksheet!N279,MeasureLookup,2,FALSE))=FALSE,VLOOKUP(Worksheet!N279,MeasureLookup,2,FALSE),"")</f>
        <v/>
      </c>
      <c r="D260">
        <f>IF(ISERROR(Worksheet!P279)=FALSE,Worksheet!P279,"")</f>
        <v>0</v>
      </c>
      <c r="E260" s="6" t="s">
        <v>727</v>
      </c>
      <c r="F260" s="178"/>
      <c r="G260" s="178"/>
      <c r="H260" s="224" t="str">
        <f>IF(Worksheet!AN279&lt;&gt;"",IF(Worksheet!AN279&gt;0,Worksheet!AN279/IF(Worksheet!M279&gt;0,Worksheet!M279,Worksheet!L279),""),"")</f>
        <v/>
      </c>
      <c r="I260" s="225">
        <f>IF(ISBLANK(Worksheet!L279)=FALSE,Worksheet!L279,"")</f>
        <v>0</v>
      </c>
      <c r="J260" s="226" t="str">
        <f>IF(Worksheet!L279&lt;&gt;0, IFERROR(VLOOKUP(Worksheet!$C$12,SavingsSupportTable,3,FALSE)*Worksheet!AO279*IFERROR(1+VLOOKUP(Worksheet!$C$12,SavingsSupportTable,MATCH(Worksheet!$G$13,HVACe_Options,0)+4,FALSE),1)/IF(Worksheet!M279&gt;0,Worksheet!M279,Worksheet!L279),""),"")</f>
        <v/>
      </c>
      <c r="K260" s="226" t="str">
        <f>IF(Worksheet!L279&lt;&gt;0, IFERROR(VLOOKUP(Worksheet!$C$12,SavingsSupportTable,2,FALSE)*Worksheet!AO279*IF(IFERROR(MATCH(Worksheet!$G$13,HVACe_Options,0),0)&gt;0,1+VLOOKUP(Worksheet!$C$12,SavingsSupportTable,4,FALSE),1)/IF(Worksheet!M279&gt;0,Worksheet!M279,Worksheet!L279),""),"")</f>
        <v/>
      </c>
      <c r="L260" s="226" t="str">
        <f t="shared" si="8"/>
        <v/>
      </c>
      <c r="M260" s="226" t="str">
        <f>IF(Worksheet!L279&lt;&gt;0,IFERROR(VLOOKUP(Worksheet!$C$12,SavingsSupportTable,3,FALSE)*Worksheet!AO279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279&gt;0,Worksheet!M279,Worksheet!L279),0),"")</f>
        <v/>
      </c>
      <c r="N260" s="226" t="str">
        <f t="shared" si="9"/>
        <v/>
      </c>
      <c r="R260">
        <f>IF(ISBLANK(Worksheet!M279)=FALSE,Worksheet!M279,"")</f>
        <v>0</v>
      </c>
      <c r="S260" t="str">
        <f>IF(Worksheet!A279="-","",IF(Worksheet!A279="",S259,Worksheet!A279))</f>
        <v/>
      </c>
      <c r="T260" t="str">
        <f>IF(S260="","",IF(AND(Worksheet!G279="",Worksheet!H279="")=TRUE,T259,IF(Worksheet!G279="","",Worksheet!G279)))</f>
        <v/>
      </c>
      <c r="U260" t="str">
        <f>IF(S260="","",IF(AND(Worksheet!G279="",Worksheet!H279="")=TRUE,U259,IF(Worksheet!H279="","",Worksheet!H279)))</f>
        <v/>
      </c>
      <c r="V260" t="str">
        <f>IF(Worksheet!N279="","",Worksheet!N279)</f>
        <v/>
      </c>
      <c r="W260" t="str">
        <f>IF(Worksheet!O279="","",Worksheet!O279)</f>
        <v/>
      </c>
      <c r="X260" t="str">
        <f>IF(Worksheet!F279=0,"",Worksheet!F279)</f>
        <v/>
      </c>
      <c r="Y260" t="str">
        <f>IF(Worksheet!P279=0,"",Worksheet!P279)</f>
        <v/>
      </c>
      <c r="AD260" s="21"/>
      <c r="AE260" s="21"/>
    </row>
    <row r="261" spans="1:31" x14ac:dyDescent="0.25">
      <c r="A261" t="str">
        <f>IF(ISERROR(VLOOKUP(Worksheet!N280,MeasureLookup,2,FALSE))=FALSE,VLOOKUP(Worksheet!N280,MeasureLookup,2,FALSE),"")</f>
        <v/>
      </c>
      <c r="D261">
        <f>IF(ISERROR(Worksheet!P280)=FALSE,Worksheet!P280,"")</f>
        <v>0</v>
      </c>
      <c r="E261" s="6" t="s">
        <v>727</v>
      </c>
      <c r="F261" s="178"/>
      <c r="G261" s="178"/>
      <c r="H261" s="224" t="str">
        <f>IF(Worksheet!AN280&lt;&gt;"",IF(Worksheet!AN280&gt;0,Worksheet!AN280/IF(Worksheet!M280&gt;0,Worksheet!M280,Worksheet!L280),""),"")</f>
        <v/>
      </c>
      <c r="I261" s="225">
        <f>IF(ISBLANK(Worksheet!L280)=FALSE,Worksheet!L280,"")</f>
        <v>0</v>
      </c>
      <c r="J261" s="226" t="str">
        <f>IF(Worksheet!L280&lt;&gt;0, IFERROR(VLOOKUP(Worksheet!$C$12,SavingsSupportTable,3,FALSE)*Worksheet!AO280*IFERROR(1+VLOOKUP(Worksheet!$C$12,SavingsSupportTable,MATCH(Worksheet!$G$13,HVACe_Options,0)+4,FALSE),1)/IF(Worksheet!M280&gt;0,Worksheet!M280,Worksheet!L280),""),"")</f>
        <v/>
      </c>
      <c r="K261" s="226" t="str">
        <f>IF(Worksheet!L280&lt;&gt;0, IFERROR(VLOOKUP(Worksheet!$C$12,SavingsSupportTable,2,FALSE)*Worksheet!AO280*IF(IFERROR(MATCH(Worksheet!$G$13,HVACe_Options,0),0)&gt;0,1+VLOOKUP(Worksheet!$C$12,SavingsSupportTable,4,FALSE),1)/IF(Worksheet!M280&gt;0,Worksheet!M280,Worksheet!L280),""),"")</f>
        <v/>
      </c>
      <c r="L261" s="226" t="str">
        <f t="shared" si="8"/>
        <v/>
      </c>
      <c r="M261" s="226" t="str">
        <f>IF(Worksheet!L280&lt;&gt;0,IFERROR(VLOOKUP(Worksheet!$C$12,SavingsSupportTable,3,FALSE)*Worksheet!AO280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280&gt;0,Worksheet!M280,Worksheet!L280),0),"")</f>
        <v/>
      </c>
      <c r="N261" s="226" t="str">
        <f t="shared" si="9"/>
        <v/>
      </c>
      <c r="R261">
        <f>IF(ISBLANK(Worksheet!M280)=FALSE,Worksheet!M280,"")</f>
        <v>0</v>
      </c>
      <c r="S261" t="str">
        <f>IF(Worksheet!A280="-","",IF(Worksheet!A280="",S260,Worksheet!A280))</f>
        <v/>
      </c>
      <c r="T261" t="str">
        <f>IF(S261="","",IF(AND(Worksheet!G280="",Worksheet!H280="")=TRUE,T260,IF(Worksheet!G280="","",Worksheet!G280)))</f>
        <v/>
      </c>
      <c r="U261" t="str">
        <f>IF(S261="","",IF(AND(Worksheet!G280="",Worksheet!H280="")=TRUE,U260,IF(Worksheet!H280="","",Worksheet!H280)))</f>
        <v/>
      </c>
      <c r="V261" t="str">
        <f>IF(Worksheet!N280="","",Worksheet!N280)</f>
        <v/>
      </c>
      <c r="W261" t="str">
        <f>IF(Worksheet!O280="","",Worksheet!O280)</f>
        <v/>
      </c>
      <c r="X261" t="str">
        <f>IF(Worksheet!F280=0,"",Worksheet!F280)</f>
        <v/>
      </c>
      <c r="Y261" t="str">
        <f>IF(Worksheet!P280=0,"",Worksheet!P280)</f>
        <v/>
      </c>
      <c r="AD261" s="21"/>
      <c r="AE261" s="21"/>
    </row>
    <row r="262" spans="1:31" x14ac:dyDescent="0.25">
      <c r="A262" t="str">
        <f>IF(ISERROR(VLOOKUP(Worksheet!N281,MeasureLookup,2,FALSE))=FALSE,VLOOKUP(Worksheet!N281,MeasureLookup,2,FALSE),"")</f>
        <v/>
      </c>
      <c r="D262">
        <f>IF(ISERROR(Worksheet!P281)=FALSE,Worksheet!P281,"")</f>
        <v>0</v>
      </c>
      <c r="E262" s="6" t="s">
        <v>727</v>
      </c>
      <c r="F262" s="178"/>
      <c r="G262" s="178"/>
      <c r="H262" s="224" t="str">
        <f>IF(Worksheet!AN281&lt;&gt;"",IF(Worksheet!AN281&gt;0,Worksheet!AN281/IF(Worksheet!M281&gt;0,Worksheet!M281,Worksheet!L281),""),"")</f>
        <v/>
      </c>
      <c r="I262" s="225">
        <f>IF(ISBLANK(Worksheet!L281)=FALSE,Worksheet!L281,"")</f>
        <v>0</v>
      </c>
      <c r="J262" s="226" t="str">
        <f>IF(Worksheet!L281&lt;&gt;0, IFERROR(VLOOKUP(Worksheet!$C$12,SavingsSupportTable,3,FALSE)*Worksheet!AO281*IFERROR(1+VLOOKUP(Worksheet!$C$12,SavingsSupportTable,MATCH(Worksheet!$G$13,HVACe_Options,0)+4,FALSE),1)/IF(Worksheet!M281&gt;0,Worksheet!M281,Worksheet!L281),""),"")</f>
        <v/>
      </c>
      <c r="K262" s="226" t="str">
        <f>IF(Worksheet!L281&lt;&gt;0, IFERROR(VLOOKUP(Worksheet!$C$12,SavingsSupportTable,2,FALSE)*Worksheet!AO281*IF(IFERROR(MATCH(Worksheet!$G$13,HVACe_Options,0),0)&gt;0,1+VLOOKUP(Worksheet!$C$12,SavingsSupportTable,4,FALSE),1)/IF(Worksheet!M281&gt;0,Worksheet!M281,Worksheet!L281),""),"")</f>
        <v/>
      </c>
      <c r="L262" s="226" t="str">
        <f t="shared" si="8"/>
        <v/>
      </c>
      <c r="M262" s="226" t="str">
        <f>IF(Worksheet!L281&lt;&gt;0,IFERROR(VLOOKUP(Worksheet!$C$12,SavingsSupportTable,3,FALSE)*Worksheet!AO281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281&gt;0,Worksheet!M281,Worksheet!L281),0),"")</f>
        <v/>
      </c>
      <c r="N262" s="226" t="str">
        <f t="shared" si="9"/>
        <v/>
      </c>
      <c r="R262">
        <f>IF(ISBLANK(Worksheet!M281)=FALSE,Worksheet!M281,"")</f>
        <v>0</v>
      </c>
      <c r="S262" t="str">
        <f>IF(Worksheet!A281="-","",IF(Worksheet!A281="",S261,Worksheet!A281))</f>
        <v/>
      </c>
      <c r="T262" t="str">
        <f>IF(S262="","",IF(AND(Worksheet!G281="",Worksheet!H281="")=TRUE,T261,IF(Worksheet!G281="","",Worksheet!G281)))</f>
        <v/>
      </c>
      <c r="U262" t="str">
        <f>IF(S262="","",IF(AND(Worksheet!G281="",Worksheet!H281="")=TRUE,U261,IF(Worksheet!H281="","",Worksheet!H281)))</f>
        <v/>
      </c>
      <c r="V262" t="str">
        <f>IF(Worksheet!N281="","",Worksheet!N281)</f>
        <v/>
      </c>
      <c r="W262" t="str">
        <f>IF(Worksheet!O281="","",Worksheet!O281)</f>
        <v/>
      </c>
      <c r="X262" t="str">
        <f>IF(Worksheet!F281=0,"",Worksheet!F281)</f>
        <v/>
      </c>
      <c r="Y262" t="str">
        <f>IF(Worksheet!P281=0,"",Worksheet!P281)</f>
        <v/>
      </c>
      <c r="AD262" s="21"/>
      <c r="AE262" s="21"/>
    </row>
    <row r="263" spans="1:31" x14ac:dyDescent="0.25">
      <c r="A263" t="str">
        <f>IF(ISERROR(VLOOKUP(Worksheet!N282,MeasureLookup,2,FALSE))=FALSE,VLOOKUP(Worksheet!N282,MeasureLookup,2,FALSE),"")</f>
        <v/>
      </c>
      <c r="D263">
        <f>IF(ISERROR(Worksheet!P282)=FALSE,Worksheet!P282,"")</f>
        <v>0</v>
      </c>
      <c r="E263" s="6" t="s">
        <v>727</v>
      </c>
      <c r="F263" s="178"/>
      <c r="G263" s="178"/>
      <c r="H263" s="224" t="str">
        <f>IF(Worksheet!AN282&lt;&gt;"",IF(Worksheet!AN282&gt;0,Worksheet!AN282/IF(Worksheet!M282&gt;0,Worksheet!M282,Worksheet!L282),""),"")</f>
        <v/>
      </c>
      <c r="I263" s="225">
        <f>IF(ISBLANK(Worksheet!L282)=FALSE,Worksheet!L282,"")</f>
        <v>0</v>
      </c>
      <c r="J263" s="226" t="str">
        <f>IF(Worksheet!L282&lt;&gt;0, IFERROR(VLOOKUP(Worksheet!$C$12,SavingsSupportTable,3,FALSE)*Worksheet!AO282*IFERROR(1+VLOOKUP(Worksheet!$C$12,SavingsSupportTable,MATCH(Worksheet!$G$13,HVACe_Options,0)+4,FALSE),1)/IF(Worksheet!M282&gt;0,Worksheet!M282,Worksheet!L282),""),"")</f>
        <v/>
      </c>
      <c r="K263" s="226" t="str">
        <f>IF(Worksheet!L282&lt;&gt;0, IFERROR(VLOOKUP(Worksheet!$C$12,SavingsSupportTable,2,FALSE)*Worksheet!AO282*IF(IFERROR(MATCH(Worksheet!$G$13,HVACe_Options,0),0)&gt;0,1+VLOOKUP(Worksheet!$C$12,SavingsSupportTable,4,FALSE),1)/IF(Worksheet!M282&gt;0,Worksheet!M282,Worksheet!L282),""),"")</f>
        <v/>
      </c>
      <c r="L263" s="226" t="str">
        <f t="shared" si="8"/>
        <v/>
      </c>
      <c r="M263" s="226" t="str">
        <f>IF(Worksheet!L282&lt;&gt;0,IFERROR(VLOOKUP(Worksheet!$C$12,SavingsSupportTable,3,FALSE)*Worksheet!AO282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282&gt;0,Worksheet!M282,Worksheet!L282),0),"")</f>
        <v/>
      </c>
      <c r="N263" s="226" t="str">
        <f t="shared" si="9"/>
        <v/>
      </c>
      <c r="R263">
        <f>IF(ISBLANK(Worksheet!M282)=FALSE,Worksheet!M282,"")</f>
        <v>0</v>
      </c>
      <c r="S263" t="str">
        <f>IF(Worksheet!A282="-","",IF(Worksheet!A282="",S262,Worksheet!A282))</f>
        <v/>
      </c>
      <c r="T263" t="str">
        <f>IF(S263="","",IF(AND(Worksheet!G282="",Worksheet!H282="")=TRUE,T262,IF(Worksheet!G282="","",Worksheet!G282)))</f>
        <v/>
      </c>
      <c r="U263" t="str">
        <f>IF(S263="","",IF(AND(Worksheet!G282="",Worksheet!H282="")=TRUE,U262,IF(Worksheet!H282="","",Worksheet!H282)))</f>
        <v/>
      </c>
      <c r="V263" t="str">
        <f>IF(Worksheet!N282="","",Worksheet!N282)</f>
        <v/>
      </c>
      <c r="W263" t="str">
        <f>IF(Worksheet!O282="","",Worksheet!O282)</f>
        <v/>
      </c>
      <c r="X263" t="str">
        <f>IF(Worksheet!F282=0,"",Worksheet!F282)</f>
        <v/>
      </c>
      <c r="Y263" t="str">
        <f>IF(Worksheet!P282=0,"",Worksheet!P282)</f>
        <v/>
      </c>
      <c r="AD263" s="21"/>
      <c r="AE263" s="21"/>
    </row>
    <row r="264" spans="1:31" x14ac:dyDescent="0.25">
      <c r="A264" t="str">
        <f>IF(ISERROR(VLOOKUP(Worksheet!N283,MeasureLookup,2,FALSE))=FALSE,VLOOKUP(Worksheet!N283,MeasureLookup,2,FALSE),"")</f>
        <v/>
      </c>
      <c r="D264">
        <f>IF(ISERROR(Worksheet!P283)=FALSE,Worksheet!P283,"")</f>
        <v>0</v>
      </c>
      <c r="E264" s="6" t="s">
        <v>727</v>
      </c>
      <c r="F264" s="178"/>
      <c r="G264" s="178"/>
      <c r="H264" s="224" t="str">
        <f>IF(Worksheet!AN283&lt;&gt;"",IF(Worksheet!AN283&gt;0,Worksheet!AN283/IF(Worksheet!M283&gt;0,Worksheet!M283,Worksheet!L283),""),"")</f>
        <v/>
      </c>
      <c r="I264" s="225">
        <f>IF(ISBLANK(Worksheet!L283)=FALSE,Worksheet!L283,"")</f>
        <v>0</v>
      </c>
      <c r="J264" s="226" t="str">
        <f>IF(Worksheet!L283&lt;&gt;0, IFERROR(VLOOKUP(Worksheet!$C$12,SavingsSupportTable,3,FALSE)*Worksheet!AO283*IFERROR(1+VLOOKUP(Worksheet!$C$12,SavingsSupportTable,MATCH(Worksheet!$G$13,HVACe_Options,0)+4,FALSE),1)/IF(Worksheet!M283&gt;0,Worksheet!M283,Worksheet!L283),""),"")</f>
        <v/>
      </c>
      <c r="K264" s="226" t="str">
        <f>IF(Worksheet!L283&lt;&gt;0, IFERROR(VLOOKUP(Worksheet!$C$12,SavingsSupportTable,2,FALSE)*Worksheet!AO283*IF(IFERROR(MATCH(Worksheet!$G$13,HVACe_Options,0),0)&gt;0,1+VLOOKUP(Worksheet!$C$12,SavingsSupportTable,4,FALSE),1)/IF(Worksheet!M283&gt;0,Worksheet!M283,Worksheet!L283),""),"")</f>
        <v/>
      </c>
      <c r="L264" s="226" t="str">
        <f t="shared" si="8"/>
        <v/>
      </c>
      <c r="M264" s="226" t="str">
        <f>IF(Worksheet!L283&lt;&gt;0,IFERROR(VLOOKUP(Worksheet!$C$12,SavingsSupportTable,3,FALSE)*Worksheet!AO283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283&gt;0,Worksheet!M283,Worksheet!L283),0),"")</f>
        <v/>
      </c>
      <c r="N264" s="226" t="str">
        <f t="shared" si="9"/>
        <v/>
      </c>
      <c r="R264">
        <f>IF(ISBLANK(Worksheet!M283)=FALSE,Worksheet!M283,"")</f>
        <v>0</v>
      </c>
      <c r="S264" t="str">
        <f>IF(Worksheet!A283="-","",IF(Worksheet!A283="",S263,Worksheet!A283))</f>
        <v/>
      </c>
      <c r="T264" t="str">
        <f>IF(S264="","",IF(AND(Worksheet!G283="",Worksheet!H283="")=TRUE,T263,IF(Worksheet!G283="","",Worksheet!G283)))</f>
        <v/>
      </c>
      <c r="U264" t="str">
        <f>IF(S264="","",IF(AND(Worksheet!G283="",Worksheet!H283="")=TRUE,U263,IF(Worksheet!H283="","",Worksheet!H283)))</f>
        <v/>
      </c>
      <c r="V264" t="str">
        <f>IF(Worksheet!N283="","",Worksheet!N283)</f>
        <v/>
      </c>
      <c r="W264" t="str">
        <f>IF(Worksheet!O283="","",Worksheet!O283)</f>
        <v/>
      </c>
      <c r="X264" t="str">
        <f>IF(Worksheet!F283=0,"",Worksheet!F283)</f>
        <v/>
      </c>
      <c r="Y264" t="str">
        <f>IF(Worksheet!P283=0,"",Worksheet!P283)</f>
        <v/>
      </c>
      <c r="AD264" s="21"/>
      <c r="AE264" s="21"/>
    </row>
    <row r="265" spans="1:31" x14ac:dyDescent="0.25">
      <c r="A265" t="str">
        <f>IF(ISERROR(VLOOKUP(Worksheet!N284,MeasureLookup,2,FALSE))=FALSE,VLOOKUP(Worksheet!N284,MeasureLookup,2,FALSE),"")</f>
        <v/>
      </c>
      <c r="D265">
        <f>IF(ISERROR(Worksheet!P284)=FALSE,Worksheet!P284,"")</f>
        <v>0</v>
      </c>
      <c r="E265" s="6" t="s">
        <v>727</v>
      </c>
      <c r="F265" s="178"/>
      <c r="G265" s="178"/>
      <c r="H265" s="224" t="str">
        <f>IF(Worksheet!AN284&lt;&gt;"",IF(Worksheet!AN284&gt;0,Worksheet!AN284/IF(Worksheet!M284&gt;0,Worksheet!M284,Worksheet!L284),""),"")</f>
        <v/>
      </c>
      <c r="I265" s="225">
        <f>IF(ISBLANK(Worksheet!L284)=FALSE,Worksheet!L284,"")</f>
        <v>0</v>
      </c>
      <c r="J265" s="226" t="str">
        <f>IF(Worksheet!L284&lt;&gt;0, IFERROR(VLOOKUP(Worksheet!$C$12,SavingsSupportTable,3,FALSE)*Worksheet!AO284*IFERROR(1+VLOOKUP(Worksheet!$C$12,SavingsSupportTable,MATCH(Worksheet!$G$13,HVACe_Options,0)+4,FALSE),1)/IF(Worksheet!M284&gt;0,Worksheet!M284,Worksheet!L284),""),"")</f>
        <v/>
      </c>
      <c r="K265" s="226" t="str">
        <f>IF(Worksheet!L284&lt;&gt;0, IFERROR(VLOOKUP(Worksheet!$C$12,SavingsSupportTable,2,FALSE)*Worksheet!AO284*IF(IFERROR(MATCH(Worksheet!$G$13,HVACe_Options,0),0)&gt;0,1+VLOOKUP(Worksheet!$C$12,SavingsSupportTable,4,FALSE),1)/IF(Worksheet!M284&gt;0,Worksheet!M284,Worksheet!L284),""),"")</f>
        <v/>
      </c>
      <c r="L265" s="226" t="str">
        <f t="shared" si="8"/>
        <v/>
      </c>
      <c r="M265" s="226" t="str">
        <f>IF(Worksheet!L284&lt;&gt;0,IFERROR(VLOOKUP(Worksheet!$C$12,SavingsSupportTable,3,FALSE)*Worksheet!AO284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284&gt;0,Worksheet!M284,Worksheet!L284),0),"")</f>
        <v/>
      </c>
      <c r="N265" s="226" t="str">
        <f t="shared" si="9"/>
        <v/>
      </c>
      <c r="R265">
        <f>IF(ISBLANK(Worksheet!M284)=FALSE,Worksheet!M284,"")</f>
        <v>0</v>
      </c>
      <c r="S265" t="str">
        <f>IF(Worksheet!A284="-","",IF(Worksheet!A284="",S264,Worksheet!A284))</f>
        <v/>
      </c>
      <c r="T265" t="str">
        <f>IF(S265="","",IF(AND(Worksheet!G284="",Worksheet!H284="")=TRUE,T264,IF(Worksheet!G284="","",Worksheet!G284)))</f>
        <v/>
      </c>
      <c r="U265" t="str">
        <f>IF(S265="","",IF(AND(Worksheet!G284="",Worksheet!H284="")=TRUE,U264,IF(Worksheet!H284="","",Worksheet!H284)))</f>
        <v/>
      </c>
      <c r="V265" t="str">
        <f>IF(Worksheet!N284="","",Worksheet!N284)</f>
        <v/>
      </c>
      <c r="W265" t="str">
        <f>IF(Worksheet!O284="","",Worksheet!O284)</f>
        <v/>
      </c>
      <c r="X265" t="str">
        <f>IF(Worksheet!F284=0,"",Worksheet!F284)</f>
        <v/>
      </c>
      <c r="Y265" t="str">
        <f>IF(Worksheet!P284=0,"",Worksheet!P284)</f>
        <v/>
      </c>
      <c r="AD265" s="21"/>
      <c r="AE265" s="21"/>
    </row>
    <row r="266" spans="1:31" x14ac:dyDescent="0.25">
      <c r="A266" t="str">
        <f>IF(ISERROR(VLOOKUP(Worksheet!N285,MeasureLookup,2,FALSE))=FALSE,VLOOKUP(Worksheet!N285,MeasureLookup,2,FALSE),"")</f>
        <v/>
      </c>
      <c r="D266">
        <f>IF(ISERROR(Worksheet!P285)=FALSE,Worksheet!P285,"")</f>
        <v>0</v>
      </c>
      <c r="E266" s="6" t="s">
        <v>727</v>
      </c>
      <c r="F266" s="178"/>
      <c r="G266" s="178"/>
      <c r="H266" s="224" t="str">
        <f>IF(Worksheet!AN285&lt;&gt;"",IF(Worksheet!AN285&gt;0,Worksheet!AN285/IF(Worksheet!M285&gt;0,Worksheet!M285,Worksheet!L285),""),"")</f>
        <v/>
      </c>
      <c r="I266" s="225">
        <f>IF(ISBLANK(Worksheet!L285)=FALSE,Worksheet!L285,"")</f>
        <v>0</v>
      </c>
      <c r="J266" s="226" t="str">
        <f>IF(Worksheet!L285&lt;&gt;0, IFERROR(VLOOKUP(Worksheet!$C$12,SavingsSupportTable,3,FALSE)*Worksheet!AO285*IFERROR(1+VLOOKUP(Worksheet!$C$12,SavingsSupportTable,MATCH(Worksheet!$G$13,HVACe_Options,0)+4,FALSE),1)/IF(Worksheet!M285&gt;0,Worksheet!M285,Worksheet!L285),""),"")</f>
        <v/>
      </c>
      <c r="K266" s="226" t="str">
        <f>IF(Worksheet!L285&lt;&gt;0, IFERROR(VLOOKUP(Worksheet!$C$12,SavingsSupportTable,2,FALSE)*Worksheet!AO285*IF(IFERROR(MATCH(Worksheet!$G$13,HVACe_Options,0),0)&gt;0,1+VLOOKUP(Worksheet!$C$12,SavingsSupportTable,4,FALSE),1)/IF(Worksheet!M285&gt;0,Worksheet!M285,Worksheet!L285),""),"")</f>
        <v/>
      </c>
      <c r="L266" s="226" t="str">
        <f t="shared" si="8"/>
        <v/>
      </c>
      <c r="M266" s="226" t="str">
        <f>IF(Worksheet!L285&lt;&gt;0,IFERROR(VLOOKUP(Worksheet!$C$12,SavingsSupportTable,3,FALSE)*Worksheet!AO285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285&gt;0,Worksheet!M285,Worksheet!L285),0),"")</f>
        <v/>
      </c>
      <c r="N266" s="226" t="str">
        <f t="shared" si="9"/>
        <v/>
      </c>
      <c r="R266">
        <f>IF(ISBLANK(Worksheet!M285)=FALSE,Worksheet!M285,"")</f>
        <v>0</v>
      </c>
      <c r="S266" t="str">
        <f>IF(Worksheet!A285="-","",IF(Worksheet!A285="",S265,Worksheet!A285))</f>
        <v/>
      </c>
      <c r="T266" t="str">
        <f>IF(S266="","",IF(AND(Worksheet!G285="",Worksheet!H285="")=TRUE,T265,IF(Worksheet!G285="","",Worksheet!G285)))</f>
        <v/>
      </c>
      <c r="U266" t="str">
        <f>IF(S266="","",IF(AND(Worksheet!G285="",Worksheet!H285="")=TRUE,U265,IF(Worksheet!H285="","",Worksheet!H285)))</f>
        <v/>
      </c>
      <c r="V266" t="str">
        <f>IF(Worksheet!N285="","",Worksheet!N285)</f>
        <v/>
      </c>
      <c r="W266" t="str">
        <f>IF(Worksheet!O285="","",Worksheet!O285)</f>
        <v/>
      </c>
      <c r="X266" t="str">
        <f>IF(Worksheet!F285=0,"",Worksheet!F285)</f>
        <v/>
      </c>
      <c r="Y266" t="str">
        <f>IF(Worksheet!P285=0,"",Worksheet!P285)</f>
        <v/>
      </c>
      <c r="AD266" s="21"/>
      <c r="AE266" s="21"/>
    </row>
    <row r="267" spans="1:31" x14ac:dyDescent="0.25">
      <c r="A267" t="str">
        <f>IF(ISERROR(VLOOKUP(Worksheet!N286,MeasureLookup,2,FALSE))=FALSE,VLOOKUP(Worksheet!N286,MeasureLookup,2,FALSE),"")</f>
        <v/>
      </c>
      <c r="D267">
        <f>IF(ISERROR(Worksheet!P286)=FALSE,Worksheet!P286,"")</f>
        <v>0</v>
      </c>
      <c r="E267" s="6" t="s">
        <v>727</v>
      </c>
      <c r="F267" s="178"/>
      <c r="G267" s="178"/>
      <c r="H267" s="224" t="str">
        <f>IF(Worksheet!AN286&lt;&gt;"",IF(Worksheet!AN286&gt;0,Worksheet!AN286/IF(Worksheet!M286&gt;0,Worksheet!M286,Worksheet!L286),""),"")</f>
        <v/>
      </c>
      <c r="I267" s="225">
        <f>IF(ISBLANK(Worksheet!L286)=FALSE,Worksheet!L286,"")</f>
        <v>0</v>
      </c>
      <c r="J267" s="226" t="str">
        <f>IF(Worksheet!L286&lt;&gt;0, IFERROR(VLOOKUP(Worksheet!$C$12,SavingsSupportTable,3,FALSE)*Worksheet!AO286*IFERROR(1+VLOOKUP(Worksheet!$C$12,SavingsSupportTable,MATCH(Worksheet!$G$13,HVACe_Options,0)+4,FALSE),1)/IF(Worksheet!M286&gt;0,Worksheet!M286,Worksheet!L286),""),"")</f>
        <v/>
      </c>
      <c r="K267" s="226" t="str">
        <f>IF(Worksheet!L286&lt;&gt;0, IFERROR(VLOOKUP(Worksheet!$C$12,SavingsSupportTable,2,FALSE)*Worksheet!AO286*IF(IFERROR(MATCH(Worksheet!$G$13,HVACe_Options,0),0)&gt;0,1+VLOOKUP(Worksheet!$C$12,SavingsSupportTable,4,FALSE),1)/IF(Worksheet!M286&gt;0,Worksheet!M286,Worksheet!L286),""),"")</f>
        <v/>
      </c>
      <c r="L267" s="226" t="str">
        <f t="shared" si="8"/>
        <v/>
      </c>
      <c r="M267" s="226" t="str">
        <f>IF(Worksheet!L286&lt;&gt;0,IFERROR(VLOOKUP(Worksheet!$C$12,SavingsSupportTable,3,FALSE)*Worksheet!AO286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286&gt;0,Worksheet!M286,Worksheet!L286),0),"")</f>
        <v/>
      </c>
      <c r="N267" s="226" t="str">
        <f t="shared" si="9"/>
        <v/>
      </c>
      <c r="R267">
        <f>IF(ISBLANK(Worksheet!M286)=FALSE,Worksheet!M286,"")</f>
        <v>0</v>
      </c>
      <c r="S267" t="str">
        <f>IF(Worksheet!A286="-","",IF(Worksheet!A286="",S266,Worksheet!A286))</f>
        <v/>
      </c>
      <c r="T267" t="str">
        <f>IF(S267="","",IF(AND(Worksheet!G286="",Worksheet!H286="")=TRUE,T266,IF(Worksheet!G286="","",Worksheet!G286)))</f>
        <v/>
      </c>
      <c r="U267" t="str">
        <f>IF(S267="","",IF(AND(Worksheet!G286="",Worksheet!H286="")=TRUE,U266,IF(Worksheet!H286="","",Worksheet!H286)))</f>
        <v/>
      </c>
      <c r="V267" t="str">
        <f>IF(Worksheet!N286="","",Worksheet!N286)</f>
        <v/>
      </c>
      <c r="W267" t="str">
        <f>IF(Worksheet!O286="","",Worksheet!O286)</f>
        <v/>
      </c>
      <c r="X267" t="str">
        <f>IF(Worksheet!F286=0,"",Worksheet!F286)</f>
        <v/>
      </c>
      <c r="Y267" t="str">
        <f>IF(Worksheet!P286=0,"",Worksheet!P286)</f>
        <v/>
      </c>
      <c r="AD267" s="21"/>
      <c r="AE267" s="21"/>
    </row>
    <row r="268" spans="1:31" x14ac:dyDescent="0.25">
      <c r="A268" t="str">
        <f>IF(ISERROR(VLOOKUP(Worksheet!N287,MeasureLookup,2,FALSE))=FALSE,VLOOKUP(Worksheet!N287,MeasureLookup,2,FALSE),"")</f>
        <v/>
      </c>
      <c r="D268">
        <f>IF(ISERROR(Worksheet!P287)=FALSE,Worksheet!P287,"")</f>
        <v>0</v>
      </c>
      <c r="E268" s="6" t="s">
        <v>727</v>
      </c>
      <c r="F268" s="178"/>
      <c r="G268" s="178"/>
      <c r="H268" s="224" t="str">
        <f>IF(Worksheet!AN287&lt;&gt;"",IF(Worksheet!AN287&gt;0,Worksheet!AN287/IF(Worksheet!M287&gt;0,Worksheet!M287,Worksheet!L287),""),"")</f>
        <v/>
      </c>
      <c r="I268" s="225">
        <f>IF(ISBLANK(Worksheet!L287)=FALSE,Worksheet!L287,"")</f>
        <v>0</v>
      </c>
      <c r="J268" s="226" t="str">
        <f>IF(Worksheet!L287&lt;&gt;0, IFERROR(VLOOKUP(Worksheet!$C$12,SavingsSupportTable,3,FALSE)*Worksheet!AO287*IFERROR(1+VLOOKUP(Worksheet!$C$12,SavingsSupportTable,MATCH(Worksheet!$G$13,HVACe_Options,0)+4,FALSE),1)/IF(Worksheet!M287&gt;0,Worksheet!M287,Worksheet!L287),""),"")</f>
        <v/>
      </c>
      <c r="K268" s="226" t="str">
        <f>IF(Worksheet!L287&lt;&gt;0, IFERROR(VLOOKUP(Worksheet!$C$12,SavingsSupportTable,2,FALSE)*Worksheet!AO287*IF(IFERROR(MATCH(Worksheet!$G$13,HVACe_Options,0),0)&gt;0,1+VLOOKUP(Worksheet!$C$12,SavingsSupportTable,4,FALSE),1)/IF(Worksheet!M287&gt;0,Worksheet!M287,Worksheet!L287),""),"")</f>
        <v/>
      </c>
      <c r="L268" s="226" t="str">
        <f t="shared" si="8"/>
        <v/>
      </c>
      <c r="M268" s="226" t="str">
        <f>IF(Worksheet!L287&lt;&gt;0,IFERROR(VLOOKUP(Worksheet!$C$12,SavingsSupportTable,3,FALSE)*Worksheet!AO287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287&gt;0,Worksheet!M287,Worksheet!L287),0),"")</f>
        <v/>
      </c>
      <c r="N268" s="226" t="str">
        <f t="shared" si="9"/>
        <v/>
      </c>
      <c r="R268">
        <f>IF(ISBLANK(Worksheet!M287)=FALSE,Worksheet!M287,"")</f>
        <v>0</v>
      </c>
      <c r="S268" t="str">
        <f>IF(Worksheet!A287="-","",IF(Worksheet!A287="",S267,Worksheet!A287))</f>
        <v/>
      </c>
      <c r="T268" t="str">
        <f>IF(S268="","",IF(AND(Worksheet!G287="",Worksheet!H287="")=TRUE,T267,IF(Worksheet!G287="","",Worksheet!G287)))</f>
        <v/>
      </c>
      <c r="U268" t="str">
        <f>IF(S268="","",IF(AND(Worksheet!G287="",Worksheet!H287="")=TRUE,U267,IF(Worksheet!H287="","",Worksheet!H287)))</f>
        <v/>
      </c>
      <c r="V268" t="str">
        <f>IF(Worksheet!N287="","",Worksheet!N287)</f>
        <v/>
      </c>
      <c r="W268" t="str">
        <f>IF(Worksheet!O287="","",Worksheet!O287)</f>
        <v/>
      </c>
      <c r="X268" t="str">
        <f>IF(Worksheet!F287=0,"",Worksheet!F287)</f>
        <v/>
      </c>
      <c r="Y268" t="str">
        <f>IF(Worksheet!P287=0,"",Worksheet!P287)</f>
        <v/>
      </c>
      <c r="AD268" s="21"/>
      <c r="AE268" s="21"/>
    </row>
    <row r="269" spans="1:31" x14ac:dyDescent="0.25">
      <c r="A269" t="str">
        <f>IF(ISERROR(VLOOKUP(Worksheet!N288,MeasureLookup,2,FALSE))=FALSE,VLOOKUP(Worksheet!N288,MeasureLookup,2,FALSE),"")</f>
        <v/>
      </c>
      <c r="D269">
        <f>IF(ISERROR(Worksheet!P288)=FALSE,Worksheet!P288,"")</f>
        <v>0</v>
      </c>
      <c r="E269" s="6" t="s">
        <v>727</v>
      </c>
      <c r="F269" s="178"/>
      <c r="G269" s="178"/>
      <c r="H269" s="224" t="str">
        <f>IF(Worksheet!AN288&lt;&gt;"",IF(Worksheet!AN288&gt;0,Worksheet!AN288/IF(Worksheet!M288&gt;0,Worksheet!M288,Worksheet!L288),""),"")</f>
        <v/>
      </c>
      <c r="I269" s="225">
        <f>IF(ISBLANK(Worksheet!L288)=FALSE,Worksheet!L288,"")</f>
        <v>0</v>
      </c>
      <c r="J269" s="226" t="str">
        <f>IF(Worksheet!L288&lt;&gt;0, IFERROR(VLOOKUP(Worksheet!$C$12,SavingsSupportTable,3,FALSE)*Worksheet!AO288*IFERROR(1+VLOOKUP(Worksheet!$C$12,SavingsSupportTable,MATCH(Worksheet!$G$13,HVACe_Options,0)+4,FALSE),1)/IF(Worksheet!M288&gt;0,Worksheet!M288,Worksheet!L288),""),"")</f>
        <v/>
      </c>
      <c r="K269" s="226" t="str">
        <f>IF(Worksheet!L288&lt;&gt;0, IFERROR(VLOOKUP(Worksheet!$C$12,SavingsSupportTable,2,FALSE)*Worksheet!AO288*IF(IFERROR(MATCH(Worksheet!$G$13,HVACe_Options,0),0)&gt;0,1+VLOOKUP(Worksheet!$C$12,SavingsSupportTable,4,FALSE),1)/IF(Worksheet!M288&gt;0,Worksheet!M288,Worksheet!L288),""),"")</f>
        <v/>
      </c>
      <c r="L269" s="226" t="str">
        <f t="shared" si="8"/>
        <v/>
      </c>
      <c r="M269" s="226" t="str">
        <f>IF(Worksheet!L288&lt;&gt;0,IFERROR(VLOOKUP(Worksheet!$C$12,SavingsSupportTable,3,FALSE)*Worksheet!AO288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288&gt;0,Worksheet!M288,Worksheet!L288),0),"")</f>
        <v/>
      </c>
      <c r="N269" s="226" t="str">
        <f t="shared" si="9"/>
        <v/>
      </c>
      <c r="R269">
        <f>IF(ISBLANK(Worksheet!M288)=FALSE,Worksheet!M288,"")</f>
        <v>0</v>
      </c>
      <c r="S269" t="str">
        <f>IF(Worksheet!A288="-","",IF(Worksheet!A288="",S268,Worksheet!A288))</f>
        <v/>
      </c>
      <c r="T269" t="str">
        <f>IF(S269="","",IF(AND(Worksheet!G288="",Worksheet!H288="")=TRUE,T268,IF(Worksheet!G288="","",Worksheet!G288)))</f>
        <v/>
      </c>
      <c r="U269" t="str">
        <f>IF(S269="","",IF(AND(Worksheet!G288="",Worksheet!H288="")=TRUE,U268,IF(Worksheet!H288="","",Worksheet!H288)))</f>
        <v/>
      </c>
      <c r="V269" t="str">
        <f>IF(Worksheet!N288="","",Worksheet!N288)</f>
        <v/>
      </c>
      <c r="W269" t="str">
        <f>IF(Worksheet!O288="","",Worksheet!O288)</f>
        <v/>
      </c>
      <c r="X269" t="str">
        <f>IF(Worksheet!F288=0,"",Worksheet!F288)</f>
        <v/>
      </c>
      <c r="Y269" t="str">
        <f>IF(Worksheet!P288=0,"",Worksheet!P288)</f>
        <v/>
      </c>
      <c r="AD269" s="21"/>
      <c r="AE269" s="21"/>
    </row>
    <row r="270" spans="1:31" x14ac:dyDescent="0.25">
      <c r="A270" t="str">
        <f>IF(ISERROR(VLOOKUP(Worksheet!N289,MeasureLookup,2,FALSE))=FALSE,VLOOKUP(Worksheet!N289,MeasureLookup,2,FALSE),"")</f>
        <v/>
      </c>
      <c r="D270">
        <f>IF(ISERROR(Worksheet!P289)=FALSE,Worksheet!P289,"")</f>
        <v>0</v>
      </c>
      <c r="E270" s="6" t="s">
        <v>727</v>
      </c>
      <c r="F270" s="178"/>
      <c r="G270" s="178"/>
      <c r="H270" s="224" t="str">
        <f>IF(Worksheet!AN289&lt;&gt;"",IF(Worksheet!AN289&gt;0,Worksheet!AN289/IF(Worksheet!M289&gt;0,Worksheet!M289,Worksheet!L289),""),"")</f>
        <v/>
      </c>
      <c r="I270" s="225">
        <f>IF(ISBLANK(Worksheet!L289)=FALSE,Worksheet!L289,"")</f>
        <v>0</v>
      </c>
      <c r="J270" s="226" t="str">
        <f>IF(Worksheet!L289&lt;&gt;0, IFERROR(VLOOKUP(Worksheet!$C$12,SavingsSupportTable,3,FALSE)*Worksheet!AO289*IFERROR(1+VLOOKUP(Worksheet!$C$12,SavingsSupportTable,MATCH(Worksheet!$G$13,HVACe_Options,0)+4,FALSE),1)/IF(Worksheet!M289&gt;0,Worksheet!M289,Worksheet!L289),""),"")</f>
        <v/>
      </c>
      <c r="K270" s="226" t="str">
        <f>IF(Worksheet!L289&lt;&gt;0, IFERROR(VLOOKUP(Worksheet!$C$12,SavingsSupportTable,2,FALSE)*Worksheet!AO289*IF(IFERROR(MATCH(Worksheet!$G$13,HVACe_Options,0),0)&gt;0,1+VLOOKUP(Worksheet!$C$12,SavingsSupportTable,4,FALSE),1)/IF(Worksheet!M289&gt;0,Worksheet!M289,Worksheet!L289),""),"")</f>
        <v/>
      </c>
      <c r="L270" s="226" t="str">
        <f t="shared" si="8"/>
        <v/>
      </c>
      <c r="M270" s="226" t="str">
        <f>IF(Worksheet!L289&lt;&gt;0,IFERROR(VLOOKUP(Worksheet!$C$12,SavingsSupportTable,3,FALSE)*Worksheet!AO289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289&gt;0,Worksheet!M289,Worksheet!L289),0),"")</f>
        <v/>
      </c>
      <c r="N270" s="226" t="str">
        <f t="shared" si="9"/>
        <v/>
      </c>
      <c r="R270">
        <f>IF(ISBLANK(Worksheet!M289)=FALSE,Worksheet!M289,"")</f>
        <v>0</v>
      </c>
      <c r="S270" t="str">
        <f>IF(Worksheet!A289="-","",IF(Worksheet!A289="",S269,Worksheet!A289))</f>
        <v/>
      </c>
      <c r="T270" t="str">
        <f>IF(S270="","",IF(AND(Worksheet!G289="",Worksheet!H289="")=TRUE,T269,IF(Worksheet!G289="","",Worksheet!G289)))</f>
        <v/>
      </c>
      <c r="U270" t="str">
        <f>IF(S270="","",IF(AND(Worksheet!G289="",Worksheet!H289="")=TRUE,U269,IF(Worksheet!H289="","",Worksheet!H289)))</f>
        <v/>
      </c>
      <c r="V270" t="str">
        <f>IF(Worksheet!N289="","",Worksheet!N289)</f>
        <v/>
      </c>
      <c r="W270" t="str">
        <f>IF(Worksheet!O289="","",Worksheet!O289)</f>
        <v/>
      </c>
      <c r="X270" t="str">
        <f>IF(Worksheet!F289=0,"",Worksheet!F289)</f>
        <v/>
      </c>
      <c r="Y270" t="str">
        <f>IF(Worksheet!P289=0,"",Worksheet!P289)</f>
        <v/>
      </c>
      <c r="AD270" s="21"/>
      <c r="AE270" s="21"/>
    </row>
    <row r="271" spans="1:31" x14ac:dyDescent="0.25">
      <c r="A271" t="str">
        <f>IF(ISERROR(VLOOKUP(Worksheet!N290,MeasureLookup,2,FALSE))=FALSE,VLOOKUP(Worksheet!N290,MeasureLookup,2,FALSE),"")</f>
        <v/>
      </c>
      <c r="D271">
        <f>IF(ISERROR(Worksheet!P290)=FALSE,Worksheet!P290,"")</f>
        <v>0</v>
      </c>
      <c r="E271" s="6" t="s">
        <v>727</v>
      </c>
      <c r="F271" s="178"/>
      <c r="G271" s="178"/>
      <c r="H271" s="224" t="str">
        <f>IF(Worksheet!AN290&lt;&gt;"",IF(Worksheet!AN290&gt;0,Worksheet!AN290/IF(Worksheet!M290&gt;0,Worksheet!M290,Worksheet!L290),""),"")</f>
        <v/>
      </c>
      <c r="I271" s="225">
        <f>IF(ISBLANK(Worksheet!L290)=FALSE,Worksheet!L290,"")</f>
        <v>0</v>
      </c>
      <c r="J271" s="226" t="str">
        <f>IF(Worksheet!L290&lt;&gt;0, IFERROR(VLOOKUP(Worksheet!$C$12,SavingsSupportTable,3,FALSE)*Worksheet!AO290*IFERROR(1+VLOOKUP(Worksheet!$C$12,SavingsSupportTable,MATCH(Worksheet!$G$13,HVACe_Options,0)+4,FALSE),1)/IF(Worksheet!M290&gt;0,Worksheet!M290,Worksheet!L290),""),"")</f>
        <v/>
      </c>
      <c r="K271" s="226" t="str">
        <f>IF(Worksheet!L290&lt;&gt;0, IFERROR(VLOOKUP(Worksheet!$C$12,SavingsSupportTable,2,FALSE)*Worksheet!AO290*IF(IFERROR(MATCH(Worksheet!$G$13,HVACe_Options,0),0)&gt;0,1+VLOOKUP(Worksheet!$C$12,SavingsSupportTable,4,FALSE),1)/IF(Worksheet!M290&gt;0,Worksheet!M290,Worksheet!L290),""),"")</f>
        <v/>
      </c>
      <c r="L271" s="226" t="str">
        <f t="shared" si="8"/>
        <v/>
      </c>
      <c r="M271" s="226" t="str">
        <f>IF(Worksheet!L290&lt;&gt;0,IFERROR(VLOOKUP(Worksheet!$C$12,SavingsSupportTable,3,FALSE)*Worksheet!AO290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290&gt;0,Worksheet!M290,Worksheet!L290),0),"")</f>
        <v/>
      </c>
      <c r="N271" s="226" t="str">
        <f t="shared" si="9"/>
        <v/>
      </c>
      <c r="R271">
        <f>IF(ISBLANK(Worksheet!M290)=FALSE,Worksheet!M290,"")</f>
        <v>0</v>
      </c>
      <c r="S271" t="str">
        <f>IF(Worksheet!A290="-","",IF(Worksheet!A290="",S270,Worksheet!A290))</f>
        <v/>
      </c>
      <c r="T271" t="str">
        <f>IF(S271="","",IF(AND(Worksheet!G290="",Worksheet!H290="")=TRUE,T270,IF(Worksheet!G290="","",Worksheet!G290)))</f>
        <v/>
      </c>
      <c r="U271" t="str">
        <f>IF(S271="","",IF(AND(Worksheet!G290="",Worksheet!H290="")=TRUE,U270,IF(Worksheet!H290="","",Worksheet!H290)))</f>
        <v/>
      </c>
      <c r="V271" t="str">
        <f>IF(Worksheet!N290="","",Worksheet!N290)</f>
        <v/>
      </c>
      <c r="W271" t="str">
        <f>IF(Worksheet!O290="","",Worksheet!O290)</f>
        <v/>
      </c>
      <c r="X271" t="str">
        <f>IF(Worksheet!F290=0,"",Worksheet!F290)</f>
        <v/>
      </c>
      <c r="Y271" t="str">
        <f>IF(Worksheet!P290=0,"",Worksheet!P290)</f>
        <v/>
      </c>
      <c r="AD271" s="21"/>
      <c r="AE271" s="21"/>
    </row>
    <row r="272" spans="1:31" x14ac:dyDescent="0.25">
      <c r="A272" t="str">
        <f>IF(ISERROR(VLOOKUP(Worksheet!N291,MeasureLookup,2,FALSE))=FALSE,VLOOKUP(Worksheet!N291,MeasureLookup,2,FALSE),"")</f>
        <v/>
      </c>
      <c r="D272">
        <f>IF(ISERROR(Worksheet!P291)=FALSE,Worksheet!P291,"")</f>
        <v>0</v>
      </c>
      <c r="E272" s="6" t="s">
        <v>727</v>
      </c>
      <c r="F272" s="178"/>
      <c r="G272" s="178"/>
      <c r="H272" s="224" t="str">
        <f>IF(Worksheet!AN291&lt;&gt;"",IF(Worksheet!AN291&gt;0,Worksheet!AN291/IF(Worksheet!M291&gt;0,Worksheet!M291,Worksheet!L291),""),"")</f>
        <v/>
      </c>
      <c r="I272" s="225">
        <f>IF(ISBLANK(Worksheet!L291)=FALSE,Worksheet!L291,"")</f>
        <v>0</v>
      </c>
      <c r="J272" s="226" t="str">
        <f>IF(Worksheet!L291&lt;&gt;0, IFERROR(VLOOKUP(Worksheet!$C$12,SavingsSupportTable,3,FALSE)*Worksheet!AO291*IFERROR(1+VLOOKUP(Worksheet!$C$12,SavingsSupportTable,MATCH(Worksheet!$G$13,HVACe_Options,0)+4,FALSE),1)/IF(Worksheet!M291&gt;0,Worksheet!M291,Worksheet!L291),""),"")</f>
        <v/>
      </c>
      <c r="K272" s="226" t="str">
        <f>IF(Worksheet!L291&lt;&gt;0, IFERROR(VLOOKUP(Worksheet!$C$12,SavingsSupportTable,2,FALSE)*Worksheet!AO291*IF(IFERROR(MATCH(Worksheet!$G$13,HVACe_Options,0),0)&gt;0,1+VLOOKUP(Worksheet!$C$12,SavingsSupportTable,4,FALSE),1)/IF(Worksheet!M291&gt;0,Worksheet!M291,Worksheet!L291),""),"")</f>
        <v/>
      </c>
      <c r="L272" s="226" t="str">
        <f t="shared" si="8"/>
        <v/>
      </c>
      <c r="M272" s="226" t="str">
        <f>IF(Worksheet!L291&lt;&gt;0,IFERROR(VLOOKUP(Worksheet!$C$12,SavingsSupportTable,3,FALSE)*Worksheet!AO291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291&gt;0,Worksheet!M291,Worksheet!L291),0),"")</f>
        <v/>
      </c>
      <c r="N272" s="226" t="str">
        <f t="shared" si="9"/>
        <v/>
      </c>
      <c r="R272">
        <f>IF(ISBLANK(Worksheet!M291)=FALSE,Worksheet!M291,"")</f>
        <v>0</v>
      </c>
      <c r="S272" t="str">
        <f>IF(Worksheet!A291="-","",IF(Worksheet!A291="",S271,Worksheet!A291))</f>
        <v/>
      </c>
      <c r="T272" t="str">
        <f>IF(S272="","",IF(AND(Worksheet!G291="",Worksheet!H291="")=TRUE,T271,IF(Worksheet!G291="","",Worksheet!G291)))</f>
        <v/>
      </c>
      <c r="U272" t="str">
        <f>IF(S272="","",IF(AND(Worksheet!G291="",Worksheet!H291="")=TRUE,U271,IF(Worksheet!H291="","",Worksheet!H291)))</f>
        <v/>
      </c>
      <c r="V272" t="str">
        <f>IF(Worksheet!N291="","",Worksheet!N291)</f>
        <v/>
      </c>
      <c r="W272" t="str">
        <f>IF(Worksheet!O291="","",Worksheet!O291)</f>
        <v/>
      </c>
      <c r="X272" t="str">
        <f>IF(Worksheet!F291=0,"",Worksheet!F291)</f>
        <v/>
      </c>
      <c r="Y272" t="str">
        <f>IF(Worksheet!P291=0,"",Worksheet!P291)</f>
        <v/>
      </c>
      <c r="AD272" s="21"/>
      <c r="AE272" s="21"/>
    </row>
    <row r="273" spans="1:31" x14ac:dyDescent="0.25">
      <c r="A273" t="str">
        <f>IF(ISERROR(VLOOKUP(Worksheet!N292,MeasureLookup,2,FALSE))=FALSE,VLOOKUP(Worksheet!N292,MeasureLookup,2,FALSE),"")</f>
        <v/>
      </c>
      <c r="D273">
        <f>IF(ISERROR(Worksheet!P292)=FALSE,Worksheet!P292,"")</f>
        <v>0</v>
      </c>
      <c r="E273" s="6" t="s">
        <v>727</v>
      </c>
      <c r="F273" s="178"/>
      <c r="G273" s="178"/>
      <c r="H273" s="224" t="str">
        <f>IF(Worksheet!AN292&lt;&gt;"",IF(Worksheet!AN292&gt;0,Worksheet!AN292/IF(Worksheet!M292&gt;0,Worksheet!M292,Worksheet!L292),""),"")</f>
        <v/>
      </c>
      <c r="I273" s="225">
        <f>IF(ISBLANK(Worksheet!L292)=FALSE,Worksheet!L292,"")</f>
        <v>0</v>
      </c>
      <c r="J273" s="226" t="str">
        <f>IF(Worksheet!L292&lt;&gt;0, IFERROR(VLOOKUP(Worksheet!$C$12,SavingsSupportTable,3,FALSE)*Worksheet!AO292*IFERROR(1+VLOOKUP(Worksheet!$C$12,SavingsSupportTable,MATCH(Worksheet!$G$13,HVACe_Options,0)+4,FALSE),1)/IF(Worksheet!M292&gt;0,Worksheet!M292,Worksheet!L292),""),"")</f>
        <v/>
      </c>
      <c r="K273" s="226" t="str">
        <f>IF(Worksheet!L292&lt;&gt;0, IFERROR(VLOOKUP(Worksheet!$C$12,SavingsSupportTable,2,FALSE)*Worksheet!AO292*IF(IFERROR(MATCH(Worksheet!$G$13,HVACe_Options,0),0)&gt;0,1+VLOOKUP(Worksheet!$C$12,SavingsSupportTable,4,FALSE),1)/IF(Worksheet!M292&gt;0,Worksheet!M292,Worksheet!L292),""),"")</f>
        <v/>
      </c>
      <c r="L273" s="226" t="str">
        <f t="shared" si="8"/>
        <v/>
      </c>
      <c r="M273" s="226" t="str">
        <f>IF(Worksheet!L292&lt;&gt;0,IFERROR(VLOOKUP(Worksheet!$C$12,SavingsSupportTable,3,FALSE)*Worksheet!AO292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292&gt;0,Worksheet!M292,Worksheet!L292),0),"")</f>
        <v/>
      </c>
      <c r="N273" s="226" t="str">
        <f t="shared" si="9"/>
        <v/>
      </c>
      <c r="R273">
        <f>IF(ISBLANK(Worksheet!M292)=FALSE,Worksheet!M292,"")</f>
        <v>0</v>
      </c>
      <c r="S273" t="str">
        <f>IF(Worksheet!A292="-","",IF(Worksheet!A292="",S272,Worksheet!A292))</f>
        <v/>
      </c>
      <c r="T273" t="str">
        <f>IF(S273="","",IF(AND(Worksheet!G292="",Worksheet!H292="")=TRUE,T272,IF(Worksheet!G292="","",Worksheet!G292)))</f>
        <v/>
      </c>
      <c r="U273" t="str">
        <f>IF(S273="","",IF(AND(Worksheet!G292="",Worksheet!H292="")=TRUE,U272,IF(Worksheet!H292="","",Worksheet!H292)))</f>
        <v/>
      </c>
      <c r="V273" t="str">
        <f>IF(Worksheet!N292="","",Worksheet!N292)</f>
        <v/>
      </c>
      <c r="W273" t="str">
        <f>IF(Worksheet!O292="","",Worksheet!O292)</f>
        <v/>
      </c>
      <c r="X273" t="str">
        <f>IF(Worksheet!F292=0,"",Worksheet!F292)</f>
        <v/>
      </c>
      <c r="Y273" t="str">
        <f>IF(Worksheet!P292=0,"",Worksheet!P292)</f>
        <v/>
      </c>
      <c r="AD273" s="21"/>
      <c r="AE273" s="21"/>
    </row>
    <row r="274" spans="1:31" x14ac:dyDescent="0.25">
      <c r="A274" t="str">
        <f>IF(ISERROR(VLOOKUP(Worksheet!N293,MeasureLookup,2,FALSE))=FALSE,VLOOKUP(Worksheet!N293,MeasureLookup,2,FALSE),"")</f>
        <v/>
      </c>
      <c r="D274">
        <f>IF(ISERROR(Worksheet!P293)=FALSE,Worksheet!P293,"")</f>
        <v>0</v>
      </c>
      <c r="E274" s="6" t="s">
        <v>727</v>
      </c>
      <c r="F274" s="178"/>
      <c r="G274" s="178"/>
      <c r="H274" s="224" t="str">
        <f>IF(Worksheet!AN293&lt;&gt;"",IF(Worksheet!AN293&gt;0,Worksheet!AN293/IF(Worksheet!M293&gt;0,Worksheet!M293,Worksheet!L293),""),"")</f>
        <v/>
      </c>
      <c r="I274" s="225">
        <f>IF(ISBLANK(Worksheet!L293)=FALSE,Worksheet!L293,"")</f>
        <v>0</v>
      </c>
      <c r="J274" s="226" t="str">
        <f>IF(Worksheet!L293&lt;&gt;0, IFERROR(VLOOKUP(Worksheet!$C$12,SavingsSupportTable,3,FALSE)*Worksheet!AO293*IFERROR(1+VLOOKUP(Worksheet!$C$12,SavingsSupportTable,MATCH(Worksheet!$G$13,HVACe_Options,0)+4,FALSE),1)/IF(Worksheet!M293&gt;0,Worksheet!M293,Worksheet!L293),""),"")</f>
        <v/>
      </c>
      <c r="K274" s="226" t="str">
        <f>IF(Worksheet!L293&lt;&gt;0, IFERROR(VLOOKUP(Worksheet!$C$12,SavingsSupportTable,2,FALSE)*Worksheet!AO293*IF(IFERROR(MATCH(Worksheet!$G$13,HVACe_Options,0),0)&gt;0,1+VLOOKUP(Worksheet!$C$12,SavingsSupportTable,4,FALSE),1)/IF(Worksheet!M293&gt;0,Worksheet!M293,Worksheet!L293),""),"")</f>
        <v/>
      </c>
      <c r="L274" s="226" t="str">
        <f t="shared" si="8"/>
        <v/>
      </c>
      <c r="M274" s="226" t="str">
        <f>IF(Worksheet!L293&lt;&gt;0,IFERROR(VLOOKUP(Worksheet!$C$12,SavingsSupportTable,3,FALSE)*Worksheet!AO293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293&gt;0,Worksheet!M293,Worksheet!L293),0),"")</f>
        <v/>
      </c>
      <c r="N274" s="226" t="str">
        <f t="shared" si="9"/>
        <v/>
      </c>
      <c r="R274">
        <f>IF(ISBLANK(Worksheet!M293)=FALSE,Worksheet!M293,"")</f>
        <v>0</v>
      </c>
      <c r="S274" t="str">
        <f>IF(Worksheet!A293="-","",IF(Worksheet!A293="",S273,Worksheet!A293))</f>
        <v/>
      </c>
      <c r="T274" t="str">
        <f>IF(S274="","",IF(AND(Worksheet!G293="",Worksheet!H293="")=TRUE,T273,IF(Worksheet!G293="","",Worksheet!G293)))</f>
        <v/>
      </c>
      <c r="U274" t="str">
        <f>IF(S274="","",IF(AND(Worksheet!G293="",Worksheet!H293="")=TRUE,U273,IF(Worksheet!H293="","",Worksheet!H293)))</f>
        <v/>
      </c>
      <c r="V274" t="str">
        <f>IF(Worksheet!N293="","",Worksheet!N293)</f>
        <v/>
      </c>
      <c r="W274" t="str">
        <f>IF(Worksheet!O293="","",Worksheet!O293)</f>
        <v/>
      </c>
      <c r="X274" t="str">
        <f>IF(Worksheet!F293=0,"",Worksheet!F293)</f>
        <v/>
      </c>
      <c r="Y274" t="str">
        <f>IF(Worksheet!P293=0,"",Worksheet!P293)</f>
        <v/>
      </c>
      <c r="AD274" s="21"/>
      <c r="AE274" s="21"/>
    </row>
    <row r="275" spans="1:31" x14ac:dyDescent="0.25">
      <c r="A275" t="str">
        <f>IF(ISERROR(VLOOKUP(Worksheet!N294,MeasureLookup,2,FALSE))=FALSE,VLOOKUP(Worksheet!N294,MeasureLookup,2,FALSE),"")</f>
        <v/>
      </c>
      <c r="D275">
        <f>IF(ISERROR(Worksheet!P294)=FALSE,Worksheet!P294,"")</f>
        <v>0</v>
      </c>
      <c r="E275" s="6" t="s">
        <v>727</v>
      </c>
      <c r="F275" s="178"/>
      <c r="G275" s="178"/>
      <c r="H275" s="224" t="str">
        <f>IF(Worksheet!AN294&lt;&gt;"",IF(Worksheet!AN294&gt;0,Worksheet!AN294/IF(Worksheet!M294&gt;0,Worksheet!M294,Worksheet!L294),""),"")</f>
        <v/>
      </c>
      <c r="I275" s="225">
        <f>IF(ISBLANK(Worksheet!L294)=FALSE,Worksheet!L294,"")</f>
        <v>0</v>
      </c>
      <c r="J275" s="226" t="str">
        <f>IF(Worksheet!L294&lt;&gt;0, IFERROR(VLOOKUP(Worksheet!$C$12,SavingsSupportTable,3,FALSE)*Worksheet!AO294*IFERROR(1+VLOOKUP(Worksheet!$C$12,SavingsSupportTable,MATCH(Worksheet!$G$13,HVACe_Options,0)+4,FALSE),1)/IF(Worksheet!M294&gt;0,Worksheet!M294,Worksheet!L294),""),"")</f>
        <v/>
      </c>
      <c r="K275" s="226" t="str">
        <f>IF(Worksheet!L294&lt;&gt;0, IFERROR(VLOOKUP(Worksheet!$C$12,SavingsSupportTable,2,FALSE)*Worksheet!AO294*IF(IFERROR(MATCH(Worksheet!$G$13,HVACe_Options,0),0)&gt;0,1+VLOOKUP(Worksheet!$C$12,SavingsSupportTable,4,FALSE),1)/IF(Worksheet!M294&gt;0,Worksheet!M294,Worksheet!L294),""),"")</f>
        <v/>
      </c>
      <c r="L275" s="226" t="str">
        <f t="shared" si="8"/>
        <v/>
      </c>
      <c r="M275" s="226" t="str">
        <f>IF(Worksheet!L294&lt;&gt;0,IFERROR(VLOOKUP(Worksheet!$C$12,SavingsSupportTable,3,FALSE)*Worksheet!AO294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294&gt;0,Worksheet!M294,Worksheet!L294),0),"")</f>
        <v/>
      </c>
      <c r="N275" s="226" t="str">
        <f t="shared" si="9"/>
        <v/>
      </c>
      <c r="R275">
        <f>IF(ISBLANK(Worksheet!M294)=FALSE,Worksheet!M294,"")</f>
        <v>0</v>
      </c>
      <c r="S275" t="str">
        <f>IF(Worksheet!A294="-","",IF(Worksheet!A294="",S274,Worksheet!A294))</f>
        <v/>
      </c>
      <c r="T275" t="str">
        <f>IF(S275="","",IF(AND(Worksheet!G294="",Worksheet!H294="")=TRUE,T274,IF(Worksheet!G294="","",Worksheet!G294)))</f>
        <v/>
      </c>
      <c r="U275" t="str">
        <f>IF(S275="","",IF(AND(Worksheet!G294="",Worksheet!H294="")=TRUE,U274,IF(Worksheet!H294="","",Worksheet!H294)))</f>
        <v/>
      </c>
      <c r="V275" t="str">
        <f>IF(Worksheet!N294="","",Worksheet!N294)</f>
        <v/>
      </c>
      <c r="W275" t="str">
        <f>IF(Worksheet!O294="","",Worksheet!O294)</f>
        <v/>
      </c>
      <c r="X275" t="str">
        <f>IF(Worksheet!F294=0,"",Worksheet!F294)</f>
        <v/>
      </c>
      <c r="Y275" t="str">
        <f>IF(Worksheet!P294=0,"",Worksheet!P294)</f>
        <v/>
      </c>
      <c r="AD275" s="21"/>
      <c r="AE275" s="21"/>
    </row>
    <row r="276" spans="1:31" x14ac:dyDescent="0.25">
      <c r="A276" t="str">
        <f>IF(ISERROR(VLOOKUP(Worksheet!N295,MeasureLookup,2,FALSE))=FALSE,VLOOKUP(Worksheet!N295,MeasureLookup,2,FALSE),"")</f>
        <v/>
      </c>
      <c r="D276">
        <f>IF(ISERROR(Worksheet!P295)=FALSE,Worksheet!P295,"")</f>
        <v>0</v>
      </c>
      <c r="E276" s="6" t="s">
        <v>727</v>
      </c>
      <c r="F276" s="178"/>
      <c r="G276" s="178"/>
      <c r="H276" s="224" t="str">
        <f>IF(Worksheet!AN295&lt;&gt;"",IF(Worksheet!AN295&gt;0,Worksheet!AN295/IF(Worksheet!M295&gt;0,Worksheet!M295,Worksheet!L295),""),"")</f>
        <v/>
      </c>
      <c r="I276" s="225">
        <f>IF(ISBLANK(Worksheet!L295)=FALSE,Worksheet!L295,"")</f>
        <v>0</v>
      </c>
      <c r="J276" s="226" t="str">
        <f>IF(Worksheet!L295&lt;&gt;0, IFERROR(VLOOKUP(Worksheet!$C$12,SavingsSupportTable,3,FALSE)*Worksheet!AO295*IFERROR(1+VLOOKUP(Worksheet!$C$12,SavingsSupportTable,MATCH(Worksheet!$G$13,HVACe_Options,0)+4,FALSE),1)/IF(Worksheet!M295&gt;0,Worksheet!M295,Worksheet!L295),""),"")</f>
        <v/>
      </c>
      <c r="K276" s="226" t="str">
        <f>IF(Worksheet!L295&lt;&gt;0, IFERROR(VLOOKUP(Worksheet!$C$12,SavingsSupportTable,2,FALSE)*Worksheet!AO295*IF(IFERROR(MATCH(Worksheet!$G$13,HVACe_Options,0),0)&gt;0,1+VLOOKUP(Worksheet!$C$12,SavingsSupportTable,4,FALSE),1)/IF(Worksheet!M295&gt;0,Worksheet!M295,Worksheet!L295),""),"")</f>
        <v/>
      </c>
      <c r="L276" s="226" t="str">
        <f t="shared" si="8"/>
        <v/>
      </c>
      <c r="M276" s="226" t="str">
        <f>IF(Worksheet!L295&lt;&gt;0,IFERROR(VLOOKUP(Worksheet!$C$12,SavingsSupportTable,3,FALSE)*Worksheet!AO295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295&gt;0,Worksheet!M295,Worksheet!L295),0),"")</f>
        <v/>
      </c>
      <c r="N276" s="226" t="str">
        <f t="shared" si="9"/>
        <v/>
      </c>
      <c r="R276">
        <f>IF(ISBLANK(Worksheet!M295)=FALSE,Worksheet!M295,"")</f>
        <v>0</v>
      </c>
      <c r="S276" t="str">
        <f>IF(Worksheet!A295="-","",IF(Worksheet!A295="",S275,Worksheet!A295))</f>
        <v/>
      </c>
      <c r="T276" t="str">
        <f>IF(S276="","",IF(AND(Worksheet!G295="",Worksheet!H295="")=TRUE,T275,IF(Worksheet!G295="","",Worksheet!G295)))</f>
        <v/>
      </c>
      <c r="U276" t="str">
        <f>IF(S276="","",IF(AND(Worksheet!G295="",Worksheet!H295="")=TRUE,U275,IF(Worksheet!H295="","",Worksheet!H295)))</f>
        <v/>
      </c>
      <c r="V276" t="str">
        <f>IF(Worksheet!N295="","",Worksheet!N295)</f>
        <v/>
      </c>
      <c r="W276" t="str">
        <f>IF(Worksheet!O295="","",Worksheet!O295)</f>
        <v/>
      </c>
      <c r="X276" t="str">
        <f>IF(Worksheet!F295=0,"",Worksheet!F295)</f>
        <v/>
      </c>
      <c r="Y276" t="str">
        <f>IF(Worksheet!P295=0,"",Worksheet!P295)</f>
        <v/>
      </c>
      <c r="AD276" s="21"/>
      <c r="AE276" s="21"/>
    </row>
    <row r="277" spans="1:31" x14ac:dyDescent="0.25">
      <c r="A277" t="str">
        <f>IF(ISERROR(VLOOKUP(Worksheet!N296,MeasureLookup,2,FALSE))=FALSE,VLOOKUP(Worksheet!N296,MeasureLookup,2,FALSE),"")</f>
        <v/>
      </c>
      <c r="D277">
        <f>IF(ISERROR(Worksheet!P296)=FALSE,Worksheet!P296,"")</f>
        <v>0</v>
      </c>
      <c r="E277" s="6" t="s">
        <v>727</v>
      </c>
      <c r="F277" s="178"/>
      <c r="G277" s="178"/>
      <c r="H277" s="224" t="str">
        <f>IF(Worksheet!AN296&lt;&gt;"",IF(Worksheet!AN296&gt;0,Worksheet!AN296/IF(Worksheet!M296&gt;0,Worksheet!M296,Worksheet!L296),""),"")</f>
        <v/>
      </c>
      <c r="I277" s="225">
        <f>IF(ISBLANK(Worksheet!L296)=FALSE,Worksheet!L296,"")</f>
        <v>0</v>
      </c>
      <c r="J277" s="226" t="str">
        <f>IF(Worksheet!L296&lt;&gt;0, IFERROR(VLOOKUP(Worksheet!$C$12,SavingsSupportTable,3,FALSE)*Worksheet!AO296*IFERROR(1+VLOOKUP(Worksheet!$C$12,SavingsSupportTable,MATCH(Worksheet!$G$13,HVACe_Options,0)+4,FALSE),1)/IF(Worksheet!M296&gt;0,Worksheet!M296,Worksheet!L296),""),"")</f>
        <v/>
      </c>
      <c r="K277" s="226" t="str">
        <f>IF(Worksheet!L296&lt;&gt;0, IFERROR(VLOOKUP(Worksheet!$C$12,SavingsSupportTable,2,FALSE)*Worksheet!AO296*IF(IFERROR(MATCH(Worksheet!$G$13,HVACe_Options,0),0)&gt;0,1+VLOOKUP(Worksheet!$C$12,SavingsSupportTable,4,FALSE),1)/IF(Worksheet!M296&gt;0,Worksheet!M296,Worksheet!L296),""),"")</f>
        <v/>
      </c>
      <c r="L277" s="226" t="str">
        <f t="shared" si="8"/>
        <v/>
      </c>
      <c r="M277" s="226" t="str">
        <f>IF(Worksheet!L296&lt;&gt;0,IFERROR(VLOOKUP(Worksheet!$C$12,SavingsSupportTable,3,FALSE)*Worksheet!AO296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296&gt;0,Worksheet!M296,Worksheet!L296),0),"")</f>
        <v/>
      </c>
      <c r="N277" s="226" t="str">
        <f t="shared" si="9"/>
        <v/>
      </c>
      <c r="R277">
        <f>IF(ISBLANK(Worksheet!M296)=FALSE,Worksheet!M296,"")</f>
        <v>0</v>
      </c>
      <c r="S277" t="str">
        <f>IF(Worksheet!A296="-","",IF(Worksheet!A296="",S276,Worksheet!A296))</f>
        <v/>
      </c>
      <c r="T277" t="str">
        <f>IF(S277="","",IF(AND(Worksheet!G296="",Worksheet!H296="")=TRUE,T276,IF(Worksheet!G296="","",Worksheet!G296)))</f>
        <v/>
      </c>
      <c r="U277" t="str">
        <f>IF(S277="","",IF(AND(Worksheet!G296="",Worksheet!H296="")=TRUE,U276,IF(Worksheet!H296="","",Worksheet!H296)))</f>
        <v/>
      </c>
      <c r="V277" t="str">
        <f>IF(Worksheet!N296="","",Worksheet!N296)</f>
        <v/>
      </c>
      <c r="W277" t="str">
        <f>IF(Worksheet!O296="","",Worksheet!O296)</f>
        <v/>
      </c>
      <c r="X277" t="str">
        <f>IF(Worksheet!F296=0,"",Worksheet!F296)</f>
        <v/>
      </c>
      <c r="Y277" t="str">
        <f>IF(Worksheet!P296=0,"",Worksheet!P296)</f>
        <v/>
      </c>
      <c r="AD277" s="21"/>
      <c r="AE277" s="21"/>
    </row>
    <row r="278" spans="1:31" x14ac:dyDescent="0.25">
      <c r="A278" t="str">
        <f>IF(ISERROR(VLOOKUP(Worksheet!N297,MeasureLookup,2,FALSE))=FALSE,VLOOKUP(Worksheet!N297,MeasureLookup,2,FALSE),"")</f>
        <v/>
      </c>
      <c r="D278">
        <f>IF(ISERROR(Worksheet!P297)=FALSE,Worksheet!P297,"")</f>
        <v>0</v>
      </c>
      <c r="E278" s="6" t="s">
        <v>727</v>
      </c>
      <c r="F278" s="178"/>
      <c r="G278" s="178"/>
      <c r="H278" s="224" t="str">
        <f>IF(Worksheet!AN297&lt;&gt;"",IF(Worksheet!AN297&gt;0,Worksheet!AN297/IF(Worksheet!M297&gt;0,Worksheet!M297,Worksheet!L297),""),"")</f>
        <v/>
      </c>
      <c r="I278" s="225">
        <f>IF(ISBLANK(Worksheet!L297)=FALSE,Worksheet!L297,"")</f>
        <v>0</v>
      </c>
      <c r="J278" s="226" t="str">
        <f>IF(Worksheet!L297&lt;&gt;0, IFERROR(VLOOKUP(Worksheet!$C$12,SavingsSupportTable,3,FALSE)*Worksheet!AO297*IFERROR(1+VLOOKUP(Worksheet!$C$12,SavingsSupportTable,MATCH(Worksheet!$G$13,HVACe_Options,0)+4,FALSE),1)/IF(Worksheet!M297&gt;0,Worksheet!M297,Worksheet!L297),""),"")</f>
        <v/>
      </c>
      <c r="K278" s="226" t="str">
        <f>IF(Worksheet!L297&lt;&gt;0, IFERROR(VLOOKUP(Worksheet!$C$12,SavingsSupportTable,2,FALSE)*Worksheet!AO297*IF(IFERROR(MATCH(Worksheet!$G$13,HVACe_Options,0),0)&gt;0,1+VLOOKUP(Worksheet!$C$12,SavingsSupportTable,4,FALSE),1)/IF(Worksheet!M297&gt;0,Worksheet!M297,Worksheet!L297),""),"")</f>
        <v/>
      </c>
      <c r="L278" s="226" t="str">
        <f t="shared" si="8"/>
        <v/>
      </c>
      <c r="M278" s="226" t="str">
        <f>IF(Worksheet!L297&lt;&gt;0,IFERROR(VLOOKUP(Worksheet!$C$12,SavingsSupportTable,3,FALSE)*Worksheet!AO297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297&gt;0,Worksheet!M297,Worksheet!L297),0),"")</f>
        <v/>
      </c>
      <c r="N278" s="226" t="str">
        <f t="shared" si="9"/>
        <v/>
      </c>
      <c r="R278">
        <f>IF(ISBLANK(Worksheet!M297)=FALSE,Worksheet!M297,"")</f>
        <v>0</v>
      </c>
      <c r="S278" t="str">
        <f>IF(Worksheet!A297="-","",IF(Worksheet!A297="",S277,Worksheet!A297))</f>
        <v/>
      </c>
      <c r="T278" t="str">
        <f>IF(S278="","",IF(AND(Worksheet!G297="",Worksheet!H297="")=TRUE,T277,IF(Worksheet!G297="","",Worksheet!G297)))</f>
        <v/>
      </c>
      <c r="U278" t="str">
        <f>IF(S278="","",IF(AND(Worksheet!G297="",Worksheet!H297="")=TRUE,U277,IF(Worksheet!H297="","",Worksheet!H297)))</f>
        <v/>
      </c>
      <c r="V278" t="str">
        <f>IF(Worksheet!N297="","",Worksheet!N297)</f>
        <v/>
      </c>
      <c r="W278" t="str">
        <f>IF(Worksheet!O297="","",Worksheet!O297)</f>
        <v/>
      </c>
      <c r="X278" t="str">
        <f>IF(Worksheet!F297=0,"",Worksheet!F297)</f>
        <v/>
      </c>
      <c r="Y278" t="str">
        <f>IF(Worksheet!P297=0,"",Worksheet!P297)</f>
        <v/>
      </c>
      <c r="AD278" s="21"/>
      <c r="AE278" s="21"/>
    </row>
    <row r="279" spans="1:31" x14ac:dyDescent="0.25">
      <c r="A279" t="str">
        <f>IF(ISERROR(VLOOKUP(Worksheet!N298,MeasureLookup,2,FALSE))=FALSE,VLOOKUP(Worksheet!N298,MeasureLookup,2,FALSE),"")</f>
        <v/>
      </c>
      <c r="D279">
        <f>IF(ISERROR(Worksheet!P298)=FALSE,Worksheet!P298,"")</f>
        <v>0</v>
      </c>
      <c r="E279" s="6" t="s">
        <v>727</v>
      </c>
      <c r="F279" s="178"/>
      <c r="G279" s="178"/>
      <c r="H279" s="224" t="str">
        <f>IF(Worksheet!AN298&lt;&gt;"",IF(Worksheet!AN298&gt;0,Worksheet!AN298/IF(Worksheet!M298&gt;0,Worksheet!M298,Worksheet!L298),""),"")</f>
        <v/>
      </c>
      <c r="I279" s="225">
        <f>IF(ISBLANK(Worksheet!L298)=FALSE,Worksheet!L298,"")</f>
        <v>0</v>
      </c>
      <c r="J279" s="226" t="str">
        <f>IF(Worksheet!L298&lt;&gt;0, IFERROR(VLOOKUP(Worksheet!$C$12,SavingsSupportTable,3,FALSE)*Worksheet!AO298*IFERROR(1+VLOOKUP(Worksheet!$C$12,SavingsSupportTable,MATCH(Worksheet!$G$13,HVACe_Options,0)+4,FALSE),1)/IF(Worksheet!M298&gt;0,Worksheet!M298,Worksheet!L298),""),"")</f>
        <v/>
      </c>
      <c r="K279" s="226" t="str">
        <f>IF(Worksheet!L298&lt;&gt;0, IFERROR(VLOOKUP(Worksheet!$C$12,SavingsSupportTable,2,FALSE)*Worksheet!AO298*IF(IFERROR(MATCH(Worksheet!$G$13,HVACe_Options,0),0)&gt;0,1+VLOOKUP(Worksheet!$C$12,SavingsSupportTable,4,FALSE),1)/IF(Worksheet!M298&gt;0,Worksheet!M298,Worksheet!L298),""),"")</f>
        <v/>
      </c>
      <c r="L279" s="226" t="str">
        <f t="shared" si="8"/>
        <v/>
      </c>
      <c r="M279" s="226" t="str">
        <f>IF(Worksheet!L298&lt;&gt;0,IFERROR(VLOOKUP(Worksheet!$C$12,SavingsSupportTable,3,FALSE)*Worksheet!AO298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298&gt;0,Worksheet!M298,Worksheet!L298),0),"")</f>
        <v/>
      </c>
      <c r="N279" s="226" t="str">
        <f t="shared" si="9"/>
        <v/>
      </c>
      <c r="R279">
        <f>IF(ISBLANK(Worksheet!M298)=FALSE,Worksheet!M298,"")</f>
        <v>0</v>
      </c>
      <c r="S279" t="str">
        <f>IF(Worksheet!A298="-","",IF(Worksheet!A298="",S278,Worksheet!A298))</f>
        <v/>
      </c>
      <c r="T279" t="str">
        <f>IF(S279="","",IF(AND(Worksheet!G298="",Worksheet!H298="")=TRUE,T278,IF(Worksheet!G298="","",Worksheet!G298)))</f>
        <v/>
      </c>
      <c r="U279" t="str">
        <f>IF(S279="","",IF(AND(Worksheet!G298="",Worksheet!H298="")=TRUE,U278,IF(Worksheet!H298="","",Worksheet!H298)))</f>
        <v/>
      </c>
      <c r="V279" t="str">
        <f>IF(Worksheet!N298="","",Worksheet!N298)</f>
        <v/>
      </c>
      <c r="W279" t="str">
        <f>IF(Worksheet!O298="","",Worksheet!O298)</f>
        <v/>
      </c>
      <c r="X279" t="str">
        <f>IF(Worksheet!F298=0,"",Worksheet!F298)</f>
        <v/>
      </c>
      <c r="Y279" t="str">
        <f>IF(Worksheet!P298=0,"",Worksheet!P298)</f>
        <v/>
      </c>
      <c r="AD279" s="21"/>
      <c r="AE279" s="21"/>
    </row>
    <row r="280" spans="1:31" x14ac:dyDescent="0.25">
      <c r="A280" t="str">
        <f>IF(ISERROR(VLOOKUP(Worksheet!N299,MeasureLookup,2,FALSE))=FALSE,VLOOKUP(Worksheet!N299,MeasureLookup,2,FALSE),"")</f>
        <v/>
      </c>
      <c r="D280">
        <f>IF(ISERROR(Worksheet!P299)=FALSE,Worksheet!P299,"")</f>
        <v>0</v>
      </c>
      <c r="E280" s="6" t="s">
        <v>727</v>
      </c>
      <c r="F280" s="178"/>
      <c r="G280" s="178"/>
      <c r="H280" s="224" t="str">
        <f>IF(Worksheet!AN299&lt;&gt;"",IF(Worksheet!AN299&gt;0,Worksheet!AN299/IF(Worksheet!M299&gt;0,Worksheet!M299,Worksheet!L299),""),"")</f>
        <v/>
      </c>
      <c r="I280" s="225">
        <f>IF(ISBLANK(Worksheet!L299)=FALSE,Worksheet!L299,"")</f>
        <v>0</v>
      </c>
      <c r="J280" s="226" t="str">
        <f>IF(Worksheet!L299&lt;&gt;0, IFERROR(VLOOKUP(Worksheet!$C$12,SavingsSupportTable,3,FALSE)*Worksheet!AO299*IFERROR(1+VLOOKUP(Worksheet!$C$12,SavingsSupportTable,MATCH(Worksheet!$G$13,HVACe_Options,0)+4,FALSE),1)/IF(Worksheet!M299&gt;0,Worksheet!M299,Worksheet!L299),""),"")</f>
        <v/>
      </c>
      <c r="K280" s="226" t="str">
        <f>IF(Worksheet!L299&lt;&gt;0, IFERROR(VLOOKUP(Worksheet!$C$12,SavingsSupportTable,2,FALSE)*Worksheet!AO299*IF(IFERROR(MATCH(Worksheet!$G$13,HVACe_Options,0),0)&gt;0,1+VLOOKUP(Worksheet!$C$12,SavingsSupportTable,4,FALSE),1)/IF(Worksheet!M299&gt;0,Worksheet!M299,Worksheet!L299),""),"")</f>
        <v/>
      </c>
      <c r="L280" s="226" t="str">
        <f t="shared" si="8"/>
        <v/>
      </c>
      <c r="M280" s="226" t="str">
        <f>IF(Worksheet!L299&lt;&gt;0,IFERROR(VLOOKUP(Worksheet!$C$12,SavingsSupportTable,3,FALSE)*Worksheet!AO299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299&gt;0,Worksheet!M299,Worksheet!L299),0),"")</f>
        <v/>
      </c>
      <c r="N280" s="226" t="str">
        <f t="shared" si="9"/>
        <v/>
      </c>
      <c r="R280">
        <f>IF(ISBLANK(Worksheet!M299)=FALSE,Worksheet!M299,"")</f>
        <v>0</v>
      </c>
      <c r="S280" t="str">
        <f>IF(Worksheet!A299="-","",IF(Worksheet!A299="",S279,Worksheet!A299))</f>
        <v/>
      </c>
      <c r="T280" t="str">
        <f>IF(S280="","",IF(AND(Worksheet!G299="",Worksheet!H299="")=TRUE,T279,IF(Worksheet!G299="","",Worksheet!G299)))</f>
        <v/>
      </c>
      <c r="U280" t="str">
        <f>IF(S280="","",IF(AND(Worksheet!G299="",Worksheet!H299="")=TRUE,U279,IF(Worksheet!H299="","",Worksheet!H299)))</f>
        <v/>
      </c>
      <c r="V280" t="str">
        <f>IF(Worksheet!N299="","",Worksheet!N299)</f>
        <v/>
      </c>
      <c r="W280" t="str">
        <f>IF(Worksheet!O299="","",Worksheet!O299)</f>
        <v/>
      </c>
      <c r="X280" t="str">
        <f>IF(Worksheet!F299=0,"",Worksheet!F299)</f>
        <v/>
      </c>
      <c r="Y280" t="str">
        <f>IF(Worksheet!P299=0,"",Worksheet!P299)</f>
        <v/>
      </c>
      <c r="AD280" s="21"/>
      <c r="AE280" s="21"/>
    </row>
    <row r="281" spans="1:31" x14ac:dyDescent="0.25">
      <c r="A281" t="str">
        <f>IF(ISERROR(VLOOKUP(Worksheet!N300,MeasureLookup,2,FALSE))=FALSE,VLOOKUP(Worksheet!N300,MeasureLookup,2,FALSE),"")</f>
        <v/>
      </c>
      <c r="D281">
        <f>IF(ISERROR(Worksheet!P300)=FALSE,Worksheet!P300,"")</f>
        <v>0</v>
      </c>
      <c r="E281" s="6" t="s">
        <v>727</v>
      </c>
      <c r="F281" s="178"/>
      <c r="G281" s="178"/>
      <c r="H281" s="224" t="str">
        <f>IF(Worksheet!AN300&lt;&gt;"",IF(Worksheet!AN300&gt;0,Worksheet!AN300/IF(Worksheet!M300&gt;0,Worksheet!M300,Worksheet!L300),""),"")</f>
        <v/>
      </c>
      <c r="I281" s="225">
        <f>IF(ISBLANK(Worksheet!L300)=FALSE,Worksheet!L300,"")</f>
        <v>0</v>
      </c>
      <c r="J281" s="226" t="str">
        <f>IF(Worksheet!L300&lt;&gt;0, IFERROR(VLOOKUP(Worksheet!$C$12,SavingsSupportTable,3,FALSE)*Worksheet!AO300*IFERROR(1+VLOOKUP(Worksheet!$C$12,SavingsSupportTable,MATCH(Worksheet!$G$13,HVACe_Options,0)+4,FALSE),1)/IF(Worksheet!M300&gt;0,Worksheet!M300,Worksheet!L300),""),"")</f>
        <v/>
      </c>
      <c r="K281" s="226" t="str">
        <f>IF(Worksheet!L300&lt;&gt;0, IFERROR(VLOOKUP(Worksheet!$C$12,SavingsSupportTable,2,FALSE)*Worksheet!AO300*IF(IFERROR(MATCH(Worksheet!$G$13,HVACe_Options,0),0)&gt;0,1+VLOOKUP(Worksheet!$C$12,SavingsSupportTable,4,FALSE),1)/IF(Worksheet!M300&gt;0,Worksheet!M300,Worksheet!L300),""),"")</f>
        <v/>
      </c>
      <c r="L281" s="226" t="str">
        <f t="shared" si="8"/>
        <v/>
      </c>
      <c r="M281" s="226" t="str">
        <f>IF(Worksheet!L300&lt;&gt;0,IFERROR(VLOOKUP(Worksheet!$C$12,SavingsSupportTable,3,FALSE)*Worksheet!AO300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300&gt;0,Worksheet!M300,Worksheet!L300),0),"")</f>
        <v/>
      </c>
      <c r="N281" s="226" t="str">
        <f t="shared" si="9"/>
        <v/>
      </c>
      <c r="R281">
        <f>IF(ISBLANK(Worksheet!M300)=FALSE,Worksheet!M300,"")</f>
        <v>0</v>
      </c>
      <c r="S281" t="str">
        <f>IF(Worksheet!A300="-","",IF(Worksheet!A300="",S280,Worksheet!A300))</f>
        <v/>
      </c>
      <c r="T281" t="str">
        <f>IF(S281="","",IF(AND(Worksheet!G300="",Worksheet!H300="")=TRUE,T280,IF(Worksheet!G300="","",Worksheet!G300)))</f>
        <v/>
      </c>
      <c r="U281" t="str">
        <f>IF(S281="","",IF(AND(Worksheet!G300="",Worksheet!H300="")=TRUE,U280,IF(Worksheet!H300="","",Worksheet!H300)))</f>
        <v/>
      </c>
      <c r="V281" t="str">
        <f>IF(Worksheet!N300="","",Worksheet!N300)</f>
        <v/>
      </c>
      <c r="W281" t="str">
        <f>IF(Worksheet!O300="","",Worksheet!O300)</f>
        <v/>
      </c>
      <c r="X281" t="str">
        <f>IF(Worksheet!F300=0,"",Worksheet!F300)</f>
        <v/>
      </c>
      <c r="Y281" t="str">
        <f>IF(Worksheet!P300=0,"",Worksheet!P300)</f>
        <v/>
      </c>
      <c r="AD281" s="21"/>
      <c r="AE281" s="21"/>
    </row>
    <row r="282" spans="1:31" x14ac:dyDescent="0.25">
      <c r="A282" t="str">
        <f>IF(ISERROR(VLOOKUP(Worksheet!N301,MeasureLookup,2,FALSE))=FALSE,VLOOKUP(Worksheet!N301,MeasureLookup,2,FALSE),"")</f>
        <v/>
      </c>
      <c r="D282">
        <f>IF(ISERROR(Worksheet!P301)=FALSE,Worksheet!P301,"")</f>
        <v>0</v>
      </c>
      <c r="E282" s="6" t="s">
        <v>727</v>
      </c>
      <c r="F282" s="178"/>
      <c r="G282" s="178"/>
      <c r="H282" s="224" t="str">
        <f>IF(Worksheet!AN301&lt;&gt;"",IF(Worksheet!AN301&gt;0,Worksheet!AN301/IF(Worksheet!M301&gt;0,Worksheet!M301,Worksheet!L301),""),"")</f>
        <v/>
      </c>
      <c r="I282" s="225">
        <f>IF(ISBLANK(Worksheet!L301)=FALSE,Worksheet!L301,"")</f>
        <v>0</v>
      </c>
      <c r="J282" s="226" t="str">
        <f>IF(Worksheet!L301&lt;&gt;0, IFERROR(VLOOKUP(Worksheet!$C$12,SavingsSupportTable,3,FALSE)*Worksheet!AO301*IFERROR(1+VLOOKUP(Worksheet!$C$12,SavingsSupportTable,MATCH(Worksheet!$G$13,HVACe_Options,0)+4,FALSE),1)/IF(Worksheet!M301&gt;0,Worksheet!M301,Worksheet!L301),""),"")</f>
        <v/>
      </c>
      <c r="K282" s="226" t="str">
        <f>IF(Worksheet!L301&lt;&gt;0, IFERROR(VLOOKUP(Worksheet!$C$12,SavingsSupportTable,2,FALSE)*Worksheet!AO301*IF(IFERROR(MATCH(Worksheet!$G$13,HVACe_Options,0),0)&gt;0,1+VLOOKUP(Worksheet!$C$12,SavingsSupportTable,4,FALSE),1)/IF(Worksheet!M301&gt;0,Worksheet!M301,Worksheet!L301),""),"")</f>
        <v/>
      </c>
      <c r="L282" s="226" t="str">
        <f t="shared" si="8"/>
        <v/>
      </c>
      <c r="M282" s="226" t="str">
        <f>IF(Worksheet!L301&lt;&gt;0,IFERROR(VLOOKUP(Worksheet!$C$12,SavingsSupportTable,3,FALSE)*Worksheet!AO301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301&gt;0,Worksheet!M301,Worksheet!L301),0),"")</f>
        <v/>
      </c>
      <c r="N282" s="226" t="str">
        <f t="shared" si="9"/>
        <v/>
      </c>
      <c r="R282">
        <f>IF(ISBLANK(Worksheet!M301)=FALSE,Worksheet!M301,"")</f>
        <v>0</v>
      </c>
      <c r="S282" t="str">
        <f>IF(Worksheet!A301="-","",IF(Worksheet!A301="",S281,Worksheet!A301))</f>
        <v/>
      </c>
      <c r="T282" t="str">
        <f>IF(S282="","",IF(AND(Worksheet!G301="",Worksheet!H301="")=TRUE,T281,IF(Worksheet!G301="","",Worksheet!G301)))</f>
        <v/>
      </c>
      <c r="U282" t="str">
        <f>IF(S282="","",IF(AND(Worksheet!G301="",Worksheet!H301="")=TRUE,U281,IF(Worksheet!H301="","",Worksheet!H301)))</f>
        <v/>
      </c>
      <c r="V282" t="str">
        <f>IF(Worksheet!N301="","",Worksheet!N301)</f>
        <v/>
      </c>
      <c r="W282" t="str">
        <f>IF(Worksheet!O301="","",Worksheet!O301)</f>
        <v/>
      </c>
      <c r="X282" t="str">
        <f>IF(Worksheet!F301=0,"",Worksheet!F301)</f>
        <v/>
      </c>
      <c r="Y282" t="str">
        <f>IF(Worksheet!P301=0,"",Worksheet!P301)</f>
        <v/>
      </c>
      <c r="AD282" s="21"/>
      <c r="AE282" s="21"/>
    </row>
    <row r="283" spans="1:31" x14ac:dyDescent="0.25">
      <c r="A283" t="str">
        <f>IF(ISERROR(VLOOKUP(Worksheet!N302,MeasureLookup,2,FALSE))=FALSE,VLOOKUP(Worksheet!N302,MeasureLookup,2,FALSE),"")</f>
        <v/>
      </c>
      <c r="D283">
        <f>IF(ISERROR(Worksheet!P302)=FALSE,Worksheet!P302,"")</f>
        <v>0</v>
      </c>
      <c r="E283" s="6" t="s">
        <v>727</v>
      </c>
      <c r="F283" s="178"/>
      <c r="G283" s="178"/>
      <c r="H283" s="224" t="str">
        <f>IF(Worksheet!AN302&lt;&gt;"",IF(Worksheet!AN302&gt;0,Worksheet!AN302/IF(Worksheet!M302&gt;0,Worksheet!M302,Worksheet!L302),""),"")</f>
        <v/>
      </c>
      <c r="I283" s="225">
        <f>IF(ISBLANK(Worksheet!L302)=FALSE,Worksheet!L302,"")</f>
        <v>0</v>
      </c>
      <c r="J283" s="226" t="str">
        <f>IF(Worksheet!L302&lt;&gt;0, IFERROR(VLOOKUP(Worksheet!$C$12,SavingsSupportTable,3,FALSE)*Worksheet!AO302*IFERROR(1+VLOOKUP(Worksheet!$C$12,SavingsSupportTable,MATCH(Worksheet!$G$13,HVACe_Options,0)+4,FALSE),1)/IF(Worksheet!M302&gt;0,Worksheet!M302,Worksheet!L302),""),"")</f>
        <v/>
      </c>
      <c r="K283" s="226" t="str">
        <f>IF(Worksheet!L302&lt;&gt;0, IFERROR(VLOOKUP(Worksheet!$C$12,SavingsSupportTable,2,FALSE)*Worksheet!AO302*IF(IFERROR(MATCH(Worksheet!$G$13,HVACe_Options,0),0)&gt;0,1+VLOOKUP(Worksheet!$C$12,SavingsSupportTable,4,FALSE),1)/IF(Worksheet!M302&gt;0,Worksheet!M302,Worksheet!L302),""),"")</f>
        <v/>
      </c>
      <c r="L283" s="226" t="str">
        <f t="shared" si="8"/>
        <v/>
      </c>
      <c r="M283" s="226" t="str">
        <f>IF(Worksheet!L302&lt;&gt;0,IFERROR(VLOOKUP(Worksheet!$C$12,SavingsSupportTable,3,FALSE)*Worksheet!AO302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302&gt;0,Worksheet!M302,Worksheet!L302),0),"")</f>
        <v/>
      </c>
      <c r="N283" s="226" t="str">
        <f t="shared" si="9"/>
        <v/>
      </c>
      <c r="R283">
        <f>IF(ISBLANK(Worksheet!M302)=FALSE,Worksheet!M302,"")</f>
        <v>0</v>
      </c>
      <c r="S283" t="str">
        <f>IF(Worksheet!A302="-","",IF(Worksheet!A302="",S282,Worksheet!A302))</f>
        <v/>
      </c>
      <c r="T283" t="str">
        <f>IF(S283="","",IF(AND(Worksheet!G302="",Worksheet!H302="")=TRUE,T282,IF(Worksheet!G302="","",Worksheet!G302)))</f>
        <v/>
      </c>
      <c r="U283" t="str">
        <f>IF(S283="","",IF(AND(Worksheet!G302="",Worksheet!H302="")=TRUE,U282,IF(Worksheet!H302="","",Worksheet!H302)))</f>
        <v/>
      </c>
      <c r="V283" t="str">
        <f>IF(Worksheet!N302="","",Worksheet!N302)</f>
        <v/>
      </c>
      <c r="W283" t="str">
        <f>IF(Worksheet!O302="","",Worksheet!O302)</f>
        <v/>
      </c>
      <c r="X283" t="str">
        <f>IF(Worksheet!F302=0,"",Worksheet!F302)</f>
        <v/>
      </c>
      <c r="Y283" t="str">
        <f>IF(Worksheet!P302=0,"",Worksheet!P302)</f>
        <v/>
      </c>
      <c r="AD283" s="21"/>
      <c r="AE283" s="21"/>
    </row>
    <row r="284" spans="1:31" x14ac:dyDescent="0.25">
      <c r="A284" t="str">
        <f>IF(ISERROR(VLOOKUP(Worksheet!N303,MeasureLookup,2,FALSE))=FALSE,VLOOKUP(Worksheet!N303,MeasureLookup,2,FALSE),"")</f>
        <v/>
      </c>
      <c r="D284">
        <f>IF(ISERROR(Worksheet!P303)=FALSE,Worksheet!P303,"")</f>
        <v>0</v>
      </c>
      <c r="E284" s="6" t="s">
        <v>727</v>
      </c>
      <c r="F284" s="178"/>
      <c r="G284" s="178"/>
      <c r="H284" s="224" t="str">
        <f>IF(Worksheet!AN303&lt;&gt;"",IF(Worksheet!AN303&gt;0,Worksheet!AN303/IF(Worksheet!M303&gt;0,Worksheet!M303,Worksheet!L303),""),"")</f>
        <v/>
      </c>
      <c r="I284" s="225">
        <f>IF(ISBLANK(Worksheet!L303)=FALSE,Worksheet!L303,"")</f>
        <v>0</v>
      </c>
      <c r="J284" s="226" t="str">
        <f>IF(Worksheet!L303&lt;&gt;0, IFERROR(VLOOKUP(Worksheet!$C$12,SavingsSupportTable,3,FALSE)*Worksheet!AO303*IFERROR(1+VLOOKUP(Worksheet!$C$12,SavingsSupportTable,MATCH(Worksheet!$G$13,HVACe_Options,0)+4,FALSE),1)/IF(Worksheet!M303&gt;0,Worksheet!M303,Worksheet!L303),""),"")</f>
        <v/>
      </c>
      <c r="K284" s="226" t="str">
        <f>IF(Worksheet!L303&lt;&gt;0, IFERROR(VLOOKUP(Worksheet!$C$12,SavingsSupportTable,2,FALSE)*Worksheet!AO303*IF(IFERROR(MATCH(Worksheet!$G$13,HVACe_Options,0),0)&gt;0,1+VLOOKUP(Worksheet!$C$12,SavingsSupportTable,4,FALSE),1)/IF(Worksheet!M303&gt;0,Worksheet!M303,Worksheet!L303),""),"")</f>
        <v/>
      </c>
      <c r="L284" s="226" t="str">
        <f t="shared" si="8"/>
        <v/>
      </c>
      <c r="M284" s="226" t="str">
        <f>IF(Worksheet!L303&lt;&gt;0,IFERROR(VLOOKUP(Worksheet!$C$12,SavingsSupportTable,3,FALSE)*Worksheet!AO303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303&gt;0,Worksheet!M303,Worksheet!L303),0),"")</f>
        <v/>
      </c>
      <c r="N284" s="226" t="str">
        <f t="shared" si="9"/>
        <v/>
      </c>
      <c r="R284">
        <f>IF(ISBLANK(Worksheet!M303)=FALSE,Worksheet!M303,"")</f>
        <v>0</v>
      </c>
      <c r="S284" t="str">
        <f>IF(Worksheet!A303="-","",IF(Worksheet!A303="",S283,Worksheet!A303))</f>
        <v/>
      </c>
      <c r="T284" t="str">
        <f>IF(S284="","",IF(AND(Worksheet!G303="",Worksheet!H303="")=TRUE,T283,IF(Worksheet!G303="","",Worksheet!G303)))</f>
        <v/>
      </c>
      <c r="U284" t="str">
        <f>IF(S284="","",IF(AND(Worksheet!G303="",Worksheet!H303="")=TRUE,U283,IF(Worksheet!H303="","",Worksheet!H303)))</f>
        <v/>
      </c>
      <c r="V284" t="str">
        <f>IF(Worksheet!N303="","",Worksheet!N303)</f>
        <v/>
      </c>
      <c r="W284" t="str">
        <f>IF(Worksheet!O303="","",Worksheet!O303)</f>
        <v/>
      </c>
      <c r="X284" t="str">
        <f>IF(Worksheet!F303=0,"",Worksheet!F303)</f>
        <v/>
      </c>
      <c r="Y284" t="str">
        <f>IF(Worksheet!P303=0,"",Worksheet!P303)</f>
        <v/>
      </c>
      <c r="AD284" s="21"/>
      <c r="AE284" s="21"/>
    </row>
    <row r="285" spans="1:31" x14ac:dyDescent="0.25">
      <c r="A285" t="str">
        <f>IF(ISERROR(VLOOKUP(Worksheet!N304,MeasureLookup,2,FALSE))=FALSE,VLOOKUP(Worksheet!N304,MeasureLookup,2,FALSE),"")</f>
        <v/>
      </c>
      <c r="D285">
        <f>IF(ISERROR(Worksheet!P304)=FALSE,Worksheet!P304,"")</f>
        <v>0</v>
      </c>
      <c r="E285" s="6" t="s">
        <v>727</v>
      </c>
      <c r="F285" s="178"/>
      <c r="G285" s="178"/>
      <c r="H285" s="224" t="str">
        <f>IF(Worksheet!AN304&lt;&gt;"",IF(Worksheet!AN304&gt;0,Worksheet!AN304/IF(Worksheet!M304&gt;0,Worksheet!M304,Worksheet!L304),""),"")</f>
        <v/>
      </c>
      <c r="I285" s="225">
        <f>IF(ISBLANK(Worksheet!L304)=FALSE,Worksheet!L304,"")</f>
        <v>0</v>
      </c>
      <c r="J285" s="226" t="str">
        <f>IF(Worksheet!L304&lt;&gt;0, IFERROR(VLOOKUP(Worksheet!$C$12,SavingsSupportTable,3,FALSE)*Worksheet!AO304*IFERROR(1+VLOOKUP(Worksheet!$C$12,SavingsSupportTable,MATCH(Worksheet!$G$13,HVACe_Options,0)+4,FALSE),1)/IF(Worksheet!M304&gt;0,Worksheet!M304,Worksheet!L304),""),"")</f>
        <v/>
      </c>
      <c r="K285" s="226" t="str">
        <f>IF(Worksheet!L304&lt;&gt;0, IFERROR(VLOOKUP(Worksheet!$C$12,SavingsSupportTable,2,FALSE)*Worksheet!AO304*IF(IFERROR(MATCH(Worksheet!$G$13,HVACe_Options,0),0)&gt;0,1+VLOOKUP(Worksheet!$C$12,SavingsSupportTable,4,FALSE),1)/IF(Worksheet!M304&gt;0,Worksheet!M304,Worksheet!L304),""),"")</f>
        <v/>
      </c>
      <c r="L285" s="226" t="str">
        <f t="shared" si="8"/>
        <v/>
      </c>
      <c r="M285" s="226" t="str">
        <f>IF(Worksheet!L304&lt;&gt;0,IFERROR(VLOOKUP(Worksheet!$C$12,SavingsSupportTable,3,FALSE)*Worksheet!AO304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304&gt;0,Worksheet!M304,Worksheet!L304),0),"")</f>
        <v/>
      </c>
      <c r="N285" s="226" t="str">
        <f t="shared" si="9"/>
        <v/>
      </c>
      <c r="R285">
        <f>IF(ISBLANK(Worksheet!M304)=FALSE,Worksheet!M304,"")</f>
        <v>0</v>
      </c>
      <c r="S285" t="str">
        <f>IF(Worksheet!A304="-","",IF(Worksheet!A304="",S284,Worksheet!A304))</f>
        <v/>
      </c>
      <c r="T285" t="str">
        <f>IF(S285="","",IF(AND(Worksheet!G304="",Worksheet!H304="")=TRUE,T284,IF(Worksheet!G304="","",Worksheet!G304)))</f>
        <v/>
      </c>
      <c r="U285" t="str">
        <f>IF(S285="","",IF(AND(Worksheet!G304="",Worksheet!H304="")=TRUE,U284,IF(Worksheet!H304="","",Worksheet!H304)))</f>
        <v/>
      </c>
      <c r="V285" t="str">
        <f>IF(Worksheet!N304="","",Worksheet!N304)</f>
        <v/>
      </c>
      <c r="W285" t="str">
        <f>IF(Worksheet!O304="","",Worksheet!O304)</f>
        <v/>
      </c>
      <c r="X285" t="str">
        <f>IF(Worksheet!F304=0,"",Worksheet!F304)</f>
        <v/>
      </c>
      <c r="Y285" t="str">
        <f>IF(Worksheet!P304=0,"",Worksheet!P304)</f>
        <v/>
      </c>
      <c r="AD285" s="21"/>
      <c r="AE285" s="21"/>
    </row>
    <row r="286" spans="1:31" x14ac:dyDescent="0.25">
      <c r="A286" t="str">
        <f>IF(ISERROR(VLOOKUP(Worksheet!N305,MeasureLookup,2,FALSE))=FALSE,VLOOKUP(Worksheet!N305,MeasureLookup,2,FALSE),"")</f>
        <v/>
      </c>
      <c r="D286">
        <f>IF(ISERROR(Worksheet!P305)=FALSE,Worksheet!P305,"")</f>
        <v>0</v>
      </c>
      <c r="E286" s="6" t="s">
        <v>727</v>
      </c>
      <c r="F286" s="178"/>
      <c r="G286" s="178"/>
      <c r="H286" s="224" t="str">
        <f>IF(Worksheet!AN305&lt;&gt;"",IF(Worksheet!AN305&gt;0,Worksheet!AN305/IF(Worksheet!M305&gt;0,Worksheet!M305,Worksheet!L305),""),"")</f>
        <v/>
      </c>
      <c r="I286" s="225">
        <f>IF(ISBLANK(Worksheet!L305)=FALSE,Worksheet!L305,"")</f>
        <v>0</v>
      </c>
      <c r="J286" s="226" t="str">
        <f>IF(Worksheet!L305&lt;&gt;0, IFERROR(VLOOKUP(Worksheet!$C$12,SavingsSupportTable,3,FALSE)*Worksheet!AO305*IFERROR(1+VLOOKUP(Worksheet!$C$12,SavingsSupportTable,MATCH(Worksheet!$G$13,HVACe_Options,0)+4,FALSE),1)/IF(Worksheet!M305&gt;0,Worksheet!M305,Worksheet!L305),""),"")</f>
        <v/>
      </c>
      <c r="K286" s="226" t="str">
        <f>IF(Worksheet!L305&lt;&gt;0, IFERROR(VLOOKUP(Worksheet!$C$12,SavingsSupportTable,2,FALSE)*Worksheet!AO305*IF(IFERROR(MATCH(Worksheet!$G$13,HVACe_Options,0),0)&gt;0,1+VLOOKUP(Worksheet!$C$12,SavingsSupportTable,4,FALSE),1)/IF(Worksheet!M305&gt;0,Worksheet!M305,Worksheet!L305),""),"")</f>
        <v/>
      </c>
      <c r="L286" s="226" t="str">
        <f t="shared" si="8"/>
        <v/>
      </c>
      <c r="M286" s="226" t="str">
        <f>IF(Worksheet!L305&lt;&gt;0,IFERROR(VLOOKUP(Worksheet!$C$12,SavingsSupportTable,3,FALSE)*Worksheet!AO305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305&gt;0,Worksheet!M305,Worksheet!L305),0),"")</f>
        <v/>
      </c>
      <c r="N286" s="226" t="str">
        <f t="shared" si="9"/>
        <v/>
      </c>
      <c r="R286">
        <f>IF(ISBLANK(Worksheet!M305)=FALSE,Worksheet!M305,"")</f>
        <v>0</v>
      </c>
      <c r="S286" t="str">
        <f>IF(Worksheet!A305="-","",IF(Worksheet!A305="",S285,Worksheet!A305))</f>
        <v/>
      </c>
      <c r="T286" t="str">
        <f>IF(S286="","",IF(AND(Worksheet!G305="",Worksheet!H305="")=TRUE,T285,IF(Worksheet!G305="","",Worksheet!G305)))</f>
        <v/>
      </c>
      <c r="U286" t="str">
        <f>IF(S286="","",IF(AND(Worksheet!G305="",Worksheet!H305="")=TRUE,U285,IF(Worksheet!H305="","",Worksheet!H305)))</f>
        <v/>
      </c>
      <c r="V286" t="str">
        <f>IF(Worksheet!N305="","",Worksheet!N305)</f>
        <v/>
      </c>
      <c r="W286" t="str">
        <f>IF(Worksheet!O305="","",Worksheet!O305)</f>
        <v/>
      </c>
      <c r="X286" t="str">
        <f>IF(Worksheet!F305=0,"",Worksheet!F305)</f>
        <v/>
      </c>
      <c r="Y286" t="str">
        <f>IF(Worksheet!P305=0,"",Worksheet!P305)</f>
        <v/>
      </c>
      <c r="AD286" s="21"/>
      <c r="AE286" s="21"/>
    </row>
    <row r="287" spans="1:31" x14ac:dyDescent="0.25">
      <c r="A287" t="str">
        <f>IF(ISERROR(VLOOKUP(Worksheet!N306,MeasureLookup,2,FALSE))=FALSE,VLOOKUP(Worksheet!N306,MeasureLookup,2,FALSE),"")</f>
        <v/>
      </c>
      <c r="D287">
        <f>IF(ISERROR(Worksheet!P306)=FALSE,Worksheet!P306,"")</f>
        <v>0</v>
      </c>
      <c r="E287" s="6" t="s">
        <v>727</v>
      </c>
      <c r="F287" s="178"/>
      <c r="G287" s="178"/>
      <c r="H287" s="224" t="str">
        <f>IF(Worksheet!AN306&lt;&gt;"",IF(Worksheet!AN306&gt;0,Worksheet!AN306/IF(Worksheet!M306&gt;0,Worksheet!M306,Worksheet!L306),""),"")</f>
        <v/>
      </c>
      <c r="I287" s="225">
        <f>IF(ISBLANK(Worksheet!L306)=FALSE,Worksheet!L306,"")</f>
        <v>0</v>
      </c>
      <c r="J287" s="226" t="str">
        <f>IF(Worksheet!L306&lt;&gt;0, IFERROR(VLOOKUP(Worksheet!$C$12,SavingsSupportTable,3,FALSE)*Worksheet!AO306*IFERROR(1+VLOOKUP(Worksheet!$C$12,SavingsSupportTable,MATCH(Worksheet!$G$13,HVACe_Options,0)+4,FALSE),1)/IF(Worksheet!M306&gt;0,Worksheet!M306,Worksheet!L306),""),"")</f>
        <v/>
      </c>
      <c r="K287" s="226" t="str">
        <f>IF(Worksheet!L306&lt;&gt;0, IFERROR(VLOOKUP(Worksheet!$C$12,SavingsSupportTable,2,FALSE)*Worksheet!AO306*IF(IFERROR(MATCH(Worksheet!$G$13,HVACe_Options,0),0)&gt;0,1+VLOOKUP(Worksheet!$C$12,SavingsSupportTable,4,FALSE),1)/IF(Worksheet!M306&gt;0,Worksheet!M306,Worksheet!L306),""),"")</f>
        <v/>
      </c>
      <c r="L287" s="226" t="str">
        <f t="shared" si="8"/>
        <v/>
      </c>
      <c r="M287" s="226" t="str">
        <f>IF(Worksheet!L306&lt;&gt;0,IFERROR(VLOOKUP(Worksheet!$C$12,SavingsSupportTable,3,FALSE)*Worksheet!AO306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306&gt;0,Worksheet!M306,Worksheet!L306),0),"")</f>
        <v/>
      </c>
      <c r="N287" s="226" t="str">
        <f t="shared" si="9"/>
        <v/>
      </c>
      <c r="R287">
        <f>IF(ISBLANK(Worksheet!M306)=FALSE,Worksheet!M306,"")</f>
        <v>0</v>
      </c>
      <c r="S287" t="str">
        <f>IF(Worksheet!A306="-","",IF(Worksheet!A306="",S286,Worksheet!A306))</f>
        <v/>
      </c>
      <c r="T287" t="str">
        <f>IF(S287="","",IF(AND(Worksheet!G306="",Worksheet!H306="")=TRUE,T286,IF(Worksheet!G306="","",Worksheet!G306)))</f>
        <v/>
      </c>
      <c r="U287" t="str">
        <f>IF(S287="","",IF(AND(Worksheet!G306="",Worksheet!H306="")=TRUE,U286,IF(Worksheet!H306="","",Worksheet!H306)))</f>
        <v/>
      </c>
      <c r="V287" t="str">
        <f>IF(Worksheet!N306="","",Worksheet!N306)</f>
        <v/>
      </c>
      <c r="W287" t="str">
        <f>IF(Worksheet!O306="","",Worksheet!O306)</f>
        <v/>
      </c>
      <c r="X287" t="str">
        <f>IF(Worksheet!F306=0,"",Worksheet!F306)</f>
        <v/>
      </c>
      <c r="Y287" t="str">
        <f>IF(Worksheet!P306=0,"",Worksheet!P306)</f>
        <v/>
      </c>
      <c r="AD287" s="21"/>
      <c r="AE287" s="21"/>
    </row>
    <row r="288" spans="1:31" x14ac:dyDescent="0.25">
      <c r="A288" t="str">
        <f>IF(ISERROR(VLOOKUP(Worksheet!N307,MeasureLookup,2,FALSE))=FALSE,VLOOKUP(Worksheet!N307,MeasureLookup,2,FALSE),"")</f>
        <v/>
      </c>
      <c r="D288">
        <f>IF(ISERROR(Worksheet!P307)=FALSE,Worksheet!P307,"")</f>
        <v>0</v>
      </c>
      <c r="E288" s="6" t="s">
        <v>727</v>
      </c>
      <c r="F288" s="178"/>
      <c r="G288" s="178"/>
      <c r="H288" s="224" t="str">
        <f>IF(Worksheet!AN307&lt;&gt;"",IF(Worksheet!AN307&gt;0,Worksheet!AN307/IF(Worksheet!M307&gt;0,Worksheet!M307,Worksheet!L307),""),"")</f>
        <v/>
      </c>
      <c r="I288" s="225">
        <f>IF(ISBLANK(Worksheet!L307)=FALSE,Worksheet!L307,"")</f>
        <v>0</v>
      </c>
      <c r="J288" s="226" t="str">
        <f>IF(Worksheet!L307&lt;&gt;0, IFERROR(VLOOKUP(Worksheet!$C$12,SavingsSupportTable,3,FALSE)*Worksheet!AO307*IFERROR(1+VLOOKUP(Worksheet!$C$12,SavingsSupportTable,MATCH(Worksheet!$G$13,HVACe_Options,0)+4,FALSE),1)/IF(Worksheet!M307&gt;0,Worksheet!M307,Worksheet!L307),""),"")</f>
        <v/>
      </c>
      <c r="K288" s="226" t="str">
        <f>IF(Worksheet!L307&lt;&gt;0, IFERROR(VLOOKUP(Worksheet!$C$12,SavingsSupportTable,2,FALSE)*Worksheet!AO307*IF(IFERROR(MATCH(Worksheet!$G$13,HVACe_Options,0),0)&gt;0,1+VLOOKUP(Worksheet!$C$12,SavingsSupportTable,4,FALSE),1)/IF(Worksheet!M307&gt;0,Worksheet!M307,Worksheet!L307),""),"")</f>
        <v/>
      </c>
      <c r="L288" s="226" t="str">
        <f t="shared" si="8"/>
        <v/>
      </c>
      <c r="M288" s="226" t="str">
        <f>IF(Worksheet!L307&lt;&gt;0,IFERROR(VLOOKUP(Worksheet!$C$12,SavingsSupportTable,3,FALSE)*Worksheet!AO307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307&gt;0,Worksheet!M307,Worksheet!L307),0),"")</f>
        <v/>
      </c>
      <c r="N288" s="226" t="str">
        <f t="shared" si="9"/>
        <v/>
      </c>
      <c r="R288">
        <f>IF(ISBLANK(Worksheet!M307)=FALSE,Worksheet!M307,"")</f>
        <v>0</v>
      </c>
      <c r="S288" t="str">
        <f>IF(Worksheet!A307="-","",IF(Worksheet!A307="",S287,Worksheet!A307))</f>
        <v/>
      </c>
      <c r="T288" t="str">
        <f>IF(S288="","",IF(AND(Worksheet!G307="",Worksheet!H307="")=TRUE,T287,IF(Worksheet!G307="","",Worksheet!G307)))</f>
        <v/>
      </c>
      <c r="U288" t="str">
        <f>IF(S288="","",IF(AND(Worksheet!G307="",Worksheet!H307="")=TRUE,U287,IF(Worksheet!H307="","",Worksheet!H307)))</f>
        <v/>
      </c>
      <c r="V288" t="str">
        <f>IF(Worksheet!N307="","",Worksheet!N307)</f>
        <v/>
      </c>
      <c r="W288" t="str">
        <f>IF(Worksheet!O307="","",Worksheet!O307)</f>
        <v/>
      </c>
      <c r="X288" t="str">
        <f>IF(Worksheet!F307=0,"",Worksheet!F307)</f>
        <v/>
      </c>
      <c r="Y288" t="str">
        <f>IF(Worksheet!P307=0,"",Worksheet!P307)</f>
        <v/>
      </c>
      <c r="AD288" s="21"/>
      <c r="AE288" s="21"/>
    </row>
    <row r="289" spans="1:31" x14ac:dyDescent="0.25">
      <c r="A289" t="str">
        <f>IF(ISERROR(VLOOKUP(Worksheet!N308,MeasureLookup,2,FALSE))=FALSE,VLOOKUP(Worksheet!N308,MeasureLookup,2,FALSE),"")</f>
        <v/>
      </c>
      <c r="D289">
        <f>IF(ISERROR(Worksheet!P308)=FALSE,Worksheet!P308,"")</f>
        <v>0</v>
      </c>
      <c r="E289" s="6" t="s">
        <v>727</v>
      </c>
      <c r="F289" s="178"/>
      <c r="G289" s="178"/>
      <c r="H289" s="224" t="str">
        <f>IF(Worksheet!AN308&lt;&gt;"",IF(Worksheet!AN308&gt;0,Worksheet!AN308/IF(Worksheet!M308&gt;0,Worksheet!M308,Worksheet!L308),""),"")</f>
        <v/>
      </c>
      <c r="I289" s="225">
        <f>IF(ISBLANK(Worksheet!L308)=FALSE,Worksheet!L308,"")</f>
        <v>0</v>
      </c>
      <c r="J289" s="226" t="str">
        <f>IF(Worksheet!L308&lt;&gt;0, IFERROR(VLOOKUP(Worksheet!$C$12,SavingsSupportTable,3,FALSE)*Worksheet!AO308*IFERROR(1+VLOOKUP(Worksheet!$C$12,SavingsSupportTable,MATCH(Worksheet!$G$13,HVACe_Options,0)+4,FALSE),1)/IF(Worksheet!M308&gt;0,Worksheet!M308,Worksheet!L308),""),"")</f>
        <v/>
      </c>
      <c r="K289" s="226" t="str">
        <f>IF(Worksheet!L308&lt;&gt;0, IFERROR(VLOOKUP(Worksheet!$C$12,SavingsSupportTable,2,FALSE)*Worksheet!AO308*IF(IFERROR(MATCH(Worksheet!$G$13,HVACe_Options,0),0)&gt;0,1+VLOOKUP(Worksheet!$C$12,SavingsSupportTable,4,FALSE),1)/IF(Worksheet!M308&gt;0,Worksheet!M308,Worksheet!L308),""),"")</f>
        <v/>
      </c>
      <c r="L289" s="226" t="str">
        <f t="shared" si="8"/>
        <v/>
      </c>
      <c r="M289" s="226" t="str">
        <f>IF(Worksheet!L308&lt;&gt;0,IFERROR(VLOOKUP(Worksheet!$C$12,SavingsSupportTable,3,FALSE)*Worksheet!AO308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308&gt;0,Worksheet!M308,Worksheet!L308),0),"")</f>
        <v/>
      </c>
      <c r="N289" s="226" t="str">
        <f t="shared" si="9"/>
        <v/>
      </c>
      <c r="R289">
        <f>IF(ISBLANK(Worksheet!M308)=FALSE,Worksheet!M308,"")</f>
        <v>0</v>
      </c>
      <c r="S289" t="str">
        <f>IF(Worksheet!A308="-","",IF(Worksheet!A308="",S288,Worksheet!A308))</f>
        <v/>
      </c>
      <c r="T289" t="str">
        <f>IF(S289="","",IF(AND(Worksheet!G308="",Worksheet!H308="")=TRUE,T288,IF(Worksheet!G308="","",Worksheet!G308)))</f>
        <v/>
      </c>
      <c r="U289" t="str">
        <f>IF(S289="","",IF(AND(Worksheet!G308="",Worksheet!H308="")=TRUE,U288,IF(Worksheet!H308="","",Worksheet!H308)))</f>
        <v/>
      </c>
      <c r="V289" t="str">
        <f>IF(Worksheet!N308="","",Worksheet!N308)</f>
        <v/>
      </c>
      <c r="W289" t="str">
        <f>IF(Worksheet!O308="","",Worksheet!O308)</f>
        <v/>
      </c>
      <c r="X289" t="str">
        <f>IF(Worksheet!F308=0,"",Worksheet!F308)</f>
        <v/>
      </c>
      <c r="Y289" t="str">
        <f>IF(Worksheet!P308=0,"",Worksheet!P308)</f>
        <v/>
      </c>
      <c r="AD289" s="21"/>
      <c r="AE289" s="21"/>
    </row>
    <row r="290" spans="1:31" x14ac:dyDescent="0.25">
      <c r="A290" t="str">
        <f>IF(ISERROR(VLOOKUP(Worksheet!N309,MeasureLookup,2,FALSE))=FALSE,VLOOKUP(Worksheet!N309,MeasureLookup,2,FALSE),"")</f>
        <v/>
      </c>
      <c r="D290">
        <f>IF(ISERROR(Worksheet!P309)=FALSE,Worksheet!P309,"")</f>
        <v>0</v>
      </c>
      <c r="E290" s="6" t="s">
        <v>727</v>
      </c>
      <c r="F290" s="178"/>
      <c r="G290" s="178"/>
      <c r="H290" s="224" t="str">
        <f>IF(Worksheet!AN309&lt;&gt;"",IF(Worksheet!AN309&gt;0,Worksheet!AN309/IF(Worksheet!M309&gt;0,Worksheet!M309,Worksheet!L309),""),"")</f>
        <v/>
      </c>
      <c r="I290" s="225">
        <f>IF(ISBLANK(Worksheet!L309)=FALSE,Worksheet!L309,"")</f>
        <v>0</v>
      </c>
      <c r="J290" s="226" t="str">
        <f>IF(Worksheet!L309&lt;&gt;0, IFERROR(VLOOKUP(Worksheet!$C$12,SavingsSupportTable,3,FALSE)*Worksheet!AO309*IFERROR(1+VLOOKUP(Worksheet!$C$12,SavingsSupportTable,MATCH(Worksheet!$G$13,HVACe_Options,0)+4,FALSE),1)/IF(Worksheet!M309&gt;0,Worksheet!M309,Worksheet!L309),""),"")</f>
        <v/>
      </c>
      <c r="K290" s="226" t="str">
        <f>IF(Worksheet!L309&lt;&gt;0, IFERROR(VLOOKUP(Worksheet!$C$12,SavingsSupportTable,2,FALSE)*Worksheet!AO309*IF(IFERROR(MATCH(Worksheet!$G$13,HVACe_Options,0),0)&gt;0,1+VLOOKUP(Worksheet!$C$12,SavingsSupportTable,4,FALSE),1)/IF(Worksheet!M309&gt;0,Worksheet!M309,Worksheet!L309),""),"")</f>
        <v/>
      </c>
      <c r="L290" s="226" t="str">
        <f t="shared" si="8"/>
        <v/>
      </c>
      <c r="M290" s="226" t="str">
        <f>IF(Worksheet!L309&lt;&gt;0,IFERROR(VLOOKUP(Worksheet!$C$12,SavingsSupportTable,3,FALSE)*Worksheet!AO309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309&gt;0,Worksheet!M309,Worksheet!L309),0),"")</f>
        <v/>
      </c>
      <c r="N290" s="226" t="str">
        <f t="shared" si="9"/>
        <v/>
      </c>
      <c r="R290">
        <f>IF(ISBLANK(Worksheet!M309)=FALSE,Worksheet!M309,"")</f>
        <v>0</v>
      </c>
      <c r="S290" t="str">
        <f>IF(Worksheet!A309="-","",IF(Worksheet!A309="",S289,Worksheet!A309))</f>
        <v/>
      </c>
      <c r="T290" t="str">
        <f>IF(S290="","",IF(AND(Worksheet!G309="",Worksheet!H309="")=TRUE,T289,IF(Worksheet!G309="","",Worksheet!G309)))</f>
        <v/>
      </c>
      <c r="U290" t="str">
        <f>IF(S290="","",IF(AND(Worksheet!G309="",Worksheet!H309="")=TRUE,U289,IF(Worksheet!H309="","",Worksheet!H309)))</f>
        <v/>
      </c>
      <c r="V290" t="str">
        <f>IF(Worksheet!N309="","",Worksheet!N309)</f>
        <v/>
      </c>
      <c r="W290" t="str">
        <f>IF(Worksheet!O309="","",Worksheet!O309)</f>
        <v/>
      </c>
      <c r="X290" t="str">
        <f>IF(Worksheet!F309=0,"",Worksheet!F309)</f>
        <v/>
      </c>
      <c r="Y290" t="str">
        <f>IF(Worksheet!P309=0,"",Worksheet!P309)</f>
        <v/>
      </c>
      <c r="AD290" s="21"/>
      <c r="AE290" s="21"/>
    </row>
    <row r="291" spans="1:31" x14ac:dyDescent="0.25">
      <c r="A291" t="str">
        <f>IF(ISERROR(VLOOKUP(Worksheet!N310,MeasureLookup,2,FALSE))=FALSE,VLOOKUP(Worksheet!N310,MeasureLookup,2,FALSE),"")</f>
        <v/>
      </c>
      <c r="D291">
        <f>IF(ISERROR(Worksheet!P310)=FALSE,Worksheet!P310,"")</f>
        <v>0</v>
      </c>
      <c r="E291" s="6" t="s">
        <v>727</v>
      </c>
      <c r="F291" s="178"/>
      <c r="G291" s="178"/>
      <c r="H291" s="224" t="str">
        <f>IF(Worksheet!AN310&lt;&gt;"",IF(Worksheet!AN310&gt;0,Worksheet!AN310/IF(Worksheet!M310&gt;0,Worksheet!M310,Worksheet!L310),""),"")</f>
        <v/>
      </c>
      <c r="I291" s="225">
        <f>IF(ISBLANK(Worksheet!L310)=FALSE,Worksheet!L310,"")</f>
        <v>0</v>
      </c>
      <c r="J291" s="226" t="str">
        <f>IF(Worksheet!L310&lt;&gt;0, IFERROR(VLOOKUP(Worksheet!$C$12,SavingsSupportTable,3,FALSE)*Worksheet!AO310*IFERROR(1+VLOOKUP(Worksheet!$C$12,SavingsSupportTable,MATCH(Worksheet!$G$13,HVACe_Options,0)+4,FALSE),1)/IF(Worksheet!M310&gt;0,Worksheet!M310,Worksheet!L310),""),"")</f>
        <v/>
      </c>
      <c r="K291" s="226" t="str">
        <f>IF(Worksheet!L310&lt;&gt;0, IFERROR(VLOOKUP(Worksheet!$C$12,SavingsSupportTable,2,FALSE)*Worksheet!AO310*IF(IFERROR(MATCH(Worksheet!$G$13,HVACe_Options,0),0)&gt;0,1+VLOOKUP(Worksheet!$C$12,SavingsSupportTable,4,FALSE),1)/IF(Worksheet!M310&gt;0,Worksheet!M310,Worksheet!L310),""),"")</f>
        <v/>
      </c>
      <c r="L291" s="226" t="str">
        <f t="shared" si="8"/>
        <v/>
      </c>
      <c r="M291" s="226" t="str">
        <f>IF(Worksheet!L310&lt;&gt;0,IFERROR(VLOOKUP(Worksheet!$C$12,SavingsSupportTable,3,FALSE)*Worksheet!AO310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310&gt;0,Worksheet!M310,Worksheet!L310),0),"")</f>
        <v/>
      </c>
      <c r="N291" s="226" t="str">
        <f t="shared" si="9"/>
        <v/>
      </c>
      <c r="R291">
        <f>IF(ISBLANK(Worksheet!M310)=FALSE,Worksheet!M310,"")</f>
        <v>0</v>
      </c>
      <c r="S291" t="str">
        <f>IF(Worksheet!A310="-","",IF(Worksheet!A310="",S290,Worksheet!A310))</f>
        <v/>
      </c>
      <c r="T291" t="str">
        <f>IF(S291="","",IF(AND(Worksheet!G310="",Worksheet!H310="")=TRUE,T290,IF(Worksheet!G310="","",Worksheet!G310)))</f>
        <v/>
      </c>
      <c r="U291" t="str">
        <f>IF(S291="","",IF(AND(Worksheet!G310="",Worksheet!H310="")=TRUE,U290,IF(Worksheet!H310="","",Worksheet!H310)))</f>
        <v/>
      </c>
      <c r="V291" t="str">
        <f>IF(Worksheet!N310="","",Worksheet!N310)</f>
        <v/>
      </c>
      <c r="W291" t="str">
        <f>IF(Worksheet!O310="","",Worksheet!O310)</f>
        <v/>
      </c>
      <c r="X291" t="str">
        <f>IF(Worksheet!F310=0,"",Worksheet!F310)</f>
        <v/>
      </c>
      <c r="Y291" t="str">
        <f>IF(Worksheet!P310=0,"",Worksheet!P310)</f>
        <v/>
      </c>
      <c r="AD291" s="21"/>
      <c r="AE291" s="21"/>
    </row>
    <row r="292" spans="1:31" x14ac:dyDescent="0.25">
      <c r="A292" t="str">
        <f>IF(ISERROR(VLOOKUP(Worksheet!N311,MeasureLookup,2,FALSE))=FALSE,VLOOKUP(Worksheet!N311,MeasureLookup,2,FALSE),"")</f>
        <v/>
      </c>
      <c r="D292">
        <f>IF(ISERROR(Worksheet!P311)=FALSE,Worksheet!P311,"")</f>
        <v>0</v>
      </c>
      <c r="E292" s="6" t="s">
        <v>727</v>
      </c>
      <c r="F292" s="178"/>
      <c r="G292" s="178"/>
      <c r="H292" s="224" t="str">
        <f>IF(Worksheet!AN311&lt;&gt;"",IF(Worksheet!AN311&gt;0,Worksheet!AN311/IF(Worksheet!M311&gt;0,Worksheet!M311,Worksheet!L311),""),"")</f>
        <v/>
      </c>
      <c r="I292" s="225">
        <f>IF(ISBLANK(Worksheet!L311)=FALSE,Worksheet!L311,"")</f>
        <v>0</v>
      </c>
      <c r="J292" s="226" t="str">
        <f>IF(Worksheet!L311&lt;&gt;0, IFERROR(VLOOKUP(Worksheet!$C$12,SavingsSupportTable,3,FALSE)*Worksheet!AO311*IFERROR(1+VLOOKUP(Worksheet!$C$12,SavingsSupportTable,MATCH(Worksheet!$G$13,HVACe_Options,0)+4,FALSE),1)/IF(Worksheet!M311&gt;0,Worksheet!M311,Worksheet!L311),""),"")</f>
        <v/>
      </c>
      <c r="K292" s="226" t="str">
        <f>IF(Worksheet!L311&lt;&gt;0, IFERROR(VLOOKUP(Worksheet!$C$12,SavingsSupportTable,2,FALSE)*Worksheet!AO311*IF(IFERROR(MATCH(Worksheet!$G$13,HVACe_Options,0),0)&gt;0,1+VLOOKUP(Worksheet!$C$12,SavingsSupportTable,4,FALSE),1)/IF(Worksheet!M311&gt;0,Worksheet!M311,Worksheet!L311),""),"")</f>
        <v/>
      </c>
      <c r="L292" s="226" t="str">
        <f t="shared" si="8"/>
        <v/>
      </c>
      <c r="M292" s="226" t="str">
        <f>IF(Worksheet!L311&lt;&gt;0,IFERROR(VLOOKUP(Worksheet!$C$12,SavingsSupportTable,3,FALSE)*Worksheet!AO311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311&gt;0,Worksheet!M311,Worksheet!L311),0),"")</f>
        <v/>
      </c>
      <c r="N292" s="226" t="str">
        <f t="shared" si="9"/>
        <v/>
      </c>
      <c r="R292">
        <f>IF(ISBLANK(Worksheet!M311)=FALSE,Worksheet!M311,"")</f>
        <v>0</v>
      </c>
      <c r="S292" t="str">
        <f>IF(Worksheet!A311="-","",IF(Worksheet!A311="",S291,Worksheet!A311))</f>
        <v/>
      </c>
      <c r="T292" t="str">
        <f>IF(S292="","",IF(AND(Worksheet!G311="",Worksheet!H311="")=TRUE,T291,IF(Worksheet!G311="","",Worksheet!G311)))</f>
        <v/>
      </c>
      <c r="U292" t="str">
        <f>IF(S292="","",IF(AND(Worksheet!G311="",Worksheet!H311="")=TRUE,U291,IF(Worksheet!H311="","",Worksheet!H311)))</f>
        <v/>
      </c>
      <c r="V292" t="str">
        <f>IF(Worksheet!N311="","",Worksheet!N311)</f>
        <v/>
      </c>
      <c r="W292" t="str">
        <f>IF(Worksheet!O311="","",Worksheet!O311)</f>
        <v/>
      </c>
      <c r="X292" t="str">
        <f>IF(Worksheet!F311=0,"",Worksheet!F311)</f>
        <v/>
      </c>
      <c r="Y292" t="str">
        <f>IF(Worksheet!P311=0,"",Worksheet!P311)</f>
        <v/>
      </c>
      <c r="AD292" s="21"/>
      <c r="AE292" s="21"/>
    </row>
    <row r="293" spans="1:31" x14ac:dyDescent="0.25">
      <c r="A293" t="str">
        <f>IF(ISERROR(VLOOKUP(Worksheet!N312,MeasureLookup,2,FALSE))=FALSE,VLOOKUP(Worksheet!N312,MeasureLookup,2,FALSE),"")</f>
        <v/>
      </c>
      <c r="D293">
        <f>IF(ISERROR(Worksheet!P312)=FALSE,Worksheet!P312,"")</f>
        <v>0</v>
      </c>
      <c r="E293" s="6" t="s">
        <v>727</v>
      </c>
      <c r="F293" s="178"/>
      <c r="G293" s="178"/>
      <c r="H293" s="224" t="str">
        <f>IF(Worksheet!AN312&lt;&gt;"",IF(Worksheet!AN312&gt;0,Worksheet!AN312/IF(Worksheet!M312&gt;0,Worksheet!M312,Worksheet!L312),""),"")</f>
        <v/>
      </c>
      <c r="I293" s="225">
        <f>IF(ISBLANK(Worksheet!L312)=FALSE,Worksheet!L312,"")</f>
        <v>0</v>
      </c>
      <c r="J293" s="226" t="str">
        <f>IF(Worksheet!L312&lt;&gt;0, IFERROR(VLOOKUP(Worksheet!$C$12,SavingsSupportTable,3,FALSE)*Worksheet!AO312*IFERROR(1+VLOOKUP(Worksheet!$C$12,SavingsSupportTable,MATCH(Worksheet!$G$13,HVACe_Options,0)+4,FALSE),1)/IF(Worksheet!M312&gt;0,Worksheet!M312,Worksheet!L312),""),"")</f>
        <v/>
      </c>
      <c r="K293" s="226" t="str">
        <f>IF(Worksheet!L312&lt;&gt;0, IFERROR(VLOOKUP(Worksheet!$C$12,SavingsSupportTable,2,FALSE)*Worksheet!AO312*IF(IFERROR(MATCH(Worksheet!$G$13,HVACe_Options,0),0)&gt;0,1+VLOOKUP(Worksheet!$C$12,SavingsSupportTable,4,FALSE),1)/IF(Worksheet!M312&gt;0,Worksheet!M312,Worksheet!L312),""),"")</f>
        <v/>
      </c>
      <c r="L293" s="226" t="str">
        <f t="shared" si="8"/>
        <v/>
      </c>
      <c r="M293" s="226" t="str">
        <f>IF(Worksheet!L312&lt;&gt;0,IFERROR(VLOOKUP(Worksheet!$C$12,SavingsSupportTable,3,FALSE)*Worksheet!AO312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312&gt;0,Worksheet!M312,Worksheet!L312),0),"")</f>
        <v/>
      </c>
      <c r="N293" s="226" t="str">
        <f t="shared" si="9"/>
        <v/>
      </c>
      <c r="R293">
        <f>IF(ISBLANK(Worksheet!M312)=FALSE,Worksheet!M312,"")</f>
        <v>0</v>
      </c>
      <c r="S293" t="str">
        <f>IF(Worksheet!A312="-","",IF(Worksheet!A312="",S292,Worksheet!A312))</f>
        <v/>
      </c>
      <c r="T293" t="str">
        <f>IF(S293="","",IF(AND(Worksheet!G312="",Worksheet!H312="")=TRUE,T292,IF(Worksheet!G312="","",Worksheet!G312)))</f>
        <v/>
      </c>
      <c r="U293" t="str">
        <f>IF(S293="","",IF(AND(Worksheet!G312="",Worksheet!H312="")=TRUE,U292,IF(Worksheet!H312="","",Worksheet!H312)))</f>
        <v/>
      </c>
      <c r="V293" t="str">
        <f>IF(Worksheet!N312="","",Worksheet!N312)</f>
        <v/>
      </c>
      <c r="W293" t="str">
        <f>IF(Worksheet!O312="","",Worksheet!O312)</f>
        <v/>
      </c>
      <c r="X293" t="str">
        <f>IF(Worksheet!F312=0,"",Worksheet!F312)</f>
        <v/>
      </c>
      <c r="Y293" t="str">
        <f>IF(Worksheet!P312=0,"",Worksheet!P312)</f>
        <v/>
      </c>
      <c r="AD293" s="21"/>
      <c r="AE293" s="21"/>
    </row>
    <row r="294" spans="1:31" x14ac:dyDescent="0.25">
      <c r="A294" t="str">
        <f>IF(ISERROR(VLOOKUP(Worksheet!N313,MeasureLookup,2,FALSE))=FALSE,VLOOKUP(Worksheet!N313,MeasureLookup,2,FALSE),"")</f>
        <v/>
      </c>
      <c r="D294">
        <f>IF(ISERROR(Worksheet!P313)=FALSE,Worksheet!P313,"")</f>
        <v>0</v>
      </c>
      <c r="E294" s="6" t="s">
        <v>727</v>
      </c>
      <c r="F294" s="178"/>
      <c r="G294" s="178"/>
      <c r="H294" s="224" t="str">
        <f>IF(Worksheet!AN313&lt;&gt;"",IF(Worksheet!AN313&gt;0,Worksheet!AN313/IF(Worksheet!M313&gt;0,Worksheet!M313,Worksheet!L313),""),"")</f>
        <v/>
      </c>
      <c r="I294" s="225">
        <f>IF(ISBLANK(Worksheet!L313)=FALSE,Worksheet!L313,"")</f>
        <v>0</v>
      </c>
      <c r="J294" s="226" t="str">
        <f>IF(Worksheet!L313&lt;&gt;0, IFERROR(VLOOKUP(Worksheet!$C$12,SavingsSupportTable,3,FALSE)*Worksheet!AO313*IFERROR(1+VLOOKUP(Worksheet!$C$12,SavingsSupportTable,MATCH(Worksheet!$G$13,HVACe_Options,0)+4,FALSE),1)/IF(Worksheet!M313&gt;0,Worksheet!M313,Worksheet!L313),""),"")</f>
        <v/>
      </c>
      <c r="K294" s="226" t="str">
        <f>IF(Worksheet!L313&lt;&gt;0, IFERROR(VLOOKUP(Worksheet!$C$12,SavingsSupportTable,2,FALSE)*Worksheet!AO313*IF(IFERROR(MATCH(Worksheet!$G$13,HVACe_Options,0),0)&gt;0,1+VLOOKUP(Worksheet!$C$12,SavingsSupportTable,4,FALSE),1)/IF(Worksheet!M313&gt;0,Worksheet!M313,Worksheet!L313),""),"")</f>
        <v/>
      </c>
      <c r="L294" s="226" t="str">
        <f t="shared" si="8"/>
        <v/>
      </c>
      <c r="M294" s="226" t="str">
        <f>IF(Worksheet!L313&lt;&gt;0,IFERROR(VLOOKUP(Worksheet!$C$12,SavingsSupportTable,3,FALSE)*Worksheet!AO313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313&gt;0,Worksheet!M313,Worksheet!L313),0),"")</f>
        <v/>
      </c>
      <c r="N294" s="226" t="str">
        <f t="shared" si="9"/>
        <v/>
      </c>
      <c r="R294">
        <f>IF(ISBLANK(Worksheet!M313)=FALSE,Worksheet!M313,"")</f>
        <v>0</v>
      </c>
      <c r="S294" t="str">
        <f>IF(Worksheet!A313="-","",IF(Worksheet!A313="",S293,Worksheet!A313))</f>
        <v/>
      </c>
      <c r="T294" t="str">
        <f>IF(S294="","",IF(AND(Worksheet!G313="",Worksheet!H313="")=TRUE,T293,IF(Worksheet!G313="","",Worksheet!G313)))</f>
        <v/>
      </c>
      <c r="U294" t="str">
        <f>IF(S294="","",IF(AND(Worksheet!G313="",Worksheet!H313="")=TRUE,U293,IF(Worksheet!H313="","",Worksheet!H313)))</f>
        <v/>
      </c>
      <c r="V294" t="str">
        <f>IF(Worksheet!N313="","",Worksheet!N313)</f>
        <v/>
      </c>
      <c r="W294" t="str">
        <f>IF(Worksheet!O313="","",Worksheet!O313)</f>
        <v/>
      </c>
      <c r="X294" t="str">
        <f>IF(Worksheet!F313=0,"",Worksheet!F313)</f>
        <v/>
      </c>
      <c r="Y294" t="str">
        <f>IF(Worksheet!P313=0,"",Worksheet!P313)</f>
        <v/>
      </c>
      <c r="AD294" s="21"/>
      <c r="AE294" s="21"/>
    </row>
    <row r="295" spans="1:31" x14ac:dyDescent="0.25">
      <c r="A295" t="str">
        <f>IF(ISERROR(VLOOKUP(Worksheet!N314,MeasureLookup,2,FALSE))=FALSE,VLOOKUP(Worksheet!N314,MeasureLookup,2,FALSE),"")</f>
        <v/>
      </c>
      <c r="D295">
        <f>IF(ISERROR(Worksheet!P314)=FALSE,Worksheet!P314,"")</f>
        <v>0</v>
      </c>
      <c r="E295" s="6" t="s">
        <v>727</v>
      </c>
      <c r="F295" s="178"/>
      <c r="G295" s="178"/>
      <c r="H295" s="224" t="str">
        <f>IF(Worksheet!AN314&lt;&gt;"",IF(Worksheet!AN314&gt;0,Worksheet!AN314/IF(Worksheet!M314&gt;0,Worksheet!M314,Worksheet!L314),""),"")</f>
        <v/>
      </c>
      <c r="I295" s="225">
        <f>IF(ISBLANK(Worksheet!L314)=FALSE,Worksheet!L314,"")</f>
        <v>0</v>
      </c>
      <c r="J295" s="226" t="str">
        <f>IF(Worksheet!L314&lt;&gt;0, IFERROR(VLOOKUP(Worksheet!$C$12,SavingsSupportTable,3,FALSE)*Worksheet!AO314*IFERROR(1+VLOOKUP(Worksheet!$C$12,SavingsSupportTable,MATCH(Worksheet!$G$13,HVACe_Options,0)+4,FALSE),1)/IF(Worksheet!M314&gt;0,Worksheet!M314,Worksheet!L314),""),"")</f>
        <v/>
      </c>
      <c r="K295" s="226" t="str">
        <f>IF(Worksheet!L314&lt;&gt;0, IFERROR(VLOOKUP(Worksheet!$C$12,SavingsSupportTable,2,FALSE)*Worksheet!AO314*IF(IFERROR(MATCH(Worksheet!$G$13,HVACe_Options,0),0)&gt;0,1+VLOOKUP(Worksheet!$C$12,SavingsSupportTable,4,FALSE),1)/IF(Worksheet!M314&gt;0,Worksheet!M314,Worksheet!L314),""),"")</f>
        <v/>
      </c>
      <c r="L295" s="226" t="str">
        <f t="shared" si="8"/>
        <v/>
      </c>
      <c r="M295" s="226" t="str">
        <f>IF(Worksheet!L314&lt;&gt;0,IFERROR(VLOOKUP(Worksheet!$C$12,SavingsSupportTable,3,FALSE)*Worksheet!AO314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314&gt;0,Worksheet!M314,Worksheet!L314),0),"")</f>
        <v/>
      </c>
      <c r="N295" s="226" t="str">
        <f t="shared" si="9"/>
        <v/>
      </c>
      <c r="R295">
        <f>IF(ISBLANK(Worksheet!M314)=FALSE,Worksheet!M314,"")</f>
        <v>0</v>
      </c>
      <c r="S295" t="str">
        <f>IF(Worksheet!A314="-","",IF(Worksheet!A314="",S294,Worksheet!A314))</f>
        <v/>
      </c>
      <c r="T295" t="str">
        <f>IF(S295="","",IF(AND(Worksheet!G314="",Worksheet!H314="")=TRUE,T294,IF(Worksheet!G314="","",Worksheet!G314)))</f>
        <v/>
      </c>
      <c r="U295" t="str">
        <f>IF(S295="","",IF(AND(Worksheet!G314="",Worksheet!H314="")=TRUE,U294,IF(Worksheet!H314="","",Worksheet!H314)))</f>
        <v/>
      </c>
      <c r="V295" t="str">
        <f>IF(Worksheet!N314="","",Worksheet!N314)</f>
        <v/>
      </c>
      <c r="W295" t="str">
        <f>IF(Worksheet!O314="","",Worksheet!O314)</f>
        <v/>
      </c>
      <c r="X295" t="str">
        <f>IF(Worksheet!F314=0,"",Worksheet!F314)</f>
        <v/>
      </c>
      <c r="Y295" t="str">
        <f>IF(Worksheet!P314=0,"",Worksheet!P314)</f>
        <v/>
      </c>
      <c r="AD295" s="21"/>
      <c r="AE295" s="21"/>
    </row>
    <row r="296" spans="1:31" x14ac:dyDescent="0.25">
      <c r="A296" t="str">
        <f>IF(ISERROR(VLOOKUP(Worksheet!N315,MeasureLookup,2,FALSE))=FALSE,VLOOKUP(Worksheet!N315,MeasureLookup,2,FALSE),"")</f>
        <v/>
      </c>
      <c r="D296">
        <f>IF(ISERROR(Worksheet!P315)=FALSE,Worksheet!P315,"")</f>
        <v>0</v>
      </c>
      <c r="E296" s="6" t="s">
        <v>727</v>
      </c>
      <c r="F296" s="178"/>
      <c r="G296" s="178"/>
      <c r="H296" s="224" t="str">
        <f>IF(Worksheet!AN315&lt;&gt;"",IF(Worksheet!AN315&gt;0,Worksheet!AN315/IF(Worksheet!M315&gt;0,Worksheet!M315,Worksheet!L315),""),"")</f>
        <v/>
      </c>
      <c r="I296" s="225">
        <f>IF(ISBLANK(Worksheet!L315)=FALSE,Worksheet!L315,"")</f>
        <v>0</v>
      </c>
      <c r="J296" s="226" t="str">
        <f>IF(Worksheet!L315&lt;&gt;0, IFERROR(VLOOKUP(Worksheet!$C$12,SavingsSupportTable,3,FALSE)*Worksheet!AO315*IFERROR(1+VLOOKUP(Worksheet!$C$12,SavingsSupportTable,MATCH(Worksheet!$G$13,HVACe_Options,0)+4,FALSE),1)/IF(Worksheet!M315&gt;0,Worksheet!M315,Worksheet!L315),""),"")</f>
        <v/>
      </c>
      <c r="K296" s="226" t="str">
        <f>IF(Worksheet!L315&lt;&gt;0, IFERROR(VLOOKUP(Worksheet!$C$12,SavingsSupportTable,2,FALSE)*Worksheet!AO315*IF(IFERROR(MATCH(Worksheet!$G$13,HVACe_Options,0),0)&gt;0,1+VLOOKUP(Worksheet!$C$12,SavingsSupportTable,4,FALSE),1)/IF(Worksheet!M315&gt;0,Worksheet!M315,Worksheet!L315),""),"")</f>
        <v/>
      </c>
      <c r="L296" s="226" t="str">
        <f t="shared" si="8"/>
        <v/>
      </c>
      <c r="M296" s="226" t="str">
        <f>IF(Worksheet!L315&lt;&gt;0,IFERROR(VLOOKUP(Worksheet!$C$12,SavingsSupportTable,3,FALSE)*Worksheet!AO315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315&gt;0,Worksheet!M315,Worksheet!L315),0),"")</f>
        <v/>
      </c>
      <c r="N296" s="226" t="str">
        <f t="shared" si="9"/>
        <v/>
      </c>
      <c r="R296">
        <f>IF(ISBLANK(Worksheet!M315)=FALSE,Worksheet!M315,"")</f>
        <v>0</v>
      </c>
      <c r="S296" t="str">
        <f>IF(Worksheet!A315="-","",IF(Worksheet!A315="",S295,Worksheet!A315))</f>
        <v/>
      </c>
      <c r="T296" t="str">
        <f>IF(S296="","",IF(AND(Worksheet!G315="",Worksheet!H315="")=TRUE,T295,IF(Worksheet!G315="","",Worksheet!G315)))</f>
        <v/>
      </c>
      <c r="U296" t="str">
        <f>IF(S296="","",IF(AND(Worksheet!G315="",Worksheet!H315="")=TRUE,U295,IF(Worksheet!H315="","",Worksheet!H315)))</f>
        <v/>
      </c>
      <c r="V296" t="str">
        <f>IF(Worksheet!N315="","",Worksheet!N315)</f>
        <v/>
      </c>
      <c r="W296" t="str">
        <f>IF(Worksheet!O315="","",Worksheet!O315)</f>
        <v/>
      </c>
      <c r="X296" t="str">
        <f>IF(Worksheet!F315=0,"",Worksheet!F315)</f>
        <v/>
      </c>
      <c r="Y296" t="str">
        <f>IF(Worksheet!P315=0,"",Worksheet!P315)</f>
        <v/>
      </c>
      <c r="AD296" s="21"/>
      <c r="AE296" s="21"/>
    </row>
    <row r="297" spans="1:31" x14ac:dyDescent="0.25">
      <c r="A297" t="str">
        <f>IF(ISERROR(VLOOKUP(Worksheet!N316,MeasureLookup,2,FALSE))=FALSE,VLOOKUP(Worksheet!N316,MeasureLookup,2,FALSE),"")</f>
        <v/>
      </c>
      <c r="D297">
        <f>IF(ISERROR(Worksheet!P316)=FALSE,Worksheet!P316,"")</f>
        <v>0</v>
      </c>
      <c r="E297" s="6" t="s">
        <v>727</v>
      </c>
      <c r="F297" s="178"/>
      <c r="G297" s="178"/>
      <c r="H297" s="224" t="str">
        <f>IF(Worksheet!AN316&lt;&gt;"",IF(Worksheet!AN316&gt;0,Worksheet!AN316/IF(Worksheet!M316&gt;0,Worksheet!M316,Worksheet!L316),""),"")</f>
        <v/>
      </c>
      <c r="I297" s="225">
        <f>IF(ISBLANK(Worksheet!L316)=FALSE,Worksheet!L316,"")</f>
        <v>0</v>
      </c>
      <c r="J297" s="226" t="str">
        <f>IF(Worksheet!L316&lt;&gt;0, IFERROR(VLOOKUP(Worksheet!$C$12,SavingsSupportTable,3,FALSE)*Worksheet!AO316*IFERROR(1+VLOOKUP(Worksheet!$C$12,SavingsSupportTable,MATCH(Worksheet!$G$13,HVACe_Options,0)+4,FALSE),1)/IF(Worksheet!M316&gt;0,Worksheet!M316,Worksheet!L316),""),"")</f>
        <v/>
      </c>
      <c r="K297" s="226" t="str">
        <f>IF(Worksheet!L316&lt;&gt;0, IFERROR(VLOOKUP(Worksheet!$C$12,SavingsSupportTable,2,FALSE)*Worksheet!AO316*IF(IFERROR(MATCH(Worksheet!$G$13,HVACe_Options,0),0)&gt;0,1+VLOOKUP(Worksheet!$C$12,SavingsSupportTable,4,FALSE),1)/IF(Worksheet!M316&gt;0,Worksheet!M316,Worksheet!L316),""),"")</f>
        <v/>
      </c>
      <c r="L297" s="226" t="str">
        <f t="shared" si="8"/>
        <v/>
      </c>
      <c r="M297" s="226" t="str">
        <f>IF(Worksheet!L316&lt;&gt;0,IFERROR(VLOOKUP(Worksheet!$C$12,SavingsSupportTable,3,FALSE)*Worksheet!AO316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316&gt;0,Worksheet!M316,Worksheet!L316),0),"")</f>
        <v/>
      </c>
      <c r="N297" s="226" t="str">
        <f t="shared" si="9"/>
        <v/>
      </c>
      <c r="R297">
        <f>IF(ISBLANK(Worksheet!M316)=FALSE,Worksheet!M316,"")</f>
        <v>0</v>
      </c>
      <c r="S297" t="str">
        <f>IF(Worksheet!A316="-","",IF(Worksheet!A316="",S296,Worksheet!A316))</f>
        <v/>
      </c>
      <c r="T297" t="str">
        <f>IF(S297="","",IF(AND(Worksheet!G316="",Worksheet!H316="")=TRUE,T296,IF(Worksheet!G316="","",Worksheet!G316)))</f>
        <v/>
      </c>
      <c r="U297" t="str">
        <f>IF(S297="","",IF(AND(Worksheet!G316="",Worksheet!H316="")=TRUE,U296,IF(Worksheet!H316="","",Worksheet!H316)))</f>
        <v/>
      </c>
      <c r="V297" t="str">
        <f>IF(Worksheet!N316="","",Worksheet!N316)</f>
        <v/>
      </c>
      <c r="W297" t="str">
        <f>IF(Worksheet!O316="","",Worksheet!O316)</f>
        <v/>
      </c>
      <c r="X297" t="str">
        <f>IF(Worksheet!F316=0,"",Worksheet!F316)</f>
        <v/>
      </c>
      <c r="Y297" t="str">
        <f>IF(Worksheet!P316=0,"",Worksheet!P316)</f>
        <v/>
      </c>
      <c r="AD297" s="21"/>
      <c r="AE297" s="21"/>
    </row>
    <row r="298" spans="1:31" x14ac:dyDescent="0.25">
      <c r="A298" t="str">
        <f>IF(ISERROR(VLOOKUP(Worksheet!N317,MeasureLookup,2,FALSE))=FALSE,VLOOKUP(Worksheet!N317,MeasureLookup,2,FALSE),"")</f>
        <v/>
      </c>
      <c r="D298">
        <f>IF(ISERROR(Worksheet!P317)=FALSE,Worksheet!P317,"")</f>
        <v>0</v>
      </c>
      <c r="E298" s="6" t="s">
        <v>727</v>
      </c>
      <c r="F298" s="178"/>
      <c r="G298" s="178"/>
      <c r="H298" s="224" t="str">
        <f>IF(Worksheet!AN317&lt;&gt;"",IF(Worksheet!AN317&gt;0,Worksheet!AN317/IF(Worksheet!M317&gt;0,Worksheet!M317,Worksheet!L317),""),"")</f>
        <v/>
      </c>
      <c r="I298" s="225">
        <f>IF(ISBLANK(Worksheet!L317)=FALSE,Worksheet!L317,"")</f>
        <v>0</v>
      </c>
      <c r="J298" s="226" t="str">
        <f>IF(Worksheet!L317&lt;&gt;0, IFERROR(VLOOKUP(Worksheet!$C$12,SavingsSupportTable,3,FALSE)*Worksheet!AO317*IFERROR(1+VLOOKUP(Worksheet!$C$12,SavingsSupportTable,MATCH(Worksheet!$G$13,HVACe_Options,0)+4,FALSE),1)/IF(Worksheet!M317&gt;0,Worksheet!M317,Worksheet!L317),""),"")</f>
        <v/>
      </c>
      <c r="K298" s="226" t="str">
        <f>IF(Worksheet!L317&lt;&gt;0, IFERROR(VLOOKUP(Worksheet!$C$12,SavingsSupportTable,2,FALSE)*Worksheet!AO317*IF(IFERROR(MATCH(Worksheet!$G$13,HVACe_Options,0),0)&gt;0,1+VLOOKUP(Worksheet!$C$12,SavingsSupportTable,4,FALSE),1)/IF(Worksheet!M317&gt;0,Worksheet!M317,Worksheet!L317),""),"")</f>
        <v/>
      </c>
      <c r="L298" s="226" t="str">
        <f t="shared" si="8"/>
        <v/>
      </c>
      <c r="M298" s="226" t="str">
        <f>IF(Worksheet!L317&lt;&gt;0,IFERROR(VLOOKUP(Worksheet!$C$12,SavingsSupportTable,3,FALSE)*Worksheet!AO317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317&gt;0,Worksheet!M317,Worksheet!L317),0),"")</f>
        <v/>
      </c>
      <c r="N298" s="226" t="str">
        <f t="shared" si="9"/>
        <v/>
      </c>
      <c r="R298">
        <f>IF(ISBLANK(Worksheet!M317)=FALSE,Worksheet!M317,"")</f>
        <v>0</v>
      </c>
      <c r="S298" t="str">
        <f>IF(Worksheet!A317="-","",IF(Worksheet!A317="",S297,Worksheet!A317))</f>
        <v/>
      </c>
      <c r="T298" t="str">
        <f>IF(S298="","",IF(AND(Worksheet!G317="",Worksheet!H317="")=TRUE,T297,IF(Worksheet!G317="","",Worksheet!G317)))</f>
        <v/>
      </c>
      <c r="U298" t="str">
        <f>IF(S298="","",IF(AND(Worksheet!G317="",Worksheet!H317="")=TRUE,U297,IF(Worksheet!H317="","",Worksheet!H317)))</f>
        <v/>
      </c>
      <c r="V298" t="str">
        <f>IF(Worksheet!N317="","",Worksheet!N317)</f>
        <v/>
      </c>
      <c r="W298" t="str">
        <f>IF(Worksheet!O317="","",Worksheet!O317)</f>
        <v/>
      </c>
      <c r="X298" t="str">
        <f>IF(Worksheet!F317=0,"",Worksheet!F317)</f>
        <v/>
      </c>
      <c r="Y298" t="str">
        <f>IF(Worksheet!P317=0,"",Worksheet!P317)</f>
        <v/>
      </c>
      <c r="AD298" s="21"/>
      <c r="AE298" s="21"/>
    </row>
    <row r="299" spans="1:31" x14ac:dyDescent="0.25">
      <c r="A299" t="str">
        <f>IF(ISERROR(VLOOKUP(Worksheet!N318,MeasureLookup,2,FALSE))=FALSE,VLOOKUP(Worksheet!N318,MeasureLookup,2,FALSE),"")</f>
        <v/>
      </c>
      <c r="D299">
        <f>IF(ISERROR(Worksheet!P318)=FALSE,Worksheet!P318,"")</f>
        <v>0</v>
      </c>
      <c r="E299" s="6" t="s">
        <v>727</v>
      </c>
      <c r="F299" s="178"/>
      <c r="G299" s="178"/>
      <c r="H299" s="224" t="str">
        <f>IF(Worksheet!AN318&lt;&gt;"",IF(Worksheet!AN318&gt;0,Worksheet!AN318/IF(Worksheet!M318&gt;0,Worksheet!M318,Worksheet!L318),""),"")</f>
        <v/>
      </c>
      <c r="I299" s="225">
        <f>IF(ISBLANK(Worksheet!L318)=FALSE,Worksheet!L318,"")</f>
        <v>0</v>
      </c>
      <c r="J299" s="226" t="str">
        <f>IF(Worksheet!L318&lt;&gt;0, IFERROR(VLOOKUP(Worksheet!$C$12,SavingsSupportTable,3,FALSE)*Worksheet!AO318*IFERROR(1+VLOOKUP(Worksheet!$C$12,SavingsSupportTable,MATCH(Worksheet!$G$13,HVACe_Options,0)+4,FALSE),1)/IF(Worksheet!M318&gt;0,Worksheet!M318,Worksheet!L318),""),"")</f>
        <v/>
      </c>
      <c r="K299" s="226" t="str">
        <f>IF(Worksheet!L318&lt;&gt;0, IFERROR(VLOOKUP(Worksheet!$C$12,SavingsSupportTable,2,FALSE)*Worksheet!AO318*IF(IFERROR(MATCH(Worksheet!$G$13,HVACe_Options,0),0)&gt;0,1+VLOOKUP(Worksheet!$C$12,SavingsSupportTable,4,FALSE),1)/IF(Worksheet!M318&gt;0,Worksheet!M318,Worksheet!L318),""),"")</f>
        <v/>
      </c>
      <c r="L299" s="226" t="str">
        <f t="shared" si="8"/>
        <v/>
      </c>
      <c r="M299" s="226" t="str">
        <f>IF(Worksheet!L318&lt;&gt;0,IFERROR(VLOOKUP(Worksheet!$C$12,SavingsSupportTable,3,FALSE)*Worksheet!AO318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318&gt;0,Worksheet!M318,Worksheet!L318),0),"")</f>
        <v/>
      </c>
      <c r="N299" s="226" t="str">
        <f t="shared" si="9"/>
        <v/>
      </c>
      <c r="R299">
        <f>IF(ISBLANK(Worksheet!M318)=FALSE,Worksheet!M318,"")</f>
        <v>0</v>
      </c>
      <c r="S299" t="str">
        <f>IF(Worksheet!A318="-","",IF(Worksheet!A318="",S298,Worksheet!A318))</f>
        <v/>
      </c>
      <c r="T299" t="str">
        <f>IF(S299="","",IF(AND(Worksheet!G318="",Worksheet!H318="")=TRUE,T298,IF(Worksheet!G318="","",Worksheet!G318)))</f>
        <v/>
      </c>
      <c r="U299" t="str">
        <f>IF(S299="","",IF(AND(Worksheet!G318="",Worksheet!H318="")=TRUE,U298,IF(Worksheet!H318="","",Worksheet!H318)))</f>
        <v/>
      </c>
      <c r="V299" t="str">
        <f>IF(Worksheet!N318="","",Worksheet!N318)</f>
        <v/>
      </c>
      <c r="W299" t="str">
        <f>IF(Worksheet!O318="","",Worksheet!O318)</f>
        <v/>
      </c>
      <c r="X299" t="str">
        <f>IF(Worksheet!F318=0,"",Worksheet!F318)</f>
        <v/>
      </c>
      <c r="Y299" t="str">
        <f>IF(Worksheet!P318=0,"",Worksheet!P318)</f>
        <v/>
      </c>
      <c r="AD299" s="21"/>
      <c r="AE299" s="21"/>
    </row>
    <row r="300" spans="1:31" x14ac:dyDescent="0.25">
      <c r="A300" t="str">
        <f>IF(ISERROR(VLOOKUP(Worksheet!N319,MeasureLookup,2,FALSE))=FALSE,VLOOKUP(Worksheet!N319,MeasureLookup,2,FALSE),"")</f>
        <v/>
      </c>
      <c r="D300">
        <f>IF(ISERROR(Worksheet!P319)=FALSE,Worksheet!P319,"")</f>
        <v>0</v>
      </c>
      <c r="E300" s="6" t="s">
        <v>727</v>
      </c>
      <c r="F300" s="178"/>
      <c r="G300" s="178"/>
      <c r="H300" s="224" t="str">
        <f>IF(Worksheet!AN319&lt;&gt;"",IF(Worksheet!AN319&gt;0,Worksheet!AN319/IF(Worksheet!M319&gt;0,Worksheet!M319,Worksheet!L319),""),"")</f>
        <v/>
      </c>
      <c r="I300" s="225">
        <f>IF(ISBLANK(Worksheet!L319)=FALSE,Worksheet!L319,"")</f>
        <v>0</v>
      </c>
      <c r="J300" s="226" t="str">
        <f>IF(Worksheet!L319&lt;&gt;0, IFERROR(VLOOKUP(Worksheet!$C$12,SavingsSupportTable,3,FALSE)*Worksheet!AO319*IFERROR(1+VLOOKUP(Worksheet!$C$12,SavingsSupportTable,MATCH(Worksheet!$G$13,HVACe_Options,0)+4,FALSE),1)/IF(Worksheet!M319&gt;0,Worksheet!M319,Worksheet!L319),""),"")</f>
        <v/>
      </c>
      <c r="K300" s="226" t="str">
        <f>IF(Worksheet!L319&lt;&gt;0, IFERROR(VLOOKUP(Worksheet!$C$12,SavingsSupportTable,2,FALSE)*Worksheet!AO319*IF(IFERROR(MATCH(Worksheet!$G$13,HVACe_Options,0),0)&gt;0,1+VLOOKUP(Worksheet!$C$12,SavingsSupportTable,4,FALSE),1)/IF(Worksheet!M319&gt;0,Worksheet!M319,Worksheet!L319),""),"")</f>
        <v/>
      </c>
      <c r="L300" s="226" t="str">
        <f t="shared" si="8"/>
        <v/>
      </c>
      <c r="M300" s="226" t="str">
        <f>IF(Worksheet!L319&lt;&gt;0,IFERROR(VLOOKUP(Worksheet!$C$12,SavingsSupportTable,3,FALSE)*Worksheet!AO319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319&gt;0,Worksheet!M319,Worksheet!L319),0),"")</f>
        <v/>
      </c>
      <c r="N300" s="226" t="str">
        <f t="shared" si="9"/>
        <v/>
      </c>
      <c r="R300">
        <f>IF(ISBLANK(Worksheet!M319)=FALSE,Worksheet!M319,"")</f>
        <v>0</v>
      </c>
      <c r="S300" t="str">
        <f>IF(Worksheet!A319="-","",IF(Worksheet!A319="",S299,Worksheet!A319))</f>
        <v/>
      </c>
      <c r="T300" t="str">
        <f>IF(S300="","",IF(AND(Worksheet!G319="",Worksheet!H319="")=TRUE,T299,IF(Worksheet!G319="","",Worksheet!G319)))</f>
        <v/>
      </c>
      <c r="U300" t="str">
        <f>IF(S300="","",IF(AND(Worksheet!G319="",Worksheet!H319="")=TRUE,U299,IF(Worksheet!H319="","",Worksheet!H319)))</f>
        <v/>
      </c>
      <c r="V300" t="str">
        <f>IF(Worksheet!N319="","",Worksheet!N319)</f>
        <v/>
      </c>
      <c r="W300" t="str">
        <f>IF(Worksheet!O319="","",Worksheet!O319)</f>
        <v/>
      </c>
      <c r="X300" t="str">
        <f>IF(Worksheet!F319=0,"",Worksheet!F319)</f>
        <v/>
      </c>
      <c r="Y300" t="str">
        <f>IF(Worksheet!P319=0,"",Worksheet!P319)</f>
        <v/>
      </c>
      <c r="AD300" s="21"/>
      <c r="AE300" s="21"/>
    </row>
    <row r="301" spans="1:31" x14ac:dyDescent="0.25">
      <c r="A301" t="str">
        <f>IF(ISERROR(VLOOKUP(Worksheet!N320,MeasureLookup,2,FALSE))=FALSE,VLOOKUP(Worksheet!N320,MeasureLookup,2,FALSE),"")</f>
        <v/>
      </c>
      <c r="D301">
        <f>IF(ISERROR(Worksheet!P320)=FALSE,Worksheet!P320,"")</f>
        <v>0</v>
      </c>
      <c r="E301" s="6" t="s">
        <v>727</v>
      </c>
      <c r="F301" s="178"/>
      <c r="G301" s="178"/>
      <c r="H301" s="224" t="str">
        <f>IF(Worksheet!AN320&lt;&gt;"",IF(Worksheet!AN320&gt;0,Worksheet!AN320/IF(Worksheet!M320&gt;0,Worksheet!M320,Worksheet!L320),""),"")</f>
        <v/>
      </c>
      <c r="I301" s="225">
        <f>IF(ISBLANK(Worksheet!L320)=FALSE,Worksheet!L320,"")</f>
        <v>0</v>
      </c>
      <c r="J301" s="226" t="str">
        <f>IF(Worksheet!L320&lt;&gt;0, IFERROR(VLOOKUP(Worksheet!$C$12,SavingsSupportTable,3,FALSE)*Worksheet!AO320*IFERROR(1+VLOOKUP(Worksheet!$C$12,SavingsSupportTable,MATCH(Worksheet!$G$13,HVACe_Options,0)+4,FALSE),1)/IF(Worksheet!M320&gt;0,Worksheet!M320,Worksheet!L320),""),"")</f>
        <v/>
      </c>
      <c r="K301" s="226" t="str">
        <f>IF(Worksheet!L320&lt;&gt;0, IFERROR(VLOOKUP(Worksheet!$C$12,SavingsSupportTable,2,FALSE)*Worksheet!AO320*IF(IFERROR(MATCH(Worksheet!$G$13,HVACe_Options,0),0)&gt;0,1+VLOOKUP(Worksheet!$C$12,SavingsSupportTable,4,FALSE),1)/IF(Worksheet!M320&gt;0,Worksheet!M320,Worksheet!L320),""),"")</f>
        <v/>
      </c>
      <c r="L301" s="226" t="str">
        <f t="shared" si="8"/>
        <v/>
      </c>
      <c r="M301" s="226" t="str">
        <f>IF(Worksheet!L320&lt;&gt;0,IFERROR(VLOOKUP(Worksheet!$C$12,SavingsSupportTable,3,FALSE)*Worksheet!AO320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320&gt;0,Worksheet!M320,Worksheet!L320),0),"")</f>
        <v/>
      </c>
      <c r="N301" s="226" t="str">
        <f t="shared" si="9"/>
        <v/>
      </c>
      <c r="R301">
        <f>IF(ISBLANK(Worksheet!M320)=FALSE,Worksheet!M320,"")</f>
        <v>0</v>
      </c>
      <c r="S301" t="str">
        <f>IF(Worksheet!A320="-","",IF(Worksheet!A320="",S300,Worksheet!A320))</f>
        <v/>
      </c>
      <c r="T301" t="str">
        <f>IF(S301="","",IF(AND(Worksheet!G320="",Worksheet!H320="")=TRUE,T300,IF(Worksheet!G320="","",Worksheet!G320)))</f>
        <v/>
      </c>
      <c r="U301" t="str">
        <f>IF(S301="","",IF(AND(Worksheet!G320="",Worksheet!H320="")=TRUE,U300,IF(Worksheet!H320="","",Worksheet!H320)))</f>
        <v/>
      </c>
      <c r="V301" t="str">
        <f>IF(Worksheet!N320="","",Worksheet!N320)</f>
        <v/>
      </c>
      <c r="W301" t="str">
        <f>IF(Worksheet!O320="","",Worksheet!O320)</f>
        <v/>
      </c>
      <c r="X301" t="str">
        <f>IF(Worksheet!F320=0,"",Worksheet!F320)</f>
        <v/>
      </c>
      <c r="Y301" t="str">
        <f>IF(Worksheet!P320=0,"",Worksheet!P320)</f>
        <v/>
      </c>
      <c r="AD301" s="21"/>
      <c r="AE301" s="21"/>
    </row>
    <row r="302" spans="1:31" x14ac:dyDescent="0.25">
      <c r="A302" t="str">
        <f>IF(ISERROR(VLOOKUP(Worksheet!N321,MeasureLookup,2,FALSE))=FALSE,VLOOKUP(Worksheet!N321,MeasureLookup,2,FALSE),"")</f>
        <v/>
      </c>
      <c r="D302">
        <f>IF(ISERROR(Worksheet!P321)=FALSE,Worksheet!P321,"")</f>
        <v>0</v>
      </c>
      <c r="E302" s="6" t="s">
        <v>727</v>
      </c>
      <c r="F302" s="178"/>
      <c r="G302" s="178"/>
      <c r="H302" s="224" t="str">
        <f>IF(Worksheet!AN321&lt;&gt;"",IF(Worksheet!AN321&gt;0,Worksheet!AN321/IF(Worksheet!M321&gt;0,Worksheet!M321,Worksheet!L321),""),"")</f>
        <v/>
      </c>
      <c r="I302" s="225">
        <f>IF(ISBLANK(Worksheet!L321)=FALSE,Worksheet!L321,"")</f>
        <v>0</v>
      </c>
      <c r="J302" s="226" t="str">
        <f>IF(Worksheet!L321&lt;&gt;0, IFERROR(VLOOKUP(Worksheet!$C$12,SavingsSupportTable,3,FALSE)*Worksheet!AO321*IFERROR(1+VLOOKUP(Worksheet!$C$12,SavingsSupportTable,MATCH(Worksheet!$G$13,HVACe_Options,0)+4,FALSE),1)/IF(Worksheet!M321&gt;0,Worksheet!M321,Worksheet!L321),""),"")</f>
        <v/>
      </c>
      <c r="K302" s="226" t="str">
        <f>IF(Worksheet!L321&lt;&gt;0, IFERROR(VLOOKUP(Worksheet!$C$12,SavingsSupportTable,2,FALSE)*Worksheet!AO321*IF(IFERROR(MATCH(Worksheet!$G$13,HVACe_Options,0),0)&gt;0,1+VLOOKUP(Worksheet!$C$12,SavingsSupportTable,4,FALSE),1)/IF(Worksheet!M321&gt;0,Worksheet!M321,Worksheet!L321),""),"")</f>
        <v/>
      </c>
      <c r="L302" s="226" t="str">
        <f t="shared" si="8"/>
        <v/>
      </c>
      <c r="M302" s="226" t="str">
        <f>IF(Worksheet!L321&lt;&gt;0,IFERROR(VLOOKUP(Worksheet!$C$12,SavingsSupportTable,3,FALSE)*Worksheet!AO321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321&gt;0,Worksheet!M321,Worksheet!L321),0),"")</f>
        <v/>
      </c>
      <c r="N302" s="226" t="str">
        <f t="shared" si="9"/>
        <v/>
      </c>
      <c r="R302">
        <f>IF(ISBLANK(Worksheet!M321)=FALSE,Worksheet!M321,"")</f>
        <v>0</v>
      </c>
      <c r="S302" t="str">
        <f>IF(Worksheet!A321="-","",IF(Worksheet!A321="",S301,Worksheet!A321))</f>
        <v/>
      </c>
      <c r="T302" t="str">
        <f>IF(S302="","",IF(AND(Worksheet!G321="",Worksheet!H321="")=TRUE,T301,IF(Worksheet!G321="","",Worksheet!G321)))</f>
        <v/>
      </c>
      <c r="U302" t="str">
        <f>IF(S302="","",IF(AND(Worksheet!G321="",Worksheet!H321="")=TRUE,U301,IF(Worksheet!H321="","",Worksheet!H321)))</f>
        <v/>
      </c>
      <c r="V302" t="str">
        <f>IF(Worksheet!N321="","",Worksheet!N321)</f>
        <v/>
      </c>
      <c r="W302" t="str">
        <f>IF(Worksheet!O321="","",Worksheet!O321)</f>
        <v/>
      </c>
      <c r="X302" t="str">
        <f>IF(Worksheet!F321=0,"",Worksheet!F321)</f>
        <v/>
      </c>
      <c r="Y302" t="str">
        <f>IF(Worksheet!P321=0,"",Worksheet!P321)</f>
        <v/>
      </c>
      <c r="AD302" s="21"/>
      <c r="AE302" s="21"/>
    </row>
    <row r="303" spans="1:31" x14ac:dyDescent="0.25">
      <c r="A303" t="str">
        <f>IF(ISERROR(VLOOKUP(Worksheet!N322,MeasureLookup,2,FALSE))=FALSE,VLOOKUP(Worksheet!N322,MeasureLookup,2,FALSE),"")</f>
        <v/>
      </c>
      <c r="D303">
        <f>IF(ISERROR(Worksheet!P322)=FALSE,Worksheet!P322,"")</f>
        <v>0</v>
      </c>
      <c r="E303" s="6" t="s">
        <v>727</v>
      </c>
      <c r="F303" s="178"/>
      <c r="G303" s="178"/>
      <c r="H303" s="224" t="str">
        <f>IF(Worksheet!AN322&lt;&gt;"",IF(Worksheet!AN322&gt;0,Worksheet!AN322/IF(Worksheet!M322&gt;0,Worksheet!M322,Worksheet!L322),""),"")</f>
        <v/>
      </c>
      <c r="I303" s="225">
        <f>IF(ISBLANK(Worksheet!L322)=FALSE,Worksheet!L322,"")</f>
        <v>0</v>
      </c>
      <c r="J303" s="226" t="str">
        <f>IF(Worksheet!L322&lt;&gt;0, IFERROR(VLOOKUP(Worksheet!$C$12,SavingsSupportTable,3,FALSE)*Worksheet!AO322*IFERROR(1+VLOOKUP(Worksheet!$C$12,SavingsSupportTable,MATCH(Worksheet!$G$13,HVACe_Options,0)+4,FALSE),1)/IF(Worksheet!M322&gt;0,Worksheet!M322,Worksheet!L322),""),"")</f>
        <v/>
      </c>
      <c r="K303" s="226" t="str">
        <f>IF(Worksheet!L322&lt;&gt;0, IFERROR(VLOOKUP(Worksheet!$C$12,SavingsSupportTable,2,FALSE)*Worksheet!AO322*IF(IFERROR(MATCH(Worksheet!$G$13,HVACe_Options,0),0)&gt;0,1+VLOOKUP(Worksheet!$C$12,SavingsSupportTable,4,FALSE),1)/IF(Worksheet!M322&gt;0,Worksheet!M322,Worksheet!L322),""),"")</f>
        <v/>
      </c>
      <c r="L303" s="226" t="str">
        <f t="shared" si="8"/>
        <v/>
      </c>
      <c r="M303" s="226" t="str">
        <f>IF(Worksheet!L322&lt;&gt;0,IFERROR(VLOOKUP(Worksheet!$C$12,SavingsSupportTable,3,FALSE)*Worksheet!AO322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322&gt;0,Worksheet!M322,Worksheet!L322),0),"")</f>
        <v/>
      </c>
      <c r="N303" s="226" t="str">
        <f t="shared" si="9"/>
        <v/>
      </c>
      <c r="R303">
        <f>IF(ISBLANK(Worksheet!M322)=FALSE,Worksheet!M322,"")</f>
        <v>0</v>
      </c>
      <c r="S303" t="str">
        <f>IF(Worksheet!A322="-","",IF(Worksheet!A322="",S302,Worksheet!A322))</f>
        <v/>
      </c>
      <c r="T303" t="str">
        <f>IF(S303="","",IF(AND(Worksheet!G322="",Worksheet!H322="")=TRUE,T302,IF(Worksheet!G322="","",Worksheet!G322)))</f>
        <v/>
      </c>
      <c r="U303" t="str">
        <f>IF(S303="","",IF(AND(Worksheet!G322="",Worksheet!H322="")=TRUE,U302,IF(Worksheet!H322="","",Worksheet!H322)))</f>
        <v/>
      </c>
      <c r="V303" t="str">
        <f>IF(Worksheet!N322="","",Worksheet!N322)</f>
        <v/>
      </c>
      <c r="W303" t="str">
        <f>IF(Worksheet!O322="","",Worksheet!O322)</f>
        <v/>
      </c>
      <c r="X303" t="str">
        <f>IF(Worksheet!F322=0,"",Worksheet!F322)</f>
        <v/>
      </c>
      <c r="Y303" t="str">
        <f>IF(Worksheet!P322=0,"",Worksheet!P322)</f>
        <v/>
      </c>
      <c r="AD303" s="21"/>
      <c r="AE303" s="21"/>
    </row>
    <row r="304" spans="1:31" x14ac:dyDescent="0.25">
      <c r="A304" t="str">
        <f>IF(ISERROR(VLOOKUP(Worksheet!N323,MeasureLookup,2,FALSE))=FALSE,VLOOKUP(Worksheet!N323,MeasureLookup,2,FALSE),"")</f>
        <v/>
      </c>
      <c r="D304">
        <f>IF(ISERROR(Worksheet!P323)=FALSE,Worksheet!P323,"")</f>
        <v>0</v>
      </c>
      <c r="E304" s="6" t="s">
        <v>727</v>
      </c>
      <c r="F304" s="178"/>
      <c r="G304" s="178"/>
      <c r="H304" s="224" t="str">
        <f>IF(Worksheet!AN323&lt;&gt;"",IF(Worksheet!AN323&gt;0,Worksheet!AN323/IF(Worksheet!M323&gt;0,Worksheet!M323,Worksheet!L323),""),"")</f>
        <v/>
      </c>
      <c r="I304" s="225">
        <f>IF(ISBLANK(Worksheet!L323)=FALSE,Worksheet!L323,"")</f>
        <v>0</v>
      </c>
      <c r="J304" s="226" t="str">
        <f>IF(Worksheet!L323&lt;&gt;0, IFERROR(VLOOKUP(Worksheet!$C$12,SavingsSupportTable,3,FALSE)*Worksheet!AO323*IFERROR(1+VLOOKUP(Worksheet!$C$12,SavingsSupportTable,MATCH(Worksheet!$G$13,HVACe_Options,0)+4,FALSE),1)/IF(Worksheet!M323&gt;0,Worksheet!M323,Worksheet!L323),""),"")</f>
        <v/>
      </c>
      <c r="K304" s="226" t="str">
        <f>IF(Worksheet!L323&lt;&gt;0, IFERROR(VLOOKUP(Worksheet!$C$12,SavingsSupportTable,2,FALSE)*Worksheet!AO323*IF(IFERROR(MATCH(Worksheet!$G$13,HVACe_Options,0),0)&gt;0,1+VLOOKUP(Worksheet!$C$12,SavingsSupportTable,4,FALSE),1)/IF(Worksheet!M323&gt;0,Worksheet!M323,Worksheet!L323),""),"")</f>
        <v/>
      </c>
      <c r="L304" s="226" t="str">
        <f t="shared" si="8"/>
        <v/>
      </c>
      <c r="M304" s="226" t="str">
        <f>IF(Worksheet!L323&lt;&gt;0,IFERROR(VLOOKUP(Worksheet!$C$12,SavingsSupportTable,3,FALSE)*Worksheet!AO323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323&gt;0,Worksheet!M323,Worksheet!L323),0),"")</f>
        <v/>
      </c>
      <c r="N304" s="226" t="str">
        <f t="shared" si="9"/>
        <v/>
      </c>
      <c r="R304">
        <f>IF(ISBLANK(Worksheet!M323)=FALSE,Worksheet!M323,"")</f>
        <v>0</v>
      </c>
      <c r="S304" t="str">
        <f>IF(Worksheet!A323="-","",IF(Worksheet!A323="",S303,Worksheet!A323))</f>
        <v/>
      </c>
      <c r="T304" t="str">
        <f>IF(S304="","",IF(AND(Worksheet!G323="",Worksheet!H323="")=TRUE,T303,IF(Worksheet!G323="","",Worksheet!G323)))</f>
        <v/>
      </c>
      <c r="U304" t="str">
        <f>IF(S304="","",IF(AND(Worksheet!G323="",Worksheet!H323="")=TRUE,U303,IF(Worksheet!H323="","",Worksheet!H323)))</f>
        <v/>
      </c>
      <c r="V304" t="str">
        <f>IF(Worksheet!N323="","",Worksheet!N323)</f>
        <v/>
      </c>
      <c r="W304" t="str">
        <f>IF(Worksheet!O323="","",Worksheet!O323)</f>
        <v/>
      </c>
      <c r="X304" t="str">
        <f>IF(Worksheet!F323=0,"",Worksheet!F323)</f>
        <v/>
      </c>
      <c r="Y304" t="str">
        <f>IF(Worksheet!P323=0,"",Worksheet!P323)</f>
        <v/>
      </c>
      <c r="AD304" s="21"/>
      <c r="AE304" s="21"/>
    </row>
    <row r="305" spans="1:31" x14ac:dyDescent="0.25">
      <c r="A305" t="str">
        <f>IF(ISERROR(VLOOKUP(Worksheet!N324,MeasureLookup,2,FALSE))=FALSE,VLOOKUP(Worksheet!N324,MeasureLookup,2,FALSE),"")</f>
        <v/>
      </c>
      <c r="D305">
        <f>IF(ISERROR(Worksheet!P324)=FALSE,Worksheet!P324,"")</f>
        <v>0</v>
      </c>
      <c r="E305" s="6" t="s">
        <v>727</v>
      </c>
      <c r="F305" s="178"/>
      <c r="G305" s="178"/>
      <c r="H305" s="224" t="str">
        <f>IF(Worksheet!AN324&lt;&gt;"",IF(Worksheet!AN324&gt;0,Worksheet!AN324/IF(Worksheet!M324&gt;0,Worksheet!M324,Worksheet!L324),""),"")</f>
        <v/>
      </c>
      <c r="I305" s="225">
        <f>IF(ISBLANK(Worksheet!L324)=FALSE,Worksheet!L324,"")</f>
        <v>0</v>
      </c>
      <c r="J305" s="226" t="str">
        <f>IF(Worksheet!L324&lt;&gt;0, IFERROR(VLOOKUP(Worksheet!$C$12,SavingsSupportTable,3,FALSE)*Worksheet!AO324*IFERROR(1+VLOOKUP(Worksheet!$C$12,SavingsSupportTable,MATCH(Worksheet!$G$13,HVACe_Options,0)+4,FALSE),1)/IF(Worksheet!M324&gt;0,Worksheet!M324,Worksheet!L324),""),"")</f>
        <v/>
      </c>
      <c r="K305" s="226" t="str">
        <f>IF(Worksheet!L324&lt;&gt;0, IFERROR(VLOOKUP(Worksheet!$C$12,SavingsSupportTable,2,FALSE)*Worksheet!AO324*IF(IFERROR(MATCH(Worksheet!$G$13,HVACe_Options,0),0)&gt;0,1+VLOOKUP(Worksheet!$C$12,SavingsSupportTable,4,FALSE),1)/IF(Worksheet!M324&gt;0,Worksheet!M324,Worksheet!L324),""),"")</f>
        <v/>
      </c>
      <c r="L305" s="226" t="str">
        <f t="shared" si="8"/>
        <v/>
      </c>
      <c r="M305" s="226" t="str">
        <f>IF(Worksheet!L324&lt;&gt;0,IFERROR(VLOOKUP(Worksheet!$C$12,SavingsSupportTable,3,FALSE)*Worksheet!AO324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324&gt;0,Worksheet!M324,Worksheet!L324),0),"")</f>
        <v/>
      </c>
      <c r="N305" s="226" t="str">
        <f t="shared" si="9"/>
        <v/>
      </c>
      <c r="R305">
        <f>IF(ISBLANK(Worksheet!M324)=FALSE,Worksheet!M324,"")</f>
        <v>0</v>
      </c>
      <c r="S305" t="str">
        <f>IF(Worksheet!A324="-","",IF(Worksheet!A324="",S304,Worksheet!A324))</f>
        <v/>
      </c>
      <c r="T305" t="str">
        <f>IF(S305="","",IF(AND(Worksheet!G324="",Worksheet!H324="")=TRUE,T304,IF(Worksheet!G324="","",Worksheet!G324)))</f>
        <v/>
      </c>
      <c r="U305" t="str">
        <f>IF(S305="","",IF(AND(Worksheet!G324="",Worksheet!H324="")=TRUE,U304,IF(Worksheet!H324="","",Worksheet!H324)))</f>
        <v/>
      </c>
      <c r="V305" t="str">
        <f>IF(Worksheet!N324="","",Worksheet!N324)</f>
        <v/>
      </c>
      <c r="W305" t="str">
        <f>IF(Worksheet!O324="","",Worksheet!O324)</f>
        <v/>
      </c>
      <c r="X305" t="str">
        <f>IF(Worksheet!F324=0,"",Worksheet!F324)</f>
        <v/>
      </c>
      <c r="Y305" t="str">
        <f>IF(Worksheet!P324=0,"",Worksheet!P324)</f>
        <v/>
      </c>
      <c r="AD305" s="21"/>
      <c r="AE305" s="21"/>
    </row>
    <row r="306" spans="1:31" x14ac:dyDescent="0.25">
      <c r="A306" t="str">
        <f>IF(ISERROR(VLOOKUP(Worksheet!N325,MeasureLookup,2,FALSE))=FALSE,VLOOKUP(Worksheet!N325,MeasureLookup,2,FALSE),"")</f>
        <v/>
      </c>
      <c r="D306">
        <f>IF(ISERROR(Worksheet!P325)=FALSE,Worksheet!P325,"")</f>
        <v>0</v>
      </c>
      <c r="E306" s="6" t="s">
        <v>727</v>
      </c>
      <c r="F306" s="178"/>
      <c r="G306" s="178"/>
      <c r="H306" s="224" t="str">
        <f>IF(Worksheet!AN325&lt;&gt;"",IF(Worksheet!AN325&gt;0,Worksheet!AN325/IF(Worksheet!M325&gt;0,Worksheet!M325,Worksheet!L325),""),"")</f>
        <v/>
      </c>
      <c r="I306" s="225">
        <f>IF(ISBLANK(Worksheet!L325)=FALSE,Worksheet!L325,"")</f>
        <v>0</v>
      </c>
      <c r="J306" s="226" t="str">
        <f>IF(Worksheet!L325&lt;&gt;0, IFERROR(VLOOKUP(Worksheet!$C$12,SavingsSupportTable,3,FALSE)*Worksheet!AO325*IFERROR(1+VLOOKUP(Worksheet!$C$12,SavingsSupportTable,MATCH(Worksheet!$G$13,HVACe_Options,0)+4,FALSE),1)/IF(Worksheet!M325&gt;0,Worksheet!M325,Worksheet!L325),""),"")</f>
        <v/>
      </c>
      <c r="K306" s="226" t="str">
        <f>IF(Worksheet!L325&lt;&gt;0, IFERROR(VLOOKUP(Worksheet!$C$12,SavingsSupportTable,2,FALSE)*Worksheet!AO325*IF(IFERROR(MATCH(Worksheet!$G$13,HVACe_Options,0),0)&gt;0,1+VLOOKUP(Worksheet!$C$12,SavingsSupportTable,4,FALSE),1)/IF(Worksheet!M325&gt;0,Worksheet!M325,Worksheet!L325),""),"")</f>
        <v/>
      </c>
      <c r="L306" s="226" t="str">
        <f t="shared" si="8"/>
        <v/>
      </c>
      <c r="M306" s="226" t="str">
        <f>IF(Worksheet!L325&lt;&gt;0,IFERROR(VLOOKUP(Worksheet!$C$12,SavingsSupportTable,3,FALSE)*Worksheet!AO325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325&gt;0,Worksheet!M325,Worksheet!L325),0),"")</f>
        <v/>
      </c>
      <c r="N306" s="226" t="str">
        <f t="shared" si="9"/>
        <v/>
      </c>
      <c r="R306">
        <f>IF(ISBLANK(Worksheet!M325)=FALSE,Worksheet!M325,"")</f>
        <v>0</v>
      </c>
      <c r="S306" t="str">
        <f>IF(Worksheet!A325="-","",IF(Worksheet!A325="",S305,Worksheet!A325))</f>
        <v/>
      </c>
      <c r="T306" t="str">
        <f>IF(S306="","",IF(AND(Worksheet!G325="",Worksheet!H325="")=TRUE,T305,IF(Worksheet!G325="","",Worksheet!G325)))</f>
        <v/>
      </c>
      <c r="U306" t="str">
        <f>IF(S306="","",IF(AND(Worksheet!G325="",Worksheet!H325="")=TRUE,U305,IF(Worksheet!H325="","",Worksheet!H325)))</f>
        <v/>
      </c>
      <c r="V306" t="str">
        <f>IF(Worksheet!N325="","",Worksheet!N325)</f>
        <v/>
      </c>
      <c r="W306" t="str">
        <f>IF(Worksheet!O325="","",Worksheet!O325)</f>
        <v/>
      </c>
      <c r="X306" t="str">
        <f>IF(Worksheet!F325=0,"",Worksheet!F325)</f>
        <v/>
      </c>
      <c r="Y306" t="str">
        <f>IF(Worksheet!P325=0,"",Worksheet!P325)</f>
        <v/>
      </c>
      <c r="AD306" s="21"/>
      <c r="AE306" s="21"/>
    </row>
    <row r="307" spans="1:31" x14ac:dyDescent="0.25">
      <c r="A307" t="str">
        <f>IF(ISERROR(VLOOKUP(Worksheet!N326,MeasureLookup,2,FALSE))=FALSE,VLOOKUP(Worksheet!N326,MeasureLookup,2,FALSE),"")</f>
        <v/>
      </c>
      <c r="D307">
        <f>IF(ISERROR(Worksheet!P326)=FALSE,Worksheet!P326,"")</f>
        <v>0</v>
      </c>
      <c r="E307" s="6" t="s">
        <v>727</v>
      </c>
      <c r="F307" s="178"/>
      <c r="G307" s="178"/>
      <c r="H307" s="224" t="str">
        <f>IF(Worksheet!AN326&lt;&gt;"",IF(Worksheet!AN326&gt;0,Worksheet!AN326/IF(Worksheet!M326&gt;0,Worksheet!M326,Worksheet!L326),""),"")</f>
        <v/>
      </c>
      <c r="I307" s="225">
        <f>IF(ISBLANK(Worksheet!L326)=FALSE,Worksheet!L326,"")</f>
        <v>0</v>
      </c>
      <c r="J307" s="226" t="str">
        <f>IF(Worksheet!L326&lt;&gt;0, IFERROR(VLOOKUP(Worksheet!$C$12,SavingsSupportTable,3,FALSE)*Worksheet!AO326*IFERROR(1+VLOOKUP(Worksheet!$C$12,SavingsSupportTable,MATCH(Worksheet!$G$13,HVACe_Options,0)+4,FALSE),1)/IF(Worksheet!M326&gt;0,Worksheet!M326,Worksheet!L326),""),"")</f>
        <v/>
      </c>
      <c r="K307" s="226" t="str">
        <f>IF(Worksheet!L326&lt;&gt;0, IFERROR(VLOOKUP(Worksheet!$C$12,SavingsSupportTable,2,FALSE)*Worksheet!AO326*IF(IFERROR(MATCH(Worksheet!$G$13,HVACe_Options,0),0)&gt;0,1+VLOOKUP(Worksheet!$C$12,SavingsSupportTable,4,FALSE),1)/IF(Worksheet!M326&gt;0,Worksheet!M326,Worksheet!L326),""),"")</f>
        <v/>
      </c>
      <c r="L307" s="226" t="str">
        <f t="shared" si="8"/>
        <v/>
      </c>
      <c r="M307" s="226" t="str">
        <f>IF(Worksheet!L326&lt;&gt;0,IFERROR(VLOOKUP(Worksheet!$C$12,SavingsSupportTable,3,FALSE)*Worksheet!AO326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326&gt;0,Worksheet!M326,Worksheet!L326),0),"")</f>
        <v/>
      </c>
      <c r="N307" s="226" t="str">
        <f t="shared" si="9"/>
        <v/>
      </c>
      <c r="R307">
        <f>IF(ISBLANK(Worksheet!M326)=FALSE,Worksheet!M326,"")</f>
        <v>0</v>
      </c>
      <c r="S307" t="str">
        <f>IF(Worksheet!A326="-","",IF(Worksheet!A326="",S306,Worksheet!A326))</f>
        <v/>
      </c>
      <c r="T307" t="str">
        <f>IF(S307="","",IF(AND(Worksheet!G326="",Worksheet!H326="")=TRUE,T306,IF(Worksheet!G326="","",Worksheet!G326)))</f>
        <v/>
      </c>
      <c r="U307" t="str">
        <f>IF(S307="","",IF(AND(Worksheet!G326="",Worksheet!H326="")=TRUE,U306,IF(Worksheet!H326="","",Worksheet!H326)))</f>
        <v/>
      </c>
      <c r="V307" t="str">
        <f>IF(Worksheet!N326="","",Worksheet!N326)</f>
        <v/>
      </c>
      <c r="W307" t="str">
        <f>IF(Worksheet!O326="","",Worksheet!O326)</f>
        <v/>
      </c>
      <c r="X307" t="str">
        <f>IF(Worksheet!F326=0,"",Worksheet!F326)</f>
        <v/>
      </c>
      <c r="Y307" t="str">
        <f>IF(Worksheet!P326=0,"",Worksheet!P326)</f>
        <v/>
      </c>
      <c r="AD307" s="21"/>
      <c r="AE307" s="21"/>
    </row>
    <row r="308" spans="1:31" x14ac:dyDescent="0.25">
      <c r="A308" t="str">
        <f>IF(ISERROR(VLOOKUP(Worksheet!N327,MeasureLookup,2,FALSE))=FALSE,VLOOKUP(Worksheet!N327,MeasureLookup,2,FALSE),"")</f>
        <v/>
      </c>
      <c r="D308">
        <f>IF(ISERROR(Worksheet!P327)=FALSE,Worksheet!P327,"")</f>
        <v>0</v>
      </c>
      <c r="E308" s="6" t="s">
        <v>727</v>
      </c>
      <c r="F308" s="178"/>
      <c r="G308" s="178"/>
      <c r="H308" s="224" t="str">
        <f>IF(Worksheet!AN327&lt;&gt;"",IF(Worksheet!AN327&gt;0,Worksheet!AN327/IF(Worksheet!M327&gt;0,Worksheet!M327,Worksheet!L327),""),"")</f>
        <v/>
      </c>
      <c r="I308" s="225">
        <f>IF(ISBLANK(Worksheet!L327)=FALSE,Worksheet!L327,"")</f>
        <v>0</v>
      </c>
      <c r="J308" s="226" t="str">
        <f>IF(Worksheet!L327&lt;&gt;0, IFERROR(VLOOKUP(Worksheet!$C$12,SavingsSupportTable,3,FALSE)*Worksheet!AO327*IFERROR(1+VLOOKUP(Worksheet!$C$12,SavingsSupportTable,MATCH(Worksheet!$G$13,HVACe_Options,0)+4,FALSE),1)/IF(Worksheet!M327&gt;0,Worksheet!M327,Worksheet!L327),""),"")</f>
        <v/>
      </c>
      <c r="K308" s="226" t="str">
        <f>IF(Worksheet!L327&lt;&gt;0, IFERROR(VLOOKUP(Worksheet!$C$12,SavingsSupportTable,2,FALSE)*Worksheet!AO327*IF(IFERROR(MATCH(Worksheet!$G$13,HVACe_Options,0),0)&gt;0,1+VLOOKUP(Worksheet!$C$12,SavingsSupportTable,4,FALSE),1)/IF(Worksheet!M327&gt;0,Worksheet!M327,Worksheet!L327),""),"")</f>
        <v/>
      </c>
      <c r="L308" s="226" t="str">
        <f t="shared" si="8"/>
        <v/>
      </c>
      <c r="M308" s="226" t="str">
        <f>IF(Worksheet!L327&lt;&gt;0,IFERROR(VLOOKUP(Worksheet!$C$12,SavingsSupportTable,3,FALSE)*Worksheet!AO327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327&gt;0,Worksheet!M327,Worksheet!L327),0),"")</f>
        <v/>
      </c>
      <c r="N308" s="226" t="str">
        <f t="shared" si="9"/>
        <v/>
      </c>
      <c r="R308">
        <f>IF(ISBLANK(Worksheet!M327)=FALSE,Worksheet!M327,"")</f>
        <v>0</v>
      </c>
      <c r="S308" t="str">
        <f>IF(Worksheet!A327="-","",IF(Worksheet!A327="",S307,Worksheet!A327))</f>
        <v/>
      </c>
      <c r="T308" t="str">
        <f>IF(S308="","",IF(AND(Worksheet!G327="",Worksheet!H327="")=TRUE,T307,IF(Worksheet!G327="","",Worksheet!G327)))</f>
        <v/>
      </c>
      <c r="U308" t="str">
        <f>IF(S308="","",IF(AND(Worksheet!G327="",Worksheet!H327="")=TRUE,U307,IF(Worksheet!H327="","",Worksheet!H327)))</f>
        <v/>
      </c>
      <c r="V308" t="str">
        <f>IF(Worksheet!N327="","",Worksheet!N327)</f>
        <v/>
      </c>
      <c r="W308" t="str">
        <f>IF(Worksheet!O327="","",Worksheet!O327)</f>
        <v/>
      </c>
      <c r="X308" t="str">
        <f>IF(Worksheet!F327=0,"",Worksheet!F327)</f>
        <v/>
      </c>
      <c r="Y308" t="str">
        <f>IF(Worksheet!P327=0,"",Worksheet!P327)</f>
        <v/>
      </c>
      <c r="AD308" s="21"/>
      <c r="AE308" s="21"/>
    </row>
    <row r="309" spans="1:31" x14ac:dyDescent="0.25">
      <c r="A309" t="str">
        <f>IF(ISERROR(VLOOKUP(Worksheet!N328,MeasureLookup,2,FALSE))=FALSE,VLOOKUP(Worksheet!N328,MeasureLookup,2,FALSE),"")</f>
        <v/>
      </c>
      <c r="D309">
        <f>IF(ISERROR(Worksheet!P328)=FALSE,Worksheet!P328,"")</f>
        <v>0</v>
      </c>
      <c r="E309" s="6" t="s">
        <v>727</v>
      </c>
      <c r="F309" s="178"/>
      <c r="G309" s="178"/>
      <c r="H309" s="224" t="str">
        <f>IF(Worksheet!AN328&lt;&gt;"",IF(Worksheet!AN328&gt;0,Worksheet!AN328/IF(Worksheet!M328&gt;0,Worksheet!M328,Worksheet!L328),""),"")</f>
        <v/>
      </c>
      <c r="I309" s="225">
        <f>IF(ISBLANK(Worksheet!L328)=FALSE,Worksheet!L328,"")</f>
        <v>0</v>
      </c>
      <c r="J309" s="226" t="str">
        <f>IF(Worksheet!L328&lt;&gt;0, IFERROR(VLOOKUP(Worksheet!$C$12,SavingsSupportTable,3,FALSE)*Worksheet!AO328*IFERROR(1+VLOOKUP(Worksheet!$C$12,SavingsSupportTable,MATCH(Worksheet!$G$13,HVACe_Options,0)+4,FALSE),1)/IF(Worksheet!M328&gt;0,Worksheet!M328,Worksheet!L328),""),"")</f>
        <v/>
      </c>
      <c r="K309" s="226" t="str">
        <f>IF(Worksheet!L328&lt;&gt;0, IFERROR(VLOOKUP(Worksheet!$C$12,SavingsSupportTable,2,FALSE)*Worksheet!AO328*IF(IFERROR(MATCH(Worksheet!$G$13,HVACe_Options,0),0)&gt;0,1+VLOOKUP(Worksheet!$C$12,SavingsSupportTable,4,FALSE),1)/IF(Worksheet!M328&gt;0,Worksheet!M328,Worksheet!L328),""),"")</f>
        <v/>
      </c>
      <c r="L309" s="226" t="str">
        <f t="shared" si="8"/>
        <v/>
      </c>
      <c r="M309" s="226" t="str">
        <f>IF(Worksheet!L328&lt;&gt;0,IFERROR(VLOOKUP(Worksheet!$C$12,SavingsSupportTable,3,FALSE)*Worksheet!AO328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328&gt;0,Worksheet!M328,Worksheet!L328),0),"")</f>
        <v/>
      </c>
      <c r="N309" s="226" t="str">
        <f t="shared" si="9"/>
        <v/>
      </c>
      <c r="R309">
        <f>IF(ISBLANK(Worksheet!M328)=FALSE,Worksheet!M328,"")</f>
        <v>0</v>
      </c>
      <c r="S309" t="str">
        <f>IF(Worksheet!A328="-","",IF(Worksheet!A328="",S308,Worksheet!A328))</f>
        <v/>
      </c>
      <c r="T309" t="str">
        <f>IF(S309="","",IF(AND(Worksheet!G328="",Worksheet!H328="")=TRUE,T308,IF(Worksheet!G328="","",Worksheet!G328)))</f>
        <v/>
      </c>
      <c r="U309" t="str">
        <f>IF(S309="","",IF(AND(Worksheet!G328="",Worksheet!H328="")=TRUE,U308,IF(Worksheet!H328="","",Worksheet!H328)))</f>
        <v/>
      </c>
      <c r="V309" t="str">
        <f>IF(Worksheet!N328="","",Worksheet!N328)</f>
        <v/>
      </c>
      <c r="W309" t="str">
        <f>IF(Worksheet!O328="","",Worksheet!O328)</f>
        <v/>
      </c>
      <c r="X309" t="str">
        <f>IF(Worksheet!F328=0,"",Worksheet!F328)</f>
        <v/>
      </c>
      <c r="Y309" t="str">
        <f>IF(Worksheet!P328=0,"",Worksheet!P328)</f>
        <v/>
      </c>
      <c r="AD309" s="21"/>
      <c r="AE309" s="21"/>
    </row>
    <row r="310" spans="1:31" x14ac:dyDescent="0.25">
      <c r="A310" t="str">
        <f>IF(ISERROR(VLOOKUP(Worksheet!N329,MeasureLookup,2,FALSE))=FALSE,VLOOKUP(Worksheet!N329,MeasureLookup,2,FALSE),"")</f>
        <v/>
      </c>
      <c r="D310">
        <f>IF(ISERROR(Worksheet!P329)=FALSE,Worksheet!P329,"")</f>
        <v>0</v>
      </c>
      <c r="E310" s="6" t="s">
        <v>727</v>
      </c>
      <c r="F310" s="178"/>
      <c r="G310" s="178"/>
      <c r="H310" s="224" t="str">
        <f>IF(Worksheet!AN329&lt;&gt;"",IF(Worksheet!AN329&gt;0,Worksheet!AN329/IF(Worksheet!M329&gt;0,Worksheet!M329,Worksheet!L329),""),"")</f>
        <v/>
      </c>
      <c r="I310" s="225">
        <f>IF(ISBLANK(Worksheet!L329)=FALSE,Worksheet!L329,"")</f>
        <v>0</v>
      </c>
      <c r="J310" s="226" t="str">
        <f>IF(Worksheet!L329&lt;&gt;0, IFERROR(VLOOKUP(Worksheet!$C$12,SavingsSupportTable,3,FALSE)*Worksheet!AO329*IFERROR(1+VLOOKUP(Worksheet!$C$12,SavingsSupportTable,MATCH(Worksheet!$G$13,HVACe_Options,0)+4,FALSE),1)/IF(Worksheet!M329&gt;0,Worksheet!M329,Worksheet!L329),""),"")</f>
        <v/>
      </c>
      <c r="K310" s="226" t="str">
        <f>IF(Worksheet!L329&lt;&gt;0, IFERROR(VLOOKUP(Worksheet!$C$12,SavingsSupportTable,2,FALSE)*Worksheet!AO329*IF(IFERROR(MATCH(Worksheet!$G$13,HVACe_Options,0),0)&gt;0,1+VLOOKUP(Worksheet!$C$12,SavingsSupportTable,4,FALSE),1)/IF(Worksheet!M329&gt;0,Worksheet!M329,Worksheet!L329),""),"")</f>
        <v/>
      </c>
      <c r="L310" s="226" t="str">
        <f t="shared" si="8"/>
        <v/>
      </c>
      <c r="M310" s="226" t="str">
        <f>IF(Worksheet!L329&lt;&gt;0,IFERROR(VLOOKUP(Worksheet!$C$12,SavingsSupportTable,3,FALSE)*Worksheet!AO329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329&gt;0,Worksheet!M329,Worksheet!L329),0),"")</f>
        <v/>
      </c>
      <c r="N310" s="226" t="str">
        <f t="shared" si="9"/>
        <v/>
      </c>
      <c r="R310">
        <f>IF(ISBLANK(Worksheet!M329)=FALSE,Worksheet!M329,"")</f>
        <v>0</v>
      </c>
      <c r="S310" t="str">
        <f>IF(Worksheet!A329="-","",IF(Worksheet!A329="",S309,Worksheet!A329))</f>
        <v/>
      </c>
      <c r="T310" t="str">
        <f>IF(S310="","",IF(AND(Worksheet!G329="",Worksheet!H329="")=TRUE,T309,IF(Worksheet!G329="","",Worksheet!G329)))</f>
        <v/>
      </c>
      <c r="U310" t="str">
        <f>IF(S310="","",IF(AND(Worksheet!G329="",Worksheet!H329="")=TRUE,U309,IF(Worksheet!H329="","",Worksheet!H329)))</f>
        <v/>
      </c>
      <c r="V310" t="str">
        <f>IF(Worksheet!N329="","",Worksheet!N329)</f>
        <v/>
      </c>
      <c r="W310" t="str">
        <f>IF(Worksheet!O329="","",Worksheet!O329)</f>
        <v/>
      </c>
      <c r="X310" t="str">
        <f>IF(Worksheet!F329=0,"",Worksheet!F329)</f>
        <v/>
      </c>
      <c r="Y310" t="str">
        <f>IF(Worksheet!P329=0,"",Worksheet!P329)</f>
        <v/>
      </c>
      <c r="AD310" s="21"/>
      <c r="AE310" s="21"/>
    </row>
    <row r="311" spans="1:31" x14ac:dyDescent="0.25">
      <c r="A311" t="str">
        <f>IF(ISERROR(VLOOKUP(Worksheet!N330,MeasureLookup,2,FALSE))=FALSE,VLOOKUP(Worksheet!N330,MeasureLookup,2,FALSE),"")</f>
        <v/>
      </c>
      <c r="D311">
        <f>IF(ISERROR(Worksheet!P330)=FALSE,Worksheet!P330,"")</f>
        <v>0</v>
      </c>
      <c r="E311" s="6" t="s">
        <v>727</v>
      </c>
      <c r="F311" s="178"/>
      <c r="G311" s="178"/>
      <c r="H311" s="224" t="str">
        <f>IF(Worksheet!AN330&lt;&gt;"",IF(Worksheet!AN330&gt;0,Worksheet!AN330/IF(Worksheet!M330&gt;0,Worksheet!M330,Worksheet!L330),""),"")</f>
        <v/>
      </c>
      <c r="I311" s="225">
        <f>IF(ISBLANK(Worksheet!L330)=FALSE,Worksheet!L330,"")</f>
        <v>0</v>
      </c>
      <c r="J311" s="226" t="str">
        <f>IF(Worksheet!L330&lt;&gt;0, IFERROR(VLOOKUP(Worksheet!$C$12,SavingsSupportTable,3,FALSE)*Worksheet!AO330*IFERROR(1+VLOOKUP(Worksheet!$C$12,SavingsSupportTable,MATCH(Worksheet!$G$13,HVACe_Options,0)+4,FALSE),1)/IF(Worksheet!M330&gt;0,Worksheet!M330,Worksheet!L330),""),"")</f>
        <v/>
      </c>
      <c r="K311" s="226" t="str">
        <f>IF(Worksheet!L330&lt;&gt;0, IFERROR(VLOOKUP(Worksheet!$C$12,SavingsSupportTable,2,FALSE)*Worksheet!AO330*IF(IFERROR(MATCH(Worksheet!$G$13,HVACe_Options,0),0)&gt;0,1+VLOOKUP(Worksheet!$C$12,SavingsSupportTable,4,FALSE),1)/IF(Worksheet!M330&gt;0,Worksheet!M330,Worksheet!L330),""),"")</f>
        <v/>
      </c>
      <c r="L311" s="226" t="str">
        <f t="shared" si="8"/>
        <v/>
      </c>
      <c r="M311" s="226" t="str">
        <f>IF(Worksheet!L330&lt;&gt;0,IFERROR(VLOOKUP(Worksheet!$C$12,SavingsSupportTable,3,FALSE)*Worksheet!AO330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330&gt;0,Worksheet!M330,Worksheet!L330),0),"")</f>
        <v/>
      </c>
      <c r="N311" s="226" t="str">
        <f t="shared" si="9"/>
        <v/>
      </c>
      <c r="R311">
        <f>IF(ISBLANK(Worksheet!M330)=FALSE,Worksheet!M330,"")</f>
        <v>0</v>
      </c>
      <c r="S311" t="str">
        <f>IF(Worksheet!A330="-","",IF(Worksheet!A330="",S310,Worksheet!A330))</f>
        <v/>
      </c>
      <c r="T311" t="str">
        <f>IF(S311="","",IF(AND(Worksheet!G330="",Worksheet!H330="")=TRUE,T310,IF(Worksheet!G330="","",Worksheet!G330)))</f>
        <v/>
      </c>
      <c r="U311" t="str">
        <f>IF(S311="","",IF(AND(Worksheet!G330="",Worksheet!H330="")=TRUE,U310,IF(Worksheet!H330="","",Worksheet!H330)))</f>
        <v/>
      </c>
      <c r="V311" t="str">
        <f>IF(Worksheet!N330="","",Worksheet!N330)</f>
        <v/>
      </c>
      <c r="W311" t="str">
        <f>IF(Worksheet!O330="","",Worksheet!O330)</f>
        <v/>
      </c>
      <c r="X311" t="str">
        <f>IF(Worksheet!F330=0,"",Worksheet!F330)</f>
        <v/>
      </c>
      <c r="Y311" t="str">
        <f>IF(Worksheet!P330=0,"",Worksheet!P330)</f>
        <v/>
      </c>
      <c r="AD311" s="21"/>
      <c r="AE311" s="21"/>
    </row>
    <row r="312" spans="1:31" x14ac:dyDescent="0.25">
      <c r="A312" t="str">
        <f>IF(ISERROR(VLOOKUP(Worksheet!N331,MeasureLookup,2,FALSE))=FALSE,VLOOKUP(Worksheet!N331,MeasureLookup,2,FALSE),"")</f>
        <v/>
      </c>
      <c r="D312">
        <f>IF(ISERROR(Worksheet!P331)=FALSE,Worksheet!P331,"")</f>
        <v>0</v>
      </c>
      <c r="E312" s="6" t="s">
        <v>727</v>
      </c>
      <c r="F312" s="178"/>
      <c r="G312" s="178"/>
      <c r="H312" s="224" t="str">
        <f>IF(Worksheet!AN331&lt;&gt;"",IF(Worksheet!AN331&gt;0,Worksheet!AN331/IF(Worksheet!M331&gt;0,Worksheet!M331,Worksheet!L331),""),"")</f>
        <v/>
      </c>
      <c r="I312" s="225">
        <f>IF(ISBLANK(Worksheet!L331)=FALSE,Worksheet!L331,"")</f>
        <v>0</v>
      </c>
      <c r="J312" s="226" t="str">
        <f>IF(Worksheet!L331&lt;&gt;0, IFERROR(VLOOKUP(Worksheet!$C$12,SavingsSupportTable,3,FALSE)*Worksheet!AO331*IFERROR(1+VLOOKUP(Worksheet!$C$12,SavingsSupportTable,MATCH(Worksheet!$G$13,HVACe_Options,0)+4,FALSE),1)/IF(Worksheet!M331&gt;0,Worksheet!M331,Worksheet!L331),""),"")</f>
        <v/>
      </c>
      <c r="K312" s="226" t="str">
        <f>IF(Worksheet!L331&lt;&gt;0, IFERROR(VLOOKUP(Worksheet!$C$12,SavingsSupportTable,2,FALSE)*Worksheet!AO331*IF(IFERROR(MATCH(Worksheet!$G$13,HVACe_Options,0),0)&gt;0,1+VLOOKUP(Worksheet!$C$12,SavingsSupportTable,4,FALSE),1)/IF(Worksheet!M331&gt;0,Worksheet!M331,Worksheet!L331),""),"")</f>
        <v/>
      </c>
      <c r="L312" s="226" t="str">
        <f t="shared" si="8"/>
        <v/>
      </c>
      <c r="M312" s="226" t="str">
        <f>IF(Worksheet!L331&lt;&gt;0,IFERROR(VLOOKUP(Worksheet!$C$12,SavingsSupportTable,3,FALSE)*Worksheet!AO331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331&gt;0,Worksheet!M331,Worksheet!L331),0),"")</f>
        <v/>
      </c>
      <c r="N312" s="226" t="str">
        <f t="shared" si="9"/>
        <v/>
      </c>
      <c r="R312">
        <f>IF(ISBLANK(Worksheet!M331)=FALSE,Worksheet!M331,"")</f>
        <v>0</v>
      </c>
      <c r="S312" t="str">
        <f>IF(Worksheet!A331="-","",IF(Worksheet!A331="",S311,Worksheet!A331))</f>
        <v/>
      </c>
      <c r="T312" t="str">
        <f>IF(S312="","",IF(AND(Worksheet!G331="",Worksheet!H331="")=TRUE,T311,IF(Worksheet!G331="","",Worksheet!G331)))</f>
        <v/>
      </c>
      <c r="U312" t="str">
        <f>IF(S312="","",IF(AND(Worksheet!G331="",Worksheet!H331="")=TRUE,U311,IF(Worksheet!H331="","",Worksheet!H331)))</f>
        <v/>
      </c>
      <c r="V312" t="str">
        <f>IF(Worksheet!N331="","",Worksheet!N331)</f>
        <v/>
      </c>
      <c r="W312" t="str">
        <f>IF(Worksheet!O331="","",Worksheet!O331)</f>
        <v/>
      </c>
      <c r="X312" t="str">
        <f>IF(Worksheet!F331=0,"",Worksheet!F331)</f>
        <v/>
      </c>
      <c r="Y312" t="str">
        <f>IF(Worksheet!P331=0,"",Worksheet!P331)</f>
        <v/>
      </c>
      <c r="AD312" s="21"/>
      <c r="AE312" s="21"/>
    </row>
    <row r="313" spans="1:31" x14ac:dyDescent="0.25">
      <c r="A313" t="str">
        <f>IF(ISERROR(VLOOKUP(Worksheet!N332,MeasureLookup,2,FALSE))=FALSE,VLOOKUP(Worksheet!N332,MeasureLookup,2,FALSE),"")</f>
        <v/>
      </c>
      <c r="D313">
        <f>IF(ISERROR(Worksheet!P332)=FALSE,Worksheet!P332,"")</f>
        <v>0</v>
      </c>
      <c r="E313" s="6" t="s">
        <v>727</v>
      </c>
      <c r="F313" s="178"/>
      <c r="G313" s="178"/>
      <c r="H313" s="224" t="str">
        <f>IF(Worksheet!AN332&lt;&gt;"",IF(Worksheet!AN332&gt;0,Worksheet!AN332/IF(Worksheet!M332&gt;0,Worksheet!M332,Worksheet!L332),""),"")</f>
        <v/>
      </c>
      <c r="I313" s="225">
        <f>IF(ISBLANK(Worksheet!L332)=FALSE,Worksheet!L332,"")</f>
        <v>0</v>
      </c>
      <c r="J313" s="226" t="str">
        <f>IF(Worksheet!L332&lt;&gt;0, IFERROR(VLOOKUP(Worksheet!$C$12,SavingsSupportTable,3,FALSE)*Worksheet!AO332*IFERROR(1+VLOOKUP(Worksheet!$C$12,SavingsSupportTable,MATCH(Worksheet!$G$13,HVACe_Options,0)+4,FALSE),1)/IF(Worksheet!M332&gt;0,Worksheet!M332,Worksheet!L332),""),"")</f>
        <v/>
      </c>
      <c r="K313" s="226" t="str">
        <f>IF(Worksheet!L332&lt;&gt;0, IFERROR(VLOOKUP(Worksheet!$C$12,SavingsSupportTable,2,FALSE)*Worksheet!AO332*IF(IFERROR(MATCH(Worksheet!$G$13,HVACe_Options,0),0)&gt;0,1+VLOOKUP(Worksheet!$C$12,SavingsSupportTable,4,FALSE),1)/IF(Worksheet!M332&gt;0,Worksheet!M332,Worksheet!L332),""),"")</f>
        <v/>
      </c>
      <c r="L313" s="226" t="str">
        <f t="shared" si="8"/>
        <v/>
      </c>
      <c r="M313" s="226" t="str">
        <f>IF(Worksheet!L332&lt;&gt;0,IFERROR(VLOOKUP(Worksheet!$C$12,SavingsSupportTable,3,FALSE)*Worksheet!AO332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332&gt;0,Worksheet!M332,Worksheet!L332),0),"")</f>
        <v/>
      </c>
      <c r="N313" s="226" t="str">
        <f t="shared" si="9"/>
        <v/>
      </c>
      <c r="R313">
        <f>IF(ISBLANK(Worksheet!M332)=FALSE,Worksheet!M332,"")</f>
        <v>0</v>
      </c>
      <c r="S313" t="str">
        <f>IF(Worksheet!A332="-","",IF(Worksheet!A332="",S312,Worksheet!A332))</f>
        <v/>
      </c>
      <c r="T313" t="str">
        <f>IF(S313="","",IF(AND(Worksheet!G332="",Worksheet!H332="")=TRUE,T312,IF(Worksheet!G332="","",Worksheet!G332)))</f>
        <v/>
      </c>
      <c r="U313" t="str">
        <f>IF(S313="","",IF(AND(Worksheet!G332="",Worksheet!H332="")=TRUE,U312,IF(Worksheet!H332="","",Worksheet!H332)))</f>
        <v/>
      </c>
      <c r="V313" t="str">
        <f>IF(Worksheet!N332="","",Worksheet!N332)</f>
        <v/>
      </c>
      <c r="W313" t="str">
        <f>IF(Worksheet!O332="","",Worksheet!O332)</f>
        <v/>
      </c>
      <c r="X313" t="str">
        <f>IF(Worksheet!F332=0,"",Worksheet!F332)</f>
        <v/>
      </c>
      <c r="Y313" t="str">
        <f>IF(Worksheet!P332=0,"",Worksheet!P332)</f>
        <v/>
      </c>
      <c r="AD313" s="21"/>
      <c r="AE313" s="21"/>
    </row>
    <row r="314" spans="1:31" x14ac:dyDescent="0.25">
      <c r="A314" t="str">
        <f>IF(ISERROR(VLOOKUP(Worksheet!N333,MeasureLookup,2,FALSE))=FALSE,VLOOKUP(Worksheet!N333,MeasureLookup,2,FALSE),"")</f>
        <v/>
      </c>
      <c r="D314">
        <f>IF(ISERROR(Worksheet!P333)=FALSE,Worksheet!P333,"")</f>
        <v>0</v>
      </c>
      <c r="E314" s="6" t="s">
        <v>727</v>
      </c>
      <c r="F314" s="178"/>
      <c r="G314" s="178"/>
      <c r="H314" s="224" t="str">
        <f>IF(Worksheet!AN333&lt;&gt;"",IF(Worksheet!AN333&gt;0,Worksheet!AN333/IF(Worksheet!M333&gt;0,Worksheet!M333,Worksheet!L333),""),"")</f>
        <v/>
      </c>
      <c r="I314" s="225">
        <f>IF(ISBLANK(Worksheet!L333)=FALSE,Worksheet!L333,"")</f>
        <v>0</v>
      </c>
      <c r="J314" s="226" t="str">
        <f>IF(Worksheet!L333&lt;&gt;0, IFERROR(VLOOKUP(Worksheet!$C$12,SavingsSupportTable,3,FALSE)*Worksheet!AO333*IFERROR(1+VLOOKUP(Worksheet!$C$12,SavingsSupportTable,MATCH(Worksheet!$G$13,HVACe_Options,0)+4,FALSE),1)/IF(Worksheet!M333&gt;0,Worksheet!M333,Worksheet!L333),""),"")</f>
        <v/>
      </c>
      <c r="K314" s="226" t="str">
        <f>IF(Worksheet!L333&lt;&gt;0, IFERROR(VLOOKUP(Worksheet!$C$12,SavingsSupportTable,2,FALSE)*Worksheet!AO333*IF(IFERROR(MATCH(Worksheet!$G$13,HVACe_Options,0),0)&gt;0,1+VLOOKUP(Worksheet!$C$12,SavingsSupportTable,4,FALSE),1)/IF(Worksheet!M333&gt;0,Worksheet!M333,Worksheet!L333),""),"")</f>
        <v/>
      </c>
      <c r="L314" s="226" t="str">
        <f t="shared" si="8"/>
        <v/>
      </c>
      <c r="M314" s="226" t="str">
        <f>IF(Worksheet!L333&lt;&gt;0,IFERROR(VLOOKUP(Worksheet!$C$12,SavingsSupportTable,3,FALSE)*Worksheet!AO333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333&gt;0,Worksheet!M333,Worksheet!L333),0),"")</f>
        <v/>
      </c>
      <c r="N314" s="226" t="str">
        <f t="shared" si="9"/>
        <v/>
      </c>
      <c r="R314">
        <f>IF(ISBLANK(Worksheet!M333)=FALSE,Worksheet!M333,"")</f>
        <v>0</v>
      </c>
      <c r="S314" t="str">
        <f>IF(Worksheet!A333="-","",IF(Worksheet!A333="",S313,Worksheet!A333))</f>
        <v/>
      </c>
      <c r="T314" t="str">
        <f>IF(S314="","",IF(AND(Worksheet!G333="",Worksheet!H333="")=TRUE,T313,IF(Worksheet!G333="","",Worksheet!G333)))</f>
        <v/>
      </c>
      <c r="U314" t="str">
        <f>IF(S314="","",IF(AND(Worksheet!G333="",Worksheet!H333="")=TRUE,U313,IF(Worksheet!H333="","",Worksheet!H333)))</f>
        <v/>
      </c>
      <c r="V314" t="str">
        <f>IF(Worksheet!N333="","",Worksheet!N333)</f>
        <v/>
      </c>
      <c r="W314" t="str">
        <f>IF(Worksheet!O333="","",Worksheet!O333)</f>
        <v/>
      </c>
      <c r="X314" t="str">
        <f>IF(Worksheet!F333=0,"",Worksheet!F333)</f>
        <v/>
      </c>
      <c r="Y314" t="str">
        <f>IF(Worksheet!P333=0,"",Worksheet!P333)</f>
        <v/>
      </c>
      <c r="AD314" s="21"/>
      <c r="AE314" s="21"/>
    </row>
    <row r="315" spans="1:31" x14ac:dyDescent="0.25">
      <c r="A315" t="str">
        <f>IF(ISERROR(VLOOKUP(Worksheet!N334,MeasureLookup,2,FALSE))=FALSE,VLOOKUP(Worksheet!N334,MeasureLookup,2,FALSE),"")</f>
        <v/>
      </c>
      <c r="D315">
        <f>IF(ISERROR(Worksheet!P334)=FALSE,Worksheet!P334,"")</f>
        <v>0</v>
      </c>
      <c r="E315" s="6" t="s">
        <v>727</v>
      </c>
      <c r="F315" s="178"/>
      <c r="G315" s="178"/>
      <c r="H315" s="224" t="str">
        <f>IF(Worksheet!AN334&lt;&gt;"",IF(Worksheet!AN334&gt;0,Worksheet!AN334/IF(Worksheet!M334&gt;0,Worksheet!M334,Worksheet!L334),""),"")</f>
        <v/>
      </c>
      <c r="I315" s="225">
        <f>IF(ISBLANK(Worksheet!L334)=FALSE,Worksheet!L334,"")</f>
        <v>0</v>
      </c>
      <c r="J315" s="226" t="str">
        <f>IF(Worksheet!L334&lt;&gt;0, IFERROR(VLOOKUP(Worksheet!$C$12,SavingsSupportTable,3,FALSE)*Worksheet!AO334*IFERROR(1+VLOOKUP(Worksheet!$C$12,SavingsSupportTable,MATCH(Worksheet!$G$13,HVACe_Options,0)+4,FALSE),1)/IF(Worksheet!M334&gt;0,Worksheet!M334,Worksheet!L334),""),"")</f>
        <v/>
      </c>
      <c r="K315" s="226" t="str">
        <f>IF(Worksheet!L334&lt;&gt;0, IFERROR(VLOOKUP(Worksheet!$C$12,SavingsSupportTable,2,FALSE)*Worksheet!AO334*IF(IFERROR(MATCH(Worksheet!$G$13,HVACe_Options,0),0)&gt;0,1+VLOOKUP(Worksheet!$C$12,SavingsSupportTable,4,FALSE),1)/IF(Worksheet!M334&gt;0,Worksheet!M334,Worksheet!L334),""),"")</f>
        <v/>
      </c>
      <c r="L315" s="226" t="str">
        <f t="shared" si="8"/>
        <v/>
      </c>
      <c r="M315" s="226" t="str">
        <f>IF(Worksheet!L334&lt;&gt;0,IFERROR(VLOOKUP(Worksheet!$C$12,SavingsSupportTable,3,FALSE)*Worksheet!AO334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334&gt;0,Worksheet!M334,Worksheet!L334),0),"")</f>
        <v/>
      </c>
      <c r="N315" s="226" t="str">
        <f t="shared" si="9"/>
        <v/>
      </c>
      <c r="R315">
        <f>IF(ISBLANK(Worksheet!M334)=FALSE,Worksheet!M334,"")</f>
        <v>0</v>
      </c>
      <c r="S315" t="str">
        <f>IF(Worksheet!A334="-","",IF(Worksheet!A334="",S314,Worksheet!A334))</f>
        <v/>
      </c>
      <c r="T315" t="str">
        <f>IF(S315="","",IF(AND(Worksheet!G334="",Worksheet!H334="")=TRUE,T314,IF(Worksheet!G334="","",Worksheet!G334)))</f>
        <v/>
      </c>
      <c r="U315" t="str">
        <f>IF(S315="","",IF(AND(Worksheet!G334="",Worksheet!H334="")=TRUE,U314,IF(Worksheet!H334="","",Worksheet!H334)))</f>
        <v/>
      </c>
      <c r="V315" t="str">
        <f>IF(Worksheet!N334="","",Worksheet!N334)</f>
        <v/>
      </c>
      <c r="W315" t="str">
        <f>IF(Worksheet!O334="","",Worksheet!O334)</f>
        <v/>
      </c>
      <c r="X315" t="str">
        <f>IF(Worksheet!F334=0,"",Worksheet!F334)</f>
        <v/>
      </c>
      <c r="Y315" t="str">
        <f>IF(Worksheet!P334=0,"",Worksheet!P334)</f>
        <v/>
      </c>
      <c r="AD315" s="21"/>
      <c r="AE315" s="21"/>
    </row>
    <row r="316" spans="1:31" x14ac:dyDescent="0.25">
      <c r="A316" t="str">
        <f>IF(ISERROR(VLOOKUP(Worksheet!N335,MeasureLookup,2,FALSE))=FALSE,VLOOKUP(Worksheet!N335,MeasureLookup,2,FALSE),"")</f>
        <v/>
      </c>
      <c r="D316">
        <f>IF(ISERROR(Worksheet!P335)=FALSE,Worksheet!P335,"")</f>
        <v>0</v>
      </c>
      <c r="E316" s="6" t="s">
        <v>727</v>
      </c>
      <c r="F316" s="178"/>
      <c r="G316" s="178"/>
      <c r="H316" s="224" t="str">
        <f>IF(Worksheet!AN335&lt;&gt;"",IF(Worksheet!AN335&gt;0,Worksheet!AN335/IF(Worksheet!M335&gt;0,Worksheet!M335,Worksheet!L335),""),"")</f>
        <v/>
      </c>
      <c r="I316" s="225">
        <f>IF(ISBLANK(Worksheet!L335)=FALSE,Worksheet!L335,"")</f>
        <v>0</v>
      </c>
      <c r="J316" s="226" t="str">
        <f>IF(Worksheet!L335&lt;&gt;0, IFERROR(VLOOKUP(Worksheet!$C$12,SavingsSupportTable,3,FALSE)*Worksheet!AO335*IFERROR(1+VLOOKUP(Worksheet!$C$12,SavingsSupportTable,MATCH(Worksheet!$G$13,HVACe_Options,0)+4,FALSE),1)/IF(Worksheet!M335&gt;0,Worksheet!M335,Worksheet!L335),""),"")</f>
        <v/>
      </c>
      <c r="K316" s="226" t="str">
        <f>IF(Worksheet!L335&lt;&gt;0, IFERROR(VLOOKUP(Worksheet!$C$12,SavingsSupportTable,2,FALSE)*Worksheet!AO335*IF(IFERROR(MATCH(Worksheet!$G$13,HVACe_Options,0),0)&gt;0,1+VLOOKUP(Worksheet!$C$12,SavingsSupportTable,4,FALSE),1)/IF(Worksheet!M335&gt;0,Worksheet!M335,Worksheet!L335),""),"")</f>
        <v/>
      </c>
      <c r="L316" s="226" t="str">
        <f t="shared" si="8"/>
        <v/>
      </c>
      <c r="M316" s="226" t="str">
        <f>IF(Worksheet!L335&lt;&gt;0,IFERROR(VLOOKUP(Worksheet!$C$12,SavingsSupportTable,3,FALSE)*Worksheet!AO335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335&gt;0,Worksheet!M335,Worksheet!L335),0),"")</f>
        <v/>
      </c>
      <c r="N316" s="226" t="str">
        <f t="shared" si="9"/>
        <v/>
      </c>
      <c r="R316">
        <f>IF(ISBLANK(Worksheet!M335)=FALSE,Worksheet!M335,"")</f>
        <v>0</v>
      </c>
      <c r="S316" t="str">
        <f>IF(Worksheet!A335="-","",IF(Worksheet!A335="",S315,Worksheet!A335))</f>
        <v/>
      </c>
      <c r="T316" t="str">
        <f>IF(S316="","",IF(AND(Worksheet!G335="",Worksheet!H335="")=TRUE,T315,IF(Worksheet!G335="","",Worksheet!G335)))</f>
        <v/>
      </c>
      <c r="U316" t="str">
        <f>IF(S316="","",IF(AND(Worksheet!G335="",Worksheet!H335="")=TRUE,U315,IF(Worksheet!H335="","",Worksheet!H335)))</f>
        <v/>
      </c>
      <c r="V316" t="str">
        <f>IF(Worksheet!N335="","",Worksheet!N335)</f>
        <v/>
      </c>
      <c r="W316" t="str">
        <f>IF(Worksheet!O335="","",Worksheet!O335)</f>
        <v/>
      </c>
      <c r="X316" t="str">
        <f>IF(Worksheet!F335=0,"",Worksheet!F335)</f>
        <v/>
      </c>
      <c r="Y316" t="str">
        <f>IF(Worksheet!P335=0,"",Worksheet!P335)</f>
        <v/>
      </c>
      <c r="AD316" s="21"/>
      <c r="AE316" s="21"/>
    </row>
    <row r="317" spans="1:31" x14ac:dyDescent="0.25">
      <c r="A317" t="str">
        <f>IF(ISERROR(VLOOKUP(Worksheet!N336,MeasureLookup,2,FALSE))=FALSE,VLOOKUP(Worksheet!N336,MeasureLookup,2,FALSE),"")</f>
        <v/>
      </c>
      <c r="D317">
        <f>IF(ISERROR(Worksheet!P336)=FALSE,Worksheet!P336,"")</f>
        <v>0</v>
      </c>
      <c r="E317" s="6" t="s">
        <v>727</v>
      </c>
      <c r="F317" s="178"/>
      <c r="G317" s="178"/>
      <c r="H317" s="224" t="str">
        <f>IF(Worksheet!AN336&lt;&gt;"",IF(Worksheet!AN336&gt;0,Worksheet!AN336/IF(Worksheet!M336&gt;0,Worksheet!M336,Worksheet!L336),""),"")</f>
        <v/>
      </c>
      <c r="I317" s="225">
        <f>IF(ISBLANK(Worksheet!L336)=FALSE,Worksheet!L336,"")</f>
        <v>0</v>
      </c>
      <c r="J317" s="226" t="str">
        <f>IF(Worksheet!L336&lt;&gt;0, IFERROR(VLOOKUP(Worksheet!$C$12,SavingsSupportTable,3,FALSE)*Worksheet!AO336*IFERROR(1+VLOOKUP(Worksheet!$C$12,SavingsSupportTable,MATCH(Worksheet!$G$13,HVACe_Options,0)+4,FALSE),1)/IF(Worksheet!M336&gt;0,Worksheet!M336,Worksheet!L336),""),"")</f>
        <v/>
      </c>
      <c r="K317" s="226" t="str">
        <f>IF(Worksheet!L336&lt;&gt;0, IFERROR(VLOOKUP(Worksheet!$C$12,SavingsSupportTable,2,FALSE)*Worksheet!AO336*IF(IFERROR(MATCH(Worksheet!$G$13,HVACe_Options,0),0)&gt;0,1+VLOOKUP(Worksheet!$C$12,SavingsSupportTable,4,FALSE),1)/IF(Worksheet!M336&gt;0,Worksheet!M336,Worksheet!L336),""),"")</f>
        <v/>
      </c>
      <c r="L317" s="226" t="str">
        <f t="shared" si="8"/>
        <v/>
      </c>
      <c r="M317" s="226" t="str">
        <f>IF(Worksheet!L336&lt;&gt;0,IFERROR(VLOOKUP(Worksheet!$C$12,SavingsSupportTable,3,FALSE)*Worksheet!AO336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336&gt;0,Worksheet!M336,Worksheet!L336),0),"")</f>
        <v/>
      </c>
      <c r="N317" s="226" t="str">
        <f t="shared" si="9"/>
        <v/>
      </c>
      <c r="R317">
        <f>IF(ISBLANK(Worksheet!M336)=FALSE,Worksheet!M336,"")</f>
        <v>0</v>
      </c>
      <c r="S317" t="str">
        <f>IF(Worksheet!A336="-","",IF(Worksheet!A336="",S316,Worksheet!A336))</f>
        <v/>
      </c>
      <c r="T317" t="str">
        <f>IF(S317="","",IF(AND(Worksheet!G336="",Worksheet!H336="")=TRUE,T316,IF(Worksheet!G336="","",Worksheet!G336)))</f>
        <v/>
      </c>
      <c r="U317" t="str">
        <f>IF(S317="","",IF(AND(Worksheet!G336="",Worksheet!H336="")=TRUE,U316,IF(Worksheet!H336="","",Worksheet!H336)))</f>
        <v/>
      </c>
      <c r="V317" t="str">
        <f>IF(Worksheet!N336="","",Worksheet!N336)</f>
        <v/>
      </c>
      <c r="W317" t="str">
        <f>IF(Worksheet!O336="","",Worksheet!O336)</f>
        <v/>
      </c>
      <c r="X317" t="str">
        <f>IF(Worksheet!F336=0,"",Worksheet!F336)</f>
        <v/>
      </c>
      <c r="Y317" t="str">
        <f>IF(Worksheet!P336=0,"",Worksheet!P336)</f>
        <v/>
      </c>
      <c r="AD317" s="21"/>
      <c r="AE317" s="21"/>
    </row>
    <row r="318" spans="1:31" x14ac:dyDescent="0.25">
      <c r="A318" t="str">
        <f>IF(ISERROR(VLOOKUP(Worksheet!N337,MeasureLookup,2,FALSE))=FALSE,VLOOKUP(Worksheet!N337,MeasureLookup,2,FALSE),"")</f>
        <v/>
      </c>
      <c r="D318">
        <f>IF(ISERROR(Worksheet!P337)=FALSE,Worksheet!P337,"")</f>
        <v>0</v>
      </c>
      <c r="E318" s="6" t="s">
        <v>727</v>
      </c>
      <c r="F318" s="178"/>
      <c r="G318" s="178"/>
      <c r="H318" s="224" t="str">
        <f>IF(Worksheet!AN337&lt;&gt;"",IF(Worksheet!AN337&gt;0,Worksheet!AN337/IF(Worksheet!M337&gt;0,Worksheet!M337,Worksheet!L337),""),"")</f>
        <v/>
      </c>
      <c r="I318" s="225">
        <f>IF(ISBLANK(Worksheet!L337)=FALSE,Worksheet!L337,"")</f>
        <v>0</v>
      </c>
      <c r="J318" s="226" t="str">
        <f>IF(Worksheet!L337&lt;&gt;0, IFERROR(VLOOKUP(Worksheet!$C$12,SavingsSupportTable,3,FALSE)*Worksheet!AO337*IFERROR(1+VLOOKUP(Worksheet!$C$12,SavingsSupportTable,MATCH(Worksheet!$G$13,HVACe_Options,0)+4,FALSE),1)/IF(Worksheet!M337&gt;0,Worksheet!M337,Worksheet!L337),""),"")</f>
        <v/>
      </c>
      <c r="K318" s="226" t="str">
        <f>IF(Worksheet!L337&lt;&gt;0, IFERROR(VLOOKUP(Worksheet!$C$12,SavingsSupportTable,2,FALSE)*Worksheet!AO337*IF(IFERROR(MATCH(Worksheet!$G$13,HVACe_Options,0),0)&gt;0,1+VLOOKUP(Worksheet!$C$12,SavingsSupportTable,4,FALSE),1)/IF(Worksheet!M337&gt;0,Worksheet!M337,Worksheet!L337),""),"")</f>
        <v/>
      </c>
      <c r="L318" s="226" t="str">
        <f t="shared" si="8"/>
        <v/>
      </c>
      <c r="M318" s="226" t="str">
        <f>IF(Worksheet!L337&lt;&gt;0,IFERROR(VLOOKUP(Worksheet!$C$12,SavingsSupportTable,3,FALSE)*Worksheet!AO337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337&gt;0,Worksheet!M337,Worksheet!L337),0),"")</f>
        <v/>
      </c>
      <c r="N318" s="226" t="str">
        <f t="shared" si="9"/>
        <v/>
      </c>
      <c r="R318">
        <f>IF(ISBLANK(Worksheet!M337)=FALSE,Worksheet!M337,"")</f>
        <v>0</v>
      </c>
      <c r="S318" t="str">
        <f>IF(Worksheet!A337="-","",IF(Worksheet!A337="",S317,Worksheet!A337))</f>
        <v/>
      </c>
      <c r="T318" t="str">
        <f>IF(S318="","",IF(AND(Worksheet!G337="",Worksheet!H337="")=TRUE,T317,IF(Worksheet!G337="","",Worksheet!G337)))</f>
        <v/>
      </c>
      <c r="U318" t="str">
        <f>IF(S318="","",IF(AND(Worksheet!G337="",Worksheet!H337="")=TRUE,U317,IF(Worksheet!H337="","",Worksheet!H337)))</f>
        <v/>
      </c>
      <c r="V318" t="str">
        <f>IF(Worksheet!N337="","",Worksheet!N337)</f>
        <v/>
      </c>
      <c r="W318" t="str">
        <f>IF(Worksheet!O337="","",Worksheet!O337)</f>
        <v/>
      </c>
      <c r="X318" t="str">
        <f>IF(Worksheet!F337=0,"",Worksheet!F337)</f>
        <v/>
      </c>
      <c r="Y318" t="str">
        <f>IF(Worksheet!P337=0,"",Worksheet!P337)</f>
        <v/>
      </c>
      <c r="AD318" s="21"/>
      <c r="AE318" s="21"/>
    </row>
    <row r="319" spans="1:31" x14ac:dyDescent="0.25">
      <c r="A319" t="str">
        <f>IF(ISERROR(VLOOKUP(Worksheet!N338,MeasureLookup,2,FALSE))=FALSE,VLOOKUP(Worksheet!N338,MeasureLookup,2,FALSE),"")</f>
        <v/>
      </c>
      <c r="D319">
        <f>IF(ISERROR(Worksheet!P338)=FALSE,Worksheet!P338,"")</f>
        <v>0</v>
      </c>
      <c r="E319" s="6" t="s">
        <v>727</v>
      </c>
      <c r="F319" s="178"/>
      <c r="G319" s="178"/>
      <c r="H319" s="224" t="str">
        <f>IF(Worksheet!AN338&lt;&gt;"",IF(Worksheet!AN338&gt;0,Worksheet!AN338/IF(Worksheet!M338&gt;0,Worksheet!M338,Worksheet!L338),""),"")</f>
        <v/>
      </c>
      <c r="I319" s="225">
        <f>IF(ISBLANK(Worksheet!L338)=FALSE,Worksheet!L338,"")</f>
        <v>0</v>
      </c>
      <c r="J319" s="226" t="str">
        <f>IF(Worksheet!L338&lt;&gt;0, IFERROR(VLOOKUP(Worksheet!$C$12,SavingsSupportTable,3,FALSE)*Worksheet!AO338*IFERROR(1+VLOOKUP(Worksheet!$C$12,SavingsSupportTable,MATCH(Worksheet!$G$13,HVACe_Options,0)+4,FALSE),1)/IF(Worksheet!M338&gt;0,Worksheet!M338,Worksheet!L338),""),"")</f>
        <v/>
      </c>
      <c r="K319" s="226" t="str">
        <f>IF(Worksheet!L338&lt;&gt;0, IFERROR(VLOOKUP(Worksheet!$C$12,SavingsSupportTable,2,FALSE)*Worksheet!AO338*IF(IFERROR(MATCH(Worksheet!$G$13,HVACe_Options,0),0)&gt;0,1+VLOOKUP(Worksheet!$C$12,SavingsSupportTable,4,FALSE),1)/IF(Worksheet!M338&gt;0,Worksheet!M338,Worksheet!L338),""),"")</f>
        <v/>
      </c>
      <c r="L319" s="226" t="str">
        <f t="shared" si="8"/>
        <v/>
      </c>
      <c r="M319" s="226" t="str">
        <f>IF(Worksheet!L338&lt;&gt;0,IFERROR(VLOOKUP(Worksheet!$C$12,SavingsSupportTable,3,FALSE)*Worksheet!AO338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338&gt;0,Worksheet!M338,Worksheet!L338),0),"")</f>
        <v/>
      </c>
      <c r="N319" s="226" t="str">
        <f t="shared" si="9"/>
        <v/>
      </c>
      <c r="R319">
        <f>IF(ISBLANK(Worksheet!M338)=FALSE,Worksheet!M338,"")</f>
        <v>0</v>
      </c>
      <c r="S319" t="str">
        <f>IF(Worksheet!A338="-","",IF(Worksheet!A338="",S318,Worksheet!A338))</f>
        <v/>
      </c>
      <c r="T319" t="str">
        <f>IF(S319="","",IF(AND(Worksheet!G338="",Worksheet!H338="")=TRUE,T318,IF(Worksheet!G338="","",Worksheet!G338)))</f>
        <v/>
      </c>
      <c r="U319" t="str">
        <f>IF(S319="","",IF(AND(Worksheet!G338="",Worksheet!H338="")=TRUE,U318,IF(Worksheet!H338="","",Worksheet!H338)))</f>
        <v/>
      </c>
      <c r="V319" t="str">
        <f>IF(Worksheet!N338="","",Worksheet!N338)</f>
        <v/>
      </c>
      <c r="W319" t="str">
        <f>IF(Worksheet!O338="","",Worksheet!O338)</f>
        <v/>
      </c>
      <c r="X319" t="str">
        <f>IF(Worksheet!F338=0,"",Worksheet!F338)</f>
        <v/>
      </c>
      <c r="Y319" t="str">
        <f>IF(Worksheet!P338=0,"",Worksheet!P338)</f>
        <v/>
      </c>
      <c r="AD319" s="21"/>
      <c r="AE319" s="21"/>
    </row>
    <row r="320" spans="1:31" x14ac:dyDescent="0.25">
      <c r="A320" t="str">
        <f>IF(ISERROR(VLOOKUP(Worksheet!N339,MeasureLookup,2,FALSE))=FALSE,VLOOKUP(Worksheet!N339,MeasureLookup,2,FALSE),"")</f>
        <v/>
      </c>
      <c r="D320">
        <f>IF(ISERROR(Worksheet!P339)=FALSE,Worksheet!P339,"")</f>
        <v>0</v>
      </c>
      <c r="E320" s="6" t="s">
        <v>727</v>
      </c>
      <c r="F320" s="178"/>
      <c r="G320" s="178"/>
      <c r="H320" s="224" t="str">
        <f>IF(Worksheet!AN339&lt;&gt;"",IF(Worksheet!AN339&gt;0,Worksheet!AN339/IF(Worksheet!M339&gt;0,Worksheet!M339,Worksheet!L339),""),"")</f>
        <v/>
      </c>
      <c r="I320" s="225">
        <f>IF(ISBLANK(Worksheet!L339)=FALSE,Worksheet!L339,"")</f>
        <v>0</v>
      </c>
      <c r="J320" s="226" t="str">
        <f>IF(Worksheet!L339&lt;&gt;0, IFERROR(VLOOKUP(Worksheet!$C$12,SavingsSupportTable,3,FALSE)*Worksheet!AO339*IFERROR(1+VLOOKUP(Worksheet!$C$12,SavingsSupportTable,MATCH(Worksheet!$G$13,HVACe_Options,0)+4,FALSE),1)/IF(Worksheet!M339&gt;0,Worksheet!M339,Worksheet!L339),""),"")</f>
        <v/>
      </c>
      <c r="K320" s="226" t="str">
        <f>IF(Worksheet!L339&lt;&gt;0, IFERROR(VLOOKUP(Worksheet!$C$12,SavingsSupportTable,2,FALSE)*Worksheet!AO339*IF(IFERROR(MATCH(Worksheet!$G$13,HVACe_Options,0),0)&gt;0,1+VLOOKUP(Worksheet!$C$12,SavingsSupportTable,4,FALSE),1)/IF(Worksheet!M339&gt;0,Worksheet!M339,Worksheet!L339),""),"")</f>
        <v/>
      </c>
      <c r="L320" s="226" t="str">
        <f t="shared" si="8"/>
        <v/>
      </c>
      <c r="M320" s="226" t="str">
        <f>IF(Worksheet!L339&lt;&gt;0,IFERROR(VLOOKUP(Worksheet!$C$12,SavingsSupportTable,3,FALSE)*Worksheet!AO339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339&gt;0,Worksheet!M339,Worksheet!L339),0),"")</f>
        <v/>
      </c>
      <c r="N320" s="226" t="str">
        <f t="shared" si="9"/>
        <v/>
      </c>
      <c r="R320">
        <f>IF(ISBLANK(Worksheet!M339)=FALSE,Worksheet!M339,"")</f>
        <v>0</v>
      </c>
      <c r="S320" t="str">
        <f>IF(Worksheet!A339="-","",IF(Worksheet!A339="",S319,Worksheet!A339))</f>
        <v/>
      </c>
      <c r="T320" t="str">
        <f>IF(S320="","",IF(AND(Worksheet!G339="",Worksheet!H339="")=TRUE,T319,IF(Worksheet!G339="","",Worksheet!G339)))</f>
        <v/>
      </c>
      <c r="U320" t="str">
        <f>IF(S320="","",IF(AND(Worksheet!G339="",Worksheet!H339="")=TRUE,U319,IF(Worksheet!H339="","",Worksheet!H339)))</f>
        <v/>
      </c>
      <c r="V320" t="str">
        <f>IF(Worksheet!N339="","",Worksheet!N339)</f>
        <v/>
      </c>
      <c r="W320" t="str">
        <f>IF(Worksheet!O339="","",Worksheet!O339)</f>
        <v/>
      </c>
      <c r="X320" t="str">
        <f>IF(Worksheet!F339=0,"",Worksheet!F339)</f>
        <v/>
      </c>
      <c r="Y320" t="str">
        <f>IF(Worksheet!P339=0,"",Worksheet!P339)</f>
        <v/>
      </c>
      <c r="AD320" s="21"/>
      <c r="AE320" s="21"/>
    </row>
    <row r="321" spans="1:31" x14ac:dyDescent="0.25">
      <c r="A321" t="str">
        <f>IF(ISERROR(VLOOKUP(Worksheet!N340,MeasureLookup,2,FALSE))=FALSE,VLOOKUP(Worksheet!N340,MeasureLookup,2,FALSE),"")</f>
        <v/>
      </c>
      <c r="D321">
        <f>IF(ISERROR(Worksheet!P340)=FALSE,Worksheet!P340,"")</f>
        <v>0</v>
      </c>
      <c r="E321" s="6" t="s">
        <v>727</v>
      </c>
      <c r="F321" s="178"/>
      <c r="G321" s="178"/>
      <c r="H321" s="224" t="str">
        <f>IF(Worksheet!AN340&lt;&gt;"",IF(Worksheet!AN340&gt;0,Worksheet!AN340/IF(Worksheet!M340&gt;0,Worksheet!M340,Worksheet!L340),""),"")</f>
        <v/>
      </c>
      <c r="I321" s="225">
        <f>IF(ISBLANK(Worksheet!L340)=FALSE,Worksheet!L340,"")</f>
        <v>0</v>
      </c>
      <c r="J321" s="226" t="str">
        <f>IF(Worksheet!L340&lt;&gt;0, IFERROR(VLOOKUP(Worksheet!$C$12,SavingsSupportTable,3,FALSE)*Worksheet!AO340*IFERROR(1+VLOOKUP(Worksheet!$C$12,SavingsSupportTable,MATCH(Worksheet!$G$13,HVACe_Options,0)+4,FALSE),1)/IF(Worksheet!M340&gt;0,Worksheet!M340,Worksheet!L340),""),"")</f>
        <v/>
      </c>
      <c r="K321" s="226" t="str">
        <f>IF(Worksheet!L340&lt;&gt;0, IFERROR(VLOOKUP(Worksheet!$C$12,SavingsSupportTable,2,FALSE)*Worksheet!AO340*IF(IFERROR(MATCH(Worksheet!$G$13,HVACe_Options,0),0)&gt;0,1+VLOOKUP(Worksheet!$C$12,SavingsSupportTable,4,FALSE),1)/IF(Worksheet!M340&gt;0,Worksheet!M340,Worksheet!L340),""),"")</f>
        <v/>
      </c>
      <c r="L321" s="226" t="str">
        <f t="shared" si="8"/>
        <v/>
      </c>
      <c r="M321" s="226" t="str">
        <f>IF(Worksheet!L340&lt;&gt;0,IFERROR(VLOOKUP(Worksheet!$C$12,SavingsSupportTable,3,FALSE)*Worksheet!AO340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340&gt;0,Worksheet!M340,Worksheet!L340),0),"")</f>
        <v/>
      </c>
      <c r="N321" s="226" t="str">
        <f t="shared" si="9"/>
        <v/>
      </c>
      <c r="R321">
        <f>IF(ISBLANK(Worksheet!M340)=FALSE,Worksheet!M340,"")</f>
        <v>0</v>
      </c>
      <c r="S321" t="str">
        <f>IF(Worksheet!A340="-","",IF(Worksheet!A340="",S320,Worksheet!A340))</f>
        <v/>
      </c>
      <c r="T321" t="str">
        <f>IF(S321="","",IF(AND(Worksheet!G340="",Worksheet!H340="")=TRUE,T320,IF(Worksheet!G340="","",Worksheet!G340)))</f>
        <v/>
      </c>
      <c r="U321" t="str">
        <f>IF(S321="","",IF(AND(Worksheet!G340="",Worksheet!H340="")=TRUE,U320,IF(Worksheet!H340="","",Worksheet!H340)))</f>
        <v/>
      </c>
      <c r="V321" t="str">
        <f>IF(Worksheet!N340="","",Worksheet!N340)</f>
        <v/>
      </c>
      <c r="W321" t="str">
        <f>IF(Worksheet!O340="","",Worksheet!O340)</f>
        <v/>
      </c>
      <c r="X321" t="str">
        <f>IF(Worksheet!F340=0,"",Worksheet!F340)</f>
        <v/>
      </c>
      <c r="Y321" t="str">
        <f>IF(Worksheet!P340=0,"",Worksheet!P340)</f>
        <v/>
      </c>
      <c r="AD321" s="21"/>
      <c r="AE321" s="21"/>
    </row>
    <row r="322" spans="1:31" x14ac:dyDescent="0.25">
      <c r="A322" t="str">
        <f>IF(ISERROR(VLOOKUP(Worksheet!N341,MeasureLookup,2,FALSE))=FALSE,VLOOKUP(Worksheet!N341,MeasureLookup,2,FALSE),"")</f>
        <v/>
      </c>
      <c r="D322">
        <f>IF(ISERROR(Worksheet!P341)=FALSE,Worksheet!P341,"")</f>
        <v>0</v>
      </c>
      <c r="E322" s="6" t="s">
        <v>727</v>
      </c>
      <c r="F322" s="178"/>
      <c r="G322" s="178"/>
      <c r="H322" s="224" t="str">
        <f>IF(Worksheet!AN341&lt;&gt;"",IF(Worksheet!AN341&gt;0,Worksheet!AN341/IF(Worksheet!M341&gt;0,Worksheet!M341,Worksheet!L341),""),"")</f>
        <v/>
      </c>
      <c r="I322" s="225">
        <f>IF(ISBLANK(Worksheet!L341)=FALSE,Worksheet!L341,"")</f>
        <v>0</v>
      </c>
      <c r="J322" s="226" t="str">
        <f>IF(Worksheet!L341&lt;&gt;0, IFERROR(VLOOKUP(Worksheet!$C$12,SavingsSupportTable,3,FALSE)*Worksheet!AO341*IFERROR(1+VLOOKUP(Worksheet!$C$12,SavingsSupportTable,MATCH(Worksheet!$G$13,HVACe_Options,0)+4,FALSE),1)/IF(Worksheet!M341&gt;0,Worksheet!M341,Worksheet!L341),""),"")</f>
        <v/>
      </c>
      <c r="K322" s="226" t="str">
        <f>IF(Worksheet!L341&lt;&gt;0, IFERROR(VLOOKUP(Worksheet!$C$12,SavingsSupportTable,2,FALSE)*Worksheet!AO341*IF(IFERROR(MATCH(Worksheet!$G$13,HVACe_Options,0),0)&gt;0,1+VLOOKUP(Worksheet!$C$12,SavingsSupportTable,4,FALSE),1)/IF(Worksheet!M341&gt;0,Worksheet!M341,Worksheet!L341),""),"")</f>
        <v/>
      </c>
      <c r="L322" s="226" t="str">
        <f t="shared" si="8"/>
        <v/>
      </c>
      <c r="M322" s="226" t="str">
        <f>IF(Worksheet!L341&lt;&gt;0,IFERROR(VLOOKUP(Worksheet!$C$12,SavingsSupportTable,3,FALSE)*Worksheet!AO341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341&gt;0,Worksheet!M341,Worksheet!L341),0),"")</f>
        <v/>
      </c>
      <c r="N322" s="226" t="str">
        <f t="shared" si="9"/>
        <v/>
      </c>
      <c r="R322">
        <f>IF(ISBLANK(Worksheet!M341)=FALSE,Worksheet!M341,"")</f>
        <v>0</v>
      </c>
      <c r="S322" t="str">
        <f>IF(Worksheet!A341="-","",IF(Worksheet!A341="",S321,Worksheet!A341))</f>
        <v/>
      </c>
      <c r="T322" t="str">
        <f>IF(S322="","",IF(AND(Worksheet!G341="",Worksheet!H341="")=TRUE,T321,IF(Worksheet!G341="","",Worksheet!G341)))</f>
        <v/>
      </c>
      <c r="U322" t="str">
        <f>IF(S322="","",IF(AND(Worksheet!G341="",Worksheet!H341="")=TRUE,U321,IF(Worksheet!H341="","",Worksheet!H341)))</f>
        <v/>
      </c>
      <c r="V322" t="str">
        <f>IF(Worksheet!N341="","",Worksheet!N341)</f>
        <v/>
      </c>
      <c r="W322" t="str">
        <f>IF(Worksheet!O341="","",Worksheet!O341)</f>
        <v/>
      </c>
      <c r="X322" t="str">
        <f>IF(Worksheet!F341=0,"",Worksheet!F341)</f>
        <v/>
      </c>
      <c r="Y322" t="str">
        <f>IF(Worksheet!P341=0,"",Worksheet!P341)</f>
        <v/>
      </c>
      <c r="AD322" s="21"/>
      <c r="AE322" s="21"/>
    </row>
    <row r="323" spans="1:31" x14ac:dyDescent="0.25">
      <c r="A323" t="str">
        <f>IF(ISERROR(VLOOKUP(Worksheet!N342,MeasureLookup,2,FALSE))=FALSE,VLOOKUP(Worksheet!N342,MeasureLookup,2,FALSE),"")</f>
        <v/>
      </c>
      <c r="D323">
        <f>IF(ISERROR(Worksheet!P342)=FALSE,Worksheet!P342,"")</f>
        <v>0</v>
      </c>
      <c r="E323" s="6" t="s">
        <v>727</v>
      </c>
      <c r="F323" s="178"/>
      <c r="G323" s="178"/>
      <c r="H323" s="224" t="str">
        <f>IF(Worksheet!AN342&lt;&gt;"",IF(Worksheet!AN342&gt;0,Worksheet!AN342/IF(Worksheet!M342&gt;0,Worksheet!M342,Worksheet!L342),""),"")</f>
        <v/>
      </c>
      <c r="I323" s="225">
        <f>IF(ISBLANK(Worksheet!L342)=FALSE,Worksheet!L342,"")</f>
        <v>0</v>
      </c>
      <c r="J323" s="226" t="str">
        <f>IF(Worksheet!L342&lt;&gt;0, IFERROR(VLOOKUP(Worksheet!$C$12,SavingsSupportTable,3,FALSE)*Worksheet!AO342*IFERROR(1+VLOOKUP(Worksheet!$C$12,SavingsSupportTable,MATCH(Worksheet!$G$13,HVACe_Options,0)+4,FALSE),1)/IF(Worksheet!M342&gt;0,Worksheet!M342,Worksheet!L342),""),"")</f>
        <v/>
      </c>
      <c r="K323" s="226" t="str">
        <f>IF(Worksheet!L342&lt;&gt;0, IFERROR(VLOOKUP(Worksheet!$C$12,SavingsSupportTable,2,FALSE)*Worksheet!AO342*IF(IFERROR(MATCH(Worksheet!$G$13,HVACe_Options,0),0)&gt;0,1+VLOOKUP(Worksheet!$C$12,SavingsSupportTable,4,FALSE),1)/IF(Worksheet!M342&gt;0,Worksheet!M342,Worksheet!L342),""),"")</f>
        <v/>
      </c>
      <c r="L323" s="226" t="str">
        <f t="shared" ref="L323:L386" si="10">IF(ISERROR(J323*15)=FALSE,J323*15,"")</f>
        <v/>
      </c>
      <c r="M323" s="226" t="str">
        <f>IF(Worksheet!L342&lt;&gt;0,IFERROR(VLOOKUP(Worksheet!$C$12,SavingsSupportTable,3,FALSE)*Worksheet!AO342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342&gt;0,Worksheet!M342,Worksheet!L342),0),"")</f>
        <v/>
      </c>
      <c r="N323" s="226" t="str">
        <f t="shared" ref="N323:N386" si="11">IF(ISERROR(M323*15)=FALSE,M323*15,"")</f>
        <v/>
      </c>
      <c r="R323">
        <f>IF(ISBLANK(Worksheet!M342)=FALSE,Worksheet!M342,"")</f>
        <v>0</v>
      </c>
      <c r="S323" t="str">
        <f>IF(Worksheet!A342="-","",IF(Worksheet!A342="",S322,Worksheet!A342))</f>
        <v/>
      </c>
      <c r="T323" t="str">
        <f>IF(S323="","",IF(AND(Worksheet!G342="",Worksheet!H342="")=TRUE,T322,IF(Worksheet!G342="","",Worksheet!G342)))</f>
        <v/>
      </c>
      <c r="U323" t="str">
        <f>IF(S323="","",IF(AND(Worksheet!G342="",Worksheet!H342="")=TRUE,U322,IF(Worksheet!H342="","",Worksheet!H342)))</f>
        <v/>
      </c>
      <c r="V323" t="str">
        <f>IF(Worksheet!N342="","",Worksheet!N342)</f>
        <v/>
      </c>
      <c r="W323" t="str">
        <f>IF(Worksheet!O342="","",Worksheet!O342)</f>
        <v/>
      </c>
      <c r="X323" t="str">
        <f>IF(Worksheet!F342=0,"",Worksheet!F342)</f>
        <v/>
      </c>
      <c r="Y323" t="str">
        <f>IF(Worksheet!P342=0,"",Worksheet!P342)</f>
        <v/>
      </c>
      <c r="AD323" s="21"/>
      <c r="AE323" s="21"/>
    </row>
    <row r="324" spans="1:31" x14ac:dyDescent="0.25">
      <c r="A324" t="str">
        <f>IF(ISERROR(VLOOKUP(Worksheet!N343,MeasureLookup,2,FALSE))=FALSE,VLOOKUP(Worksheet!N343,MeasureLookup,2,FALSE),"")</f>
        <v/>
      </c>
      <c r="D324">
        <f>IF(ISERROR(Worksheet!P343)=FALSE,Worksheet!P343,"")</f>
        <v>0</v>
      </c>
      <c r="E324" s="6" t="s">
        <v>727</v>
      </c>
      <c r="F324" s="178"/>
      <c r="G324" s="178"/>
      <c r="H324" s="224" t="str">
        <f>IF(Worksheet!AN343&lt;&gt;"",IF(Worksheet!AN343&gt;0,Worksheet!AN343/IF(Worksheet!M343&gt;0,Worksheet!M343,Worksheet!L343),""),"")</f>
        <v/>
      </c>
      <c r="I324" s="225">
        <f>IF(ISBLANK(Worksheet!L343)=FALSE,Worksheet!L343,"")</f>
        <v>0</v>
      </c>
      <c r="J324" s="226" t="str">
        <f>IF(Worksheet!L343&lt;&gt;0, IFERROR(VLOOKUP(Worksheet!$C$12,SavingsSupportTable,3,FALSE)*Worksheet!AO343*IFERROR(1+VLOOKUP(Worksheet!$C$12,SavingsSupportTable,MATCH(Worksheet!$G$13,HVACe_Options,0)+4,FALSE),1)/IF(Worksheet!M343&gt;0,Worksheet!M343,Worksheet!L343),""),"")</f>
        <v/>
      </c>
      <c r="K324" s="226" t="str">
        <f>IF(Worksheet!L343&lt;&gt;0, IFERROR(VLOOKUP(Worksheet!$C$12,SavingsSupportTable,2,FALSE)*Worksheet!AO343*IF(IFERROR(MATCH(Worksheet!$G$13,HVACe_Options,0),0)&gt;0,1+VLOOKUP(Worksheet!$C$12,SavingsSupportTable,4,FALSE),1)/IF(Worksheet!M343&gt;0,Worksheet!M343,Worksheet!L343),""),"")</f>
        <v/>
      </c>
      <c r="L324" s="226" t="str">
        <f t="shared" si="10"/>
        <v/>
      </c>
      <c r="M324" s="226" t="str">
        <f>IF(Worksheet!L343&lt;&gt;0,IFERROR(VLOOKUP(Worksheet!$C$12,SavingsSupportTable,3,FALSE)*Worksheet!AO343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343&gt;0,Worksheet!M343,Worksheet!L343),0),"")</f>
        <v/>
      </c>
      <c r="N324" s="226" t="str">
        <f t="shared" si="11"/>
        <v/>
      </c>
      <c r="R324">
        <f>IF(ISBLANK(Worksheet!M343)=FALSE,Worksheet!M343,"")</f>
        <v>0</v>
      </c>
      <c r="S324" t="str">
        <f>IF(Worksheet!A343="-","",IF(Worksheet!A343="",S323,Worksheet!A343))</f>
        <v/>
      </c>
      <c r="T324" t="str">
        <f>IF(S324="","",IF(AND(Worksheet!G343="",Worksheet!H343="")=TRUE,T323,IF(Worksheet!G343="","",Worksheet!G343)))</f>
        <v/>
      </c>
      <c r="U324" t="str">
        <f>IF(S324="","",IF(AND(Worksheet!G343="",Worksheet!H343="")=TRUE,U323,IF(Worksheet!H343="","",Worksheet!H343)))</f>
        <v/>
      </c>
      <c r="V324" t="str">
        <f>IF(Worksheet!N343="","",Worksheet!N343)</f>
        <v/>
      </c>
      <c r="W324" t="str">
        <f>IF(Worksheet!O343="","",Worksheet!O343)</f>
        <v/>
      </c>
      <c r="X324" t="str">
        <f>IF(Worksheet!F343=0,"",Worksheet!F343)</f>
        <v/>
      </c>
      <c r="Y324" t="str">
        <f>IF(Worksheet!P343=0,"",Worksheet!P343)</f>
        <v/>
      </c>
      <c r="AD324" s="21"/>
      <c r="AE324" s="21"/>
    </row>
    <row r="325" spans="1:31" x14ac:dyDescent="0.25">
      <c r="A325" t="str">
        <f>IF(ISERROR(VLOOKUP(Worksheet!N344,MeasureLookup,2,FALSE))=FALSE,VLOOKUP(Worksheet!N344,MeasureLookup,2,FALSE),"")</f>
        <v/>
      </c>
      <c r="D325">
        <f>IF(ISERROR(Worksheet!P344)=FALSE,Worksheet!P344,"")</f>
        <v>0</v>
      </c>
      <c r="E325" s="6" t="s">
        <v>727</v>
      </c>
      <c r="F325" s="178"/>
      <c r="G325" s="178"/>
      <c r="H325" s="224" t="str">
        <f>IF(Worksheet!AN344&lt;&gt;"",IF(Worksheet!AN344&gt;0,Worksheet!AN344/IF(Worksheet!M344&gt;0,Worksheet!M344,Worksheet!L344),""),"")</f>
        <v/>
      </c>
      <c r="I325" s="225">
        <f>IF(ISBLANK(Worksheet!L344)=FALSE,Worksheet!L344,"")</f>
        <v>0</v>
      </c>
      <c r="J325" s="226" t="str">
        <f>IF(Worksheet!L344&lt;&gt;0, IFERROR(VLOOKUP(Worksheet!$C$12,SavingsSupportTable,3,FALSE)*Worksheet!AO344*IFERROR(1+VLOOKUP(Worksheet!$C$12,SavingsSupportTable,MATCH(Worksheet!$G$13,HVACe_Options,0)+4,FALSE),1)/IF(Worksheet!M344&gt;0,Worksheet!M344,Worksheet!L344),""),"")</f>
        <v/>
      </c>
      <c r="K325" s="226" t="str">
        <f>IF(Worksheet!L344&lt;&gt;0, IFERROR(VLOOKUP(Worksheet!$C$12,SavingsSupportTable,2,FALSE)*Worksheet!AO344*IF(IFERROR(MATCH(Worksheet!$G$13,HVACe_Options,0),0)&gt;0,1+VLOOKUP(Worksheet!$C$12,SavingsSupportTable,4,FALSE),1)/IF(Worksheet!M344&gt;0,Worksheet!M344,Worksheet!L344),""),"")</f>
        <v/>
      </c>
      <c r="L325" s="226" t="str">
        <f t="shared" si="10"/>
        <v/>
      </c>
      <c r="M325" s="226" t="str">
        <f>IF(Worksheet!L344&lt;&gt;0,IFERROR(VLOOKUP(Worksheet!$C$12,SavingsSupportTable,3,FALSE)*Worksheet!AO344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344&gt;0,Worksheet!M344,Worksheet!L344),0),"")</f>
        <v/>
      </c>
      <c r="N325" s="226" t="str">
        <f t="shared" si="11"/>
        <v/>
      </c>
      <c r="R325">
        <f>IF(ISBLANK(Worksheet!M344)=FALSE,Worksheet!M344,"")</f>
        <v>0</v>
      </c>
      <c r="S325" t="str">
        <f>IF(Worksheet!A344="-","",IF(Worksheet!A344="",S324,Worksheet!A344))</f>
        <v/>
      </c>
      <c r="T325" t="str">
        <f>IF(S325="","",IF(AND(Worksheet!G344="",Worksheet!H344="")=TRUE,T324,IF(Worksheet!G344="","",Worksheet!G344)))</f>
        <v/>
      </c>
      <c r="U325" t="str">
        <f>IF(S325="","",IF(AND(Worksheet!G344="",Worksheet!H344="")=TRUE,U324,IF(Worksheet!H344="","",Worksheet!H344)))</f>
        <v/>
      </c>
      <c r="V325" t="str">
        <f>IF(Worksheet!N344="","",Worksheet!N344)</f>
        <v/>
      </c>
      <c r="W325" t="str">
        <f>IF(Worksheet!O344="","",Worksheet!O344)</f>
        <v/>
      </c>
      <c r="X325" t="str">
        <f>IF(Worksheet!F344=0,"",Worksheet!F344)</f>
        <v/>
      </c>
      <c r="Y325" t="str">
        <f>IF(Worksheet!P344=0,"",Worksheet!P344)</f>
        <v/>
      </c>
      <c r="AD325" s="21"/>
      <c r="AE325" s="21"/>
    </row>
    <row r="326" spans="1:31" x14ac:dyDescent="0.25">
      <c r="A326" t="str">
        <f>IF(ISERROR(VLOOKUP(Worksheet!N345,MeasureLookup,2,FALSE))=FALSE,VLOOKUP(Worksheet!N345,MeasureLookup,2,FALSE),"")</f>
        <v/>
      </c>
      <c r="D326">
        <f>IF(ISERROR(Worksheet!P345)=FALSE,Worksheet!P345,"")</f>
        <v>0</v>
      </c>
      <c r="E326" s="6" t="s">
        <v>727</v>
      </c>
      <c r="F326" s="178"/>
      <c r="G326" s="178"/>
      <c r="H326" s="224" t="str">
        <f>IF(Worksheet!AN345&lt;&gt;"",IF(Worksheet!AN345&gt;0,Worksheet!AN345/IF(Worksheet!M345&gt;0,Worksheet!M345,Worksheet!L345),""),"")</f>
        <v/>
      </c>
      <c r="I326" s="225">
        <f>IF(ISBLANK(Worksheet!L345)=FALSE,Worksheet!L345,"")</f>
        <v>0</v>
      </c>
      <c r="J326" s="226" t="str">
        <f>IF(Worksheet!L345&lt;&gt;0, IFERROR(VLOOKUP(Worksheet!$C$12,SavingsSupportTable,3,FALSE)*Worksheet!AO345*IFERROR(1+VLOOKUP(Worksheet!$C$12,SavingsSupportTable,MATCH(Worksheet!$G$13,HVACe_Options,0)+4,FALSE),1)/IF(Worksheet!M345&gt;0,Worksheet!M345,Worksheet!L345),""),"")</f>
        <v/>
      </c>
      <c r="K326" s="226" t="str">
        <f>IF(Worksheet!L345&lt;&gt;0, IFERROR(VLOOKUP(Worksheet!$C$12,SavingsSupportTable,2,FALSE)*Worksheet!AO345*IF(IFERROR(MATCH(Worksheet!$G$13,HVACe_Options,0),0)&gt;0,1+VLOOKUP(Worksheet!$C$12,SavingsSupportTable,4,FALSE),1)/IF(Worksheet!M345&gt;0,Worksheet!M345,Worksheet!L345),""),"")</f>
        <v/>
      </c>
      <c r="L326" s="226" t="str">
        <f t="shared" si="10"/>
        <v/>
      </c>
      <c r="M326" s="226" t="str">
        <f>IF(Worksheet!L345&lt;&gt;0,IFERROR(VLOOKUP(Worksheet!$C$12,SavingsSupportTable,3,FALSE)*Worksheet!AO345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345&gt;0,Worksheet!M345,Worksheet!L345),0),"")</f>
        <v/>
      </c>
      <c r="N326" s="226" t="str">
        <f t="shared" si="11"/>
        <v/>
      </c>
      <c r="R326">
        <f>IF(ISBLANK(Worksheet!M345)=FALSE,Worksheet!M345,"")</f>
        <v>0</v>
      </c>
      <c r="S326" t="str">
        <f>IF(Worksheet!A345="-","",IF(Worksheet!A345="",S325,Worksheet!A345))</f>
        <v/>
      </c>
      <c r="T326" t="str">
        <f>IF(S326="","",IF(AND(Worksheet!G345="",Worksheet!H345="")=TRUE,T325,IF(Worksheet!G345="","",Worksheet!G345)))</f>
        <v/>
      </c>
      <c r="U326" t="str">
        <f>IF(S326="","",IF(AND(Worksheet!G345="",Worksheet!H345="")=TRUE,U325,IF(Worksheet!H345="","",Worksheet!H345)))</f>
        <v/>
      </c>
      <c r="V326" t="str">
        <f>IF(Worksheet!N345="","",Worksheet!N345)</f>
        <v/>
      </c>
      <c r="W326" t="str">
        <f>IF(Worksheet!O345="","",Worksheet!O345)</f>
        <v/>
      </c>
      <c r="X326" t="str">
        <f>IF(Worksheet!F345=0,"",Worksheet!F345)</f>
        <v/>
      </c>
      <c r="Y326" t="str">
        <f>IF(Worksheet!P345=0,"",Worksheet!P345)</f>
        <v/>
      </c>
      <c r="AD326" s="21"/>
      <c r="AE326" s="21"/>
    </row>
    <row r="327" spans="1:31" x14ac:dyDescent="0.25">
      <c r="A327" t="str">
        <f>IF(ISERROR(VLOOKUP(Worksheet!N346,MeasureLookup,2,FALSE))=FALSE,VLOOKUP(Worksheet!N346,MeasureLookup,2,FALSE),"")</f>
        <v/>
      </c>
      <c r="D327">
        <f>IF(ISERROR(Worksheet!P346)=FALSE,Worksheet!P346,"")</f>
        <v>0</v>
      </c>
      <c r="E327" s="6" t="s">
        <v>727</v>
      </c>
      <c r="F327" s="178"/>
      <c r="G327" s="178"/>
      <c r="H327" s="224" t="str">
        <f>IF(Worksheet!AN346&lt;&gt;"",IF(Worksheet!AN346&gt;0,Worksheet!AN346/IF(Worksheet!M346&gt;0,Worksheet!M346,Worksheet!L346),""),"")</f>
        <v/>
      </c>
      <c r="I327" s="225">
        <f>IF(ISBLANK(Worksheet!L346)=FALSE,Worksheet!L346,"")</f>
        <v>0</v>
      </c>
      <c r="J327" s="226" t="str">
        <f>IF(Worksheet!L346&lt;&gt;0, IFERROR(VLOOKUP(Worksheet!$C$12,SavingsSupportTable,3,FALSE)*Worksheet!AO346*IFERROR(1+VLOOKUP(Worksheet!$C$12,SavingsSupportTable,MATCH(Worksheet!$G$13,HVACe_Options,0)+4,FALSE),1)/IF(Worksheet!M346&gt;0,Worksheet!M346,Worksheet!L346),""),"")</f>
        <v/>
      </c>
      <c r="K327" s="226" t="str">
        <f>IF(Worksheet!L346&lt;&gt;0, IFERROR(VLOOKUP(Worksheet!$C$12,SavingsSupportTable,2,FALSE)*Worksheet!AO346*IF(IFERROR(MATCH(Worksheet!$G$13,HVACe_Options,0),0)&gt;0,1+VLOOKUP(Worksheet!$C$12,SavingsSupportTable,4,FALSE),1)/IF(Worksheet!M346&gt;0,Worksheet!M346,Worksheet!L346),""),"")</f>
        <v/>
      </c>
      <c r="L327" s="226" t="str">
        <f t="shared" si="10"/>
        <v/>
      </c>
      <c r="M327" s="226" t="str">
        <f>IF(Worksheet!L346&lt;&gt;0,IFERROR(VLOOKUP(Worksheet!$C$12,SavingsSupportTable,3,FALSE)*Worksheet!AO346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346&gt;0,Worksheet!M346,Worksheet!L346),0),"")</f>
        <v/>
      </c>
      <c r="N327" s="226" t="str">
        <f t="shared" si="11"/>
        <v/>
      </c>
      <c r="R327">
        <f>IF(ISBLANK(Worksheet!M346)=FALSE,Worksheet!M346,"")</f>
        <v>0</v>
      </c>
      <c r="S327" t="str">
        <f>IF(Worksheet!A346="-","",IF(Worksheet!A346="",S326,Worksheet!A346))</f>
        <v/>
      </c>
      <c r="T327" t="str">
        <f>IF(S327="","",IF(AND(Worksheet!G346="",Worksheet!H346="")=TRUE,T326,IF(Worksheet!G346="","",Worksheet!G346)))</f>
        <v/>
      </c>
      <c r="U327" t="str">
        <f>IF(S327="","",IF(AND(Worksheet!G346="",Worksheet!H346="")=TRUE,U326,IF(Worksheet!H346="","",Worksheet!H346)))</f>
        <v/>
      </c>
      <c r="V327" t="str">
        <f>IF(Worksheet!N346="","",Worksheet!N346)</f>
        <v/>
      </c>
      <c r="W327" t="str">
        <f>IF(Worksheet!O346="","",Worksheet!O346)</f>
        <v/>
      </c>
      <c r="X327" t="str">
        <f>IF(Worksheet!F346=0,"",Worksheet!F346)</f>
        <v/>
      </c>
      <c r="Y327" t="str">
        <f>IF(Worksheet!P346=0,"",Worksheet!P346)</f>
        <v/>
      </c>
      <c r="AD327" s="21"/>
      <c r="AE327" s="21"/>
    </row>
    <row r="328" spans="1:31" x14ac:dyDescent="0.25">
      <c r="A328" t="str">
        <f>IF(ISERROR(VLOOKUP(Worksheet!N347,MeasureLookup,2,FALSE))=FALSE,VLOOKUP(Worksheet!N347,MeasureLookup,2,FALSE),"")</f>
        <v/>
      </c>
      <c r="D328">
        <f>IF(ISERROR(Worksheet!P347)=FALSE,Worksheet!P347,"")</f>
        <v>0</v>
      </c>
      <c r="E328" s="6" t="s">
        <v>727</v>
      </c>
      <c r="F328" s="178"/>
      <c r="G328" s="178"/>
      <c r="H328" s="224" t="str">
        <f>IF(Worksheet!AN347&lt;&gt;"",IF(Worksheet!AN347&gt;0,Worksheet!AN347/IF(Worksheet!M347&gt;0,Worksheet!M347,Worksheet!L347),""),"")</f>
        <v/>
      </c>
      <c r="I328" s="225">
        <f>IF(ISBLANK(Worksheet!L347)=FALSE,Worksheet!L347,"")</f>
        <v>0</v>
      </c>
      <c r="J328" s="226" t="str">
        <f>IF(Worksheet!L347&lt;&gt;0, IFERROR(VLOOKUP(Worksheet!$C$12,SavingsSupportTable,3,FALSE)*Worksheet!AO347*IFERROR(1+VLOOKUP(Worksheet!$C$12,SavingsSupportTable,MATCH(Worksheet!$G$13,HVACe_Options,0)+4,FALSE),1)/IF(Worksheet!M347&gt;0,Worksheet!M347,Worksheet!L347),""),"")</f>
        <v/>
      </c>
      <c r="K328" s="226" t="str">
        <f>IF(Worksheet!L347&lt;&gt;0, IFERROR(VLOOKUP(Worksheet!$C$12,SavingsSupportTable,2,FALSE)*Worksheet!AO347*IF(IFERROR(MATCH(Worksheet!$G$13,HVACe_Options,0),0)&gt;0,1+VLOOKUP(Worksheet!$C$12,SavingsSupportTable,4,FALSE),1)/IF(Worksheet!M347&gt;0,Worksheet!M347,Worksheet!L347),""),"")</f>
        <v/>
      </c>
      <c r="L328" s="226" t="str">
        <f t="shared" si="10"/>
        <v/>
      </c>
      <c r="M328" s="226" t="str">
        <f>IF(Worksheet!L347&lt;&gt;0,IFERROR(VLOOKUP(Worksheet!$C$12,SavingsSupportTable,3,FALSE)*Worksheet!AO347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347&gt;0,Worksheet!M347,Worksheet!L347),0),"")</f>
        <v/>
      </c>
      <c r="N328" s="226" t="str">
        <f t="shared" si="11"/>
        <v/>
      </c>
      <c r="R328">
        <f>IF(ISBLANK(Worksheet!M347)=FALSE,Worksheet!M347,"")</f>
        <v>0</v>
      </c>
      <c r="S328" t="str">
        <f>IF(Worksheet!A347="-","",IF(Worksheet!A347="",S327,Worksheet!A347))</f>
        <v/>
      </c>
      <c r="T328" t="str">
        <f>IF(S328="","",IF(AND(Worksheet!G347="",Worksheet!H347="")=TRUE,T327,IF(Worksheet!G347="","",Worksheet!G347)))</f>
        <v/>
      </c>
      <c r="U328" t="str">
        <f>IF(S328="","",IF(AND(Worksheet!G347="",Worksheet!H347="")=TRUE,U327,IF(Worksheet!H347="","",Worksheet!H347)))</f>
        <v/>
      </c>
      <c r="V328" t="str">
        <f>IF(Worksheet!N347="","",Worksheet!N347)</f>
        <v/>
      </c>
      <c r="W328" t="str">
        <f>IF(Worksheet!O347="","",Worksheet!O347)</f>
        <v/>
      </c>
      <c r="X328" t="str">
        <f>IF(Worksheet!F347=0,"",Worksheet!F347)</f>
        <v/>
      </c>
      <c r="Y328" t="str">
        <f>IF(Worksheet!P347=0,"",Worksheet!P347)</f>
        <v/>
      </c>
      <c r="AD328" s="21"/>
      <c r="AE328" s="21"/>
    </row>
    <row r="329" spans="1:31" x14ac:dyDescent="0.25">
      <c r="A329" t="str">
        <f>IF(ISERROR(VLOOKUP(Worksheet!N348,MeasureLookup,2,FALSE))=FALSE,VLOOKUP(Worksheet!N348,MeasureLookup,2,FALSE),"")</f>
        <v/>
      </c>
      <c r="D329">
        <f>IF(ISERROR(Worksheet!P348)=FALSE,Worksheet!P348,"")</f>
        <v>0</v>
      </c>
      <c r="E329" s="6" t="s">
        <v>727</v>
      </c>
      <c r="F329" s="178"/>
      <c r="G329" s="178"/>
      <c r="H329" s="224" t="str">
        <f>IF(Worksheet!AN348&lt;&gt;"",IF(Worksheet!AN348&gt;0,Worksheet!AN348/IF(Worksheet!M348&gt;0,Worksheet!M348,Worksheet!L348),""),"")</f>
        <v/>
      </c>
      <c r="I329" s="225">
        <f>IF(ISBLANK(Worksheet!L348)=FALSE,Worksheet!L348,"")</f>
        <v>0</v>
      </c>
      <c r="J329" s="226" t="str">
        <f>IF(Worksheet!L348&lt;&gt;0, IFERROR(VLOOKUP(Worksheet!$C$12,SavingsSupportTable,3,FALSE)*Worksheet!AO348*IFERROR(1+VLOOKUP(Worksheet!$C$12,SavingsSupportTable,MATCH(Worksheet!$G$13,HVACe_Options,0)+4,FALSE),1)/IF(Worksheet!M348&gt;0,Worksheet!M348,Worksheet!L348),""),"")</f>
        <v/>
      </c>
      <c r="K329" s="226" t="str">
        <f>IF(Worksheet!L348&lt;&gt;0, IFERROR(VLOOKUP(Worksheet!$C$12,SavingsSupportTable,2,FALSE)*Worksheet!AO348*IF(IFERROR(MATCH(Worksheet!$G$13,HVACe_Options,0),0)&gt;0,1+VLOOKUP(Worksheet!$C$12,SavingsSupportTable,4,FALSE),1)/IF(Worksheet!M348&gt;0,Worksheet!M348,Worksheet!L348),""),"")</f>
        <v/>
      </c>
      <c r="L329" s="226" t="str">
        <f t="shared" si="10"/>
        <v/>
      </c>
      <c r="M329" s="226" t="str">
        <f>IF(Worksheet!L348&lt;&gt;0,IFERROR(VLOOKUP(Worksheet!$C$12,SavingsSupportTable,3,FALSE)*Worksheet!AO348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348&gt;0,Worksheet!M348,Worksheet!L348),0),"")</f>
        <v/>
      </c>
      <c r="N329" s="226" t="str">
        <f t="shared" si="11"/>
        <v/>
      </c>
      <c r="R329">
        <f>IF(ISBLANK(Worksheet!M348)=FALSE,Worksheet!M348,"")</f>
        <v>0</v>
      </c>
      <c r="S329" t="str">
        <f>IF(Worksheet!A348="-","",IF(Worksheet!A348="",S328,Worksheet!A348))</f>
        <v/>
      </c>
      <c r="T329" t="str">
        <f>IF(S329="","",IF(AND(Worksheet!G348="",Worksheet!H348="")=TRUE,T328,IF(Worksheet!G348="","",Worksheet!G348)))</f>
        <v/>
      </c>
      <c r="U329" t="str">
        <f>IF(S329="","",IF(AND(Worksheet!G348="",Worksheet!H348="")=TRUE,U328,IF(Worksheet!H348="","",Worksheet!H348)))</f>
        <v/>
      </c>
      <c r="V329" t="str">
        <f>IF(Worksheet!N348="","",Worksheet!N348)</f>
        <v/>
      </c>
      <c r="W329" t="str">
        <f>IF(Worksheet!O348="","",Worksheet!O348)</f>
        <v/>
      </c>
      <c r="X329" t="str">
        <f>IF(Worksheet!F348=0,"",Worksheet!F348)</f>
        <v/>
      </c>
      <c r="Y329" t="str">
        <f>IF(Worksheet!P348=0,"",Worksheet!P348)</f>
        <v/>
      </c>
      <c r="AD329" s="21"/>
      <c r="AE329" s="21"/>
    </row>
    <row r="330" spans="1:31" x14ac:dyDescent="0.25">
      <c r="A330" t="str">
        <f>IF(ISERROR(VLOOKUP(Worksheet!N349,MeasureLookup,2,FALSE))=FALSE,VLOOKUP(Worksheet!N349,MeasureLookup,2,FALSE),"")</f>
        <v/>
      </c>
      <c r="D330">
        <f>IF(ISERROR(Worksheet!P349)=FALSE,Worksheet!P349,"")</f>
        <v>0</v>
      </c>
      <c r="E330" s="6" t="s">
        <v>727</v>
      </c>
      <c r="F330" s="178"/>
      <c r="G330" s="178"/>
      <c r="H330" s="224" t="str">
        <f>IF(Worksheet!AN349&lt;&gt;"",IF(Worksheet!AN349&gt;0,Worksheet!AN349/IF(Worksheet!M349&gt;0,Worksheet!M349,Worksheet!L349),""),"")</f>
        <v/>
      </c>
      <c r="I330" s="225">
        <f>IF(ISBLANK(Worksheet!L349)=FALSE,Worksheet!L349,"")</f>
        <v>0</v>
      </c>
      <c r="J330" s="226" t="str">
        <f>IF(Worksheet!L349&lt;&gt;0, IFERROR(VLOOKUP(Worksheet!$C$12,SavingsSupportTable,3,FALSE)*Worksheet!AO349*IFERROR(1+VLOOKUP(Worksheet!$C$12,SavingsSupportTable,MATCH(Worksheet!$G$13,HVACe_Options,0)+4,FALSE),1)/IF(Worksheet!M349&gt;0,Worksheet!M349,Worksheet!L349),""),"")</f>
        <v/>
      </c>
      <c r="K330" s="226" t="str">
        <f>IF(Worksheet!L349&lt;&gt;0, IFERROR(VLOOKUP(Worksheet!$C$12,SavingsSupportTable,2,FALSE)*Worksheet!AO349*IF(IFERROR(MATCH(Worksheet!$G$13,HVACe_Options,0),0)&gt;0,1+VLOOKUP(Worksheet!$C$12,SavingsSupportTable,4,FALSE),1)/IF(Worksheet!M349&gt;0,Worksheet!M349,Worksheet!L349),""),"")</f>
        <v/>
      </c>
      <c r="L330" s="226" t="str">
        <f t="shared" si="10"/>
        <v/>
      </c>
      <c r="M330" s="226" t="str">
        <f>IF(Worksheet!L349&lt;&gt;0,IFERROR(VLOOKUP(Worksheet!$C$12,SavingsSupportTable,3,FALSE)*Worksheet!AO349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349&gt;0,Worksheet!M349,Worksheet!L349),0),"")</f>
        <v/>
      </c>
      <c r="N330" s="226" t="str">
        <f t="shared" si="11"/>
        <v/>
      </c>
      <c r="R330">
        <f>IF(ISBLANK(Worksheet!M349)=FALSE,Worksheet!M349,"")</f>
        <v>0</v>
      </c>
      <c r="S330" t="str">
        <f>IF(Worksheet!A349="-","",IF(Worksheet!A349="",S329,Worksheet!A349))</f>
        <v/>
      </c>
      <c r="T330" t="str">
        <f>IF(S330="","",IF(AND(Worksheet!G349="",Worksheet!H349="")=TRUE,T329,IF(Worksheet!G349="","",Worksheet!G349)))</f>
        <v/>
      </c>
      <c r="U330" t="str">
        <f>IF(S330="","",IF(AND(Worksheet!G349="",Worksheet!H349="")=TRUE,U329,IF(Worksheet!H349="","",Worksheet!H349)))</f>
        <v/>
      </c>
      <c r="V330" t="str">
        <f>IF(Worksheet!N349="","",Worksheet!N349)</f>
        <v/>
      </c>
      <c r="W330" t="str">
        <f>IF(Worksheet!O349="","",Worksheet!O349)</f>
        <v/>
      </c>
      <c r="X330" t="str">
        <f>IF(Worksheet!F349=0,"",Worksheet!F349)</f>
        <v/>
      </c>
      <c r="Y330" t="str">
        <f>IF(Worksheet!P349=0,"",Worksheet!P349)</f>
        <v/>
      </c>
      <c r="AD330" s="21"/>
      <c r="AE330" s="21"/>
    </row>
    <row r="331" spans="1:31" x14ac:dyDescent="0.25">
      <c r="A331" t="str">
        <f>IF(ISERROR(VLOOKUP(Worksheet!N350,MeasureLookup,2,FALSE))=FALSE,VLOOKUP(Worksheet!N350,MeasureLookup,2,FALSE),"")</f>
        <v/>
      </c>
      <c r="D331">
        <f>IF(ISERROR(Worksheet!P350)=FALSE,Worksheet!P350,"")</f>
        <v>0</v>
      </c>
      <c r="E331" s="6" t="s">
        <v>727</v>
      </c>
      <c r="F331" s="178"/>
      <c r="G331" s="178"/>
      <c r="H331" s="224" t="str">
        <f>IF(Worksheet!AN350&lt;&gt;"",IF(Worksheet!AN350&gt;0,Worksheet!AN350/IF(Worksheet!M350&gt;0,Worksheet!M350,Worksheet!L350),""),"")</f>
        <v/>
      </c>
      <c r="I331" s="225">
        <f>IF(ISBLANK(Worksheet!L350)=FALSE,Worksheet!L350,"")</f>
        <v>0</v>
      </c>
      <c r="J331" s="226" t="str">
        <f>IF(Worksheet!L350&lt;&gt;0, IFERROR(VLOOKUP(Worksheet!$C$12,SavingsSupportTable,3,FALSE)*Worksheet!AO350*IFERROR(1+VLOOKUP(Worksheet!$C$12,SavingsSupportTable,MATCH(Worksheet!$G$13,HVACe_Options,0)+4,FALSE),1)/IF(Worksheet!M350&gt;0,Worksheet!M350,Worksheet!L350),""),"")</f>
        <v/>
      </c>
      <c r="K331" s="226" t="str">
        <f>IF(Worksheet!L350&lt;&gt;0, IFERROR(VLOOKUP(Worksheet!$C$12,SavingsSupportTable,2,FALSE)*Worksheet!AO350*IF(IFERROR(MATCH(Worksheet!$G$13,HVACe_Options,0),0)&gt;0,1+VLOOKUP(Worksheet!$C$12,SavingsSupportTable,4,FALSE),1)/IF(Worksheet!M350&gt;0,Worksheet!M350,Worksheet!L350),""),"")</f>
        <v/>
      </c>
      <c r="L331" s="226" t="str">
        <f t="shared" si="10"/>
        <v/>
      </c>
      <c r="M331" s="226" t="str">
        <f>IF(Worksheet!L350&lt;&gt;0,IFERROR(VLOOKUP(Worksheet!$C$12,SavingsSupportTable,3,FALSE)*Worksheet!AO350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350&gt;0,Worksheet!M350,Worksheet!L350),0),"")</f>
        <v/>
      </c>
      <c r="N331" s="226" t="str">
        <f t="shared" si="11"/>
        <v/>
      </c>
      <c r="R331">
        <f>IF(ISBLANK(Worksheet!M350)=FALSE,Worksheet!M350,"")</f>
        <v>0</v>
      </c>
      <c r="S331" t="str">
        <f>IF(Worksheet!A350="-","",IF(Worksheet!A350="",S330,Worksheet!A350))</f>
        <v/>
      </c>
      <c r="T331" t="str">
        <f>IF(S331="","",IF(AND(Worksheet!G350="",Worksheet!H350="")=TRUE,T330,IF(Worksheet!G350="","",Worksheet!G350)))</f>
        <v/>
      </c>
      <c r="U331" t="str">
        <f>IF(S331="","",IF(AND(Worksheet!G350="",Worksheet!H350="")=TRUE,U330,IF(Worksheet!H350="","",Worksheet!H350)))</f>
        <v/>
      </c>
      <c r="V331" t="str">
        <f>IF(Worksheet!N350="","",Worksheet!N350)</f>
        <v/>
      </c>
      <c r="W331" t="str">
        <f>IF(Worksheet!O350="","",Worksheet!O350)</f>
        <v/>
      </c>
      <c r="X331" t="str">
        <f>IF(Worksheet!F350=0,"",Worksheet!F350)</f>
        <v/>
      </c>
      <c r="Y331" t="str">
        <f>IF(Worksheet!P350=0,"",Worksheet!P350)</f>
        <v/>
      </c>
      <c r="AD331" s="21"/>
      <c r="AE331" s="21"/>
    </row>
    <row r="332" spans="1:31" x14ac:dyDescent="0.25">
      <c r="A332" t="str">
        <f>IF(ISERROR(VLOOKUP(Worksheet!N351,MeasureLookup,2,FALSE))=FALSE,VLOOKUP(Worksheet!N351,MeasureLookup,2,FALSE),"")</f>
        <v/>
      </c>
      <c r="D332">
        <f>IF(ISERROR(Worksheet!P351)=FALSE,Worksheet!P351,"")</f>
        <v>0</v>
      </c>
      <c r="E332" s="6" t="s">
        <v>727</v>
      </c>
      <c r="F332" s="178"/>
      <c r="G332" s="178"/>
      <c r="H332" s="224" t="str">
        <f>IF(Worksheet!AN351&lt;&gt;"",IF(Worksheet!AN351&gt;0,Worksheet!AN351/IF(Worksheet!M351&gt;0,Worksheet!M351,Worksheet!L351),""),"")</f>
        <v/>
      </c>
      <c r="I332" s="225">
        <f>IF(ISBLANK(Worksheet!L351)=FALSE,Worksheet!L351,"")</f>
        <v>0</v>
      </c>
      <c r="J332" s="226" t="str">
        <f>IF(Worksheet!L351&lt;&gt;0, IFERROR(VLOOKUP(Worksheet!$C$12,SavingsSupportTable,3,FALSE)*Worksheet!AO351*IFERROR(1+VLOOKUP(Worksheet!$C$12,SavingsSupportTable,MATCH(Worksheet!$G$13,HVACe_Options,0)+4,FALSE),1)/IF(Worksheet!M351&gt;0,Worksheet!M351,Worksheet!L351),""),"")</f>
        <v/>
      </c>
      <c r="K332" s="226" t="str">
        <f>IF(Worksheet!L351&lt;&gt;0, IFERROR(VLOOKUP(Worksheet!$C$12,SavingsSupportTable,2,FALSE)*Worksheet!AO351*IF(IFERROR(MATCH(Worksheet!$G$13,HVACe_Options,0),0)&gt;0,1+VLOOKUP(Worksheet!$C$12,SavingsSupportTable,4,FALSE),1)/IF(Worksheet!M351&gt;0,Worksheet!M351,Worksheet!L351),""),"")</f>
        <v/>
      </c>
      <c r="L332" s="226" t="str">
        <f t="shared" si="10"/>
        <v/>
      </c>
      <c r="M332" s="226" t="str">
        <f>IF(Worksheet!L351&lt;&gt;0,IFERROR(VLOOKUP(Worksheet!$C$12,SavingsSupportTable,3,FALSE)*Worksheet!AO351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351&gt;0,Worksheet!M351,Worksheet!L351),0),"")</f>
        <v/>
      </c>
      <c r="N332" s="226" t="str">
        <f t="shared" si="11"/>
        <v/>
      </c>
      <c r="R332">
        <f>IF(ISBLANK(Worksheet!M351)=FALSE,Worksheet!M351,"")</f>
        <v>0</v>
      </c>
      <c r="S332" t="str">
        <f>IF(Worksheet!A351="-","",IF(Worksheet!A351="",S331,Worksheet!A351))</f>
        <v/>
      </c>
      <c r="T332" t="str">
        <f>IF(S332="","",IF(AND(Worksheet!G351="",Worksheet!H351="")=TRUE,T331,IF(Worksheet!G351="","",Worksheet!G351)))</f>
        <v/>
      </c>
      <c r="U332" t="str">
        <f>IF(S332="","",IF(AND(Worksheet!G351="",Worksheet!H351="")=TRUE,U331,IF(Worksheet!H351="","",Worksheet!H351)))</f>
        <v/>
      </c>
      <c r="V332" t="str">
        <f>IF(Worksheet!N351="","",Worksheet!N351)</f>
        <v/>
      </c>
      <c r="W332" t="str">
        <f>IF(Worksheet!O351="","",Worksheet!O351)</f>
        <v/>
      </c>
      <c r="X332" t="str">
        <f>IF(Worksheet!F351=0,"",Worksheet!F351)</f>
        <v/>
      </c>
      <c r="Y332" t="str">
        <f>IF(Worksheet!P351=0,"",Worksheet!P351)</f>
        <v/>
      </c>
      <c r="AD332" s="21"/>
      <c r="AE332" s="21"/>
    </row>
    <row r="333" spans="1:31" x14ac:dyDescent="0.25">
      <c r="A333" t="str">
        <f>IF(ISERROR(VLOOKUP(Worksheet!N352,MeasureLookup,2,FALSE))=FALSE,VLOOKUP(Worksheet!N352,MeasureLookup,2,FALSE),"")</f>
        <v/>
      </c>
      <c r="D333">
        <f>IF(ISERROR(Worksheet!P352)=FALSE,Worksheet!P352,"")</f>
        <v>0</v>
      </c>
      <c r="E333" s="6" t="s">
        <v>727</v>
      </c>
      <c r="F333" s="178"/>
      <c r="G333" s="178"/>
      <c r="H333" s="224" t="str">
        <f>IF(Worksheet!AN352&lt;&gt;"",IF(Worksheet!AN352&gt;0,Worksheet!AN352/IF(Worksheet!M352&gt;0,Worksheet!M352,Worksheet!L352),""),"")</f>
        <v/>
      </c>
      <c r="I333" s="225">
        <f>IF(ISBLANK(Worksheet!L352)=FALSE,Worksheet!L352,"")</f>
        <v>0</v>
      </c>
      <c r="J333" s="226" t="str">
        <f>IF(Worksheet!L352&lt;&gt;0, IFERROR(VLOOKUP(Worksheet!$C$12,SavingsSupportTable,3,FALSE)*Worksheet!AO352*IFERROR(1+VLOOKUP(Worksheet!$C$12,SavingsSupportTable,MATCH(Worksheet!$G$13,HVACe_Options,0)+4,FALSE),1)/IF(Worksheet!M352&gt;0,Worksheet!M352,Worksheet!L352),""),"")</f>
        <v/>
      </c>
      <c r="K333" s="226" t="str">
        <f>IF(Worksheet!L352&lt;&gt;0, IFERROR(VLOOKUP(Worksheet!$C$12,SavingsSupportTable,2,FALSE)*Worksheet!AO352*IF(IFERROR(MATCH(Worksheet!$G$13,HVACe_Options,0),0)&gt;0,1+VLOOKUP(Worksheet!$C$12,SavingsSupportTable,4,FALSE),1)/IF(Worksheet!M352&gt;0,Worksheet!M352,Worksheet!L352),""),"")</f>
        <v/>
      </c>
      <c r="L333" s="226" t="str">
        <f t="shared" si="10"/>
        <v/>
      </c>
      <c r="M333" s="226" t="str">
        <f>IF(Worksheet!L352&lt;&gt;0,IFERROR(VLOOKUP(Worksheet!$C$12,SavingsSupportTable,3,FALSE)*Worksheet!AO352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352&gt;0,Worksheet!M352,Worksheet!L352),0),"")</f>
        <v/>
      </c>
      <c r="N333" s="226" t="str">
        <f t="shared" si="11"/>
        <v/>
      </c>
      <c r="R333">
        <f>IF(ISBLANK(Worksheet!M352)=FALSE,Worksheet!M352,"")</f>
        <v>0</v>
      </c>
      <c r="S333" t="str">
        <f>IF(Worksheet!A352="-","",IF(Worksheet!A352="",S332,Worksheet!A352))</f>
        <v/>
      </c>
      <c r="T333" t="str">
        <f>IF(S333="","",IF(AND(Worksheet!G352="",Worksheet!H352="")=TRUE,T332,IF(Worksheet!G352="","",Worksheet!G352)))</f>
        <v/>
      </c>
      <c r="U333" t="str">
        <f>IF(S333="","",IF(AND(Worksheet!G352="",Worksheet!H352="")=TRUE,U332,IF(Worksheet!H352="","",Worksheet!H352)))</f>
        <v/>
      </c>
      <c r="V333" t="str">
        <f>IF(Worksheet!N352="","",Worksheet!N352)</f>
        <v/>
      </c>
      <c r="W333" t="str">
        <f>IF(Worksheet!O352="","",Worksheet!O352)</f>
        <v/>
      </c>
      <c r="X333" t="str">
        <f>IF(Worksheet!F352=0,"",Worksheet!F352)</f>
        <v/>
      </c>
      <c r="Y333" t="str">
        <f>IF(Worksheet!P352=0,"",Worksheet!P352)</f>
        <v/>
      </c>
      <c r="AD333" s="21"/>
      <c r="AE333" s="21"/>
    </row>
    <row r="334" spans="1:31" x14ac:dyDescent="0.25">
      <c r="A334" t="str">
        <f>IF(ISERROR(VLOOKUP(Worksheet!N353,MeasureLookup,2,FALSE))=FALSE,VLOOKUP(Worksheet!N353,MeasureLookup,2,FALSE),"")</f>
        <v/>
      </c>
      <c r="D334">
        <f>IF(ISERROR(Worksheet!P353)=FALSE,Worksheet!P353,"")</f>
        <v>0</v>
      </c>
      <c r="E334" s="6" t="s">
        <v>727</v>
      </c>
      <c r="F334" s="178"/>
      <c r="G334" s="178"/>
      <c r="H334" s="224" t="str">
        <f>IF(Worksheet!AN353&lt;&gt;"",IF(Worksheet!AN353&gt;0,Worksheet!AN353/IF(Worksheet!M353&gt;0,Worksheet!M353,Worksheet!L353),""),"")</f>
        <v/>
      </c>
      <c r="I334" s="225">
        <f>IF(ISBLANK(Worksheet!L353)=FALSE,Worksheet!L353,"")</f>
        <v>0</v>
      </c>
      <c r="J334" s="226" t="str">
        <f>IF(Worksheet!L353&lt;&gt;0, IFERROR(VLOOKUP(Worksheet!$C$12,SavingsSupportTable,3,FALSE)*Worksheet!AO353*IFERROR(1+VLOOKUP(Worksheet!$C$12,SavingsSupportTable,MATCH(Worksheet!$G$13,HVACe_Options,0)+4,FALSE),1)/IF(Worksheet!M353&gt;0,Worksheet!M353,Worksheet!L353),""),"")</f>
        <v/>
      </c>
      <c r="K334" s="226" t="str">
        <f>IF(Worksheet!L353&lt;&gt;0, IFERROR(VLOOKUP(Worksheet!$C$12,SavingsSupportTable,2,FALSE)*Worksheet!AO353*IF(IFERROR(MATCH(Worksheet!$G$13,HVACe_Options,0),0)&gt;0,1+VLOOKUP(Worksheet!$C$12,SavingsSupportTable,4,FALSE),1)/IF(Worksheet!M353&gt;0,Worksheet!M353,Worksheet!L353),""),"")</f>
        <v/>
      </c>
      <c r="L334" s="226" t="str">
        <f t="shared" si="10"/>
        <v/>
      </c>
      <c r="M334" s="226" t="str">
        <f>IF(Worksheet!L353&lt;&gt;0,IFERROR(VLOOKUP(Worksheet!$C$12,SavingsSupportTable,3,FALSE)*Worksheet!AO353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353&gt;0,Worksheet!M353,Worksheet!L353),0),"")</f>
        <v/>
      </c>
      <c r="N334" s="226" t="str">
        <f t="shared" si="11"/>
        <v/>
      </c>
      <c r="R334">
        <f>IF(ISBLANK(Worksheet!M353)=FALSE,Worksheet!M353,"")</f>
        <v>0</v>
      </c>
      <c r="S334" t="str">
        <f>IF(Worksheet!A353="-","",IF(Worksheet!A353="",S333,Worksheet!A353))</f>
        <v/>
      </c>
      <c r="T334" t="str">
        <f>IF(S334="","",IF(AND(Worksheet!G353="",Worksheet!H353="")=TRUE,T333,IF(Worksheet!G353="","",Worksheet!G353)))</f>
        <v/>
      </c>
      <c r="U334" t="str">
        <f>IF(S334="","",IF(AND(Worksheet!G353="",Worksheet!H353="")=TRUE,U333,IF(Worksheet!H353="","",Worksheet!H353)))</f>
        <v/>
      </c>
      <c r="V334" t="str">
        <f>IF(Worksheet!N353="","",Worksheet!N353)</f>
        <v/>
      </c>
      <c r="W334" t="str">
        <f>IF(Worksheet!O353="","",Worksheet!O353)</f>
        <v/>
      </c>
      <c r="X334" t="str">
        <f>IF(Worksheet!F353=0,"",Worksheet!F353)</f>
        <v/>
      </c>
      <c r="Y334" t="str">
        <f>IF(Worksheet!P353=0,"",Worksheet!P353)</f>
        <v/>
      </c>
      <c r="AD334" s="21"/>
      <c r="AE334" s="21"/>
    </row>
    <row r="335" spans="1:31" x14ac:dyDescent="0.25">
      <c r="A335" t="str">
        <f>IF(ISERROR(VLOOKUP(Worksheet!N354,MeasureLookup,2,FALSE))=FALSE,VLOOKUP(Worksheet!N354,MeasureLookup,2,FALSE),"")</f>
        <v/>
      </c>
      <c r="D335">
        <f>IF(ISERROR(Worksheet!P354)=FALSE,Worksheet!P354,"")</f>
        <v>0</v>
      </c>
      <c r="E335" s="6" t="s">
        <v>727</v>
      </c>
      <c r="F335" s="178"/>
      <c r="G335" s="178"/>
      <c r="H335" s="224" t="str">
        <f>IF(Worksheet!AN354&lt;&gt;"",IF(Worksheet!AN354&gt;0,Worksheet!AN354/IF(Worksheet!M354&gt;0,Worksheet!M354,Worksheet!L354),""),"")</f>
        <v/>
      </c>
      <c r="I335" s="225">
        <f>IF(ISBLANK(Worksheet!L354)=FALSE,Worksheet!L354,"")</f>
        <v>0</v>
      </c>
      <c r="J335" s="226" t="str">
        <f>IF(Worksheet!L354&lt;&gt;0, IFERROR(VLOOKUP(Worksheet!$C$12,SavingsSupportTable,3,FALSE)*Worksheet!AO354*IFERROR(1+VLOOKUP(Worksheet!$C$12,SavingsSupportTable,MATCH(Worksheet!$G$13,HVACe_Options,0)+4,FALSE),1)/IF(Worksheet!M354&gt;0,Worksheet!M354,Worksheet!L354),""),"")</f>
        <v/>
      </c>
      <c r="K335" s="226" t="str">
        <f>IF(Worksheet!L354&lt;&gt;0, IFERROR(VLOOKUP(Worksheet!$C$12,SavingsSupportTable,2,FALSE)*Worksheet!AO354*IF(IFERROR(MATCH(Worksheet!$G$13,HVACe_Options,0),0)&gt;0,1+VLOOKUP(Worksheet!$C$12,SavingsSupportTable,4,FALSE),1)/IF(Worksheet!M354&gt;0,Worksheet!M354,Worksheet!L354),""),"")</f>
        <v/>
      </c>
      <c r="L335" s="226" t="str">
        <f t="shared" si="10"/>
        <v/>
      </c>
      <c r="M335" s="226" t="str">
        <f>IF(Worksheet!L354&lt;&gt;0,IFERROR(VLOOKUP(Worksheet!$C$12,SavingsSupportTable,3,FALSE)*Worksheet!AO354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354&gt;0,Worksheet!M354,Worksheet!L354),0),"")</f>
        <v/>
      </c>
      <c r="N335" s="226" t="str">
        <f t="shared" si="11"/>
        <v/>
      </c>
      <c r="R335">
        <f>IF(ISBLANK(Worksheet!M354)=FALSE,Worksheet!M354,"")</f>
        <v>0</v>
      </c>
      <c r="S335" t="str">
        <f>IF(Worksheet!A354="-","",IF(Worksheet!A354="",S334,Worksheet!A354))</f>
        <v/>
      </c>
      <c r="T335" t="str">
        <f>IF(S335="","",IF(AND(Worksheet!G354="",Worksheet!H354="")=TRUE,T334,IF(Worksheet!G354="","",Worksheet!G354)))</f>
        <v/>
      </c>
      <c r="U335" t="str">
        <f>IF(S335="","",IF(AND(Worksheet!G354="",Worksheet!H354="")=TRUE,U334,IF(Worksheet!H354="","",Worksheet!H354)))</f>
        <v/>
      </c>
      <c r="V335" t="str">
        <f>IF(Worksheet!N354="","",Worksheet!N354)</f>
        <v/>
      </c>
      <c r="W335" t="str">
        <f>IF(Worksheet!O354="","",Worksheet!O354)</f>
        <v/>
      </c>
      <c r="X335" t="str">
        <f>IF(Worksheet!F354=0,"",Worksheet!F354)</f>
        <v/>
      </c>
      <c r="Y335" t="str">
        <f>IF(Worksheet!P354=0,"",Worksheet!P354)</f>
        <v/>
      </c>
      <c r="AD335" s="21"/>
      <c r="AE335" s="21"/>
    </row>
    <row r="336" spans="1:31" x14ac:dyDescent="0.25">
      <c r="A336" t="str">
        <f>IF(ISERROR(VLOOKUP(Worksheet!N355,MeasureLookup,2,FALSE))=FALSE,VLOOKUP(Worksheet!N355,MeasureLookup,2,FALSE),"")</f>
        <v/>
      </c>
      <c r="D336">
        <f>IF(ISERROR(Worksheet!P355)=FALSE,Worksheet!P355,"")</f>
        <v>0</v>
      </c>
      <c r="E336" s="6" t="s">
        <v>727</v>
      </c>
      <c r="F336" s="178"/>
      <c r="G336" s="178"/>
      <c r="H336" s="224" t="str">
        <f>IF(Worksheet!AN355&lt;&gt;"",IF(Worksheet!AN355&gt;0,Worksheet!AN355/IF(Worksheet!M355&gt;0,Worksheet!M355,Worksheet!L355),""),"")</f>
        <v/>
      </c>
      <c r="I336" s="225">
        <f>IF(ISBLANK(Worksheet!L355)=FALSE,Worksheet!L355,"")</f>
        <v>0</v>
      </c>
      <c r="J336" s="226" t="str">
        <f>IF(Worksheet!L355&lt;&gt;0, IFERROR(VLOOKUP(Worksheet!$C$12,SavingsSupportTable,3,FALSE)*Worksheet!AO355*IFERROR(1+VLOOKUP(Worksheet!$C$12,SavingsSupportTable,MATCH(Worksheet!$G$13,HVACe_Options,0)+4,FALSE),1)/IF(Worksheet!M355&gt;0,Worksheet!M355,Worksheet!L355),""),"")</f>
        <v/>
      </c>
      <c r="K336" s="226" t="str">
        <f>IF(Worksheet!L355&lt;&gt;0, IFERROR(VLOOKUP(Worksheet!$C$12,SavingsSupportTable,2,FALSE)*Worksheet!AO355*IF(IFERROR(MATCH(Worksheet!$G$13,HVACe_Options,0),0)&gt;0,1+VLOOKUP(Worksheet!$C$12,SavingsSupportTable,4,FALSE),1)/IF(Worksheet!M355&gt;0,Worksheet!M355,Worksheet!L355),""),"")</f>
        <v/>
      </c>
      <c r="L336" s="226" t="str">
        <f t="shared" si="10"/>
        <v/>
      </c>
      <c r="M336" s="226" t="str">
        <f>IF(Worksheet!L355&lt;&gt;0,IFERROR(VLOOKUP(Worksheet!$C$12,SavingsSupportTable,3,FALSE)*Worksheet!AO355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355&gt;0,Worksheet!M355,Worksheet!L355),0),"")</f>
        <v/>
      </c>
      <c r="N336" s="226" t="str">
        <f t="shared" si="11"/>
        <v/>
      </c>
      <c r="R336">
        <f>IF(ISBLANK(Worksheet!M355)=FALSE,Worksheet!M355,"")</f>
        <v>0</v>
      </c>
      <c r="S336" t="str">
        <f>IF(Worksheet!A355="-","",IF(Worksheet!A355="",S335,Worksheet!A355))</f>
        <v/>
      </c>
      <c r="T336" t="str">
        <f>IF(S336="","",IF(AND(Worksheet!G355="",Worksheet!H355="")=TRUE,T335,IF(Worksheet!G355="","",Worksheet!G355)))</f>
        <v/>
      </c>
      <c r="U336" t="str">
        <f>IF(S336="","",IF(AND(Worksheet!G355="",Worksheet!H355="")=TRUE,U335,IF(Worksheet!H355="","",Worksheet!H355)))</f>
        <v/>
      </c>
      <c r="V336" t="str">
        <f>IF(Worksheet!N355="","",Worksheet!N355)</f>
        <v/>
      </c>
      <c r="W336" t="str">
        <f>IF(Worksheet!O355="","",Worksheet!O355)</f>
        <v/>
      </c>
      <c r="X336" t="str">
        <f>IF(Worksheet!F355=0,"",Worksheet!F355)</f>
        <v/>
      </c>
      <c r="Y336" t="str">
        <f>IF(Worksheet!P355=0,"",Worksheet!P355)</f>
        <v/>
      </c>
      <c r="AD336" s="21"/>
      <c r="AE336" s="21"/>
    </row>
    <row r="337" spans="1:31" x14ac:dyDescent="0.25">
      <c r="A337" t="str">
        <f>IF(ISERROR(VLOOKUP(Worksheet!N356,MeasureLookup,2,FALSE))=FALSE,VLOOKUP(Worksheet!N356,MeasureLookup,2,FALSE),"")</f>
        <v/>
      </c>
      <c r="D337">
        <f>IF(ISERROR(Worksheet!P356)=FALSE,Worksheet!P356,"")</f>
        <v>0</v>
      </c>
      <c r="E337" s="6" t="s">
        <v>727</v>
      </c>
      <c r="F337" s="178"/>
      <c r="G337" s="178"/>
      <c r="H337" s="224" t="str">
        <f>IF(Worksheet!AN356&lt;&gt;"",IF(Worksheet!AN356&gt;0,Worksheet!AN356/IF(Worksheet!M356&gt;0,Worksheet!M356,Worksheet!L356),""),"")</f>
        <v/>
      </c>
      <c r="I337" s="225">
        <f>IF(ISBLANK(Worksheet!L356)=FALSE,Worksheet!L356,"")</f>
        <v>0</v>
      </c>
      <c r="J337" s="226" t="str">
        <f>IF(Worksheet!L356&lt;&gt;0, IFERROR(VLOOKUP(Worksheet!$C$12,SavingsSupportTable,3,FALSE)*Worksheet!AO356*IFERROR(1+VLOOKUP(Worksheet!$C$12,SavingsSupportTable,MATCH(Worksheet!$G$13,HVACe_Options,0)+4,FALSE),1)/IF(Worksheet!M356&gt;0,Worksheet!M356,Worksheet!L356),""),"")</f>
        <v/>
      </c>
      <c r="K337" s="226" t="str">
        <f>IF(Worksheet!L356&lt;&gt;0, IFERROR(VLOOKUP(Worksheet!$C$12,SavingsSupportTable,2,FALSE)*Worksheet!AO356*IF(IFERROR(MATCH(Worksheet!$G$13,HVACe_Options,0),0)&gt;0,1+VLOOKUP(Worksheet!$C$12,SavingsSupportTable,4,FALSE),1)/IF(Worksheet!M356&gt;0,Worksheet!M356,Worksheet!L356),""),"")</f>
        <v/>
      </c>
      <c r="L337" s="226" t="str">
        <f t="shared" si="10"/>
        <v/>
      </c>
      <c r="M337" s="226" t="str">
        <f>IF(Worksheet!L356&lt;&gt;0,IFERROR(VLOOKUP(Worksheet!$C$12,SavingsSupportTable,3,FALSE)*Worksheet!AO356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356&gt;0,Worksheet!M356,Worksheet!L356),0),"")</f>
        <v/>
      </c>
      <c r="N337" s="226" t="str">
        <f t="shared" si="11"/>
        <v/>
      </c>
      <c r="R337">
        <f>IF(ISBLANK(Worksheet!M356)=FALSE,Worksheet!M356,"")</f>
        <v>0</v>
      </c>
      <c r="S337" t="str">
        <f>IF(Worksheet!A356="-","",IF(Worksheet!A356="",S336,Worksheet!A356))</f>
        <v/>
      </c>
      <c r="T337" t="str">
        <f>IF(S337="","",IF(AND(Worksheet!G356="",Worksheet!H356="")=TRUE,T336,IF(Worksheet!G356="","",Worksheet!G356)))</f>
        <v/>
      </c>
      <c r="U337" t="str">
        <f>IF(S337="","",IF(AND(Worksheet!G356="",Worksheet!H356="")=TRUE,U336,IF(Worksheet!H356="","",Worksheet!H356)))</f>
        <v/>
      </c>
      <c r="V337" t="str">
        <f>IF(Worksheet!N356="","",Worksheet!N356)</f>
        <v/>
      </c>
      <c r="W337" t="str">
        <f>IF(Worksheet!O356="","",Worksheet!O356)</f>
        <v/>
      </c>
      <c r="X337" t="str">
        <f>IF(Worksheet!F356=0,"",Worksheet!F356)</f>
        <v/>
      </c>
      <c r="Y337" t="str">
        <f>IF(Worksheet!P356=0,"",Worksheet!P356)</f>
        <v/>
      </c>
      <c r="AD337" s="21"/>
      <c r="AE337" s="21"/>
    </row>
    <row r="338" spans="1:31" x14ac:dyDescent="0.25">
      <c r="A338" t="str">
        <f>IF(ISERROR(VLOOKUP(Worksheet!N357,MeasureLookup,2,FALSE))=FALSE,VLOOKUP(Worksheet!N357,MeasureLookup,2,FALSE),"")</f>
        <v/>
      </c>
      <c r="D338">
        <f>IF(ISERROR(Worksheet!P357)=FALSE,Worksheet!P357,"")</f>
        <v>0</v>
      </c>
      <c r="E338" s="6" t="s">
        <v>727</v>
      </c>
      <c r="F338" s="178"/>
      <c r="G338" s="178"/>
      <c r="H338" s="224" t="str">
        <f>IF(Worksheet!AN357&lt;&gt;"",IF(Worksheet!AN357&gt;0,Worksheet!AN357/IF(Worksheet!M357&gt;0,Worksheet!M357,Worksheet!L357),""),"")</f>
        <v/>
      </c>
      <c r="I338" s="225">
        <f>IF(ISBLANK(Worksheet!L357)=FALSE,Worksheet!L357,"")</f>
        <v>0</v>
      </c>
      <c r="J338" s="226" t="str">
        <f>IF(Worksheet!L357&lt;&gt;0, IFERROR(VLOOKUP(Worksheet!$C$12,SavingsSupportTable,3,FALSE)*Worksheet!AO357*IFERROR(1+VLOOKUP(Worksheet!$C$12,SavingsSupportTable,MATCH(Worksheet!$G$13,HVACe_Options,0)+4,FALSE),1)/IF(Worksheet!M357&gt;0,Worksheet!M357,Worksheet!L357),""),"")</f>
        <v/>
      </c>
      <c r="K338" s="226" t="str">
        <f>IF(Worksheet!L357&lt;&gt;0, IFERROR(VLOOKUP(Worksheet!$C$12,SavingsSupportTable,2,FALSE)*Worksheet!AO357*IF(IFERROR(MATCH(Worksheet!$G$13,HVACe_Options,0),0)&gt;0,1+VLOOKUP(Worksheet!$C$12,SavingsSupportTable,4,FALSE),1)/IF(Worksheet!M357&gt;0,Worksheet!M357,Worksheet!L357),""),"")</f>
        <v/>
      </c>
      <c r="L338" s="226" t="str">
        <f t="shared" si="10"/>
        <v/>
      </c>
      <c r="M338" s="226" t="str">
        <f>IF(Worksheet!L357&lt;&gt;0,IFERROR(VLOOKUP(Worksheet!$C$12,SavingsSupportTable,3,FALSE)*Worksheet!AO357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357&gt;0,Worksheet!M357,Worksheet!L357),0),"")</f>
        <v/>
      </c>
      <c r="N338" s="226" t="str">
        <f t="shared" si="11"/>
        <v/>
      </c>
      <c r="R338">
        <f>IF(ISBLANK(Worksheet!M357)=FALSE,Worksheet!M357,"")</f>
        <v>0</v>
      </c>
      <c r="S338" t="str">
        <f>IF(Worksheet!A357="-","",IF(Worksheet!A357="",S337,Worksheet!A357))</f>
        <v/>
      </c>
      <c r="T338" t="str">
        <f>IF(S338="","",IF(AND(Worksheet!G357="",Worksheet!H357="")=TRUE,T337,IF(Worksheet!G357="","",Worksheet!G357)))</f>
        <v/>
      </c>
      <c r="U338" t="str">
        <f>IF(S338="","",IF(AND(Worksheet!G357="",Worksheet!H357="")=TRUE,U337,IF(Worksheet!H357="","",Worksheet!H357)))</f>
        <v/>
      </c>
      <c r="V338" t="str">
        <f>IF(Worksheet!N357="","",Worksheet!N357)</f>
        <v/>
      </c>
      <c r="W338" t="str">
        <f>IF(Worksheet!O357="","",Worksheet!O357)</f>
        <v/>
      </c>
      <c r="X338" t="str">
        <f>IF(Worksheet!F357=0,"",Worksheet!F357)</f>
        <v/>
      </c>
      <c r="Y338" t="str">
        <f>IF(Worksheet!P357=0,"",Worksheet!P357)</f>
        <v/>
      </c>
      <c r="AD338" s="21"/>
      <c r="AE338" s="21"/>
    </row>
    <row r="339" spans="1:31" x14ac:dyDescent="0.25">
      <c r="A339" t="str">
        <f>IF(ISERROR(VLOOKUP(Worksheet!N358,MeasureLookup,2,FALSE))=FALSE,VLOOKUP(Worksheet!N358,MeasureLookup,2,FALSE),"")</f>
        <v/>
      </c>
      <c r="D339">
        <f>IF(ISERROR(Worksheet!P358)=FALSE,Worksheet!P358,"")</f>
        <v>0</v>
      </c>
      <c r="E339" s="6" t="s">
        <v>727</v>
      </c>
      <c r="F339" s="178"/>
      <c r="G339" s="178"/>
      <c r="H339" s="224" t="str">
        <f>IF(Worksheet!AN358&lt;&gt;"",IF(Worksheet!AN358&gt;0,Worksheet!AN358/IF(Worksheet!M358&gt;0,Worksheet!M358,Worksheet!L358),""),"")</f>
        <v/>
      </c>
      <c r="I339" s="225">
        <f>IF(ISBLANK(Worksheet!L358)=FALSE,Worksheet!L358,"")</f>
        <v>0</v>
      </c>
      <c r="J339" s="226" t="str">
        <f>IF(Worksheet!L358&lt;&gt;0, IFERROR(VLOOKUP(Worksheet!$C$12,SavingsSupportTable,3,FALSE)*Worksheet!AO358*IFERROR(1+VLOOKUP(Worksheet!$C$12,SavingsSupportTable,MATCH(Worksheet!$G$13,HVACe_Options,0)+4,FALSE),1)/IF(Worksheet!M358&gt;0,Worksheet!M358,Worksheet!L358),""),"")</f>
        <v/>
      </c>
      <c r="K339" s="226" t="str">
        <f>IF(Worksheet!L358&lt;&gt;0, IFERROR(VLOOKUP(Worksheet!$C$12,SavingsSupportTable,2,FALSE)*Worksheet!AO358*IF(IFERROR(MATCH(Worksheet!$G$13,HVACe_Options,0),0)&gt;0,1+VLOOKUP(Worksheet!$C$12,SavingsSupportTable,4,FALSE),1)/IF(Worksheet!M358&gt;0,Worksheet!M358,Worksheet!L358),""),"")</f>
        <v/>
      </c>
      <c r="L339" s="226" t="str">
        <f t="shared" si="10"/>
        <v/>
      </c>
      <c r="M339" s="226" t="str">
        <f>IF(Worksheet!L358&lt;&gt;0,IFERROR(VLOOKUP(Worksheet!$C$12,SavingsSupportTable,3,FALSE)*Worksheet!AO358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358&gt;0,Worksheet!M358,Worksheet!L358),0),"")</f>
        <v/>
      </c>
      <c r="N339" s="226" t="str">
        <f t="shared" si="11"/>
        <v/>
      </c>
      <c r="R339">
        <f>IF(ISBLANK(Worksheet!M358)=FALSE,Worksheet!M358,"")</f>
        <v>0</v>
      </c>
      <c r="S339" t="str">
        <f>IF(Worksheet!A358="-","",IF(Worksheet!A358="",S338,Worksheet!A358))</f>
        <v/>
      </c>
      <c r="T339" t="str">
        <f>IF(S339="","",IF(AND(Worksheet!G358="",Worksheet!H358="")=TRUE,T338,IF(Worksheet!G358="","",Worksheet!G358)))</f>
        <v/>
      </c>
      <c r="U339" t="str">
        <f>IF(S339="","",IF(AND(Worksheet!G358="",Worksheet!H358="")=TRUE,U338,IF(Worksheet!H358="","",Worksheet!H358)))</f>
        <v/>
      </c>
      <c r="V339" t="str">
        <f>IF(Worksheet!N358="","",Worksheet!N358)</f>
        <v/>
      </c>
      <c r="W339" t="str">
        <f>IF(Worksheet!O358="","",Worksheet!O358)</f>
        <v/>
      </c>
      <c r="X339" t="str">
        <f>IF(Worksheet!F358=0,"",Worksheet!F358)</f>
        <v/>
      </c>
      <c r="Y339" t="str">
        <f>IF(Worksheet!P358=0,"",Worksheet!P358)</f>
        <v/>
      </c>
      <c r="AD339" s="21"/>
      <c r="AE339" s="21"/>
    </row>
    <row r="340" spans="1:31" x14ac:dyDescent="0.25">
      <c r="A340" t="str">
        <f>IF(ISERROR(VLOOKUP(Worksheet!N359,MeasureLookup,2,FALSE))=FALSE,VLOOKUP(Worksheet!N359,MeasureLookup,2,FALSE),"")</f>
        <v/>
      </c>
      <c r="D340">
        <f>IF(ISERROR(Worksheet!P359)=FALSE,Worksheet!P359,"")</f>
        <v>0</v>
      </c>
      <c r="E340" s="6" t="s">
        <v>727</v>
      </c>
      <c r="F340" s="178"/>
      <c r="G340" s="178"/>
      <c r="H340" s="224" t="str">
        <f>IF(Worksheet!AN359&lt;&gt;"",IF(Worksheet!AN359&gt;0,Worksheet!AN359/IF(Worksheet!M359&gt;0,Worksheet!M359,Worksheet!L359),""),"")</f>
        <v/>
      </c>
      <c r="I340" s="225">
        <f>IF(ISBLANK(Worksheet!L359)=FALSE,Worksheet!L359,"")</f>
        <v>0</v>
      </c>
      <c r="J340" s="226" t="str">
        <f>IF(Worksheet!L359&lt;&gt;0, IFERROR(VLOOKUP(Worksheet!$C$12,SavingsSupportTable,3,FALSE)*Worksheet!AO359*IFERROR(1+VLOOKUP(Worksheet!$C$12,SavingsSupportTable,MATCH(Worksheet!$G$13,HVACe_Options,0)+4,FALSE),1)/IF(Worksheet!M359&gt;0,Worksheet!M359,Worksheet!L359),""),"")</f>
        <v/>
      </c>
      <c r="K340" s="226" t="str">
        <f>IF(Worksheet!L359&lt;&gt;0, IFERROR(VLOOKUP(Worksheet!$C$12,SavingsSupportTable,2,FALSE)*Worksheet!AO359*IF(IFERROR(MATCH(Worksheet!$G$13,HVACe_Options,0),0)&gt;0,1+VLOOKUP(Worksheet!$C$12,SavingsSupportTable,4,FALSE),1)/IF(Worksheet!M359&gt;0,Worksheet!M359,Worksheet!L359),""),"")</f>
        <v/>
      </c>
      <c r="L340" s="226" t="str">
        <f t="shared" si="10"/>
        <v/>
      </c>
      <c r="M340" s="226" t="str">
        <f>IF(Worksheet!L359&lt;&gt;0,IFERROR(VLOOKUP(Worksheet!$C$12,SavingsSupportTable,3,FALSE)*Worksheet!AO359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359&gt;0,Worksheet!M359,Worksheet!L359),0),"")</f>
        <v/>
      </c>
      <c r="N340" s="226" t="str">
        <f t="shared" si="11"/>
        <v/>
      </c>
      <c r="R340">
        <f>IF(ISBLANK(Worksheet!M359)=FALSE,Worksheet!M359,"")</f>
        <v>0</v>
      </c>
      <c r="S340" t="str">
        <f>IF(Worksheet!A359="-","",IF(Worksheet!A359="",S339,Worksheet!A359))</f>
        <v/>
      </c>
      <c r="T340" t="str">
        <f>IF(S340="","",IF(AND(Worksheet!G359="",Worksheet!H359="")=TRUE,T339,IF(Worksheet!G359="","",Worksheet!G359)))</f>
        <v/>
      </c>
      <c r="U340" t="str">
        <f>IF(S340="","",IF(AND(Worksheet!G359="",Worksheet!H359="")=TRUE,U339,IF(Worksheet!H359="","",Worksheet!H359)))</f>
        <v/>
      </c>
      <c r="V340" t="str">
        <f>IF(Worksheet!N359="","",Worksheet!N359)</f>
        <v/>
      </c>
      <c r="W340" t="str">
        <f>IF(Worksheet!O359="","",Worksheet!O359)</f>
        <v/>
      </c>
      <c r="X340" t="str">
        <f>IF(Worksheet!F359=0,"",Worksheet!F359)</f>
        <v/>
      </c>
      <c r="Y340" t="str">
        <f>IF(Worksheet!P359=0,"",Worksheet!P359)</f>
        <v/>
      </c>
      <c r="AD340" s="21"/>
      <c r="AE340" s="21"/>
    </row>
    <row r="341" spans="1:31" x14ac:dyDescent="0.25">
      <c r="A341" t="str">
        <f>IF(ISERROR(VLOOKUP(Worksheet!N360,MeasureLookup,2,FALSE))=FALSE,VLOOKUP(Worksheet!N360,MeasureLookup,2,FALSE),"")</f>
        <v/>
      </c>
      <c r="D341">
        <f>IF(ISERROR(Worksheet!P360)=FALSE,Worksheet!P360,"")</f>
        <v>0</v>
      </c>
      <c r="E341" s="6" t="s">
        <v>727</v>
      </c>
      <c r="F341" s="178"/>
      <c r="G341" s="178"/>
      <c r="H341" s="224" t="str">
        <f>IF(Worksheet!AN360&lt;&gt;"",IF(Worksheet!AN360&gt;0,Worksheet!AN360/IF(Worksheet!M360&gt;0,Worksheet!M360,Worksheet!L360),""),"")</f>
        <v/>
      </c>
      <c r="I341" s="225">
        <f>IF(ISBLANK(Worksheet!L360)=FALSE,Worksheet!L360,"")</f>
        <v>0</v>
      </c>
      <c r="J341" s="226" t="str">
        <f>IF(Worksheet!L360&lt;&gt;0, IFERROR(VLOOKUP(Worksheet!$C$12,SavingsSupportTable,3,FALSE)*Worksheet!AO360*IFERROR(1+VLOOKUP(Worksheet!$C$12,SavingsSupportTable,MATCH(Worksheet!$G$13,HVACe_Options,0)+4,FALSE),1)/IF(Worksheet!M360&gt;0,Worksheet!M360,Worksheet!L360),""),"")</f>
        <v/>
      </c>
      <c r="K341" s="226" t="str">
        <f>IF(Worksheet!L360&lt;&gt;0, IFERROR(VLOOKUP(Worksheet!$C$12,SavingsSupportTable,2,FALSE)*Worksheet!AO360*IF(IFERROR(MATCH(Worksheet!$G$13,HVACe_Options,0),0)&gt;0,1+VLOOKUP(Worksheet!$C$12,SavingsSupportTable,4,FALSE),1)/IF(Worksheet!M360&gt;0,Worksheet!M360,Worksheet!L360),""),"")</f>
        <v/>
      </c>
      <c r="L341" s="226" t="str">
        <f t="shared" si="10"/>
        <v/>
      </c>
      <c r="M341" s="226" t="str">
        <f>IF(Worksheet!L360&lt;&gt;0,IFERROR(VLOOKUP(Worksheet!$C$12,SavingsSupportTable,3,FALSE)*Worksheet!AO360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360&gt;0,Worksheet!M360,Worksheet!L360),0),"")</f>
        <v/>
      </c>
      <c r="N341" s="226" t="str">
        <f t="shared" si="11"/>
        <v/>
      </c>
      <c r="R341">
        <f>IF(ISBLANK(Worksheet!M360)=FALSE,Worksheet!M360,"")</f>
        <v>0</v>
      </c>
      <c r="S341" t="str">
        <f>IF(Worksheet!A360="-","",IF(Worksheet!A360="",S340,Worksheet!A360))</f>
        <v/>
      </c>
      <c r="T341" t="str">
        <f>IF(S341="","",IF(AND(Worksheet!G360="",Worksheet!H360="")=TRUE,T340,IF(Worksheet!G360="","",Worksheet!G360)))</f>
        <v/>
      </c>
      <c r="U341" t="str">
        <f>IF(S341="","",IF(AND(Worksheet!G360="",Worksheet!H360="")=TRUE,U340,IF(Worksheet!H360="","",Worksheet!H360)))</f>
        <v/>
      </c>
      <c r="V341" t="str">
        <f>IF(Worksheet!N360="","",Worksheet!N360)</f>
        <v/>
      </c>
      <c r="W341" t="str">
        <f>IF(Worksheet!O360="","",Worksheet!O360)</f>
        <v/>
      </c>
      <c r="X341" t="str">
        <f>IF(Worksheet!F360=0,"",Worksheet!F360)</f>
        <v/>
      </c>
      <c r="Y341" t="str">
        <f>IF(Worksheet!P360=0,"",Worksheet!P360)</f>
        <v/>
      </c>
      <c r="AD341" s="21"/>
      <c r="AE341" s="21"/>
    </row>
    <row r="342" spans="1:31" x14ac:dyDescent="0.25">
      <c r="A342" t="str">
        <f>IF(ISERROR(VLOOKUP(Worksheet!N361,MeasureLookup,2,FALSE))=FALSE,VLOOKUP(Worksheet!N361,MeasureLookup,2,FALSE),"")</f>
        <v/>
      </c>
      <c r="D342">
        <f>IF(ISERROR(Worksheet!P361)=FALSE,Worksheet!P361,"")</f>
        <v>0</v>
      </c>
      <c r="E342" s="6" t="s">
        <v>727</v>
      </c>
      <c r="F342" s="178"/>
      <c r="G342" s="178"/>
      <c r="H342" s="224" t="str">
        <f>IF(Worksheet!AN361&lt;&gt;"",IF(Worksheet!AN361&gt;0,Worksheet!AN361/IF(Worksheet!M361&gt;0,Worksheet!M361,Worksheet!L361),""),"")</f>
        <v/>
      </c>
      <c r="I342" s="225">
        <f>IF(ISBLANK(Worksheet!L361)=FALSE,Worksheet!L361,"")</f>
        <v>0</v>
      </c>
      <c r="J342" s="226" t="str">
        <f>IF(Worksheet!L361&lt;&gt;0, IFERROR(VLOOKUP(Worksheet!$C$12,SavingsSupportTable,3,FALSE)*Worksheet!AO361*IFERROR(1+VLOOKUP(Worksheet!$C$12,SavingsSupportTable,MATCH(Worksheet!$G$13,HVACe_Options,0)+4,FALSE),1)/IF(Worksheet!M361&gt;0,Worksheet!M361,Worksheet!L361),""),"")</f>
        <v/>
      </c>
      <c r="K342" s="226" t="str">
        <f>IF(Worksheet!L361&lt;&gt;0, IFERROR(VLOOKUP(Worksheet!$C$12,SavingsSupportTable,2,FALSE)*Worksheet!AO361*IF(IFERROR(MATCH(Worksheet!$G$13,HVACe_Options,0),0)&gt;0,1+VLOOKUP(Worksheet!$C$12,SavingsSupportTable,4,FALSE),1)/IF(Worksheet!M361&gt;0,Worksheet!M361,Worksheet!L361),""),"")</f>
        <v/>
      </c>
      <c r="L342" s="226" t="str">
        <f t="shared" si="10"/>
        <v/>
      </c>
      <c r="M342" s="226" t="str">
        <f>IF(Worksheet!L361&lt;&gt;0,IFERROR(VLOOKUP(Worksheet!$C$12,SavingsSupportTable,3,FALSE)*Worksheet!AO361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361&gt;0,Worksheet!M361,Worksheet!L361),0),"")</f>
        <v/>
      </c>
      <c r="N342" s="226" t="str">
        <f t="shared" si="11"/>
        <v/>
      </c>
      <c r="R342">
        <f>IF(ISBLANK(Worksheet!M361)=FALSE,Worksheet!M361,"")</f>
        <v>0</v>
      </c>
      <c r="S342" t="str">
        <f>IF(Worksheet!A361="-","",IF(Worksheet!A361="",S341,Worksheet!A361))</f>
        <v/>
      </c>
      <c r="T342" t="str">
        <f>IF(S342="","",IF(AND(Worksheet!G361="",Worksheet!H361="")=TRUE,T341,IF(Worksheet!G361="","",Worksheet!G361)))</f>
        <v/>
      </c>
      <c r="U342" t="str">
        <f>IF(S342="","",IF(AND(Worksheet!G361="",Worksheet!H361="")=TRUE,U341,IF(Worksheet!H361="","",Worksheet!H361)))</f>
        <v/>
      </c>
      <c r="V342" t="str">
        <f>IF(Worksheet!N361="","",Worksheet!N361)</f>
        <v/>
      </c>
      <c r="W342" t="str">
        <f>IF(Worksheet!O361="","",Worksheet!O361)</f>
        <v/>
      </c>
      <c r="X342" t="str">
        <f>IF(Worksheet!F361=0,"",Worksheet!F361)</f>
        <v/>
      </c>
      <c r="Y342" t="str">
        <f>IF(Worksheet!P361=0,"",Worksheet!P361)</f>
        <v/>
      </c>
      <c r="AD342" s="21"/>
      <c r="AE342" s="21"/>
    </row>
    <row r="343" spans="1:31" x14ac:dyDescent="0.25">
      <c r="A343" t="str">
        <f>IF(ISERROR(VLOOKUP(Worksheet!N362,MeasureLookup,2,FALSE))=FALSE,VLOOKUP(Worksheet!N362,MeasureLookup,2,FALSE),"")</f>
        <v/>
      </c>
      <c r="D343">
        <f>IF(ISERROR(Worksheet!P362)=FALSE,Worksheet!P362,"")</f>
        <v>0</v>
      </c>
      <c r="E343" s="6" t="s">
        <v>727</v>
      </c>
      <c r="F343" s="178"/>
      <c r="G343" s="178"/>
      <c r="H343" s="224" t="str">
        <f>IF(Worksheet!AN362&lt;&gt;"",IF(Worksheet!AN362&gt;0,Worksheet!AN362/IF(Worksheet!M362&gt;0,Worksheet!M362,Worksheet!L362),""),"")</f>
        <v/>
      </c>
      <c r="I343" s="225">
        <f>IF(ISBLANK(Worksheet!L362)=FALSE,Worksheet!L362,"")</f>
        <v>0</v>
      </c>
      <c r="J343" s="226" t="str">
        <f>IF(Worksheet!L362&lt;&gt;0, IFERROR(VLOOKUP(Worksheet!$C$12,SavingsSupportTable,3,FALSE)*Worksheet!AO362*IFERROR(1+VLOOKUP(Worksheet!$C$12,SavingsSupportTable,MATCH(Worksheet!$G$13,HVACe_Options,0)+4,FALSE),1)/IF(Worksheet!M362&gt;0,Worksheet!M362,Worksheet!L362),""),"")</f>
        <v/>
      </c>
      <c r="K343" s="226" t="str">
        <f>IF(Worksheet!L362&lt;&gt;0, IFERROR(VLOOKUP(Worksheet!$C$12,SavingsSupportTable,2,FALSE)*Worksheet!AO362*IF(IFERROR(MATCH(Worksheet!$G$13,HVACe_Options,0),0)&gt;0,1+VLOOKUP(Worksheet!$C$12,SavingsSupportTable,4,FALSE),1)/IF(Worksheet!M362&gt;0,Worksheet!M362,Worksheet!L362),""),"")</f>
        <v/>
      </c>
      <c r="L343" s="226" t="str">
        <f t="shared" si="10"/>
        <v/>
      </c>
      <c r="M343" s="226" t="str">
        <f>IF(Worksheet!L362&lt;&gt;0,IFERROR(VLOOKUP(Worksheet!$C$12,SavingsSupportTable,3,FALSE)*Worksheet!AO362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362&gt;0,Worksheet!M362,Worksheet!L362),0),"")</f>
        <v/>
      </c>
      <c r="N343" s="226" t="str">
        <f t="shared" si="11"/>
        <v/>
      </c>
      <c r="R343">
        <f>IF(ISBLANK(Worksheet!M362)=FALSE,Worksheet!M362,"")</f>
        <v>0</v>
      </c>
      <c r="S343" t="str">
        <f>IF(Worksheet!A362="-","",IF(Worksheet!A362="",S342,Worksheet!A362))</f>
        <v/>
      </c>
      <c r="T343" t="str">
        <f>IF(S343="","",IF(AND(Worksheet!G362="",Worksheet!H362="")=TRUE,T342,IF(Worksheet!G362="","",Worksheet!G362)))</f>
        <v/>
      </c>
      <c r="U343" t="str">
        <f>IF(S343="","",IF(AND(Worksheet!G362="",Worksheet!H362="")=TRUE,U342,IF(Worksheet!H362="","",Worksheet!H362)))</f>
        <v/>
      </c>
      <c r="V343" t="str">
        <f>IF(Worksheet!N362="","",Worksheet!N362)</f>
        <v/>
      </c>
      <c r="W343" t="str">
        <f>IF(Worksheet!O362="","",Worksheet!O362)</f>
        <v/>
      </c>
      <c r="X343" t="str">
        <f>IF(Worksheet!F362=0,"",Worksheet!F362)</f>
        <v/>
      </c>
      <c r="Y343" t="str">
        <f>IF(Worksheet!P362=0,"",Worksheet!P362)</f>
        <v/>
      </c>
      <c r="AD343" s="21"/>
      <c r="AE343" s="21"/>
    </row>
    <row r="344" spans="1:31" x14ac:dyDescent="0.25">
      <c r="A344" t="str">
        <f>IF(ISERROR(VLOOKUP(Worksheet!N363,MeasureLookup,2,FALSE))=FALSE,VLOOKUP(Worksheet!N363,MeasureLookup,2,FALSE),"")</f>
        <v/>
      </c>
      <c r="D344">
        <f>IF(ISERROR(Worksheet!P363)=FALSE,Worksheet!P363,"")</f>
        <v>0</v>
      </c>
      <c r="E344" s="6" t="s">
        <v>727</v>
      </c>
      <c r="F344" s="178"/>
      <c r="G344" s="178"/>
      <c r="H344" s="224" t="str">
        <f>IF(Worksheet!AN363&lt;&gt;"",IF(Worksheet!AN363&gt;0,Worksheet!AN363/IF(Worksheet!M363&gt;0,Worksheet!M363,Worksheet!L363),""),"")</f>
        <v/>
      </c>
      <c r="I344" s="225">
        <f>IF(ISBLANK(Worksheet!L363)=FALSE,Worksheet!L363,"")</f>
        <v>0</v>
      </c>
      <c r="J344" s="226" t="str">
        <f>IF(Worksheet!L363&lt;&gt;0, IFERROR(VLOOKUP(Worksheet!$C$12,SavingsSupportTable,3,FALSE)*Worksheet!AO363*IFERROR(1+VLOOKUP(Worksheet!$C$12,SavingsSupportTable,MATCH(Worksheet!$G$13,HVACe_Options,0)+4,FALSE),1)/IF(Worksheet!M363&gt;0,Worksheet!M363,Worksheet!L363),""),"")</f>
        <v/>
      </c>
      <c r="K344" s="226" t="str">
        <f>IF(Worksheet!L363&lt;&gt;0, IFERROR(VLOOKUP(Worksheet!$C$12,SavingsSupportTable,2,FALSE)*Worksheet!AO363*IF(IFERROR(MATCH(Worksheet!$G$13,HVACe_Options,0),0)&gt;0,1+VLOOKUP(Worksheet!$C$12,SavingsSupportTable,4,FALSE),1)/IF(Worksheet!M363&gt;0,Worksheet!M363,Worksheet!L363),""),"")</f>
        <v/>
      </c>
      <c r="L344" s="226" t="str">
        <f t="shared" si="10"/>
        <v/>
      </c>
      <c r="M344" s="226" t="str">
        <f>IF(Worksheet!L363&lt;&gt;0,IFERROR(VLOOKUP(Worksheet!$C$12,SavingsSupportTable,3,FALSE)*Worksheet!AO363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363&gt;0,Worksheet!M363,Worksheet!L363),0),"")</f>
        <v/>
      </c>
      <c r="N344" s="226" t="str">
        <f t="shared" si="11"/>
        <v/>
      </c>
      <c r="R344">
        <f>IF(ISBLANK(Worksheet!M363)=FALSE,Worksheet!M363,"")</f>
        <v>0</v>
      </c>
      <c r="S344" t="str">
        <f>IF(Worksheet!A363="-","",IF(Worksheet!A363="",S343,Worksheet!A363))</f>
        <v/>
      </c>
      <c r="T344" t="str">
        <f>IF(S344="","",IF(AND(Worksheet!G363="",Worksheet!H363="")=TRUE,T343,IF(Worksheet!G363="","",Worksheet!G363)))</f>
        <v/>
      </c>
      <c r="U344" t="str">
        <f>IF(S344="","",IF(AND(Worksheet!G363="",Worksheet!H363="")=TRUE,U343,IF(Worksheet!H363="","",Worksheet!H363)))</f>
        <v/>
      </c>
      <c r="V344" t="str">
        <f>IF(Worksheet!N363="","",Worksheet!N363)</f>
        <v/>
      </c>
      <c r="W344" t="str">
        <f>IF(Worksheet!O363="","",Worksheet!O363)</f>
        <v/>
      </c>
      <c r="X344" t="str">
        <f>IF(Worksheet!F363=0,"",Worksheet!F363)</f>
        <v/>
      </c>
      <c r="Y344" t="str">
        <f>IF(Worksheet!P363=0,"",Worksheet!P363)</f>
        <v/>
      </c>
      <c r="AD344" s="21"/>
      <c r="AE344" s="21"/>
    </row>
    <row r="345" spans="1:31" x14ac:dyDescent="0.25">
      <c r="A345" t="str">
        <f>IF(ISERROR(VLOOKUP(Worksheet!N364,MeasureLookup,2,FALSE))=FALSE,VLOOKUP(Worksheet!N364,MeasureLookup,2,FALSE),"")</f>
        <v/>
      </c>
      <c r="D345">
        <f>IF(ISERROR(Worksheet!P364)=FALSE,Worksheet!P364,"")</f>
        <v>0</v>
      </c>
      <c r="E345" s="6" t="s">
        <v>727</v>
      </c>
      <c r="F345" s="178"/>
      <c r="G345" s="178"/>
      <c r="H345" s="224" t="str">
        <f>IF(Worksheet!AN364&lt;&gt;"",IF(Worksheet!AN364&gt;0,Worksheet!AN364/IF(Worksheet!M364&gt;0,Worksheet!M364,Worksheet!L364),""),"")</f>
        <v/>
      </c>
      <c r="I345" s="225">
        <f>IF(ISBLANK(Worksheet!L364)=FALSE,Worksheet!L364,"")</f>
        <v>0</v>
      </c>
      <c r="J345" s="226" t="str">
        <f>IF(Worksheet!L364&lt;&gt;0, IFERROR(VLOOKUP(Worksheet!$C$12,SavingsSupportTable,3,FALSE)*Worksheet!AO364*IFERROR(1+VLOOKUP(Worksheet!$C$12,SavingsSupportTable,MATCH(Worksheet!$G$13,HVACe_Options,0)+4,FALSE),1)/IF(Worksheet!M364&gt;0,Worksheet!M364,Worksheet!L364),""),"")</f>
        <v/>
      </c>
      <c r="K345" s="226" t="str">
        <f>IF(Worksheet!L364&lt;&gt;0, IFERROR(VLOOKUP(Worksheet!$C$12,SavingsSupportTable,2,FALSE)*Worksheet!AO364*IF(IFERROR(MATCH(Worksheet!$G$13,HVACe_Options,0),0)&gt;0,1+VLOOKUP(Worksheet!$C$12,SavingsSupportTable,4,FALSE),1)/IF(Worksheet!M364&gt;0,Worksheet!M364,Worksheet!L364),""),"")</f>
        <v/>
      </c>
      <c r="L345" s="226" t="str">
        <f t="shared" si="10"/>
        <v/>
      </c>
      <c r="M345" s="226" t="str">
        <f>IF(Worksheet!L364&lt;&gt;0,IFERROR(VLOOKUP(Worksheet!$C$12,SavingsSupportTable,3,FALSE)*Worksheet!AO364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364&gt;0,Worksheet!M364,Worksheet!L364),0),"")</f>
        <v/>
      </c>
      <c r="N345" s="226" t="str">
        <f t="shared" si="11"/>
        <v/>
      </c>
      <c r="R345">
        <f>IF(ISBLANK(Worksheet!M364)=FALSE,Worksheet!M364,"")</f>
        <v>0</v>
      </c>
      <c r="S345" t="str">
        <f>IF(Worksheet!A364="-","",IF(Worksheet!A364="",S344,Worksheet!A364))</f>
        <v/>
      </c>
      <c r="T345" t="str">
        <f>IF(S345="","",IF(AND(Worksheet!G364="",Worksheet!H364="")=TRUE,T344,IF(Worksheet!G364="","",Worksheet!G364)))</f>
        <v/>
      </c>
      <c r="U345" t="str">
        <f>IF(S345="","",IF(AND(Worksheet!G364="",Worksheet!H364="")=TRUE,U344,IF(Worksheet!H364="","",Worksheet!H364)))</f>
        <v/>
      </c>
      <c r="V345" t="str">
        <f>IF(Worksheet!N364="","",Worksheet!N364)</f>
        <v/>
      </c>
      <c r="W345" t="str">
        <f>IF(Worksheet!O364="","",Worksheet!O364)</f>
        <v/>
      </c>
      <c r="X345" t="str">
        <f>IF(Worksheet!F364=0,"",Worksheet!F364)</f>
        <v/>
      </c>
      <c r="Y345" t="str">
        <f>IF(Worksheet!P364=0,"",Worksheet!P364)</f>
        <v/>
      </c>
      <c r="AD345" s="21"/>
      <c r="AE345" s="21"/>
    </row>
    <row r="346" spans="1:31" x14ac:dyDescent="0.25">
      <c r="A346" t="str">
        <f>IF(ISERROR(VLOOKUP(Worksheet!N365,MeasureLookup,2,FALSE))=FALSE,VLOOKUP(Worksheet!N365,MeasureLookup,2,FALSE),"")</f>
        <v/>
      </c>
      <c r="D346">
        <f>IF(ISERROR(Worksheet!P365)=FALSE,Worksheet!P365,"")</f>
        <v>0</v>
      </c>
      <c r="E346" s="6" t="s">
        <v>727</v>
      </c>
      <c r="F346" s="178"/>
      <c r="G346" s="178"/>
      <c r="H346" s="224" t="str">
        <f>IF(Worksheet!AN365&lt;&gt;"",IF(Worksheet!AN365&gt;0,Worksheet!AN365/IF(Worksheet!M365&gt;0,Worksheet!M365,Worksheet!L365),""),"")</f>
        <v/>
      </c>
      <c r="I346" s="225">
        <f>IF(ISBLANK(Worksheet!L365)=FALSE,Worksheet!L365,"")</f>
        <v>0</v>
      </c>
      <c r="J346" s="226" t="str">
        <f>IF(Worksheet!L365&lt;&gt;0, IFERROR(VLOOKUP(Worksheet!$C$12,SavingsSupportTable,3,FALSE)*Worksheet!AO365*IFERROR(1+VLOOKUP(Worksheet!$C$12,SavingsSupportTable,MATCH(Worksheet!$G$13,HVACe_Options,0)+4,FALSE),1)/IF(Worksheet!M365&gt;0,Worksheet!M365,Worksheet!L365),""),"")</f>
        <v/>
      </c>
      <c r="K346" s="226" t="str">
        <f>IF(Worksheet!L365&lt;&gt;0, IFERROR(VLOOKUP(Worksheet!$C$12,SavingsSupportTable,2,FALSE)*Worksheet!AO365*IF(IFERROR(MATCH(Worksheet!$G$13,HVACe_Options,0),0)&gt;0,1+VLOOKUP(Worksheet!$C$12,SavingsSupportTable,4,FALSE),1)/IF(Worksheet!M365&gt;0,Worksheet!M365,Worksheet!L365),""),"")</f>
        <v/>
      </c>
      <c r="L346" s="226" t="str">
        <f t="shared" si="10"/>
        <v/>
      </c>
      <c r="M346" s="226" t="str">
        <f>IF(Worksheet!L365&lt;&gt;0,IFERROR(VLOOKUP(Worksheet!$C$12,SavingsSupportTable,3,FALSE)*Worksheet!AO365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365&gt;0,Worksheet!M365,Worksheet!L365),0),"")</f>
        <v/>
      </c>
      <c r="N346" s="226" t="str">
        <f t="shared" si="11"/>
        <v/>
      </c>
      <c r="R346">
        <f>IF(ISBLANK(Worksheet!M365)=FALSE,Worksheet!M365,"")</f>
        <v>0</v>
      </c>
      <c r="S346" t="str">
        <f>IF(Worksheet!A365="-","",IF(Worksheet!A365="",S345,Worksheet!A365))</f>
        <v/>
      </c>
      <c r="T346" t="str">
        <f>IF(S346="","",IF(AND(Worksheet!G365="",Worksheet!H365="")=TRUE,T345,IF(Worksheet!G365="","",Worksheet!G365)))</f>
        <v/>
      </c>
      <c r="U346" t="str">
        <f>IF(S346="","",IF(AND(Worksheet!G365="",Worksheet!H365="")=TRUE,U345,IF(Worksheet!H365="","",Worksheet!H365)))</f>
        <v/>
      </c>
      <c r="V346" t="str">
        <f>IF(Worksheet!N365="","",Worksheet!N365)</f>
        <v/>
      </c>
      <c r="W346" t="str">
        <f>IF(Worksheet!O365="","",Worksheet!O365)</f>
        <v/>
      </c>
      <c r="X346" t="str">
        <f>IF(Worksheet!F365=0,"",Worksheet!F365)</f>
        <v/>
      </c>
      <c r="Y346" t="str">
        <f>IF(Worksheet!P365=0,"",Worksheet!P365)</f>
        <v/>
      </c>
      <c r="AD346" s="21"/>
      <c r="AE346" s="21"/>
    </row>
    <row r="347" spans="1:31" x14ac:dyDescent="0.25">
      <c r="A347" t="str">
        <f>IF(ISERROR(VLOOKUP(Worksheet!N366,MeasureLookup,2,FALSE))=FALSE,VLOOKUP(Worksheet!N366,MeasureLookup,2,FALSE),"")</f>
        <v/>
      </c>
      <c r="D347">
        <f>IF(ISERROR(Worksheet!P366)=FALSE,Worksheet!P366,"")</f>
        <v>0</v>
      </c>
      <c r="E347" s="6" t="s">
        <v>727</v>
      </c>
      <c r="F347" s="178"/>
      <c r="G347" s="178"/>
      <c r="H347" s="224" t="str">
        <f>IF(Worksheet!AN366&lt;&gt;"",IF(Worksheet!AN366&gt;0,Worksheet!AN366/IF(Worksheet!M366&gt;0,Worksheet!M366,Worksheet!L366),""),"")</f>
        <v/>
      </c>
      <c r="I347" s="225">
        <f>IF(ISBLANK(Worksheet!L366)=FALSE,Worksheet!L366,"")</f>
        <v>0</v>
      </c>
      <c r="J347" s="226" t="str">
        <f>IF(Worksheet!L366&lt;&gt;0, IFERROR(VLOOKUP(Worksheet!$C$12,SavingsSupportTable,3,FALSE)*Worksheet!AO366*IFERROR(1+VLOOKUP(Worksheet!$C$12,SavingsSupportTable,MATCH(Worksheet!$G$13,HVACe_Options,0)+4,FALSE),1)/IF(Worksheet!M366&gt;0,Worksheet!M366,Worksheet!L366),""),"")</f>
        <v/>
      </c>
      <c r="K347" s="226" t="str">
        <f>IF(Worksheet!L366&lt;&gt;0, IFERROR(VLOOKUP(Worksheet!$C$12,SavingsSupportTable,2,FALSE)*Worksheet!AO366*IF(IFERROR(MATCH(Worksheet!$G$13,HVACe_Options,0),0)&gt;0,1+VLOOKUP(Worksheet!$C$12,SavingsSupportTable,4,FALSE),1)/IF(Worksheet!M366&gt;0,Worksheet!M366,Worksheet!L366),""),"")</f>
        <v/>
      </c>
      <c r="L347" s="226" t="str">
        <f t="shared" si="10"/>
        <v/>
      </c>
      <c r="M347" s="226" t="str">
        <f>IF(Worksheet!L366&lt;&gt;0,IFERROR(VLOOKUP(Worksheet!$C$12,SavingsSupportTable,3,FALSE)*Worksheet!AO366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366&gt;0,Worksheet!M366,Worksheet!L366),0),"")</f>
        <v/>
      </c>
      <c r="N347" s="226" t="str">
        <f t="shared" si="11"/>
        <v/>
      </c>
      <c r="R347">
        <f>IF(ISBLANK(Worksheet!M366)=FALSE,Worksheet!M366,"")</f>
        <v>0</v>
      </c>
      <c r="S347" t="str">
        <f>IF(Worksheet!A366="-","",IF(Worksheet!A366="",S346,Worksheet!A366))</f>
        <v/>
      </c>
      <c r="T347" t="str">
        <f>IF(S347="","",IF(AND(Worksheet!G366="",Worksheet!H366="")=TRUE,T346,IF(Worksheet!G366="","",Worksheet!G366)))</f>
        <v/>
      </c>
      <c r="U347" t="str">
        <f>IF(S347="","",IF(AND(Worksheet!G366="",Worksheet!H366="")=TRUE,U346,IF(Worksheet!H366="","",Worksheet!H366)))</f>
        <v/>
      </c>
      <c r="V347" t="str">
        <f>IF(Worksheet!N366="","",Worksheet!N366)</f>
        <v/>
      </c>
      <c r="W347" t="str">
        <f>IF(Worksheet!O366="","",Worksheet!O366)</f>
        <v/>
      </c>
      <c r="X347" t="str">
        <f>IF(Worksheet!F366=0,"",Worksheet!F366)</f>
        <v/>
      </c>
      <c r="Y347" t="str">
        <f>IF(Worksheet!P366=0,"",Worksheet!P366)</f>
        <v/>
      </c>
      <c r="AD347" s="21"/>
      <c r="AE347" s="21"/>
    </row>
    <row r="348" spans="1:31" x14ac:dyDescent="0.25">
      <c r="A348" t="str">
        <f>IF(ISERROR(VLOOKUP(Worksheet!N367,MeasureLookup,2,FALSE))=FALSE,VLOOKUP(Worksheet!N367,MeasureLookup,2,FALSE),"")</f>
        <v/>
      </c>
      <c r="D348">
        <f>IF(ISERROR(Worksheet!P367)=FALSE,Worksheet!P367,"")</f>
        <v>0</v>
      </c>
      <c r="E348" s="6" t="s">
        <v>727</v>
      </c>
      <c r="F348" s="178"/>
      <c r="G348" s="178"/>
      <c r="H348" s="224" t="str">
        <f>IF(Worksheet!AN367&lt;&gt;"",IF(Worksheet!AN367&gt;0,Worksheet!AN367/IF(Worksheet!M367&gt;0,Worksheet!M367,Worksheet!L367),""),"")</f>
        <v/>
      </c>
      <c r="I348" s="225">
        <f>IF(ISBLANK(Worksheet!L367)=FALSE,Worksheet!L367,"")</f>
        <v>0</v>
      </c>
      <c r="J348" s="226" t="str">
        <f>IF(Worksheet!L367&lt;&gt;0, IFERROR(VLOOKUP(Worksheet!$C$12,SavingsSupportTable,3,FALSE)*Worksheet!AO367*IFERROR(1+VLOOKUP(Worksheet!$C$12,SavingsSupportTable,MATCH(Worksheet!$G$13,HVACe_Options,0)+4,FALSE),1)/IF(Worksheet!M367&gt;0,Worksheet!M367,Worksheet!L367),""),"")</f>
        <v/>
      </c>
      <c r="K348" s="226" t="str">
        <f>IF(Worksheet!L367&lt;&gt;0, IFERROR(VLOOKUP(Worksheet!$C$12,SavingsSupportTable,2,FALSE)*Worksheet!AO367*IF(IFERROR(MATCH(Worksheet!$G$13,HVACe_Options,0),0)&gt;0,1+VLOOKUP(Worksheet!$C$12,SavingsSupportTable,4,FALSE),1)/IF(Worksheet!M367&gt;0,Worksheet!M367,Worksheet!L367),""),"")</f>
        <v/>
      </c>
      <c r="L348" s="226" t="str">
        <f t="shared" si="10"/>
        <v/>
      </c>
      <c r="M348" s="226" t="str">
        <f>IF(Worksheet!L367&lt;&gt;0,IFERROR(VLOOKUP(Worksheet!$C$12,SavingsSupportTable,3,FALSE)*Worksheet!AO367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367&gt;0,Worksheet!M367,Worksheet!L367),0),"")</f>
        <v/>
      </c>
      <c r="N348" s="226" t="str">
        <f t="shared" si="11"/>
        <v/>
      </c>
      <c r="R348">
        <f>IF(ISBLANK(Worksheet!M367)=FALSE,Worksheet!M367,"")</f>
        <v>0</v>
      </c>
      <c r="S348" t="str">
        <f>IF(Worksheet!A367="-","",IF(Worksheet!A367="",S347,Worksheet!A367))</f>
        <v/>
      </c>
      <c r="T348" t="str">
        <f>IF(S348="","",IF(AND(Worksheet!G367="",Worksheet!H367="")=TRUE,T347,IF(Worksheet!G367="","",Worksheet!G367)))</f>
        <v/>
      </c>
      <c r="U348" t="str">
        <f>IF(S348="","",IF(AND(Worksheet!G367="",Worksheet!H367="")=TRUE,U347,IF(Worksheet!H367="","",Worksheet!H367)))</f>
        <v/>
      </c>
      <c r="V348" t="str">
        <f>IF(Worksheet!N367="","",Worksheet!N367)</f>
        <v/>
      </c>
      <c r="W348" t="str">
        <f>IF(Worksheet!O367="","",Worksheet!O367)</f>
        <v/>
      </c>
      <c r="X348" t="str">
        <f>IF(Worksheet!F367=0,"",Worksheet!F367)</f>
        <v/>
      </c>
      <c r="Y348" t="str">
        <f>IF(Worksheet!P367=0,"",Worksheet!P367)</f>
        <v/>
      </c>
      <c r="AD348" s="21"/>
      <c r="AE348" s="21"/>
    </row>
    <row r="349" spans="1:31" x14ac:dyDescent="0.25">
      <c r="A349" t="str">
        <f>IF(ISERROR(VLOOKUP(Worksheet!N368,MeasureLookup,2,FALSE))=FALSE,VLOOKUP(Worksheet!N368,MeasureLookup,2,FALSE),"")</f>
        <v/>
      </c>
      <c r="D349">
        <f>IF(ISERROR(Worksheet!P368)=FALSE,Worksheet!P368,"")</f>
        <v>0</v>
      </c>
      <c r="E349" s="6" t="s">
        <v>727</v>
      </c>
      <c r="F349" s="178"/>
      <c r="G349" s="178"/>
      <c r="H349" s="224" t="str">
        <f>IF(Worksheet!AN368&lt;&gt;"",IF(Worksheet!AN368&gt;0,Worksheet!AN368/IF(Worksheet!M368&gt;0,Worksheet!M368,Worksheet!L368),""),"")</f>
        <v/>
      </c>
      <c r="I349" s="225">
        <f>IF(ISBLANK(Worksheet!L368)=FALSE,Worksheet!L368,"")</f>
        <v>0</v>
      </c>
      <c r="J349" s="226" t="str">
        <f>IF(Worksheet!L368&lt;&gt;0, IFERROR(VLOOKUP(Worksheet!$C$12,SavingsSupportTable,3,FALSE)*Worksheet!AO368*IFERROR(1+VLOOKUP(Worksheet!$C$12,SavingsSupportTable,MATCH(Worksheet!$G$13,HVACe_Options,0)+4,FALSE),1)/IF(Worksheet!M368&gt;0,Worksheet!M368,Worksheet!L368),""),"")</f>
        <v/>
      </c>
      <c r="K349" s="226" t="str">
        <f>IF(Worksheet!L368&lt;&gt;0, IFERROR(VLOOKUP(Worksheet!$C$12,SavingsSupportTable,2,FALSE)*Worksheet!AO368*IF(IFERROR(MATCH(Worksheet!$G$13,HVACe_Options,0),0)&gt;0,1+VLOOKUP(Worksheet!$C$12,SavingsSupportTable,4,FALSE),1)/IF(Worksheet!M368&gt;0,Worksheet!M368,Worksheet!L368),""),"")</f>
        <v/>
      </c>
      <c r="L349" s="226" t="str">
        <f t="shared" si="10"/>
        <v/>
      </c>
      <c r="M349" s="226" t="str">
        <f>IF(Worksheet!L368&lt;&gt;0,IFERROR(VLOOKUP(Worksheet!$C$12,SavingsSupportTable,3,FALSE)*Worksheet!AO368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368&gt;0,Worksheet!M368,Worksheet!L368),0),"")</f>
        <v/>
      </c>
      <c r="N349" s="226" t="str">
        <f t="shared" si="11"/>
        <v/>
      </c>
      <c r="R349">
        <f>IF(ISBLANK(Worksheet!M368)=FALSE,Worksheet!M368,"")</f>
        <v>0</v>
      </c>
      <c r="S349" t="str">
        <f>IF(Worksheet!A368="-","",IF(Worksheet!A368="",S348,Worksheet!A368))</f>
        <v/>
      </c>
      <c r="T349" t="str">
        <f>IF(S349="","",IF(AND(Worksheet!G368="",Worksheet!H368="")=TRUE,T348,IF(Worksheet!G368="","",Worksheet!G368)))</f>
        <v/>
      </c>
      <c r="U349" t="str">
        <f>IF(S349="","",IF(AND(Worksheet!G368="",Worksheet!H368="")=TRUE,U348,IF(Worksheet!H368="","",Worksheet!H368)))</f>
        <v/>
      </c>
      <c r="V349" t="str">
        <f>IF(Worksheet!N368="","",Worksheet!N368)</f>
        <v/>
      </c>
      <c r="W349" t="str">
        <f>IF(Worksheet!O368="","",Worksheet!O368)</f>
        <v/>
      </c>
      <c r="X349" t="str">
        <f>IF(Worksheet!F368=0,"",Worksheet!F368)</f>
        <v/>
      </c>
      <c r="Y349" t="str">
        <f>IF(Worksheet!P368=0,"",Worksheet!P368)</f>
        <v/>
      </c>
      <c r="AD349" s="21"/>
      <c r="AE349" s="21"/>
    </row>
    <row r="350" spans="1:31" x14ac:dyDescent="0.25">
      <c r="A350" t="str">
        <f>IF(ISERROR(VLOOKUP(Worksheet!N369,MeasureLookup,2,FALSE))=FALSE,VLOOKUP(Worksheet!N369,MeasureLookup,2,FALSE),"")</f>
        <v/>
      </c>
      <c r="D350">
        <f>IF(ISERROR(Worksheet!P369)=FALSE,Worksheet!P369,"")</f>
        <v>0</v>
      </c>
      <c r="E350" s="6" t="s">
        <v>727</v>
      </c>
      <c r="F350" s="178"/>
      <c r="G350" s="178"/>
      <c r="H350" s="224" t="str">
        <f>IF(Worksheet!AN369&lt;&gt;"",IF(Worksheet!AN369&gt;0,Worksheet!AN369/IF(Worksheet!M369&gt;0,Worksheet!M369,Worksheet!L369),""),"")</f>
        <v/>
      </c>
      <c r="I350" s="225">
        <f>IF(ISBLANK(Worksheet!L369)=FALSE,Worksheet!L369,"")</f>
        <v>0</v>
      </c>
      <c r="J350" s="226" t="str">
        <f>IF(Worksheet!L369&lt;&gt;0, IFERROR(VLOOKUP(Worksheet!$C$12,SavingsSupportTable,3,FALSE)*Worksheet!AO369*IFERROR(1+VLOOKUP(Worksheet!$C$12,SavingsSupportTable,MATCH(Worksheet!$G$13,HVACe_Options,0)+4,FALSE),1)/IF(Worksheet!M369&gt;0,Worksheet!M369,Worksheet!L369),""),"")</f>
        <v/>
      </c>
      <c r="K350" s="226" t="str">
        <f>IF(Worksheet!L369&lt;&gt;0, IFERROR(VLOOKUP(Worksheet!$C$12,SavingsSupportTable,2,FALSE)*Worksheet!AO369*IF(IFERROR(MATCH(Worksheet!$G$13,HVACe_Options,0),0)&gt;0,1+VLOOKUP(Worksheet!$C$12,SavingsSupportTable,4,FALSE),1)/IF(Worksheet!M369&gt;0,Worksheet!M369,Worksheet!L369),""),"")</f>
        <v/>
      </c>
      <c r="L350" s="226" t="str">
        <f t="shared" si="10"/>
        <v/>
      </c>
      <c r="M350" s="226" t="str">
        <f>IF(Worksheet!L369&lt;&gt;0,IFERROR(VLOOKUP(Worksheet!$C$12,SavingsSupportTable,3,FALSE)*Worksheet!AO369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369&gt;0,Worksheet!M369,Worksheet!L369),0),"")</f>
        <v/>
      </c>
      <c r="N350" s="226" t="str">
        <f t="shared" si="11"/>
        <v/>
      </c>
      <c r="R350">
        <f>IF(ISBLANK(Worksheet!M369)=FALSE,Worksheet!M369,"")</f>
        <v>0</v>
      </c>
      <c r="S350" t="str">
        <f>IF(Worksheet!A369="-","",IF(Worksheet!A369="",S349,Worksheet!A369))</f>
        <v/>
      </c>
      <c r="T350" t="str">
        <f>IF(S350="","",IF(AND(Worksheet!G369="",Worksheet!H369="")=TRUE,T349,IF(Worksheet!G369="","",Worksheet!G369)))</f>
        <v/>
      </c>
      <c r="U350" t="str">
        <f>IF(S350="","",IF(AND(Worksheet!G369="",Worksheet!H369="")=TRUE,U349,IF(Worksheet!H369="","",Worksheet!H369)))</f>
        <v/>
      </c>
      <c r="V350" t="str">
        <f>IF(Worksheet!N369="","",Worksheet!N369)</f>
        <v/>
      </c>
      <c r="W350" t="str">
        <f>IF(Worksheet!O369="","",Worksheet!O369)</f>
        <v/>
      </c>
      <c r="X350" t="str">
        <f>IF(Worksheet!F369=0,"",Worksheet!F369)</f>
        <v/>
      </c>
      <c r="Y350" t="str">
        <f>IF(Worksheet!P369=0,"",Worksheet!P369)</f>
        <v/>
      </c>
      <c r="AD350" s="21"/>
      <c r="AE350" s="21"/>
    </row>
    <row r="351" spans="1:31" x14ac:dyDescent="0.25">
      <c r="A351" t="str">
        <f>IF(ISERROR(VLOOKUP(Worksheet!N370,MeasureLookup,2,FALSE))=FALSE,VLOOKUP(Worksheet!N370,MeasureLookup,2,FALSE),"")</f>
        <v/>
      </c>
      <c r="D351">
        <f>IF(ISERROR(Worksheet!P370)=FALSE,Worksheet!P370,"")</f>
        <v>0</v>
      </c>
      <c r="E351" s="6" t="s">
        <v>727</v>
      </c>
      <c r="F351" s="178"/>
      <c r="G351" s="178"/>
      <c r="H351" s="224" t="str">
        <f>IF(Worksheet!AN370&lt;&gt;"",IF(Worksheet!AN370&gt;0,Worksheet!AN370/IF(Worksheet!M370&gt;0,Worksheet!M370,Worksheet!L370),""),"")</f>
        <v/>
      </c>
      <c r="I351" s="225">
        <f>IF(ISBLANK(Worksheet!L370)=FALSE,Worksheet!L370,"")</f>
        <v>0</v>
      </c>
      <c r="J351" s="226" t="str">
        <f>IF(Worksheet!L370&lt;&gt;0, IFERROR(VLOOKUP(Worksheet!$C$12,SavingsSupportTable,3,FALSE)*Worksheet!AO370*IFERROR(1+VLOOKUP(Worksheet!$C$12,SavingsSupportTable,MATCH(Worksheet!$G$13,HVACe_Options,0)+4,FALSE),1)/IF(Worksheet!M370&gt;0,Worksheet!M370,Worksheet!L370),""),"")</f>
        <v/>
      </c>
      <c r="K351" s="226" t="str">
        <f>IF(Worksheet!L370&lt;&gt;0, IFERROR(VLOOKUP(Worksheet!$C$12,SavingsSupportTable,2,FALSE)*Worksheet!AO370*IF(IFERROR(MATCH(Worksheet!$G$13,HVACe_Options,0),0)&gt;0,1+VLOOKUP(Worksheet!$C$12,SavingsSupportTable,4,FALSE),1)/IF(Worksheet!M370&gt;0,Worksheet!M370,Worksheet!L370),""),"")</f>
        <v/>
      </c>
      <c r="L351" s="226" t="str">
        <f t="shared" si="10"/>
        <v/>
      </c>
      <c r="M351" s="226" t="str">
        <f>IF(Worksheet!L370&lt;&gt;0,IFERROR(VLOOKUP(Worksheet!$C$12,SavingsSupportTable,3,FALSE)*Worksheet!AO370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370&gt;0,Worksheet!M370,Worksheet!L370),0),"")</f>
        <v/>
      </c>
      <c r="N351" s="226" t="str">
        <f t="shared" si="11"/>
        <v/>
      </c>
      <c r="R351">
        <f>IF(ISBLANK(Worksheet!M370)=FALSE,Worksheet!M370,"")</f>
        <v>0</v>
      </c>
      <c r="S351" t="str">
        <f>IF(Worksheet!A370="-","",IF(Worksheet!A370="",S350,Worksheet!A370))</f>
        <v/>
      </c>
      <c r="T351" t="str">
        <f>IF(S351="","",IF(AND(Worksheet!G370="",Worksheet!H370="")=TRUE,T350,IF(Worksheet!G370="","",Worksheet!G370)))</f>
        <v/>
      </c>
      <c r="U351" t="str">
        <f>IF(S351="","",IF(AND(Worksheet!G370="",Worksheet!H370="")=TRUE,U350,IF(Worksheet!H370="","",Worksheet!H370)))</f>
        <v/>
      </c>
      <c r="V351" t="str">
        <f>IF(Worksheet!N370="","",Worksheet!N370)</f>
        <v/>
      </c>
      <c r="W351" t="str">
        <f>IF(Worksheet!O370="","",Worksheet!O370)</f>
        <v/>
      </c>
      <c r="X351" t="str">
        <f>IF(Worksheet!F370=0,"",Worksheet!F370)</f>
        <v/>
      </c>
      <c r="Y351" t="str">
        <f>IF(Worksheet!P370=0,"",Worksheet!P370)</f>
        <v/>
      </c>
      <c r="AD351" s="21"/>
      <c r="AE351" s="21"/>
    </row>
    <row r="352" spans="1:31" x14ac:dyDescent="0.25">
      <c r="A352" t="str">
        <f>IF(ISERROR(VLOOKUP(Worksheet!N371,MeasureLookup,2,FALSE))=FALSE,VLOOKUP(Worksheet!N371,MeasureLookup,2,FALSE),"")</f>
        <v/>
      </c>
      <c r="D352">
        <f>IF(ISERROR(Worksheet!P371)=FALSE,Worksheet!P371,"")</f>
        <v>0</v>
      </c>
      <c r="E352" s="6" t="s">
        <v>727</v>
      </c>
      <c r="F352" s="178"/>
      <c r="G352" s="178"/>
      <c r="H352" s="224" t="str">
        <f>IF(Worksheet!AN371&lt;&gt;"",IF(Worksheet!AN371&gt;0,Worksheet!AN371/IF(Worksheet!M371&gt;0,Worksheet!M371,Worksheet!L371),""),"")</f>
        <v/>
      </c>
      <c r="I352" s="225">
        <f>IF(ISBLANK(Worksheet!L371)=FALSE,Worksheet!L371,"")</f>
        <v>0</v>
      </c>
      <c r="J352" s="226" t="str">
        <f>IF(Worksheet!L371&lt;&gt;0, IFERROR(VLOOKUP(Worksheet!$C$12,SavingsSupportTable,3,FALSE)*Worksheet!AO371*IFERROR(1+VLOOKUP(Worksheet!$C$12,SavingsSupportTable,MATCH(Worksheet!$G$13,HVACe_Options,0)+4,FALSE),1)/IF(Worksheet!M371&gt;0,Worksheet!M371,Worksheet!L371),""),"")</f>
        <v/>
      </c>
      <c r="K352" s="226" t="str">
        <f>IF(Worksheet!L371&lt;&gt;0, IFERROR(VLOOKUP(Worksheet!$C$12,SavingsSupportTable,2,FALSE)*Worksheet!AO371*IF(IFERROR(MATCH(Worksheet!$G$13,HVACe_Options,0),0)&gt;0,1+VLOOKUP(Worksheet!$C$12,SavingsSupportTable,4,FALSE),1)/IF(Worksheet!M371&gt;0,Worksheet!M371,Worksheet!L371),""),"")</f>
        <v/>
      </c>
      <c r="L352" s="226" t="str">
        <f t="shared" si="10"/>
        <v/>
      </c>
      <c r="M352" s="226" t="str">
        <f>IF(Worksheet!L371&lt;&gt;0,IFERROR(VLOOKUP(Worksheet!$C$12,SavingsSupportTable,3,FALSE)*Worksheet!AO371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371&gt;0,Worksheet!M371,Worksheet!L371),0),"")</f>
        <v/>
      </c>
      <c r="N352" s="226" t="str">
        <f t="shared" si="11"/>
        <v/>
      </c>
      <c r="R352">
        <f>IF(ISBLANK(Worksheet!M371)=FALSE,Worksheet!M371,"")</f>
        <v>0</v>
      </c>
      <c r="S352" t="str">
        <f>IF(Worksheet!A371="-","",IF(Worksheet!A371="",S351,Worksheet!A371))</f>
        <v/>
      </c>
      <c r="T352" t="str">
        <f>IF(S352="","",IF(AND(Worksheet!G371="",Worksheet!H371="")=TRUE,T351,IF(Worksheet!G371="","",Worksheet!G371)))</f>
        <v/>
      </c>
      <c r="U352" t="str">
        <f>IF(S352="","",IF(AND(Worksheet!G371="",Worksheet!H371="")=TRUE,U351,IF(Worksheet!H371="","",Worksheet!H371)))</f>
        <v/>
      </c>
      <c r="V352" t="str">
        <f>IF(Worksheet!N371="","",Worksheet!N371)</f>
        <v/>
      </c>
      <c r="W352" t="str">
        <f>IF(Worksheet!O371="","",Worksheet!O371)</f>
        <v/>
      </c>
      <c r="X352" t="str">
        <f>IF(Worksheet!F371=0,"",Worksheet!F371)</f>
        <v/>
      </c>
      <c r="Y352" t="str">
        <f>IF(Worksheet!P371=0,"",Worksheet!P371)</f>
        <v/>
      </c>
      <c r="AD352" s="21"/>
      <c r="AE352" s="21"/>
    </row>
    <row r="353" spans="1:31" x14ac:dyDescent="0.25">
      <c r="A353" t="str">
        <f>IF(ISERROR(VLOOKUP(Worksheet!N372,MeasureLookup,2,FALSE))=FALSE,VLOOKUP(Worksheet!N372,MeasureLookup,2,FALSE),"")</f>
        <v/>
      </c>
      <c r="D353">
        <f>IF(ISERROR(Worksheet!P372)=FALSE,Worksheet!P372,"")</f>
        <v>0</v>
      </c>
      <c r="E353" s="6" t="s">
        <v>727</v>
      </c>
      <c r="F353" s="178"/>
      <c r="G353" s="178"/>
      <c r="H353" s="224" t="str">
        <f>IF(Worksheet!AN372&lt;&gt;"",IF(Worksheet!AN372&gt;0,Worksheet!AN372/IF(Worksheet!M372&gt;0,Worksheet!M372,Worksheet!L372),""),"")</f>
        <v/>
      </c>
      <c r="I353" s="225">
        <f>IF(ISBLANK(Worksheet!L372)=FALSE,Worksheet!L372,"")</f>
        <v>0</v>
      </c>
      <c r="J353" s="226" t="str">
        <f>IF(Worksheet!L372&lt;&gt;0, IFERROR(VLOOKUP(Worksheet!$C$12,SavingsSupportTable,3,FALSE)*Worksheet!AO372*IFERROR(1+VLOOKUP(Worksheet!$C$12,SavingsSupportTable,MATCH(Worksheet!$G$13,HVACe_Options,0)+4,FALSE),1)/IF(Worksheet!M372&gt;0,Worksheet!M372,Worksheet!L372),""),"")</f>
        <v/>
      </c>
      <c r="K353" s="226" t="str">
        <f>IF(Worksheet!L372&lt;&gt;0, IFERROR(VLOOKUP(Worksheet!$C$12,SavingsSupportTable,2,FALSE)*Worksheet!AO372*IF(IFERROR(MATCH(Worksheet!$G$13,HVACe_Options,0),0)&gt;0,1+VLOOKUP(Worksheet!$C$12,SavingsSupportTable,4,FALSE),1)/IF(Worksheet!M372&gt;0,Worksheet!M372,Worksheet!L372),""),"")</f>
        <v/>
      </c>
      <c r="L353" s="226" t="str">
        <f t="shared" si="10"/>
        <v/>
      </c>
      <c r="M353" s="226" t="str">
        <f>IF(Worksheet!L372&lt;&gt;0,IFERROR(VLOOKUP(Worksheet!$C$12,SavingsSupportTable,3,FALSE)*Worksheet!AO372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372&gt;0,Worksheet!M372,Worksheet!L372),0),"")</f>
        <v/>
      </c>
      <c r="N353" s="226" t="str">
        <f t="shared" si="11"/>
        <v/>
      </c>
      <c r="R353">
        <f>IF(ISBLANK(Worksheet!M372)=FALSE,Worksheet!M372,"")</f>
        <v>0</v>
      </c>
      <c r="S353" t="str">
        <f>IF(Worksheet!A372="-","",IF(Worksheet!A372="",S352,Worksheet!A372))</f>
        <v/>
      </c>
      <c r="T353" t="str">
        <f>IF(S353="","",IF(AND(Worksheet!G372="",Worksheet!H372="")=TRUE,T352,IF(Worksheet!G372="","",Worksheet!G372)))</f>
        <v/>
      </c>
      <c r="U353" t="str">
        <f>IF(S353="","",IF(AND(Worksheet!G372="",Worksheet!H372="")=TRUE,U352,IF(Worksheet!H372="","",Worksheet!H372)))</f>
        <v/>
      </c>
      <c r="V353" t="str">
        <f>IF(Worksheet!N372="","",Worksheet!N372)</f>
        <v/>
      </c>
      <c r="W353" t="str">
        <f>IF(Worksheet!O372="","",Worksheet!O372)</f>
        <v/>
      </c>
      <c r="X353" t="str">
        <f>IF(Worksheet!F372=0,"",Worksheet!F372)</f>
        <v/>
      </c>
      <c r="Y353" t="str">
        <f>IF(Worksheet!P372=0,"",Worksheet!P372)</f>
        <v/>
      </c>
      <c r="AD353" s="21"/>
      <c r="AE353" s="21"/>
    </row>
    <row r="354" spans="1:31" x14ac:dyDescent="0.25">
      <c r="A354" t="str">
        <f>IF(ISERROR(VLOOKUP(Worksheet!N373,MeasureLookup,2,FALSE))=FALSE,VLOOKUP(Worksheet!N373,MeasureLookup,2,FALSE),"")</f>
        <v/>
      </c>
      <c r="D354">
        <f>IF(ISERROR(Worksheet!P373)=FALSE,Worksheet!P373,"")</f>
        <v>0</v>
      </c>
      <c r="E354" s="6" t="s">
        <v>727</v>
      </c>
      <c r="F354" s="178"/>
      <c r="G354" s="178"/>
      <c r="H354" s="224" t="str">
        <f>IF(Worksheet!AN373&lt;&gt;"",IF(Worksheet!AN373&gt;0,Worksheet!AN373/IF(Worksheet!M373&gt;0,Worksheet!M373,Worksheet!L373),""),"")</f>
        <v/>
      </c>
      <c r="I354" s="225">
        <f>IF(ISBLANK(Worksheet!L373)=FALSE,Worksheet!L373,"")</f>
        <v>0</v>
      </c>
      <c r="J354" s="226" t="str">
        <f>IF(Worksheet!L373&lt;&gt;0, IFERROR(VLOOKUP(Worksheet!$C$12,SavingsSupportTable,3,FALSE)*Worksheet!AO373*IFERROR(1+VLOOKUP(Worksheet!$C$12,SavingsSupportTable,MATCH(Worksheet!$G$13,HVACe_Options,0)+4,FALSE),1)/IF(Worksheet!M373&gt;0,Worksheet!M373,Worksheet!L373),""),"")</f>
        <v/>
      </c>
      <c r="K354" s="226" t="str">
        <f>IF(Worksheet!L373&lt;&gt;0, IFERROR(VLOOKUP(Worksheet!$C$12,SavingsSupportTable,2,FALSE)*Worksheet!AO373*IF(IFERROR(MATCH(Worksheet!$G$13,HVACe_Options,0),0)&gt;0,1+VLOOKUP(Worksheet!$C$12,SavingsSupportTable,4,FALSE),1)/IF(Worksheet!M373&gt;0,Worksheet!M373,Worksheet!L373),""),"")</f>
        <v/>
      </c>
      <c r="L354" s="226" t="str">
        <f t="shared" si="10"/>
        <v/>
      </c>
      <c r="M354" s="226" t="str">
        <f>IF(Worksheet!L373&lt;&gt;0,IFERROR(VLOOKUP(Worksheet!$C$12,SavingsSupportTable,3,FALSE)*Worksheet!AO373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373&gt;0,Worksheet!M373,Worksheet!L373),0),"")</f>
        <v/>
      </c>
      <c r="N354" s="226" t="str">
        <f t="shared" si="11"/>
        <v/>
      </c>
      <c r="R354">
        <f>IF(ISBLANK(Worksheet!M373)=FALSE,Worksheet!M373,"")</f>
        <v>0</v>
      </c>
      <c r="S354" t="str">
        <f>IF(Worksheet!A373="-","",IF(Worksheet!A373="",S353,Worksheet!A373))</f>
        <v/>
      </c>
      <c r="T354" t="str">
        <f>IF(S354="","",IF(AND(Worksheet!G373="",Worksheet!H373="")=TRUE,T353,IF(Worksheet!G373="","",Worksheet!G373)))</f>
        <v/>
      </c>
      <c r="U354" t="str">
        <f>IF(S354="","",IF(AND(Worksheet!G373="",Worksheet!H373="")=TRUE,U353,IF(Worksheet!H373="","",Worksheet!H373)))</f>
        <v/>
      </c>
      <c r="V354" t="str">
        <f>IF(Worksheet!N373="","",Worksheet!N373)</f>
        <v/>
      </c>
      <c r="W354" t="str">
        <f>IF(Worksheet!O373="","",Worksheet!O373)</f>
        <v/>
      </c>
      <c r="X354" t="str">
        <f>IF(Worksheet!F373=0,"",Worksheet!F373)</f>
        <v/>
      </c>
      <c r="Y354" t="str">
        <f>IF(Worksheet!P373=0,"",Worksheet!P373)</f>
        <v/>
      </c>
      <c r="AD354" s="21"/>
      <c r="AE354" s="21"/>
    </row>
    <row r="355" spans="1:31" x14ac:dyDescent="0.25">
      <c r="A355" t="str">
        <f>IF(ISERROR(VLOOKUP(Worksheet!N374,MeasureLookup,2,FALSE))=FALSE,VLOOKUP(Worksheet!N374,MeasureLookup,2,FALSE),"")</f>
        <v/>
      </c>
      <c r="D355">
        <f>IF(ISERROR(Worksheet!P374)=FALSE,Worksheet!P374,"")</f>
        <v>0</v>
      </c>
      <c r="E355" s="6" t="s">
        <v>727</v>
      </c>
      <c r="F355" s="178"/>
      <c r="G355" s="178"/>
      <c r="H355" s="224" t="str">
        <f>IF(Worksheet!AN374&lt;&gt;"",IF(Worksheet!AN374&gt;0,Worksheet!AN374/IF(Worksheet!M374&gt;0,Worksheet!M374,Worksheet!L374),""),"")</f>
        <v/>
      </c>
      <c r="I355" s="225">
        <f>IF(ISBLANK(Worksheet!L374)=FALSE,Worksheet!L374,"")</f>
        <v>0</v>
      </c>
      <c r="J355" s="226" t="str">
        <f>IF(Worksheet!L374&lt;&gt;0, IFERROR(VLOOKUP(Worksheet!$C$12,SavingsSupportTable,3,FALSE)*Worksheet!AO374*IFERROR(1+VLOOKUP(Worksheet!$C$12,SavingsSupportTable,MATCH(Worksheet!$G$13,HVACe_Options,0)+4,FALSE),1)/IF(Worksheet!M374&gt;0,Worksheet!M374,Worksheet!L374),""),"")</f>
        <v/>
      </c>
      <c r="K355" s="226" t="str">
        <f>IF(Worksheet!L374&lt;&gt;0, IFERROR(VLOOKUP(Worksheet!$C$12,SavingsSupportTable,2,FALSE)*Worksheet!AO374*IF(IFERROR(MATCH(Worksheet!$G$13,HVACe_Options,0),0)&gt;0,1+VLOOKUP(Worksheet!$C$12,SavingsSupportTable,4,FALSE),1)/IF(Worksheet!M374&gt;0,Worksheet!M374,Worksheet!L374),""),"")</f>
        <v/>
      </c>
      <c r="L355" s="226" t="str">
        <f t="shared" si="10"/>
        <v/>
      </c>
      <c r="M355" s="226" t="str">
        <f>IF(Worksheet!L374&lt;&gt;0,IFERROR(VLOOKUP(Worksheet!$C$12,SavingsSupportTable,3,FALSE)*Worksheet!AO374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374&gt;0,Worksheet!M374,Worksheet!L374),0),"")</f>
        <v/>
      </c>
      <c r="N355" s="226" t="str">
        <f t="shared" si="11"/>
        <v/>
      </c>
      <c r="R355">
        <f>IF(ISBLANK(Worksheet!M374)=FALSE,Worksheet!M374,"")</f>
        <v>0</v>
      </c>
      <c r="S355" t="str">
        <f>IF(Worksheet!A374="-","",IF(Worksheet!A374="",S354,Worksheet!A374))</f>
        <v/>
      </c>
      <c r="T355" t="str">
        <f>IF(S355="","",IF(AND(Worksheet!G374="",Worksheet!H374="")=TRUE,T354,IF(Worksheet!G374="","",Worksheet!G374)))</f>
        <v/>
      </c>
      <c r="U355" t="str">
        <f>IF(S355="","",IF(AND(Worksheet!G374="",Worksheet!H374="")=TRUE,U354,IF(Worksheet!H374="","",Worksheet!H374)))</f>
        <v/>
      </c>
      <c r="V355" t="str">
        <f>IF(Worksheet!N374="","",Worksheet!N374)</f>
        <v/>
      </c>
      <c r="W355" t="str">
        <f>IF(Worksheet!O374="","",Worksheet!O374)</f>
        <v/>
      </c>
      <c r="X355" t="str">
        <f>IF(Worksheet!F374=0,"",Worksheet!F374)</f>
        <v/>
      </c>
      <c r="Y355" t="str">
        <f>IF(Worksheet!P374=0,"",Worksheet!P374)</f>
        <v/>
      </c>
      <c r="AD355" s="21"/>
      <c r="AE355" s="21"/>
    </row>
    <row r="356" spans="1:31" x14ac:dyDescent="0.25">
      <c r="A356" t="str">
        <f>IF(ISERROR(VLOOKUP(Worksheet!N375,MeasureLookup,2,FALSE))=FALSE,VLOOKUP(Worksheet!N375,MeasureLookup,2,FALSE),"")</f>
        <v/>
      </c>
      <c r="D356">
        <f>IF(ISERROR(Worksheet!P375)=FALSE,Worksheet!P375,"")</f>
        <v>0</v>
      </c>
      <c r="E356" s="6" t="s">
        <v>727</v>
      </c>
      <c r="F356" s="178"/>
      <c r="G356" s="178"/>
      <c r="H356" s="224" t="str">
        <f>IF(Worksheet!AN375&lt;&gt;"",IF(Worksheet!AN375&gt;0,Worksheet!AN375/IF(Worksheet!M375&gt;0,Worksheet!M375,Worksheet!L375),""),"")</f>
        <v/>
      </c>
      <c r="I356" s="225">
        <f>IF(ISBLANK(Worksheet!L375)=FALSE,Worksheet!L375,"")</f>
        <v>0</v>
      </c>
      <c r="J356" s="226" t="str">
        <f>IF(Worksheet!L375&lt;&gt;0, IFERROR(VLOOKUP(Worksheet!$C$12,SavingsSupportTable,3,FALSE)*Worksheet!AO375*IFERROR(1+VLOOKUP(Worksheet!$C$12,SavingsSupportTable,MATCH(Worksheet!$G$13,HVACe_Options,0)+4,FALSE),1)/IF(Worksheet!M375&gt;0,Worksheet!M375,Worksheet!L375),""),"")</f>
        <v/>
      </c>
      <c r="K356" s="226" t="str">
        <f>IF(Worksheet!L375&lt;&gt;0, IFERROR(VLOOKUP(Worksheet!$C$12,SavingsSupportTable,2,FALSE)*Worksheet!AO375*IF(IFERROR(MATCH(Worksheet!$G$13,HVACe_Options,0),0)&gt;0,1+VLOOKUP(Worksheet!$C$12,SavingsSupportTable,4,FALSE),1)/IF(Worksheet!M375&gt;0,Worksheet!M375,Worksheet!L375),""),"")</f>
        <v/>
      </c>
      <c r="L356" s="226" t="str">
        <f t="shared" si="10"/>
        <v/>
      </c>
      <c r="M356" s="226" t="str">
        <f>IF(Worksheet!L375&lt;&gt;0,IFERROR(VLOOKUP(Worksheet!$C$12,SavingsSupportTable,3,FALSE)*Worksheet!AO375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375&gt;0,Worksheet!M375,Worksheet!L375),0),"")</f>
        <v/>
      </c>
      <c r="N356" s="226" t="str">
        <f t="shared" si="11"/>
        <v/>
      </c>
      <c r="R356">
        <f>IF(ISBLANK(Worksheet!M375)=FALSE,Worksheet!M375,"")</f>
        <v>0</v>
      </c>
      <c r="S356" t="str">
        <f>IF(Worksheet!A375="-","",IF(Worksheet!A375="",S355,Worksheet!A375))</f>
        <v/>
      </c>
      <c r="T356" t="str">
        <f>IF(S356="","",IF(AND(Worksheet!G375="",Worksheet!H375="")=TRUE,T355,IF(Worksheet!G375="","",Worksheet!G375)))</f>
        <v/>
      </c>
      <c r="U356" t="str">
        <f>IF(S356="","",IF(AND(Worksheet!G375="",Worksheet!H375="")=TRUE,U355,IF(Worksheet!H375="","",Worksheet!H375)))</f>
        <v/>
      </c>
      <c r="V356" t="str">
        <f>IF(Worksheet!N375="","",Worksheet!N375)</f>
        <v/>
      </c>
      <c r="W356" t="str">
        <f>IF(Worksheet!O375="","",Worksheet!O375)</f>
        <v/>
      </c>
      <c r="X356" t="str">
        <f>IF(Worksheet!F375=0,"",Worksheet!F375)</f>
        <v/>
      </c>
      <c r="Y356" t="str">
        <f>IF(Worksheet!P375=0,"",Worksheet!P375)</f>
        <v/>
      </c>
      <c r="AD356" s="21"/>
      <c r="AE356" s="21"/>
    </row>
    <row r="357" spans="1:31" x14ac:dyDescent="0.25">
      <c r="A357" t="str">
        <f>IF(ISERROR(VLOOKUP(Worksheet!N376,MeasureLookup,2,FALSE))=FALSE,VLOOKUP(Worksheet!N376,MeasureLookup,2,FALSE),"")</f>
        <v/>
      </c>
      <c r="D357">
        <f>IF(ISERROR(Worksheet!P376)=FALSE,Worksheet!P376,"")</f>
        <v>0</v>
      </c>
      <c r="E357" s="6" t="s">
        <v>727</v>
      </c>
      <c r="F357" s="178"/>
      <c r="G357" s="178"/>
      <c r="H357" s="224" t="str">
        <f>IF(Worksheet!AN376&lt;&gt;"",IF(Worksheet!AN376&gt;0,Worksheet!AN376/IF(Worksheet!M376&gt;0,Worksheet!M376,Worksheet!L376),""),"")</f>
        <v/>
      </c>
      <c r="I357" s="225">
        <f>IF(ISBLANK(Worksheet!L376)=FALSE,Worksheet!L376,"")</f>
        <v>0</v>
      </c>
      <c r="J357" s="226" t="str">
        <f>IF(Worksheet!L376&lt;&gt;0, IFERROR(VLOOKUP(Worksheet!$C$12,SavingsSupportTable,3,FALSE)*Worksheet!AO376*IFERROR(1+VLOOKUP(Worksheet!$C$12,SavingsSupportTable,MATCH(Worksheet!$G$13,HVACe_Options,0)+4,FALSE),1)/IF(Worksheet!M376&gt;0,Worksheet!M376,Worksheet!L376),""),"")</f>
        <v/>
      </c>
      <c r="K357" s="226" t="str">
        <f>IF(Worksheet!L376&lt;&gt;0, IFERROR(VLOOKUP(Worksheet!$C$12,SavingsSupportTable,2,FALSE)*Worksheet!AO376*IF(IFERROR(MATCH(Worksheet!$G$13,HVACe_Options,0),0)&gt;0,1+VLOOKUP(Worksheet!$C$12,SavingsSupportTable,4,FALSE),1)/IF(Worksheet!M376&gt;0,Worksheet!M376,Worksheet!L376),""),"")</f>
        <v/>
      </c>
      <c r="L357" s="226" t="str">
        <f t="shared" si="10"/>
        <v/>
      </c>
      <c r="M357" s="226" t="str">
        <f>IF(Worksheet!L376&lt;&gt;0,IFERROR(VLOOKUP(Worksheet!$C$12,SavingsSupportTable,3,FALSE)*Worksheet!AO376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376&gt;0,Worksheet!M376,Worksheet!L376),0),"")</f>
        <v/>
      </c>
      <c r="N357" s="226" t="str">
        <f t="shared" si="11"/>
        <v/>
      </c>
      <c r="R357">
        <f>IF(ISBLANK(Worksheet!M376)=FALSE,Worksheet!M376,"")</f>
        <v>0</v>
      </c>
      <c r="S357" t="str">
        <f>IF(Worksheet!A376="-","",IF(Worksheet!A376="",S356,Worksheet!A376))</f>
        <v/>
      </c>
      <c r="T357" t="str">
        <f>IF(S357="","",IF(AND(Worksheet!G376="",Worksheet!H376="")=TRUE,T356,IF(Worksheet!G376="","",Worksheet!G376)))</f>
        <v/>
      </c>
      <c r="U357" t="str">
        <f>IF(S357="","",IF(AND(Worksheet!G376="",Worksheet!H376="")=TRUE,U356,IF(Worksheet!H376="","",Worksheet!H376)))</f>
        <v/>
      </c>
      <c r="V357" t="str">
        <f>IF(Worksheet!N376="","",Worksheet!N376)</f>
        <v/>
      </c>
      <c r="W357" t="str">
        <f>IF(Worksheet!O376="","",Worksheet!O376)</f>
        <v/>
      </c>
      <c r="X357" t="str">
        <f>IF(Worksheet!F376=0,"",Worksheet!F376)</f>
        <v/>
      </c>
      <c r="Y357" t="str">
        <f>IF(Worksheet!P376=0,"",Worksheet!P376)</f>
        <v/>
      </c>
      <c r="AD357" s="21"/>
      <c r="AE357" s="21"/>
    </row>
    <row r="358" spans="1:31" x14ac:dyDescent="0.25">
      <c r="A358" t="str">
        <f>IF(ISERROR(VLOOKUP(Worksheet!N377,MeasureLookup,2,FALSE))=FALSE,VLOOKUP(Worksheet!N377,MeasureLookup,2,FALSE),"")</f>
        <v/>
      </c>
      <c r="D358">
        <f>IF(ISERROR(Worksheet!P377)=FALSE,Worksheet!P377,"")</f>
        <v>0</v>
      </c>
      <c r="E358" s="6" t="s">
        <v>727</v>
      </c>
      <c r="F358" s="178"/>
      <c r="G358" s="178"/>
      <c r="H358" s="224" t="str">
        <f>IF(Worksheet!AN377&lt;&gt;"",IF(Worksheet!AN377&gt;0,Worksheet!AN377/IF(Worksheet!M377&gt;0,Worksheet!M377,Worksheet!L377),""),"")</f>
        <v/>
      </c>
      <c r="I358" s="225">
        <f>IF(ISBLANK(Worksheet!L377)=FALSE,Worksheet!L377,"")</f>
        <v>0</v>
      </c>
      <c r="J358" s="226" t="str">
        <f>IF(Worksheet!L377&lt;&gt;0, IFERROR(VLOOKUP(Worksheet!$C$12,SavingsSupportTable,3,FALSE)*Worksheet!AO377*IFERROR(1+VLOOKUP(Worksheet!$C$12,SavingsSupportTable,MATCH(Worksheet!$G$13,HVACe_Options,0)+4,FALSE),1)/IF(Worksheet!M377&gt;0,Worksheet!M377,Worksheet!L377),""),"")</f>
        <v/>
      </c>
      <c r="K358" s="226" t="str">
        <f>IF(Worksheet!L377&lt;&gt;0, IFERROR(VLOOKUP(Worksheet!$C$12,SavingsSupportTable,2,FALSE)*Worksheet!AO377*IF(IFERROR(MATCH(Worksheet!$G$13,HVACe_Options,0),0)&gt;0,1+VLOOKUP(Worksheet!$C$12,SavingsSupportTable,4,FALSE),1)/IF(Worksheet!M377&gt;0,Worksheet!M377,Worksheet!L377),""),"")</f>
        <v/>
      </c>
      <c r="L358" s="226" t="str">
        <f t="shared" si="10"/>
        <v/>
      </c>
      <c r="M358" s="226" t="str">
        <f>IF(Worksheet!L377&lt;&gt;0,IFERROR(VLOOKUP(Worksheet!$C$12,SavingsSupportTable,3,FALSE)*Worksheet!AO377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377&gt;0,Worksheet!M377,Worksheet!L377),0),"")</f>
        <v/>
      </c>
      <c r="N358" s="226" t="str">
        <f t="shared" si="11"/>
        <v/>
      </c>
      <c r="R358">
        <f>IF(ISBLANK(Worksheet!M377)=FALSE,Worksheet!M377,"")</f>
        <v>0</v>
      </c>
      <c r="S358" t="str">
        <f>IF(Worksheet!A377="-","",IF(Worksheet!A377="",S357,Worksheet!A377))</f>
        <v/>
      </c>
      <c r="T358" t="str">
        <f>IF(S358="","",IF(AND(Worksheet!G377="",Worksheet!H377="")=TRUE,T357,IF(Worksheet!G377="","",Worksheet!G377)))</f>
        <v/>
      </c>
      <c r="U358" t="str">
        <f>IF(S358="","",IF(AND(Worksheet!G377="",Worksheet!H377="")=TRUE,U357,IF(Worksheet!H377="","",Worksheet!H377)))</f>
        <v/>
      </c>
      <c r="V358" t="str">
        <f>IF(Worksheet!N377="","",Worksheet!N377)</f>
        <v/>
      </c>
      <c r="W358" t="str">
        <f>IF(Worksheet!O377="","",Worksheet!O377)</f>
        <v/>
      </c>
      <c r="X358" t="str">
        <f>IF(Worksheet!F377=0,"",Worksheet!F377)</f>
        <v/>
      </c>
      <c r="Y358" t="str">
        <f>IF(Worksheet!P377=0,"",Worksheet!P377)</f>
        <v/>
      </c>
      <c r="AD358" s="21"/>
      <c r="AE358" s="21"/>
    </row>
    <row r="359" spans="1:31" x14ac:dyDescent="0.25">
      <c r="A359" t="str">
        <f>IF(ISERROR(VLOOKUP(Worksheet!N378,MeasureLookup,2,FALSE))=FALSE,VLOOKUP(Worksheet!N378,MeasureLookup,2,FALSE),"")</f>
        <v/>
      </c>
      <c r="D359">
        <f>IF(ISERROR(Worksheet!P378)=FALSE,Worksheet!P378,"")</f>
        <v>0</v>
      </c>
      <c r="E359" s="6" t="s">
        <v>727</v>
      </c>
      <c r="F359" s="178"/>
      <c r="G359" s="178"/>
      <c r="H359" s="224" t="str">
        <f>IF(Worksheet!AN378&lt;&gt;"",IF(Worksheet!AN378&gt;0,Worksheet!AN378/IF(Worksheet!M378&gt;0,Worksheet!M378,Worksheet!L378),""),"")</f>
        <v/>
      </c>
      <c r="I359" s="225">
        <f>IF(ISBLANK(Worksheet!L378)=FALSE,Worksheet!L378,"")</f>
        <v>0</v>
      </c>
      <c r="J359" s="226" t="str">
        <f>IF(Worksheet!L378&lt;&gt;0, IFERROR(VLOOKUP(Worksheet!$C$12,SavingsSupportTable,3,FALSE)*Worksheet!AO378*IFERROR(1+VLOOKUP(Worksheet!$C$12,SavingsSupportTable,MATCH(Worksheet!$G$13,HVACe_Options,0)+4,FALSE),1)/IF(Worksheet!M378&gt;0,Worksheet!M378,Worksheet!L378),""),"")</f>
        <v/>
      </c>
      <c r="K359" s="226" t="str">
        <f>IF(Worksheet!L378&lt;&gt;0, IFERROR(VLOOKUP(Worksheet!$C$12,SavingsSupportTable,2,FALSE)*Worksheet!AO378*IF(IFERROR(MATCH(Worksheet!$G$13,HVACe_Options,0),0)&gt;0,1+VLOOKUP(Worksheet!$C$12,SavingsSupportTable,4,FALSE),1)/IF(Worksheet!M378&gt;0,Worksheet!M378,Worksheet!L378),""),"")</f>
        <v/>
      </c>
      <c r="L359" s="226" t="str">
        <f t="shared" si="10"/>
        <v/>
      </c>
      <c r="M359" s="226" t="str">
        <f>IF(Worksheet!L378&lt;&gt;0,IFERROR(VLOOKUP(Worksheet!$C$12,SavingsSupportTable,3,FALSE)*Worksheet!AO378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378&gt;0,Worksheet!M378,Worksheet!L378),0),"")</f>
        <v/>
      </c>
      <c r="N359" s="226" t="str">
        <f t="shared" si="11"/>
        <v/>
      </c>
      <c r="R359">
        <f>IF(ISBLANK(Worksheet!M378)=FALSE,Worksheet!M378,"")</f>
        <v>0</v>
      </c>
      <c r="S359" t="str">
        <f>IF(Worksheet!A378="-","",IF(Worksheet!A378="",S358,Worksheet!A378))</f>
        <v/>
      </c>
      <c r="T359" t="str">
        <f>IF(S359="","",IF(AND(Worksheet!G378="",Worksheet!H378="")=TRUE,T358,IF(Worksheet!G378="","",Worksheet!G378)))</f>
        <v/>
      </c>
      <c r="U359" t="str">
        <f>IF(S359="","",IF(AND(Worksheet!G378="",Worksheet!H378="")=TRUE,U358,IF(Worksheet!H378="","",Worksheet!H378)))</f>
        <v/>
      </c>
      <c r="V359" t="str">
        <f>IF(Worksheet!N378="","",Worksheet!N378)</f>
        <v/>
      </c>
      <c r="W359" t="str">
        <f>IF(Worksheet!O378="","",Worksheet!O378)</f>
        <v/>
      </c>
      <c r="X359" t="str">
        <f>IF(Worksheet!F378=0,"",Worksheet!F378)</f>
        <v/>
      </c>
      <c r="Y359" t="str">
        <f>IF(Worksheet!P378=0,"",Worksheet!P378)</f>
        <v/>
      </c>
      <c r="AD359" s="21"/>
      <c r="AE359" s="21"/>
    </row>
    <row r="360" spans="1:31" x14ac:dyDescent="0.25">
      <c r="A360" t="str">
        <f>IF(ISERROR(VLOOKUP(Worksheet!N379,MeasureLookup,2,FALSE))=FALSE,VLOOKUP(Worksheet!N379,MeasureLookup,2,FALSE),"")</f>
        <v/>
      </c>
      <c r="D360">
        <f>IF(ISERROR(Worksheet!P379)=FALSE,Worksheet!P379,"")</f>
        <v>0</v>
      </c>
      <c r="E360" s="6" t="s">
        <v>727</v>
      </c>
      <c r="F360" s="178"/>
      <c r="G360" s="178"/>
      <c r="H360" s="224" t="str">
        <f>IF(Worksheet!AN379&lt;&gt;"",IF(Worksheet!AN379&gt;0,Worksheet!AN379/IF(Worksheet!M379&gt;0,Worksheet!M379,Worksheet!L379),""),"")</f>
        <v/>
      </c>
      <c r="I360" s="225">
        <f>IF(ISBLANK(Worksheet!L379)=FALSE,Worksheet!L379,"")</f>
        <v>0</v>
      </c>
      <c r="J360" s="226" t="str">
        <f>IF(Worksheet!L379&lt;&gt;0, IFERROR(VLOOKUP(Worksheet!$C$12,SavingsSupportTable,3,FALSE)*Worksheet!AO379*IFERROR(1+VLOOKUP(Worksheet!$C$12,SavingsSupportTable,MATCH(Worksheet!$G$13,HVACe_Options,0)+4,FALSE),1)/IF(Worksheet!M379&gt;0,Worksheet!M379,Worksheet!L379),""),"")</f>
        <v/>
      </c>
      <c r="K360" s="226" t="str">
        <f>IF(Worksheet!L379&lt;&gt;0, IFERROR(VLOOKUP(Worksheet!$C$12,SavingsSupportTable,2,FALSE)*Worksheet!AO379*IF(IFERROR(MATCH(Worksheet!$G$13,HVACe_Options,0),0)&gt;0,1+VLOOKUP(Worksheet!$C$12,SavingsSupportTable,4,FALSE),1)/IF(Worksheet!M379&gt;0,Worksheet!M379,Worksheet!L379),""),"")</f>
        <v/>
      </c>
      <c r="L360" s="226" t="str">
        <f t="shared" si="10"/>
        <v/>
      </c>
      <c r="M360" s="226" t="str">
        <f>IF(Worksheet!L379&lt;&gt;0,IFERROR(VLOOKUP(Worksheet!$C$12,SavingsSupportTable,3,FALSE)*Worksheet!AO379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379&gt;0,Worksheet!M379,Worksheet!L379),0),"")</f>
        <v/>
      </c>
      <c r="N360" s="226" t="str">
        <f t="shared" si="11"/>
        <v/>
      </c>
      <c r="R360">
        <f>IF(ISBLANK(Worksheet!M379)=FALSE,Worksheet!M379,"")</f>
        <v>0</v>
      </c>
      <c r="S360" t="str">
        <f>IF(Worksheet!A379="-","",IF(Worksheet!A379="",S359,Worksheet!A379))</f>
        <v/>
      </c>
      <c r="T360" t="str">
        <f>IF(S360="","",IF(AND(Worksheet!G379="",Worksheet!H379="")=TRUE,T359,IF(Worksheet!G379="","",Worksheet!G379)))</f>
        <v/>
      </c>
      <c r="U360" t="str">
        <f>IF(S360="","",IF(AND(Worksheet!G379="",Worksheet!H379="")=TRUE,U359,IF(Worksheet!H379="","",Worksheet!H379)))</f>
        <v/>
      </c>
      <c r="V360" t="str">
        <f>IF(Worksheet!N379="","",Worksheet!N379)</f>
        <v/>
      </c>
      <c r="W360" t="str">
        <f>IF(Worksheet!O379="","",Worksheet!O379)</f>
        <v/>
      </c>
      <c r="X360" t="str">
        <f>IF(Worksheet!F379=0,"",Worksheet!F379)</f>
        <v/>
      </c>
      <c r="Y360" t="str">
        <f>IF(Worksheet!P379=0,"",Worksheet!P379)</f>
        <v/>
      </c>
      <c r="AD360" s="21"/>
      <c r="AE360" s="21"/>
    </row>
    <row r="361" spans="1:31" x14ac:dyDescent="0.25">
      <c r="A361" t="str">
        <f>IF(ISERROR(VLOOKUP(Worksheet!N380,MeasureLookup,2,FALSE))=FALSE,VLOOKUP(Worksheet!N380,MeasureLookup,2,FALSE),"")</f>
        <v/>
      </c>
      <c r="D361">
        <f>IF(ISERROR(Worksheet!P380)=FALSE,Worksheet!P380,"")</f>
        <v>0</v>
      </c>
      <c r="E361" s="6" t="s">
        <v>727</v>
      </c>
      <c r="F361" s="178"/>
      <c r="G361" s="178"/>
      <c r="H361" s="224" t="str">
        <f>IF(Worksheet!AN380&lt;&gt;"",IF(Worksheet!AN380&gt;0,Worksheet!AN380/IF(Worksheet!M380&gt;0,Worksheet!M380,Worksheet!L380),""),"")</f>
        <v/>
      </c>
      <c r="I361" s="225">
        <f>IF(ISBLANK(Worksheet!L380)=FALSE,Worksheet!L380,"")</f>
        <v>0</v>
      </c>
      <c r="J361" s="226" t="str">
        <f>IF(Worksheet!L380&lt;&gt;0, IFERROR(VLOOKUP(Worksheet!$C$12,SavingsSupportTable,3,FALSE)*Worksheet!AO380*IFERROR(1+VLOOKUP(Worksheet!$C$12,SavingsSupportTable,MATCH(Worksheet!$G$13,HVACe_Options,0)+4,FALSE),1)/IF(Worksheet!M380&gt;0,Worksheet!M380,Worksheet!L380),""),"")</f>
        <v/>
      </c>
      <c r="K361" s="226" t="str">
        <f>IF(Worksheet!L380&lt;&gt;0, IFERROR(VLOOKUP(Worksheet!$C$12,SavingsSupportTable,2,FALSE)*Worksheet!AO380*IF(IFERROR(MATCH(Worksheet!$G$13,HVACe_Options,0),0)&gt;0,1+VLOOKUP(Worksheet!$C$12,SavingsSupportTable,4,FALSE),1)/IF(Worksheet!M380&gt;0,Worksheet!M380,Worksheet!L380),""),"")</f>
        <v/>
      </c>
      <c r="L361" s="226" t="str">
        <f t="shared" si="10"/>
        <v/>
      </c>
      <c r="M361" s="226" t="str">
        <f>IF(Worksheet!L380&lt;&gt;0,IFERROR(VLOOKUP(Worksheet!$C$12,SavingsSupportTable,3,FALSE)*Worksheet!AO380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380&gt;0,Worksheet!M380,Worksheet!L380),0),"")</f>
        <v/>
      </c>
      <c r="N361" s="226" t="str">
        <f t="shared" si="11"/>
        <v/>
      </c>
      <c r="R361">
        <f>IF(ISBLANK(Worksheet!M380)=FALSE,Worksheet!M380,"")</f>
        <v>0</v>
      </c>
      <c r="S361" t="str">
        <f>IF(Worksheet!A380="-","",IF(Worksheet!A380="",S360,Worksheet!A380))</f>
        <v/>
      </c>
      <c r="T361" t="str">
        <f>IF(S361="","",IF(AND(Worksheet!G380="",Worksheet!H380="")=TRUE,T360,IF(Worksheet!G380="","",Worksheet!G380)))</f>
        <v/>
      </c>
      <c r="U361" t="str">
        <f>IF(S361="","",IF(AND(Worksheet!G380="",Worksheet!H380="")=TRUE,U360,IF(Worksheet!H380="","",Worksheet!H380)))</f>
        <v/>
      </c>
      <c r="V361" t="str">
        <f>IF(Worksheet!N380="","",Worksheet!N380)</f>
        <v/>
      </c>
      <c r="W361" t="str">
        <f>IF(Worksheet!O380="","",Worksheet!O380)</f>
        <v/>
      </c>
      <c r="X361" t="str">
        <f>IF(Worksheet!F380=0,"",Worksheet!F380)</f>
        <v/>
      </c>
      <c r="Y361" t="str">
        <f>IF(Worksheet!P380=0,"",Worksheet!P380)</f>
        <v/>
      </c>
      <c r="AD361" s="21"/>
      <c r="AE361" s="21"/>
    </row>
    <row r="362" spans="1:31" x14ac:dyDescent="0.25">
      <c r="A362" t="str">
        <f>IF(ISERROR(VLOOKUP(Worksheet!N381,MeasureLookup,2,FALSE))=FALSE,VLOOKUP(Worksheet!N381,MeasureLookup,2,FALSE),"")</f>
        <v/>
      </c>
      <c r="D362">
        <f>IF(ISERROR(Worksheet!P381)=FALSE,Worksheet!P381,"")</f>
        <v>0</v>
      </c>
      <c r="E362" s="6" t="s">
        <v>727</v>
      </c>
      <c r="F362" s="178"/>
      <c r="G362" s="178"/>
      <c r="H362" s="224" t="str">
        <f>IF(Worksheet!AN381&lt;&gt;"",IF(Worksheet!AN381&gt;0,Worksheet!AN381/IF(Worksheet!M381&gt;0,Worksheet!M381,Worksheet!L381),""),"")</f>
        <v/>
      </c>
      <c r="I362" s="225">
        <f>IF(ISBLANK(Worksheet!L381)=FALSE,Worksheet!L381,"")</f>
        <v>0</v>
      </c>
      <c r="J362" s="226" t="str">
        <f>IF(Worksheet!L381&lt;&gt;0, IFERROR(VLOOKUP(Worksheet!$C$12,SavingsSupportTable,3,FALSE)*Worksheet!AO381*IFERROR(1+VLOOKUP(Worksheet!$C$12,SavingsSupportTable,MATCH(Worksheet!$G$13,HVACe_Options,0)+4,FALSE),1)/IF(Worksheet!M381&gt;0,Worksheet!M381,Worksheet!L381),""),"")</f>
        <v/>
      </c>
      <c r="K362" s="226" t="str">
        <f>IF(Worksheet!L381&lt;&gt;0, IFERROR(VLOOKUP(Worksheet!$C$12,SavingsSupportTable,2,FALSE)*Worksheet!AO381*IF(IFERROR(MATCH(Worksheet!$G$13,HVACe_Options,0),0)&gt;0,1+VLOOKUP(Worksheet!$C$12,SavingsSupportTable,4,FALSE),1)/IF(Worksheet!M381&gt;0,Worksheet!M381,Worksheet!L381),""),"")</f>
        <v/>
      </c>
      <c r="L362" s="226" t="str">
        <f t="shared" si="10"/>
        <v/>
      </c>
      <c r="M362" s="226" t="str">
        <f>IF(Worksheet!L381&lt;&gt;0,IFERROR(VLOOKUP(Worksheet!$C$12,SavingsSupportTable,3,FALSE)*Worksheet!AO381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381&gt;0,Worksheet!M381,Worksheet!L381),0),"")</f>
        <v/>
      </c>
      <c r="N362" s="226" t="str">
        <f t="shared" si="11"/>
        <v/>
      </c>
      <c r="R362">
        <f>IF(ISBLANK(Worksheet!M381)=FALSE,Worksheet!M381,"")</f>
        <v>0</v>
      </c>
      <c r="S362" t="str">
        <f>IF(Worksheet!A381="-","",IF(Worksheet!A381="",S361,Worksheet!A381))</f>
        <v/>
      </c>
      <c r="T362" t="str">
        <f>IF(S362="","",IF(AND(Worksheet!G381="",Worksheet!H381="")=TRUE,T361,IF(Worksheet!G381="","",Worksheet!G381)))</f>
        <v/>
      </c>
      <c r="U362" t="str">
        <f>IF(S362="","",IF(AND(Worksheet!G381="",Worksheet!H381="")=TRUE,U361,IF(Worksheet!H381="","",Worksheet!H381)))</f>
        <v/>
      </c>
      <c r="V362" t="str">
        <f>IF(Worksheet!N381="","",Worksheet!N381)</f>
        <v/>
      </c>
      <c r="W362" t="str">
        <f>IF(Worksheet!O381="","",Worksheet!O381)</f>
        <v/>
      </c>
      <c r="X362" t="str">
        <f>IF(Worksheet!F381=0,"",Worksheet!F381)</f>
        <v/>
      </c>
      <c r="Y362" t="str">
        <f>IF(Worksheet!P381=0,"",Worksheet!P381)</f>
        <v/>
      </c>
      <c r="AD362" s="21"/>
      <c r="AE362" s="21"/>
    </row>
    <row r="363" spans="1:31" x14ac:dyDescent="0.25">
      <c r="A363" t="str">
        <f>IF(ISERROR(VLOOKUP(Worksheet!N382,MeasureLookup,2,FALSE))=FALSE,VLOOKUP(Worksheet!N382,MeasureLookup,2,FALSE),"")</f>
        <v/>
      </c>
      <c r="D363">
        <f>IF(ISERROR(Worksheet!P382)=FALSE,Worksheet!P382,"")</f>
        <v>0</v>
      </c>
      <c r="E363" s="6" t="s">
        <v>727</v>
      </c>
      <c r="F363" s="178"/>
      <c r="G363" s="178"/>
      <c r="H363" s="224" t="str">
        <f>IF(Worksheet!AN382&lt;&gt;"",IF(Worksheet!AN382&gt;0,Worksheet!AN382/IF(Worksheet!M382&gt;0,Worksheet!M382,Worksheet!L382),""),"")</f>
        <v/>
      </c>
      <c r="I363" s="225">
        <f>IF(ISBLANK(Worksheet!L382)=FALSE,Worksheet!L382,"")</f>
        <v>0</v>
      </c>
      <c r="J363" s="226" t="str">
        <f>IF(Worksheet!L382&lt;&gt;0, IFERROR(VLOOKUP(Worksheet!$C$12,SavingsSupportTable,3,FALSE)*Worksheet!AO382*IFERROR(1+VLOOKUP(Worksheet!$C$12,SavingsSupportTable,MATCH(Worksheet!$G$13,HVACe_Options,0)+4,FALSE),1)/IF(Worksheet!M382&gt;0,Worksheet!M382,Worksheet!L382),""),"")</f>
        <v/>
      </c>
      <c r="K363" s="226" t="str">
        <f>IF(Worksheet!L382&lt;&gt;0, IFERROR(VLOOKUP(Worksheet!$C$12,SavingsSupportTable,2,FALSE)*Worksheet!AO382*IF(IFERROR(MATCH(Worksheet!$G$13,HVACe_Options,0),0)&gt;0,1+VLOOKUP(Worksheet!$C$12,SavingsSupportTable,4,FALSE),1)/IF(Worksheet!M382&gt;0,Worksheet!M382,Worksheet!L382),""),"")</f>
        <v/>
      </c>
      <c r="L363" s="226" t="str">
        <f t="shared" si="10"/>
        <v/>
      </c>
      <c r="M363" s="226" t="str">
        <f>IF(Worksheet!L382&lt;&gt;0,IFERROR(VLOOKUP(Worksheet!$C$12,SavingsSupportTable,3,FALSE)*Worksheet!AO382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382&gt;0,Worksheet!M382,Worksheet!L382),0),"")</f>
        <v/>
      </c>
      <c r="N363" s="226" t="str">
        <f t="shared" si="11"/>
        <v/>
      </c>
      <c r="R363">
        <f>IF(ISBLANK(Worksheet!M382)=FALSE,Worksheet!M382,"")</f>
        <v>0</v>
      </c>
      <c r="S363" t="str">
        <f>IF(Worksheet!A382="-","",IF(Worksheet!A382="",S362,Worksheet!A382))</f>
        <v/>
      </c>
      <c r="T363" t="str">
        <f>IF(S363="","",IF(AND(Worksheet!G382="",Worksheet!H382="")=TRUE,T362,IF(Worksheet!G382="","",Worksheet!G382)))</f>
        <v/>
      </c>
      <c r="U363" t="str">
        <f>IF(S363="","",IF(AND(Worksheet!G382="",Worksheet!H382="")=TRUE,U362,IF(Worksheet!H382="","",Worksheet!H382)))</f>
        <v/>
      </c>
      <c r="V363" t="str">
        <f>IF(Worksheet!N382="","",Worksheet!N382)</f>
        <v/>
      </c>
      <c r="W363" t="str">
        <f>IF(Worksheet!O382="","",Worksheet!O382)</f>
        <v/>
      </c>
      <c r="X363" t="str">
        <f>IF(Worksheet!F382=0,"",Worksheet!F382)</f>
        <v/>
      </c>
      <c r="Y363" t="str">
        <f>IF(Worksheet!P382=0,"",Worksheet!P382)</f>
        <v/>
      </c>
      <c r="AD363" s="21"/>
      <c r="AE363" s="21"/>
    </row>
    <row r="364" spans="1:31" x14ac:dyDescent="0.25">
      <c r="A364" t="str">
        <f>IF(ISERROR(VLOOKUP(Worksheet!N383,MeasureLookup,2,FALSE))=FALSE,VLOOKUP(Worksheet!N383,MeasureLookup,2,FALSE),"")</f>
        <v/>
      </c>
      <c r="D364">
        <f>IF(ISERROR(Worksheet!P383)=FALSE,Worksheet!P383,"")</f>
        <v>0</v>
      </c>
      <c r="E364" s="6" t="s">
        <v>727</v>
      </c>
      <c r="F364" s="178"/>
      <c r="G364" s="178"/>
      <c r="H364" s="224" t="str">
        <f>IF(Worksheet!AN383&lt;&gt;"",IF(Worksheet!AN383&gt;0,Worksheet!AN383/IF(Worksheet!M383&gt;0,Worksheet!M383,Worksheet!L383),""),"")</f>
        <v/>
      </c>
      <c r="I364" s="225">
        <f>IF(ISBLANK(Worksheet!L383)=FALSE,Worksheet!L383,"")</f>
        <v>0</v>
      </c>
      <c r="J364" s="226" t="str">
        <f>IF(Worksheet!L383&lt;&gt;0, IFERROR(VLOOKUP(Worksheet!$C$12,SavingsSupportTable,3,FALSE)*Worksheet!AO383*IFERROR(1+VLOOKUP(Worksheet!$C$12,SavingsSupportTable,MATCH(Worksheet!$G$13,HVACe_Options,0)+4,FALSE),1)/IF(Worksheet!M383&gt;0,Worksheet!M383,Worksheet!L383),""),"")</f>
        <v/>
      </c>
      <c r="K364" s="226" t="str">
        <f>IF(Worksheet!L383&lt;&gt;0, IFERROR(VLOOKUP(Worksheet!$C$12,SavingsSupportTable,2,FALSE)*Worksheet!AO383*IF(IFERROR(MATCH(Worksheet!$G$13,HVACe_Options,0),0)&gt;0,1+VLOOKUP(Worksheet!$C$12,SavingsSupportTable,4,FALSE),1)/IF(Worksheet!M383&gt;0,Worksheet!M383,Worksheet!L383),""),"")</f>
        <v/>
      </c>
      <c r="L364" s="226" t="str">
        <f t="shared" si="10"/>
        <v/>
      </c>
      <c r="M364" s="226" t="str">
        <f>IF(Worksheet!L383&lt;&gt;0,IFERROR(VLOOKUP(Worksheet!$C$12,SavingsSupportTable,3,FALSE)*Worksheet!AO383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383&gt;0,Worksheet!M383,Worksheet!L383),0),"")</f>
        <v/>
      </c>
      <c r="N364" s="226" t="str">
        <f t="shared" si="11"/>
        <v/>
      </c>
      <c r="R364">
        <f>IF(ISBLANK(Worksheet!M383)=FALSE,Worksheet!M383,"")</f>
        <v>0</v>
      </c>
      <c r="S364" t="str">
        <f>IF(Worksheet!A383="-","",IF(Worksheet!A383="",S363,Worksheet!A383))</f>
        <v/>
      </c>
      <c r="T364" t="str">
        <f>IF(S364="","",IF(AND(Worksheet!G383="",Worksheet!H383="")=TRUE,T363,IF(Worksheet!G383="","",Worksheet!G383)))</f>
        <v/>
      </c>
      <c r="U364" t="str">
        <f>IF(S364="","",IF(AND(Worksheet!G383="",Worksheet!H383="")=TRUE,U363,IF(Worksheet!H383="","",Worksheet!H383)))</f>
        <v/>
      </c>
      <c r="V364" t="str">
        <f>IF(Worksheet!N383="","",Worksheet!N383)</f>
        <v/>
      </c>
      <c r="W364" t="str">
        <f>IF(Worksheet!O383="","",Worksheet!O383)</f>
        <v/>
      </c>
      <c r="X364" t="str">
        <f>IF(Worksheet!F383=0,"",Worksheet!F383)</f>
        <v/>
      </c>
      <c r="Y364" t="str">
        <f>IF(Worksheet!P383=0,"",Worksheet!P383)</f>
        <v/>
      </c>
      <c r="AD364" s="21"/>
      <c r="AE364" s="21"/>
    </row>
    <row r="365" spans="1:31" x14ac:dyDescent="0.25">
      <c r="A365" t="str">
        <f>IF(ISERROR(VLOOKUP(Worksheet!N384,MeasureLookup,2,FALSE))=FALSE,VLOOKUP(Worksheet!N384,MeasureLookup,2,FALSE),"")</f>
        <v/>
      </c>
      <c r="D365">
        <f>IF(ISERROR(Worksheet!P384)=FALSE,Worksheet!P384,"")</f>
        <v>0</v>
      </c>
      <c r="E365" s="6" t="s">
        <v>727</v>
      </c>
      <c r="F365" s="178"/>
      <c r="G365" s="178"/>
      <c r="H365" s="224" t="str">
        <f>IF(Worksheet!AN384&lt;&gt;"",IF(Worksheet!AN384&gt;0,Worksheet!AN384/IF(Worksheet!M384&gt;0,Worksheet!M384,Worksheet!L384),""),"")</f>
        <v/>
      </c>
      <c r="I365" s="225">
        <f>IF(ISBLANK(Worksheet!L384)=FALSE,Worksheet!L384,"")</f>
        <v>0</v>
      </c>
      <c r="J365" s="226" t="str">
        <f>IF(Worksheet!L384&lt;&gt;0, IFERROR(VLOOKUP(Worksheet!$C$12,SavingsSupportTable,3,FALSE)*Worksheet!AO384*IFERROR(1+VLOOKUP(Worksheet!$C$12,SavingsSupportTable,MATCH(Worksheet!$G$13,HVACe_Options,0)+4,FALSE),1)/IF(Worksheet!M384&gt;0,Worksheet!M384,Worksheet!L384),""),"")</f>
        <v/>
      </c>
      <c r="K365" s="226" t="str">
        <f>IF(Worksheet!L384&lt;&gt;0, IFERROR(VLOOKUP(Worksheet!$C$12,SavingsSupportTable,2,FALSE)*Worksheet!AO384*IF(IFERROR(MATCH(Worksheet!$G$13,HVACe_Options,0),0)&gt;0,1+VLOOKUP(Worksheet!$C$12,SavingsSupportTable,4,FALSE),1)/IF(Worksheet!M384&gt;0,Worksheet!M384,Worksheet!L384),""),"")</f>
        <v/>
      </c>
      <c r="L365" s="226" t="str">
        <f t="shared" si="10"/>
        <v/>
      </c>
      <c r="M365" s="226" t="str">
        <f>IF(Worksheet!L384&lt;&gt;0,IFERROR(VLOOKUP(Worksheet!$C$12,SavingsSupportTable,3,FALSE)*Worksheet!AO384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384&gt;0,Worksheet!M384,Worksheet!L384),0),"")</f>
        <v/>
      </c>
      <c r="N365" s="226" t="str">
        <f t="shared" si="11"/>
        <v/>
      </c>
      <c r="R365">
        <f>IF(ISBLANK(Worksheet!M384)=FALSE,Worksheet!M384,"")</f>
        <v>0</v>
      </c>
      <c r="S365" t="str">
        <f>IF(Worksheet!A384="-","",IF(Worksheet!A384="",S364,Worksheet!A384))</f>
        <v/>
      </c>
      <c r="T365" t="str">
        <f>IF(S365="","",IF(AND(Worksheet!G384="",Worksheet!H384="")=TRUE,T364,IF(Worksheet!G384="","",Worksheet!G384)))</f>
        <v/>
      </c>
      <c r="U365" t="str">
        <f>IF(S365="","",IF(AND(Worksheet!G384="",Worksheet!H384="")=TRUE,U364,IF(Worksheet!H384="","",Worksheet!H384)))</f>
        <v/>
      </c>
      <c r="V365" t="str">
        <f>IF(Worksheet!N384="","",Worksheet!N384)</f>
        <v/>
      </c>
      <c r="W365" t="str">
        <f>IF(Worksheet!O384="","",Worksheet!O384)</f>
        <v/>
      </c>
      <c r="X365" t="str">
        <f>IF(Worksheet!F384=0,"",Worksheet!F384)</f>
        <v/>
      </c>
      <c r="Y365" t="str">
        <f>IF(Worksheet!P384=0,"",Worksheet!P384)</f>
        <v/>
      </c>
      <c r="AD365" s="21"/>
      <c r="AE365" s="21"/>
    </row>
    <row r="366" spans="1:31" x14ac:dyDescent="0.25">
      <c r="A366" t="str">
        <f>IF(ISERROR(VLOOKUP(Worksheet!N385,MeasureLookup,2,FALSE))=FALSE,VLOOKUP(Worksheet!N385,MeasureLookup,2,FALSE),"")</f>
        <v/>
      </c>
      <c r="D366">
        <f>IF(ISERROR(Worksheet!P385)=FALSE,Worksheet!P385,"")</f>
        <v>0</v>
      </c>
      <c r="E366" s="6" t="s">
        <v>727</v>
      </c>
      <c r="F366" s="178"/>
      <c r="G366" s="178"/>
      <c r="H366" s="224" t="str">
        <f>IF(Worksheet!AN385&lt;&gt;"",IF(Worksheet!AN385&gt;0,Worksheet!AN385/IF(Worksheet!M385&gt;0,Worksheet!M385,Worksheet!L385),""),"")</f>
        <v/>
      </c>
      <c r="I366" s="225">
        <f>IF(ISBLANK(Worksheet!L385)=FALSE,Worksheet!L385,"")</f>
        <v>0</v>
      </c>
      <c r="J366" s="226" t="str">
        <f>IF(Worksheet!L385&lt;&gt;0, IFERROR(VLOOKUP(Worksheet!$C$12,SavingsSupportTable,3,FALSE)*Worksheet!AO385*IFERROR(1+VLOOKUP(Worksheet!$C$12,SavingsSupportTable,MATCH(Worksheet!$G$13,HVACe_Options,0)+4,FALSE),1)/IF(Worksheet!M385&gt;0,Worksheet!M385,Worksheet!L385),""),"")</f>
        <v/>
      </c>
      <c r="K366" s="226" t="str">
        <f>IF(Worksheet!L385&lt;&gt;0, IFERROR(VLOOKUP(Worksheet!$C$12,SavingsSupportTable,2,FALSE)*Worksheet!AO385*IF(IFERROR(MATCH(Worksheet!$G$13,HVACe_Options,0),0)&gt;0,1+VLOOKUP(Worksheet!$C$12,SavingsSupportTable,4,FALSE),1)/IF(Worksheet!M385&gt;0,Worksheet!M385,Worksheet!L385),""),"")</f>
        <v/>
      </c>
      <c r="L366" s="226" t="str">
        <f t="shared" si="10"/>
        <v/>
      </c>
      <c r="M366" s="226" t="str">
        <f>IF(Worksheet!L385&lt;&gt;0,IFERROR(VLOOKUP(Worksheet!$C$12,SavingsSupportTable,3,FALSE)*Worksheet!AO385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385&gt;0,Worksheet!M385,Worksheet!L385),0),"")</f>
        <v/>
      </c>
      <c r="N366" s="226" t="str">
        <f t="shared" si="11"/>
        <v/>
      </c>
      <c r="R366">
        <f>IF(ISBLANK(Worksheet!M385)=FALSE,Worksheet!M385,"")</f>
        <v>0</v>
      </c>
      <c r="S366" t="str">
        <f>IF(Worksheet!A385="-","",IF(Worksheet!A385="",S365,Worksheet!A385))</f>
        <v/>
      </c>
      <c r="T366" t="str">
        <f>IF(S366="","",IF(AND(Worksheet!G385="",Worksheet!H385="")=TRUE,T365,IF(Worksheet!G385="","",Worksheet!G385)))</f>
        <v/>
      </c>
      <c r="U366" t="str">
        <f>IF(S366="","",IF(AND(Worksheet!G385="",Worksheet!H385="")=TRUE,U365,IF(Worksheet!H385="","",Worksheet!H385)))</f>
        <v/>
      </c>
      <c r="V366" t="str">
        <f>IF(Worksheet!N385="","",Worksheet!N385)</f>
        <v/>
      </c>
      <c r="W366" t="str">
        <f>IF(Worksheet!O385="","",Worksheet!O385)</f>
        <v/>
      </c>
      <c r="X366" t="str">
        <f>IF(Worksheet!F385=0,"",Worksheet!F385)</f>
        <v/>
      </c>
      <c r="Y366" t="str">
        <f>IF(Worksheet!P385=0,"",Worksheet!P385)</f>
        <v/>
      </c>
      <c r="AD366" s="21"/>
      <c r="AE366" s="21"/>
    </row>
    <row r="367" spans="1:31" x14ac:dyDescent="0.25">
      <c r="A367" t="str">
        <f>IF(ISERROR(VLOOKUP(Worksheet!N386,MeasureLookup,2,FALSE))=FALSE,VLOOKUP(Worksheet!N386,MeasureLookup,2,FALSE),"")</f>
        <v/>
      </c>
      <c r="D367">
        <f>IF(ISERROR(Worksheet!P386)=FALSE,Worksheet!P386,"")</f>
        <v>0</v>
      </c>
      <c r="E367" s="6" t="s">
        <v>727</v>
      </c>
      <c r="F367" s="178"/>
      <c r="G367" s="178"/>
      <c r="H367" s="224" t="str">
        <f>IF(Worksheet!AN386&lt;&gt;"",IF(Worksheet!AN386&gt;0,Worksheet!AN386/IF(Worksheet!M386&gt;0,Worksheet!M386,Worksheet!L386),""),"")</f>
        <v/>
      </c>
      <c r="I367" s="225">
        <f>IF(ISBLANK(Worksheet!L386)=FALSE,Worksheet!L386,"")</f>
        <v>0</v>
      </c>
      <c r="J367" s="226" t="str">
        <f>IF(Worksheet!L386&lt;&gt;0, IFERROR(VLOOKUP(Worksheet!$C$12,SavingsSupportTable,3,FALSE)*Worksheet!AO386*IFERROR(1+VLOOKUP(Worksheet!$C$12,SavingsSupportTable,MATCH(Worksheet!$G$13,HVACe_Options,0)+4,FALSE),1)/IF(Worksheet!M386&gt;0,Worksheet!M386,Worksheet!L386),""),"")</f>
        <v/>
      </c>
      <c r="K367" s="226" t="str">
        <f>IF(Worksheet!L386&lt;&gt;0, IFERROR(VLOOKUP(Worksheet!$C$12,SavingsSupportTable,2,FALSE)*Worksheet!AO386*IF(IFERROR(MATCH(Worksheet!$G$13,HVACe_Options,0),0)&gt;0,1+VLOOKUP(Worksheet!$C$12,SavingsSupportTable,4,FALSE),1)/IF(Worksheet!M386&gt;0,Worksheet!M386,Worksheet!L386),""),"")</f>
        <v/>
      </c>
      <c r="L367" s="226" t="str">
        <f t="shared" si="10"/>
        <v/>
      </c>
      <c r="M367" s="226" t="str">
        <f>IF(Worksheet!L386&lt;&gt;0,IFERROR(VLOOKUP(Worksheet!$C$12,SavingsSupportTable,3,FALSE)*Worksheet!AO386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386&gt;0,Worksheet!M386,Worksheet!L386),0),"")</f>
        <v/>
      </c>
      <c r="N367" s="226" t="str">
        <f t="shared" si="11"/>
        <v/>
      </c>
      <c r="R367">
        <f>IF(ISBLANK(Worksheet!M386)=FALSE,Worksheet!M386,"")</f>
        <v>0</v>
      </c>
      <c r="S367" t="str">
        <f>IF(Worksheet!A386="-","",IF(Worksheet!A386="",S366,Worksheet!A386))</f>
        <v/>
      </c>
      <c r="T367" t="str">
        <f>IF(S367="","",IF(AND(Worksheet!G386="",Worksheet!H386="")=TRUE,T366,IF(Worksheet!G386="","",Worksheet!G386)))</f>
        <v/>
      </c>
      <c r="U367" t="str">
        <f>IF(S367="","",IF(AND(Worksheet!G386="",Worksheet!H386="")=TRUE,U366,IF(Worksheet!H386="","",Worksheet!H386)))</f>
        <v/>
      </c>
      <c r="V367" t="str">
        <f>IF(Worksheet!N386="","",Worksheet!N386)</f>
        <v/>
      </c>
      <c r="W367" t="str">
        <f>IF(Worksheet!O386="","",Worksheet!O386)</f>
        <v/>
      </c>
      <c r="X367" t="str">
        <f>IF(Worksheet!F386=0,"",Worksheet!F386)</f>
        <v/>
      </c>
      <c r="Y367" t="str">
        <f>IF(Worksheet!P386=0,"",Worksheet!P386)</f>
        <v/>
      </c>
      <c r="AD367" s="21"/>
      <c r="AE367" s="21"/>
    </row>
    <row r="368" spans="1:31" x14ac:dyDescent="0.25">
      <c r="A368" t="str">
        <f>IF(ISERROR(VLOOKUP(Worksheet!N387,MeasureLookup,2,FALSE))=FALSE,VLOOKUP(Worksheet!N387,MeasureLookup,2,FALSE),"")</f>
        <v/>
      </c>
      <c r="D368">
        <f>IF(ISERROR(Worksheet!P387)=FALSE,Worksheet!P387,"")</f>
        <v>0</v>
      </c>
      <c r="E368" s="6" t="s">
        <v>727</v>
      </c>
      <c r="F368" s="178"/>
      <c r="G368" s="178"/>
      <c r="H368" s="224" t="str">
        <f>IF(Worksheet!AN387&lt;&gt;"",IF(Worksheet!AN387&gt;0,Worksheet!AN387/IF(Worksheet!M387&gt;0,Worksheet!M387,Worksheet!L387),""),"")</f>
        <v/>
      </c>
      <c r="I368" s="225">
        <f>IF(ISBLANK(Worksheet!L387)=FALSE,Worksheet!L387,"")</f>
        <v>0</v>
      </c>
      <c r="J368" s="226" t="str">
        <f>IF(Worksheet!L387&lt;&gt;0, IFERROR(VLOOKUP(Worksheet!$C$12,SavingsSupportTable,3,FALSE)*Worksheet!AO387*IFERROR(1+VLOOKUP(Worksheet!$C$12,SavingsSupportTable,MATCH(Worksheet!$G$13,HVACe_Options,0)+4,FALSE),1)/IF(Worksheet!M387&gt;0,Worksheet!M387,Worksheet!L387),""),"")</f>
        <v/>
      </c>
      <c r="K368" s="226" t="str">
        <f>IF(Worksheet!L387&lt;&gt;0, IFERROR(VLOOKUP(Worksheet!$C$12,SavingsSupportTable,2,FALSE)*Worksheet!AO387*IF(IFERROR(MATCH(Worksheet!$G$13,HVACe_Options,0),0)&gt;0,1+VLOOKUP(Worksheet!$C$12,SavingsSupportTable,4,FALSE),1)/IF(Worksheet!M387&gt;0,Worksheet!M387,Worksheet!L387),""),"")</f>
        <v/>
      </c>
      <c r="L368" s="226" t="str">
        <f t="shared" si="10"/>
        <v/>
      </c>
      <c r="M368" s="226" t="str">
        <f>IF(Worksheet!L387&lt;&gt;0,IFERROR(VLOOKUP(Worksheet!$C$12,SavingsSupportTable,3,FALSE)*Worksheet!AO387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387&gt;0,Worksheet!M387,Worksheet!L387),0),"")</f>
        <v/>
      </c>
      <c r="N368" s="226" t="str">
        <f t="shared" si="11"/>
        <v/>
      </c>
      <c r="R368">
        <f>IF(ISBLANK(Worksheet!M387)=FALSE,Worksheet!M387,"")</f>
        <v>0</v>
      </c>
      <c r="S368" t="str">
        <f>IF(Worksheet!A387="-","",IF(Worksheet!A387="",S367,Worksheet!A387))</f>
        <v/>
      </c>
      <c r="T368" t="str">
        <f>IF(S368="","",IF(AND(Worksheet!G387="",Worksheet!H387="")=TRUE,T367,IF(Worksheet!G387="","",Worksheet!G387)))</f>
        <v/>
      </c>
      <c r="U368" t="str">
        <f>IF(S368="","",IF(AND(Worksheet!G387="",Worksheet!H387="")=TRUE,U367,IF(Worksheet!H387="","",Worksheet!H387)))</f>
        <v/>
      </c>
      <c r="V368" t="str">
        <f>IF(Worksheet!N387="","",Worksheet!N387)</f>
        <v/>
      </c>
      <c r="W368" t="str">
        <f>IF(Worksheet!O387="","",Worksheet!O387)</f>
        <v/>
      </c>
      <c r="X368" t="str">
        <f>IF(Worksheet!F387=0,"",Worksheet!F387)</f>
        <v/>
      </c>
      <c r="Y368" t="str">
        <f>IF(Worksheet!P387=0,"",Worksheet!P387)</f>
        <v/>
      </c>
      <c r="AD368" s="21"/>
      <c r="AE368" s="21"/>
    </row>
    <row r="369" spans="1:31" x14ac:dyDescent="0.25">
      <c r="A369" t="str">
        <f>IF(ISERROR(VLOOKUP(Worksheet!N388,MeasureLookup,2,FALSE))=FALSE,VLOOKUP(Worksheet!N388,MeasureLookup,2,FALSE),"")</f>
        <v/>
      </c>
      <c r="D369">
        <f>IF(ISERROR(Worksheet!P388)=FALSE,Worksheet!P388,"")</f>
        <v>0</v>
      </c>
      <c r="E369" s="6" t="s">
        <v>727</v>
      </c>
      <c r="F369" s="178"/>
      <c r="G369" s="178"/>
      <c r="H369" s="224" t="str">
        <f>IF(Worksheet!AN388&lt;&gt;"",IF(Worksheet!AN388&gt;0,Worksheet!AN388/IF(Worksheet!M388&gt;0,Worksheet!M388,Worksheet!L388),""),"")</f>
        <v/>
      </c>
      <c r="I369" s="225">
        <f>IF(ISBLANK(Worksheet!L388)=FALSE,Worksheet!L388,"")</f>
        <v>0</v>
      </c>
      <c r="J369" s="226" t="str">
        <f>IF(Worksheet!L388&lt;&gt;0, IFERROR(VLOOKUP(Worksheet!$C$12,SavingsSupportTable,3,FALSE)*Worksheet!AO388*IFERROR(1+VLOOKUP(Worksheet!$C$12,SavingsSupportTable,MATCH(Worksheet!$G$13,HVACe_Options,0)+4,FALSE),1)/IF(Worksheet!M388&gt;0,Worksheet!M388,Worksheet!L388),""),"")</f>
        <v/>
      </c>
      <c r="K369" s="226" t="str">
        <f>IF(Worksheet!L388&lt;&gt;0, IFERROR(VLOOKUP(Worksheet!$C$12,SavingsSupportTable,2,FALSE)*Worksheet!AO388*IF(IFERROR(MATCH(Worksheet!$G$13,HVACe_Options,0),0)&gt;0,1+VLOOKUP(Worksheet!$C$12,SavingsSupportTable,4,FALSE),1)/IF(Worksheet!M388&gt;0,Worksheet!M388,Worksheet!L388),""),"")</f>
        <v/>
      </c>
      <c r="L369" s="226" t="str">
        <f t="shared" si="10"/>
        <v/>
      </c>
      <c r="M369" s="226" t="str">
        <f>IF(Worksheet!L388&lt;&gt;0,IFERROR(VLOOKUP(Worksheet!$C$12,SavingsSupportTable,3,FALSE)*Worksheet!AO388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388&gt;0,Worksheet!M388,Worksheet!L388),0),"")</f>
        <v/>
      </c>
      <c r="N369" s="226" t="str">
        <f t="shared" si="11"/>
        <v/>
      </c>
      <c r="R369">
        <f>IF(ISBLANK(Worksheet!M388)=FALSE,Worksheet!M388,"")</f>
        <v>0</v>
      </c>
      <c r="S369" t="str">
        <f>IF(Worksheet!A388="-","",IF(Worksheet!A388="",S368,Worksheet!A388))</f>
        <v/>
      </c>
      <c r="T369" t="str">
        <f>IF(S369="","",IF(AND(Worksheet!G388="",Worksheet!H388="")=TRUE,T368,IF(Worksheet!G388="","",Worksheet!G388)))</f>
        <v/>
      </c>
      <c r="U369" t="str">
        <f>IF(S369="","",IF(AND(Worksheet!G388="",Worksheet!H388="")=TRUE,U368,IF(Worksheet!H388="","",Worksheet!H388)))</f>
        <v/>
      </c>
      <c r="V369" t="str">
        <f>IF(Worksheet!N388="","",Worksheet!N388)</f>
        <v/>
      </c>
      <c r="W369" t="str">
        <f>IF(Worksheet!O388="","",Worksheet!O388)</f>
        <v/>
      </c>
      <c r="X369" t="str">
        <f>IF(Worksheet!F388=0,"",Worksheet!F388)</f>
        <v/>
      </c>
      <c r="Y369" t="str">
        <f>IF(Worksheet!P388=0,"",Worksheet!P388)</f>
        <v/>
      </c>
      <c r="AD369" s="21"/>
      <c r="AE369" s="21"/>
    </row>
    <row r="370" spans="1:31" x14ac:dyDescent="0.25">
      <c r="A370" t="str">
        <f>IF(ISERROR(VLOOKUP(Worksheet!N389,MeasureLookup,2,FALSE))=FALSE,VLOOKUP(Worksheet!N389,MeasureLookup,2,FALSE),"")</f>
        <v/>
      </c>
      <c r="D370">
        <f>IF(ISERROR(Worksheet!P389)=FALSE,Worksheet!P389,"")</f>
        <v>0</v>
      </c>
      <c r="E370" s="6" t="s">
        <v>727</v>
      </c>
      <c r="F370" s="178"/>
      <c r="G370" s="178"/>
      <c r="H370" s="224" t="str">
        <f>IF(Worksheet!AN389&lt;&gt;"",IF(Worksheet!AN389&gt;0,Worksheet!AN389/IF(Worksheet!M389&gt;0,Worksheet!M389,Worksheet!L389),""),"")</f>
        <v/>
      </c>
      <c r="I370" s="225">
        <f>IF(ISBLANK(Worksheet!L389)=FALSE,Worksheet!L389,"")</f>
        <v>0</v>
      </c>
      <c r="J370" s="226" t="str">
        <f>IF(Worksheet!L389&lt;&gt;0, IFERROR(VLOOKUP(Worksheet!$C$12,SavingsSupportTable,3,FALSE)*Worksheet!AO389*IFERROR(1+VLOOKUP(Worksheet!$C$12,SavingsSupportTable,MATCH(Worksheet!$G$13,HVACe_Options,0)+4,FALSE),1)/IF(Worksheet!M389&gt;0,Worksheet!M389,Worksheet!L389),""),"")</f>
        <v/>
      </c>
      <c r="K370" s="226" t="str">
        <f>IF(Worksheet!L389&lt;&gt;0, IFERROR(VLOOKUP(Worksheet!$C$12,SavingsSupportTable,2,FALSE)*Worksheet!AO389*IF(IFERROR(MATCH(Worksheet!$G$13,HVACe_Options,0),0)&gt;0,1+VLOOKUP(Worksheet!$C$12,SavingsSupportTable,4,FALSE),1)/IF(Worksheet!M389&gt;0,Worksheet!M389,Worksheet!L389),""),"")</f>
        <v/>
      </c>
      <c r="L370" s="226" t="str">
        <f t="shared" si="10"/>
        <v/>
      </c>
      <c r="M370" s="226" t="str">
        <f>IF(Worksheet!L389&lt;&gt;0,IFERROR(VLOOKUP(Worksheet!$C$12,SavingsSupportTable,3,FALSE)*Worksheet!AO389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389&gt;0,Worksheet!M389,Worksheet!L389),0),"")</f>
        <v/>
      </c>
      <c r="N370" s="226" t="str">
        <f t="shared" si="11"/>
        <v/>
      </c>
      <c r="R370">
        <f>IF(ISBLANK(Worksheet!M389)=FALSE,Worksheet!M389,"")</f>
        <v>0</v>
      </c>
      <c r="S370" t="str">
        <f>IF(Worksheet!A389="-","",IF(Worksheet!A389="",S369,Worksheet!A389))</f>
        <v/>
      </c>
      <c r="T370" t="str">
        <f>IF(S370="","",IF(AND(Worksheet!G389="",Worksheet!H389="")=TRUE,T369,IF(Worksheet!G389="","",Worksheet!G389)))</f>
        <v/>
      </c>
      <c r="U370" t="str">
        <f>IF(S370="","",IF(AND(Worksheet!G389="",Worksheet!H389="")=TRUE,U369,IF(Worksheet!H389="","",Worksheet!H389)))</f>
        <v/>
      </c>
      <c r="V370" t="str">
        <f>IF(Worksheet!N389="","",Worksheet!N389)</f>
        <v/>
      </c>
      <c r="W370" t="str">
        <f>IF(Worksheet!O389="","",Worksheet!O389)</f>
        <v/>
      </c>
      <c r="X370" t="str">
        <f>IF(Worksheet!F389=0,"",Worksheet!F389)</f>
        <v/>
      </c>
      <c r="Y370" t="str">
        <f>IF(Worksheet!P389=0,"",Worksheet!P389)</f>
        <v/>
      </c>
      <c r="AD370" s="21"/>
      <c r="AE370" s="21"/>
    </row>
    <row r="371" spans="1:31" x14ac:dyDescent="0.25">
      <c r="A371" t="str">
        <f>IF(ISERROR(VLOOKUP(Worksheet!N390,MeasureLookup,2,FALSE))=FALSE,VLOOKUP(Worksheet!N390,MeasureLookup,2,FALSE),"")</f>
        <v/>
      </c>
      <c r="D371">
        <f>IF(ISERROR(Worksheet!P390)=FALSE,Worksheet!P390,"")</f>
        <v>0</v>
      </c>
      <c r="E371" s="6" t="s">
        <v>727</v>
      </c>
      <c r="F371" s="178"/>
      <c r="G371" s="178"/>
      <c r="H371" s="224" t="str">
        <f>IF(Worksheet!AN390&lt;&gt;"",IF(Worksheet!AN390&gt;0,Worksheet!AN390/IF(Worksheet!M390&gt;0,Worksheet!M390,Worksheet!L390),""),"")</f>
        <v/>
      </c>
      <c r="I371" s="225">
        <f>IF(ISBLANK(Worksheet!L390)=FALSE,Worksheet!L390,"")</f>
        <v>0</v>
      </c>
      <c r="J371" s="226" t="str">
        <f>IF(Worksheet!L390&lt;&gt;0, IFERROR(VLOOKUP(Worksheet!$C$12,SavingsSupportTable,3,FALSE)*Worksheet!AO390*IFERROR(1+VLOOKUP(Worksheet!$C$12,SavingsSupportTable,MATCH(Worksheet!$G$13,HVACe_Options,0)+4,FALSE),1)/IF(Worksheet!M390&gt;0,Worksheet!M390,Worksheet!L390),""),"")</f>
        <v/>
      </c>
      <c r="K371" s="226" t="str">
        <f>IF(Worksheet!L390&lt;&gt;0, IFERROR(VLOOKUP(Worksheet!$C$12,SavingsSupportTable,2,FALSE)*Worksheet!AO390*IF(IFERROR(MATCH(Worksheet!$G$13,HVACe_Options,0),0)&gt;0,1+VLOOKUP(Worksheet!$C$12,SavingsSupportTable,4,FALSE),1)/IF(Worksheet!M390&gt;0,Worksheet!M390,Worksheet!L390),""),"")</f>
        <v/>
      </c>
      <c r="L371" s="226" t="str">
        <f t="shared" si="10"/>
        <v/>
      </c>
      <c r="M371" s="226" t="str">
        <f>IF(Worksheet!L390&lt;&gt;0,IFERROR(VLOOKUP(Worksheet!$C$12,SavingsSupportTable,3,FALSE)*Worksheet!AO390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390&gt;0,Worksheet!M390,Worksheet!L390),0),"")</f>
        <v/>
      </c>
      <c r="N371" s="226" t="str">
        <f t="shared" si="11"/>
        <v/>
      </c>
      <c r="R371">
        <f>IF(ISBLANK(Worksheet!M390)=FALSE,Worksheet!M390,"")</f>
        <v>0</v>
      </c>
      <c r="S371" t="str">
        <f>IF(Worksheet!A390="-","",IF(Worksheet!A390="",S370,Worksheet!A390))</f>
        <v/>
      </c>
      <c r="T371" t="str">
        <f>IF(S371="","",IF(AND(Worksheet!G390="",Worksheet!H390="")=TRUE,T370,IF(Worksheet!G390="","",Worksheet!G390)))</f>
        <v/>
      </c>
      <c r="U371" t="str">
        <f>IF(S371="","",IF(AND(Worksheet!G390="",Worksheet!H390="")=TRUE,U370,IF(Worksheet!H390="","",Worksheet!H390)))</f>
        <v/>
      </c>
      <c r="V371" t="str">
        <f>IF(Worksheet!N390="","",Worksheet!N390)</f>
        <v/>
      </c>
      <c r="W371" t="str">
        <f>IF(Worksheet!O390="","",Worksheet!O390)</f>
        <v/>
      </c>
      <c r="X371" t="str">
        <f>IF(Worksheet!F390=0,"",Worksheet!F390)</f>
        <v/>
      </c>
      <c r="Y371" t="str">
        <f>IF(Worksheet!P390=0,"",Worksheet!P390)</f>
        <v/>
      </c>
      <c r="AD371" s="21"/>
      <c r="AE371" s="21"/>
    </row>
    <row r="372" spans="1:31" x14ac:dyDescent="0.25">
      <c r="A372" t="str">
        <f>IF(ISERROR(VLOOKUP(Worksheet!N391,MeasureLookup,2,FALSE))=FALSE,VLOOKUP(Worksheet!N391,MeasureLookup,2,FALSE),"")</f>
        <v/>
      </c>
      <c r="D372">
        <f>IF(ISERROR(Worksheet!P391)=FALSE,Worksheet!P391,"")</f>
        <v>0</v>
      </c>
      <c r="E372" s="6" t="s">
        <v>727</v>
      </c>
      <c r="F372" s="178"/>
      <c r="G372" s="178"/>
      <c r="H372" s="224" t="str">
        <f>IF(Worksheet!AN391&lt;&gt;"",IF(Worksheet!AN391&gt;0,Worksheet!AN391/IF(Worksheet!M391&gt;0,Worksheet!M391,Worksheet!L391),""),"")</f>
        <v/>
      </c>
      <c r="I372" s="225">
        <f>IF(ISBLANK(Worksheet!L391)=FALSE,Worksheet!L391,"")</f>
        <v>0</v>
      </c>
      <c r="J372" s="226" t="str">
        <f>IF(Worksheet!L391&lt;&gt;0, IFERROR(VLOOKUP(Worksheet!$C$12,SavingsSupportTable,3,FALSE)*Worksheet!AO391*IFERROR(1+VLOOKUP(Worksheet!$C$12,SavingsSupportTable,MATCH(Worksheet!$G$13,HVACe_Options,0)+4,FALSE),1)/IF(Worksheet!M391&gt;0,Worksheet!M391,Worksheet!L391),""),"")</f>
        <v/>
      </c>
      <c r="K372" s="226" t="str">
        <f>IF(Worksheet!L391&lt;&gt;0, IFERROR(VLOOKUP(Worksheet!$C$12,SavingsSupportTable,2,FALSE)*Worksheet!AO391*IF(IFERROR(MATCH(Worksheet!$G$13,HVACe_Options,0),0)&gt;0,1+VLOOKUP(Worksheet!$C$12,SavingsSupportTable,4,FALSE),1)/IF(Worksheet!M391&gt;0,Worksheet!M391,Worksheet!L391),""),"")</f>
        <v/>
      </c>
      <c r="L372" s="226" t="str">
        <f t="shared" si="10"/>
        <v/>
      </c>
      <c r="M372" s="226" t="str">
        <f>IF(Worksheet!L391&lt;&gt;0,IFERROR(VLOOKUP(Worksheet!$C$12,SavingsSupportTable,3,FALSE)*Worksheet!AO391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391&gt;0,Worksheet!M391,Worksheet!L391),0),"")</f>
        <v/>
      </c>
      <c r="N372" s="226" t="str">
        <f t="shared" si="11"/>
        <v/>
      </c>
      <c r="R372">
        <f>IF(ISBLANK(Worksheet!M391)=FALSE,Worksheet!M391,"")</f>
        <v>0</v>
      </c>
      <c r="S372" t="str">
        <f>IF(Worksheet!A391="-","",IF(Worksheet!A391="",S371,Worksheet!A391))</f>
        <v/>
      </c>
      <c r="T372" t="str">
        <f>IF(S372="","",IF(AND(Worksheet!G391="",Worksheet!H391="")=TRUE,T371,IF(Worksheet!G391="","",Worksheet!G391)))</f>
        <v/>
      </c>
      <c r="U372" t="str">
        <f>IF(S372="","",IF(AND(Worksheet!G391="",Worksheet!H391="")=TRUE,U371,IF(Worksheet!H391="","",Worksheet!H391)))</f>
        <v/>
      </c>
      <c r="V372" t="str">
        <f>IF(Worksheet!N391="","",Worksheet!N391)</f>
        <v/>
      </c>
      <c r="W372" t="str">
        <f>IF(Worksheet!O391="","",Worksheet!O391)</f>
        <v/>
      </c>
      <c r="X372" t="str">
        <f>IF(Worksheet!F391=0,"",Worksheet!F391)</f>
        <v/>
      </c>
      <c r="Y372" t="str">
        <f>IF(Worksheet!P391=0,"",Worksheet!P391)</f>
        <v/>
      </c>
      <c r="AD372" s="21"/>
      <c r="AE372" s="21"/>
    </row>
    <row r="373" spans="1:31" x14ac:dyDescent="0.25">
      <c r="A373" t="str">
        <f>IF(ISERROR(VLOOKUP(Worksheet!N392,MeasureLookup,2,FALSE))=FALSE,VLOOKUP(Worksheet!N392,MeasureLookup,2,FALSE),"")</f>
        <v/>
      </c>
      <c r="D373">
        <f>IF(ISERROR(Worksheet!P392)=FALSE,Worksheet!P392,"")</f>
        <v>0</v>
      </c>
      <c r="E373" s="6" t="s">
        <v>727</v>
      </c>
      <c r="F373" s="178"/>
      <c r="G373" s="178"/>
      <c r="H373" s="224" t="str">
        <f>IF(Worksheet!AN392&lt;&gt;"",IF(Worksheet!AN392&gt;0,Worksheet!AN392/IF(Worksheet!M392&gt;0,Worksheet!M392,Worksheet!L392),""),"")</f>
        <v/>
      </c>
      <c r="I373" s="225">
        <f>IF(ISBLANK(Worksheet!L392)=FALSE,Worksheet!L392,"")</f>
        <v>0</v>
      </c>
      <c r="J373" s="226" t="str">
        <f>IF(Worksheet!L392&lt;&gt;0, IFERROR(VLOOKUP(Worksheet!$C$12,SavingsSupportTable,3,FALSE)*Worksheet!AO392*IFERROR(1+VLOOKUP(Worksheet!$C$12,SavingsSupportTable,MATCH(Worksheet!$G$13,HVACe_Options,0)+4,FALSE),1)/IF(Worksheet!M392&gt;0,Worksheet!M392,Worksheet!L392),""),"")</f>
        <v/>
      </c>
      <c r="K373" s="226" t="str">
        <f>IF(Worksheet!L392&lt;&gt;0, IFERROR(VLOOKUP(Worksheet!$C$12,SavingsSupportTable,2,FALSE)*Worksheet!AO392*IF(IFERROR(MATCH(Worksheet!$G$13,HVACe_Options,0),0)&gt;0,1+VLOOKUP(Worksheet!$C$12,SavingsSupportTable,4,FALSE),1)/IF(Worksheet!M392&gt;0,Worksheet!M392,Worksheet!L392),""),"")</f>
        <v/>
      </c>
      <c r="L373" s="226" t="str">
        <f t="shared" si="10"/>
        <v/>
      </c>
      <c r="M373" s="226" t="str">
        <f>IF(Worksheet!L392&lt;&gt;0,IFERROR(VLOOKUP(Worksheet!$C$12,SavingsSupportTable,3,FALSE)*Worksheet!AO392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392&gt;0,Worksheet!M392,Worksheet!L392),0),"")</f>
        <v/>
      </c>
      <c r="N373" s="226" t="str">
        <f t="shared" si="11"/>
        <v/>
      </c>
      <c r="R373">
        <f>IF(ISBLANK(Worksheet!M392)=FALSE,Worksheet!M392,"")</f>
        <v>0</v>
      </c>
      <c r="S373" t="str">
        <f>IF(Worksheet!A392="-","",IF(Worksheet!A392="",S372,Worksheet!A392))</f>
        <v/>
      </c>
      <c r="T373" t="str">
        <f>IF(S373="","",IF(AND(Worksheet!G392="",Worksheet!H392="")=TRUE,T372,IF(Worksheet!G392="","",Worksheet!G392)))</f>
        <v/>
      </c>
      <c r="U373" t="str">
        <f>IF(S373="","",IF(AND(Worksheet!G392="",Worksheet!H392="")=TRUE,U372,IF(Worksheet!H392="","",Worksheet!H392)))</f>
        <v/>
      </c>
      <c r="V373" t="str">
        <f>IF(Worksheet!N392="","",Worksheet!N392)</f>
        <v/>
      </c>
      <c r="W373" t="str">
        <f>IF(Worksheet!O392="","",Worksheet!O392)</f>
        <v/>
      </c>
      <c r="X373" t="str">
        <f>IF(Worksheet!F392=0,"",Worksheet!F392)</f>
        <v/>
      </c>
      <c r="Y373" t="str">
        <f>IF(Worksheet!P392=0,"",Worksheet!P392)</f>
        <v/>
      </c>
      <c r="AD373" s="21"/>
      <c r="AE373" s="21"/>
    </row>
    <row r="374" spans="1:31" x14ac:dyDescent="0.25">
      <c r="A374" t="str">
        <f>IF(ISERROR(VLOOKUP(Worksheet!N393,MeasureLookup,2,FALSE))=FALSE,VLOOKUP(Worksheet!N393,MeasureLookup,2,FALSE),"")</f>
        <v/>
      </c>
      <c r="D374">
        <f>IF(ISERROR(Worksheet!P393)=FALSE,Worksheet!P393,"")</f>
        <v>0</v>
      </c>
      <c r="E374" s="6" t="s">
        <v>727</v>
      </c>
      <c r="F374" s="178"/>
      <c r="G374" s="178"/>
      <c r="H374" s="224" t="str">
        <f>IF(Worksheet!AN393&lt;&gt;"",IF(Worksheet!AN393&gt;0,Worksheet!AN393/IF(Worksheet!M393&gt;0,Worksheet!M393,Worksheet!L393),""),"")</f>
        <v/>
      </c>
      <c r="I374" s="225">
        <f>IF(ISBLANK(Worksheet!L393)=FALSE,Worksheet!L393,"")</f>
        <v>0</v>
      </c>
      <c r="J374" s="226" t="str">
        <f>IF(Worksheet!L393&lt;&gt;0, IFERROR(VLOOKUP(Worksheet!$C$12,SavingsSupportTable,3,FALSE)*Worksheet!AO393*IFERROR(1+VLOOKUP(Worksheet!$C$12,SavingsSupportTable,MATCH(Worksheet!$G$13,HVACe_Options,0)+4,FALSE),1)/IF(Worksheet!M393&gt;0,Worksheet!M393,Worksheet!L393),""),"")</f>
        <v/>
      </c>
      <c r="K374" s="226" t="str">
        <f>IF(Worksheet!L393&lt;&gt;0, IFERROR(VLOOKUP(Worksheet!$C$12,SavingsSupportTable,2,FALSE)*Worksheet!AO393*IF(IFERROR(MATCH(Worksheet!$G$13,HVACe_Options,0),0)&gt;0,1+VLOOKUP(Worksheet!$C$12,SavingsSupportTable,4,FALSE),1)/IF(Worksheet!M393&gt;0,Worksheet!M393,Worksheet!L393),""),"")</f>
        <v/>
      </c>
      <c r="L374" s="226" t="str">
        <f t="shared" si="10"/>
        <v/>
      </c>
      <c r="M374" s="226" t="str">
        <f>IF(Worksheet!L393&lt;&gt;0,IFERROR(VLOOKUP(Worksheet!$C$12,SavingsSupportTable,3,FALSE)*Worksheet!AO393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393&gt;0,Worksheet!M393,Worksheet!L393),0),"")</f>
        <v/>
      </c>
      <c r="N374" s="226" t="str">
        <f t="shared" si="11"/>
        <v/>
      </c>
      <c r="R374">
        <f>IF(ISBLANK(Worksheet!M393)=FALSE,Worksheet!M393,"")</f>
        <v>0</v>
      </c>
      <c r="S374" t="str">
        <f>IF(Worksheet!A393="-","",IF(Worksheet!A393="",S373,Worksheet!A393))</f>
        <v/>
      </c>
      <c r="T374" t="str">
        <f>IF(S374="","",IF(AND(Worksheet!G393="",Worksheet!H393="")=TRUE,T373,IF(Worksheet!G393="","",Worksheet!G393)))</f>
        <v/>
      </c>
      <c r="U374" t="str">
        <f>IF(S374="","",IF(AND(Worksheet!G393="",Worksheet!H393="")=TRUE,U373,IF(Worksheet!H393="","",Worksheet!H393)))</f>
        <v/>
      </c>
      <c r="V374" t="str">
        <f>IF(Worksheet!N393="","",Worksheet!N393)</f>
        <v/>
      </c>
      <c r="W374" t="str">
        <f>IF(Worksheet!O393="","",Worksheet!O393)</f>
        <v/>
      </c>
      <c r="X374" t="str">
        <f>IF(Worksheet!F393=0,"",Worksheet!F393)</f>
        <v/>
      </c>
      <c r="Y374" t="str">
        <f>IF(Worksheet!P393=0,"",Worksheet!P393)</f>
        <v/>
      </c>
      <c r="AD374" s="21"/>
      <c r="AE374" s="21"/>
    </row>
    <row r="375" spans="1:31" x14ac:dyDescent="0.25">
      <c r="A375" t="str">
        <f>IF(ISERROR(VLOOKUP(Worksheet!N394,MeasureLookup,2,FALSE))=FALSE,VLOOKUP(Worksheet!N394,MeasureLookup,2,FALSE),"")</f>
        <v/>
      </c>
      <c r="D375">
        <f>IF(ISERROR(Worksheet!P394)=FALSE,Worksheet!P394,"")</f>
        <v>0</v>
      </c>
      <c r="E375" s="6" t="s">
        <v>727</v>
      </c>
      <c r="F375" s="178"/>
      <c r="G375" s="178"/>
      <c r="H375" s="224" t="str">
        <f>IF(Worksheet!AN394&lt;&gt;"",IF(Worksheet!AN394&gt;0,Worksheet!AN394/IF(Worksheet!M394&gt;0,Worksheet!M394,Worksheet!L394),""),"")</f>
        <v/>
      </c>
      <c r="I375" s="225">
        <f>IF(ISBLANK(Worksheet!L394)=FALSE,Worksheet!L394,"")</f>
        <v>0</v>
      </c>
      <c r="J375" s="226" t="str">
        <f>IF(Worksheet!L394&lt;&gt;0, IFERROR(VLOOKUP(Worksheet!$C$12,SavingsSupportTable,3,FALSE)*Worksheet!AO394*IFERROR(1+VLOOKUP(Worksheet!$C$12,SavingsSupportTable,MATCH(Worksheet!$G$13,HVACe_Options,0)+4,FALSE),1)/IF(Worksheet!M394&gt;0,Worksheet!M394,Worksheet!L394),""),"")</f>
        <v/>
      </c>
      <c r="K375" s="226" t="str">
        <f>IF(Worksheet!L394&lt;&gt;0, IFERROR(VLOOKUP(Worksheet!$C$12,SavingsSupportTable,2,FALSE)*Worksheet!AO394*IF(IFERROR(MATCH(Worksheet!$G$13,HVACe_Options,0),0)&gt;0,1+VLOOKUP(Worksheet!$C$12,SavingsSupportTable,4,FALSE),1)/IF(Worksheet!M394&gt;0,Worksheet!M394,Worksheet!L394),""),"")</f>
        <v/>
      </c>
      <c r="L375" s="226" t="str">
        <f t="shared" si="10"/>
        <v/>
      </c>
      <c r="M375" s="226" t="str">
        <f>IF(Worksheet!L394&lt;&gt;0,IFERROR(VLOOKUP(Worksheet!$C$12,SavingsSupportTable,3,FALSE)*Worksheet!AO394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394&gt;0,Worksheet!M394,Worksheet!L394),0),"")</f>
        <v/>
      </c>
      <c r="N375" s="226" t="str">
        <f t="shared" si="11"/>
        <v/>
      </c>
      <c r="R375">
        <f>IF(ISBLANK(Worksheet!M394)=FALSE,Worksheet!M394,"")</f>
        <v>0</v>
      </c>
      <c r="S375" t="str">
        <f>IF(Worksheet!A394="-","",IF(Worksheet!A394="",S374,Worksheet!A394))</f>
        <v/>
      </c>
      <c r="T375" t="str">
        <f>IF(S375="","",IF(AND(Worksheet!G394="",Worksheet!H394="")=TRUE,T374,IF(Worksheet!G394="","",Worksheet!G394)))</f>
        <v/>
      </c>
      <c r="U375" t="str">
        <f>IF(S375="","",IF(AND(Worksheet!G394="",Worksheet!H394="")=TRUE,U374,IF(Worksheet!H394="","",Worksheet!H394)))</f>
        <v/>
      </c>
      <c r="V375" t="str">
        <f>IF(Worksheet!N394="","",Worksheet!N394)</f>
        <v/>
      </c>
      <c r="W375" t="str">
        <f>IF(Worksheet!O394="","",Worksheet!O394)</f>
        <v/>
      </c>
      <c r="X375" t="str">
        <f>IF(Worksheet!F394=0,"",Worksheet!F394)</f>
        <v/>
      </c>
      <c r="Y375" t="str">
        <f>IF(Worksheet!P394=0,"",Worksheet!P394)</f>
        <v/>
      </c>
      <c r="AD375" s="21"/>
      <c r="AE375" s="21"/>
    </row>
    <row r="376" spans="1:31" x14ac:dyDescent="0.25">
      <c r="A376" t="str">
        <f>IF(ISERROR(VLOOKUP(Worksheet!N395,MeasureLookup,2,FALSE))=FALSE,VLOOKUP(Worksheet!N395,MeasureLookup,2,FALSE),"")</f>
        <v/>
      </c>
      <c r="D376">
        <f>IF(ISERROR(Worksheet!P395)=FALSE,Worksheet!P395,"")</f>
        <v>0</v>
      </c>
      <c r="E376" s="6" t="s">
        <v>727</v>
      </c>
      <c r="F376" s="178"/>
      <c r="G376" s="178"/>
      <c r="H376" s="224" t="str">
        <f>IF(Worksheet!AN395&lt;&gt;"",IF(Worksheet!AN395&gt;0,Worksheet!AN395/IF(Worksheet!M395&gt;0,Worksheet!M395,Worksheet!L395),""),"")</f>
        <v/>
      </c>
      <c r="I376" s="225">
        <f>IF(ISBLANK(Worksheet!L395)=FALSE,Worksheet!L395,"")</f>
        <v>0</v>
      </c>
      <c r="J376" s="226" t="str">
        <f>IF(Worksheet!L395&lt;&gt;0, IFERROR(VLOOKUP(Worksheet!$C$12,SavingsSupportTable,3,FALSE)*Worksheet!AO395*IFERROR(1+VLOOKUP(Worksheet!$C$12,SavingsSupportTable,MATCH(Worksheet!$G$13,HVACe_Options,0)+4,FALSE),1)/IF(Worksheet!M395&gt;0,Worksheet!M395,Worksheet!L395),""),"")</f>
        <v/>
      </c>
      <c r="K376" s="226" t="str">
        <f>IF(Worksheet!L395&lt;&gt;0, IFERROR(VLOOKUP(Worksheet!$C$12,SavingsSupportTable,2,FALSE)*Worksheet!AO395*IF(IFERROR(MATCH(Worksheet!$G$13,HVACe_Options,0),0)&gt;0,1+VLOOKUP(Worksheet!$C$12,SavingsSupportTable,4,FALSE),1)/IF(Worksheet!M395&gt;0,Worksheet!M395,Worksheet!L395),""),"")</f>
        <v/>
      </c>
      <c r="L376" s="226" t="str">
        <f t="shared" si="10"/>
        <v/>
      </c>
      <c r="M376" s="226" t="str">
        <f>IF(Worksheet!L395&lt;&gt;0,IFERROR(VLOOKUP(Worksheet!$C$12,SavingsSupportTable,3,FALSE)*Worksheet!AO395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395&gt;0,Worksheet!M395,Worksheet!L395),0),"")</f>
        <v/>
      </c>
      <c r="N376" s="226" t="str">
        <f t="shared" si="11"/>
        <v/>
      </c>
      <c r="R376">
        <f>IF(ISBLANK(Worksheet!M395)=FALSE,Worksheet!M395,"")</f>
        <v>0</v>
      </c>
      <c r="S376" t="str">
        <f>IF(Worksheet!A395="-","",IF(Worksheet!A395="",S375,Worksheet!A395))</f>
        <v/>
      </c>
      <c r="T376" t="str">
        <f>IF(S376="","",IF(AND(Worksheet!G395="",Worksheet!H395="")=TRUE,T375,IF(Worksheet!G395="","",Worksheet!G395)))</f>
        <v/>
      </c>
      <c r="U376" t="str">
        <f>IF(S376="","",IF(AND(Worksheet!G395="",Worksheet!H395="")=TRUE,U375,IF(Worksheet!H395="","",Worksheet!H395)))</f>
        <v/>
      </c>
      <c r="V376" t="str">
        <f>IF(Worksheet!N395="","",Worksheet!N395)</f>
        <v/>
      </c>
      <c r="W376" t="str">
        <f>IF(Worksheet!O395="","",Worksheet!O395)</f>
        <v/>
      </c>
      <c r="X376" t="str">
        <f>IF(Worksheet!F395=0,"",Worksheet!F395)</f>
        <v/>
      </c>
      <c r="Y376" t="str">
        <f>IF(Worksheet!P395=0,"",Worksheet!P395)</f>
        <v/>
      </c>
      <c r="AD376" s="21"/>
      <c r="AE376" s="21"/>
    </row>
    <row r="377" spans="1:31" x14ac:dyDescent="0.25">
      <c r="A377" t="str">
        <f>IF(ISERROR(VLOOKUP(Worksheet!N396,MeasureLookup,2,FALSE))=FALSE,VLOOKUP(Worksheet!N396,MeasureLookup,2,FALSE),"")</f>
        <v/>
      </c>
      <c r="D377">
        <f>IF(ISERROR(Worksheet!P396)=FALSE,Worksheet!P396,"")</f>
        <v>0</v>
      </c>
      <c r="E377" s="6" t="s">
        <v>727</v>
      </c>
      <c r="F377" s="178"/>
      <c r="G377" s="178"/>
      <c r="H377" s="224" t="str">
        <f>IF(Worksheet!AN396&lt;&gt;"",IF(Worksheet!AN396&gt;0,Worksheet!AN396/IF(Worksheet!M396&gt;0,Worksheet!M396,Worksheet!L396),""),"")</f>
        <v/>
      </c>
      <c r="I377" s="225">
        <f>IF(ISBLANK(Worksheet!L396)=FALSE,Worksheet!L396,"")</f>
        <v>0</v>
      </c>
      <c r="J377" s="226" t="str">
        <f>IF(Worksheet!L396&lt;&gt;0, IFERROR(VLOOKUP(Worksheet!$C$12,SavingsSupportTable,3,FALSE)*Worksheet!AO396*IFERROR(1+VLOOKUP(Worksheet!$C$12,SavingsSupportTable,MATCH(Worksheet!$G$13,HVACe_Options,0)+4,FALSE),1)/IF(Worksheet!M396&gt;0,Worksheet!M396,Worksheet!L396),""),"")</f>
        <v/>
      </c>
      <c r="K377" s="226" t="str">
        <f>IF(Worksheet!L396&lt;&gt;0, IFERROR(VLOOKUP(Worksheet!$C$12,SavingsSupportTable,2,FALSE)*Worksheet!AO396*IF(IFERROR(MATCH(Worksheet!$G$13,HVACe_Options,0),0)&gt;0,1+VLOOKUP(Worksheet!$C$12,SavingsSupportTable,4,FALSE),1)/IF(Worksheet!M396&gt;0,Worksheet!M396,Worksheet!L396),""),"")</f>
        <v/>
      </c>
      <c r="L377" s="226" t="str">
        <f t="shared" si="10"/>
        <v/>
      </c>
      <c r="M377" s="226" t="str">
        <f>IF(Worksheet!L396&lt;&gt;0,IFERROR(VLOOKUP(Worksheet!$C$12,SavingsSupportTable,3,FALSE)*Worksheet!AO396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396&gt;0,Worksheet!M396,Worksheet!L396),0),"")</f>
        <v/>
      </c>
      <c r="N377" s="226" t="str">
        <f t="shared" si="11"/>
        <v/>
      </c>
      <c r="R377">
        <f>IF(ISBLANK(Worksheet!M396)=FALSE,Worksheet!M396,"")</f>
        <v>0</v>
      </c>
      <c r="S377" t="str">
        <f>IF(Worksheet!A396="-","",IF(Worksheet!A396="",S376,Worksheet!A396))</f>
        <v/>
      </c>
      <c r="T377" t="str">
        <f>IF(S377="","",IF(AND(Worksheet!G396="",Worksheet!H396="")=TRUE,T376,IF(Worksheet!G396="","",Worksheet!G396)))</f>
        <v/>
      </c>
      <c r="U377" t="str">
        <f>IF(S377="","",IF(AND(Worksheet!G396="",Worksheet!H396="")=TRUE,U376,IF(Worksheet!H396="","",Worksheet!H396)))</f>
        <v/>
      </c>
      <c r="V377" t="str">
        <f>IF(Worksheet!N396="","",Worksheet!N396)</f>
        <v/>
      </c>
      <c r="W377" t="str">
        <f>IF(Worksheet!O396="","",Worksheet!O396)</f>
        <v/>
      </c>
      <c r="X377" t="str">
        <f>IF(Worksheet!F396=0,"",Worksheet!F396)</f>
        <v/>
      </c>
      <c r="Y377" t="str">
        <f>IF(Worksheet!P396=0,"",Worksheet!P396)</f>
        <v/>
      </c>
      <c r="AD377" s="21"/>
      <c r="AE377" s="21"/>
    </row>
    <row r="378" spans="1:31" x14ac:dyDescent="0.25">
      <c r="A378" t="str">
        <f>IF(ISERROR(VLOOKUP(Worksheet!N397,MeasureLookup,2,FALSE))=FALSE,VLOOKUP(Worksheet!N397,MeasureLookup,2,FALSE),"")</f>
        <v/>
      </c>
      <c r="D378">
        <f>IF(ISERROR(Worksheet!P397)=FALSE,Worksheet!P397,"")</f>
        <v>0</v>
      </c>
      <c r="E378" s="6" t="s">
        <v>727</v>
      </c>
      <c r="F378" s="178"/>
      <c r="G378" s="178"/>
      <c r="H378" s="224" t="str">
        <f>IF(Worksheet!AN397&lt;&gt;"",IF(Worksheet!AN397&gt;0,Worksheet!AN397/IF(Worksheet!M397&gt;0,Worksheet!M397,Worksheet!L397),""),"")</f>
        <v/>
      </c>
      <c r="I378" s="225">
        <f>IF(ISBLANK(Worksheet!L397)=FALSE,Worksheet!L397,"")</f>
        <v>0</v>
      </c>
      <c r="J378" s="226" t="str">
        <f>IF(Worksheet!L397&lt;&gt;0, IFERROR(VLOOKUP(Worksheet!$C$12,SavingsSupportTable,3,FALSE)*Worksheet!AO397*IFERROR(1+VLOOKUP(Worksheet!$C$12,SavingsSupportTable,MATCH(Worksheet!$G$13,HVACe_Options,0)+4,FALSE),1)/IF(Worksheet!M397&gt;0,Worksheet!M397,Worksheet!L397),""),"")</f>
        <v/>
      </c>
      <c r="K378" s="226" t="str">
        <f>IF(Worksheet!L397&lt;&gt;0, IFERROR(VLOOKUP(Worksheet!$C$12,SavingsSupportTable,2,FALSE)*Worksheet!AO397*IF(IFERROR(MATCH(Worksheet!$G$13,HVACe_Options,0),0)&gt;0,1+VLOOKUP(Worksheet!$C$12,SavingsSupportTable,4,FALSE),1)/IF(Worksheet!M397&gt;0,Worksheet!M397,Worksheet!L397),""),"")</f>
        <v/>
      </c>
      <c r="L378" s="226" t="str">
        <f t="shared" si="10"/>
        <v/>
      </c>
      <c r="M378" s="226" t="str">
        <f>IF(Worksheet!L397&lt;&gt;0,IFERROR(VLOOKUP(Worksheet!$C$12,SavingsSupportTable,3,FALSE)*Worksheet!AO397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397&gt;0,Worksheet!M397,Worksheet!L397),0),"")</f>
        <v/>
      </c>
      <c r="N378" s="226" t="str">
        <f t="shared" si="11"/>
        <v/>
      </c>
      <c r="R378">
        <f>IF(ISBLANK(Worksheet!M397)=FALSE,Worksheet!M397,"")</f>
        <v>0</v>
      </c>
      <c r="S378" t="str">
        <f>IF(Worksheet!A397="-","",IF(Worksheet!A397="",S377,Worksheet!A397))</f>
        <v/>
      </c>
      <c r="T378" t="str">
        <f>IF(S378="","",IF(AND(Worksheet!G397="",Worksheet!H397="")=TRUE,T377,IF(Worksheet!G397="","",Worksheet!G397)))</f>
        <v/>
      </c>
      <c r="U378" t="str">
        <f>IF(S378="","",IF(AND(Worksheet!G397="",Worksheet!H397="")=TRUE,U377,IF(Worksheet!H397="","",Worksheet!H397)))</f>
        <v/>
      </c>
      <c r="V378" t="str">
        <f>IF(Worksheet!N397="","",Worksheet!N397)</f>
        <v/>
      </c>
      <c r="W378" t="str">
        <f>IF(Worksheet!O397="","",Worksheet!O397)</f>
        <v/>
      </c>
      <c r="X378" t="str">
        <f>IF(Worksheet!F397=0,"",Worksheet!F397)</f>
        <v/>
      </c>
      <c r="Y378" t="str">
        <f>IF(Worksheet!P397=0,"",Worksheet!P397)</f>
        <v/>
      </c>
      <c r="AD378" s="21"/>
      <c r="AE378" s="21"/>
    </row>
    <row r="379" spans="1:31" x14ac:dyDescent="0.25">
      <c r="A379" t="str">
        <f>IF(ISERROR(VLOOKUP(Worksheet!N398,MeasureLookup,2,FALSE))=FALSE,VLOOKUP(Worksheet!N398,MeasureLookup,2,FALSE),"")</f>
        <v/>
      </c>
      <c r="D379">
        <f>IF(ISERROR(Worksheet!P398)=FALSE,Worksheet!P398,"")</f>
        <v>0</v>
      </c>
      <c r="E379" s="6" t="s">
        <v>727</v>
      </c>
      <c r="F379" s="178"/>
      <c r="G379" s="178"/>
      <c r="H379" s="224" t="str">
        <f>IF(Worksheet!AN398&lt;&gt;"",IF(Worksheet!AN398&gt;0,Worksheet!AN398/IF(Worksheet!M398&gt;0,Worksheet!M398,Worksheet!L398),""),"")</f>
        <v/>
      </c>
      <c r="I379" s="225">
        <f>IF(ISBLANK(Worksheet!L398)=FALSE,Worksheet!L398,"")</f>
        <v>0</v>
      </c>
      <c r="J379" s="226" t="str">
        <f>IF(Worksheet!L398&lt;&gt;0, IFERROR(VLOOKUP(Worksheet!$C$12,SavingsSupportTable,3,FALSE)*Worksheet!AO398*IFERROR(1+VLOOKUP(Worksheet!$C$12,SavingsSupportTable,MATCH(Worksheet!$G$13,HVACe_Options,0)+4,FALSE),1)/IF(Worksheet!M398&gt;0,Worksheet!M398,Worksheet!L398),""),"")</f>
        <v/>
      </c>
      <c r="K379" s="226" t="str">
        <f>IF(Worksheet!L398&lt;&gt;0, IFERROR(VLOOKUP(Worksheet!$C$12,SavingsSupportTable,2,FALSE)*Worksheet!AO398*IF(IFERROR(MATCH(Worksheet!$G$13,HVACe_Options,0),0)&gt;0,1+VLOOKUP(Worksheet!$C$12,SavingsSupportTable,4,FALSE),1)/IF(Worksheet!M398&gt;0,Worksheet!M398,Worksheet!L398),""),"")</f>
        <v/>
      </c>
      <c r="L379" s="226" t="str">
        <f t="shared" si="10"/>
        <v/>
      </c>
      <c r="M379" s="226" t="str">
        <f>IF(Worksheet!L398&lt;&gt;0,IFERROR(VLOOKUP(Worksheet!$C$12,SavingsSupportTable,3,FALSE)*Worksheet!AO398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398&gt;0,Worksheet!M398,Worksheet!L398),0),"")</f>
        <v/>
      </c>
      <c r="N379" s="226" t="str">
        <f t="shared" si="11"/>
        <v/>
      </c>
      <c r="R379">
        <f>IF(ISBLANK(Worksheet!M398)=FALSE,Worksheet!M398,"")</f>
        <v>0</v>
      </c>
      <c r="S379" t="str">
        <f>IF(Worksheet!A398="-","",IF(Worksheet!A398="",S378,Worksheet!A398))</f>
        <v/>
      </c>
      <c r="T379" t="str">
        <f>IF(S379="","",IF(AND(Worksheet!G398="",Worksheet!H398="")=TRUE,T378,IF(Worksheet!G398="","",Worksheet!G398)))</f>
        <v/>
      </c>
      <c r="U379" t="str">
        <f>IF(S379="","",IF(AND(Worksheet!G398="",Worksheet!H398="")=TRUE,U378,IF(Worksheet!H398="","",Worksheet!H398)))</f>
        <v/>
      </c>
      <c r="V379" t="str">
        <f>IF(Worksheet!N398="","",Worksheet!N398)</f>
        <v/>
      </c>
      <c r="W379" t="str">
        <f>IF(Worksheet!O398="","",Worksheet!O398)</f>
        <v/>
      </c>
      <c r="X379" t="str">
        <f>IF(Worksheet!F398=0,"",Worksheet!F398)</f>
        <v/>
      </c>
      <c r="Y379" t="str">
        <f>IF(Worksheet!P398=0,"",Worksheet!P398)</f>
        <v/>
      </c>
      <c r="AD379" s="21"/>
      <c r="AE379" s="21"/>
    </row>
    <row r="380" spans="1:31" x14ac:dyDescent="0.25">
      <c r="A380" t="str">
        <f>IF(ISERROR(VLOOKUP(Worksheet!N399,MeasureLookup,2,FALSE))=FALSE,VLOOKUP(Worksheet!N399,MeasureLookup,2,FALSE),"")</f>
        <v/>
      </c>
      <c r="D380">
        <f>IF(ISERROR(Worksheet!P399)=FALSE,Worksheet!P399,"")</f>
        <v>0</v>
      </c>
      <c r="E380" s="6" t="s">
        <v>727</v>
      </c>
      <c r="F380" s="178"/>
      <c r="G380" s="178"/>
      <c r="H380" s="224" t="str">
        <f>IF(Worksheet!AN399&lt;&gt;"",IF(Worksheet!AN399&gt;0,Worksheet!AN399/IF(Worksheet!M399&gt;0,Worksheet!M399,Worksheet!L399),""),"")</f>
        <v/>
      </c>
      <c r="I380" s="225">
        <f>IF(ISBLANK(Worksheet!L399)=FALSE,Worksheet!L399,"")</f>
        <v>0</v>
      </c>
      <c r="J380" s="226" t="str">
        <f>IF(Worksheet!L399&lt;&gt;0, IFERROR(VLOOKUP(Worksheet!$C$12,SavingsSupportTable,3,FALSE)*Worksheet!AO399*IFERROR(1+VLOOKUP(Worksheet!$C$12,SavingsSupportTable,MATCH(Worksheet!$G$13,HVACe_Options,0)+4,FALSE),1)/IF(Worksheet!M399&gt;0,Worksheet!M399,Worksheet!L399),""),"")</f>
        <v/>
      </c>
      <c r="K380" s="226" t="str">
        <f>IF(Worksheet!L399&lt;&gt;0, IFERROR(VLOOKUP(Worksheet!$C$12,SavingsSupportTable,2,FALSE)*Worksheet!AO399*IF(IFERROR(MATCH(Worksheet!$G$13,HVACe_Options,0),0)&gt;0,1+VLOOKUP(Worksheet!$C$12,SavingsSupportTable,4,FALSE),1)/IF(Worksheet!M399&gt;0,Worksheet!M399,Worksheet!L399),""),"")</f>
        <v/>
      </c>
      <c r="L380" s="226" t="str">
        <f t="shared" si="10"/>
        <v/>
      </c>
      <c r="M380" s="226" t="str">
        <f>IF(Worksheet!L399&lt;&gt;0,IFERROR(VLOOKUP(Worksheet!$C$12,SavingsSupportTable,3,FALSE)*Worksheet!AO399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399&gt;0,Worksheet!M399,Worksheet!L399),0),"")</f>
        <v/>
      </c>
      <c r="N380" s="226" t="str">
        <f t="shared" si="11"/>
        <v/>
      </c>
      <c r="R380">
        <f>IF(ISBLANK(Worksheet!M399)=FALSE,Worksheet!M399,"")</f>
        <v>0</v>
      </c>
      <c r="S380" t="str">
        <f>IF(Worksheet!A399="-","",IF(Worksheet!A399="",S379,Worksheet!A399))</f>
        <v/>
      </c>
      <c r="T380" t="str">
        <f>IF(S380="","",IF(AND(Worksheet!G399="",Worksheet!H399="")=TRUE,T379,IF(Worksheet!G399="","",Worksheet!G399)))</f>
        <v/>
      </c>
      <c r="U380" t="str">
        <f>IF(S380="","",IF(AND(Worksheet!G399="",Worksheet!H399="")=TRUE,U379,IF(Worksheet!H399="","",Worksheet!H399)))</f>
        <v/>
      </c>
      <c r="V380" t="str">
        <f>IF(Worksheet!N399="","",Worksheet!N399)</f>
        <v/>
      </c>
      <c r="W380" t="str">
        <f>IF(Worksheet!O399="","",Worksheet!O399)</f>
        <v/>
      </c>
      <c r="X380" t="str">
        <f>IF(Worksheet!F399=0,"",Worksheet!F399)</f>
        <v/>
      </c>
      <c r="Y380" t="str">
        <f>IF(Worksheet!P399=0,"",Worksheet!P399)</f>
        <v/>
      </c>
      <c r="AD380" s="21"/>
      <c r="AE380" s="21"/>
    </row>
    <row r="381" spans="1:31" x14ac:dyDescent="0.25">
      <c r="A381" t="str">
        <f>IF(ISERROR(VLOOKUP(Worksheet!N400,MeasureLookup,2,FALSE))=FALSE,VLOOKUP(Worksheet!N400,MeasureLookup,2,FALSE),"")</f>
        <v/>
      </c>
      <c r="D381">
        <f>IF(ISERROR(Worksheet!P400)=FALSE,Worksheet!P400,"")</f>
        <v>0</v>
      </c>
      <c r="E381" s="6" t="s">
        <v>727</v>
      </c>
      <c r="F381" s="178"/>
      <c r="G381" s="178"/>
      <c r="H381" s="224" t="str">
        <f>IF(Worksheet!AN400&lt;&gt;"",IF(Worksheet!AN400&gt;0,Worksheet!AN400/IF(Worksheet!M400&gt;0,Worksheet!M400,Worksheet!L400),""),"")</f>
        <v/>
      </c>
      <c r="I381" s="225">
        <f>IF(ISBLANK(Worksheet!L400)=FALSE,Worksheet!L400,"")</f>
        <v>0</v>
      </c>
      <c r="J381" s="226" t="str">
        <f>IF(Worksheet!L400&lt;&gt;0, IFERROR(VLOOKUP(Worksheet!$C$12,SavingsSupportTable,3,FALSE)*Worksheet!AO400*IFERROR(1+VLOOKUP(Worksheet!$C$12,SavingsSupportTable,MATCH(Worksheet!$G$13,HVACe_Options,0)+4,FALSE),1)/IF(Worksheet!M400&gt;0,Worksheet!M400,Worksheet!L400),""),"")</f>
        <v/>
      </c>
      <c r="K381" s="226" t="str">
        <f>IF(Worksheet!L400&lt;&gt;0, IFERROR(VLOOKUP(Worksheet!$C$12,SavingsSupportTable,2,FALSE)*Worksheet!AO400*IF(IFERROR(MATCH(Worksheet!$G$13,HVACe_Options,0),0)&gt;0,1+VLOOKUP(Worksheet!$C$12,SavingsSupportTable,4,FALSE),1)/IF(Worksheet!M400&gt;0,Worksheet!M400,Worksheet!L400),""),"")</f>
        <v/>
      </c>
      <c r="L381" s="226" t="str">
        <f t="shared" si="10"/>
        <v/>
      </c>
      <c r="M381" s="226" t="str">
        <f>IF(Worksheet!L400&lt;&gt;0,IFERROR(VLOOKUP(Worksheet!$C$12,SavingsSupportTable,3,FALSE)*Worksheet!AO400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400&gt;0,Worksheet!M400,Worksheet!L400),0),"")</f>
        <v/>
      </c>
      <c r="N381" s="226" t="str">
        <f t="shared" si="11"/>
        <v/>
      </c>
      <c r="R381">
        <f>IF(ISBLANK(Worksheet!M400)=FALSE,Worksheet!M400,"")</f>
        <v>0</v>
      </c>
      <c r="S381" t="str">
        <f>IF(Worksheet!A400="-","",IF(Worksheet!A400="",S380,Worksheet!A400))</f>
        <v/>
      </c>
      <c r="T381" t="str">
        <f>IF(S381="","",IF(AND(Worksheet!G400="",Worksheet!H400="")=TRUE,T380,IF(Worksheet!G400="","",Worksheet!G400)))</f>
        <v/>
      </c>
      <c r="U381" t="str">
        <f>IF(S381="","",IF(AND(Worksheet!G400="",Worksheet!H400="")=TRUE,U380,IF(Worksheet!H400="","",Worksheet!H400)))</f>
        <v/>
      </c>
      <c r="V381" t="str">
        <f>IF(Worksheet!N400="","",Worksheet!N400)</f>
        <v/>
      </c>
      <c r="W381" t="str">
        <f>IF(Worksheet!O400="","",Worksheet!O400)</f>
        <v/>
      </c>
      <c r="X381" t="str">
        <f>IF(Worksheet!F400=0,"",Worksheet!F400)</f>
        <v/>
      </c>
      <c r="Y381" t="str">
        <f>IF(Worksheet!P400=0,"",Worksheet!P400)</f>
        <v/>
      </c>
      <c r="AD381" s="21"/>
      <c r="AE381" s="21"/>
    </row>
    <row r="382" spans="1:31" x14ac:dyDescent="0.25">
      <c r="A382" t="str">
        <f>IF(ISERROR(VLOOKUP(Worksheet!N401,MeasureLookup,2,FALSE))=FALSE,VLOOKUP(Worksheet!N401,MeasureLookup,2,FALSE),"")</f>
        <v/>
      </c>
      <c r="D382">
        <f>IF(ISERROR(Worksheet!P401)=FALSE,Worksheet!P401,"")</f>
        <v>0</v>
      </c>
      <c r="E382" s="6" t="s">
        <v>727</v>
      </c>
      <c r="F382" s="178"/>
      <c r="G382" s="178"/>
      <c r="H382" s="224" t="str">
        <f>IF(Worksheet!AN401&lt;&gt;"",IF(Worksheet!AN401&gt;0,Worksheet!AN401/IF(Worksheet!M401&gt;0,Worksheet!M401,Worksheet!L401),""),"")</f>
        <v/>
      </c>
      <c r="I382" s="225">
        <f>IF(ISBLANK(Worksheet!L401)=FALSE,Worksheet!L401,"")</f>
        <v>0</v>
      </c>
      <c r="J382" s="226" t="str">
        <f>IF(Worksheet!L401&lt;&gt;0, IFERROR(VLOOKUP(Worksheet!$C$12,SavingsSupportTable,3,FALSE)*Worksheet!AO401*IFERROR(1+VLOOKUP(Worksheet!$C$12,SavingsSupportTable,MATCH(Worksheet!$G$13,HVACe_Options,0)+4,FALSE),1)/IF(Worksheet!M401&gt;0,Worksheet!M401,Worksheet!L401),""),"")</f>
        <v/>
      </c>
      <c r="K382" s="226" t="str">
        <f>IF(Worksheet!L401&lt;&gt;0, IFERROR(VLOOKUP(Worksheet!$C$12,SavingsSupportTable,2,FALSE)*Worksheet!AO401*IF(IFERROR(MATCH(Worksheet!$G$13,HVACe_Options,0),0)&gt;0,1+VLOOKUP(Worksheet!$C$12,SavingsSupportTable,4,FALSE),1)/IF(Worksheet!M401&gt;0,Worksheet!M401,Worksheet!L401),""),"")</f>
        <v/>
      </c>
      <c r="L382" s="226" t="str">
        <f t="shared" si="10"/>
        <v/>
      </c>
      <c r="M382" s="226" t="str">
        <f>IF(Worksheet!L401&lt;&gt;0,IFERROR(VLOOKUP(Worksheet!$C$12,SavingsSupportTable,3,FALSE)*Worksheet!AO401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401&gt;0,Worksheet!M401,Worksheet!L401),0),"")</f>
        <v/>
      </c>
      <c r="N382" s="226" t="str">
        <f t="shared" si="11"/>
        <v/>
      </c>
      <c r="R382">
        <f>IF(ISBLANK(Worksheet!M401)=FALSE,Worksheet!M401,"")</f>
        <v>0</v>
      </c>
      <c r="S382" t="str">
        <f>IF(Worksheet!A401="-","",IF(Worksheet!A401="",S381,Worksheet!A401))</f>
        <v/>
      </c>
      <c r="T382" t="str">
        <f>IF(S382="","",IF(AND(Worksheet!G401="",Worksheet!H401="")=TRUE,T381,IF(Worksheet!G401="","",Worksheet!G401)))</f>
        <v/>
      </c>
      <c r="U382" t="str">
        <f>IF(S382="","",IF(AND(Worksheet!G401="",Worksheet!H401="")=TRUE,U381,IF(Worksheet!H401="","",Worksheet!H401)))</f>
        <v/>
      </c>
      <c r="V382" t="str">
        <f>IF(Worksheet!N401="","",Worksheet!N401)</f>
        <v/>
      </c>
      <c r="W382" t="str">
        <f>IF(Worksheet!O401="","",Worksheet!O401)</f>
        <v/>
      </c>
      <c r="X382" t="str">
        <f>IF(Worksheet!F401=0,"",Worksheet!F401)</f>
        <v/>
      </c>
      <c r="Y382" t="str">
        <f>IF(Worksheet!P401=0,"",Worksheet!P401)</f>
        <v/>
      </c>
      <c r="AD382" s="21"/>
      <c r="AE382" s="21"/>
    </row>
    <row r="383" spans="1:31" x14ac:dyDescent="0.25">
      <c r="A383" t="str">
        <f>IF(ISERROR(VLOOKUP(Worksheet!N402,MeasureLookup,2,FALSE))=FALSE,VLOOKUP(Worksheet!N402,MeasureLookup,2,FALSE),"")</f>
        <v/>
      </c>
      <c r="D383">
        <f>IF(ISERROR(Worksheet!P402)=FALSE,Worksheet!P402,"")</f>
        <v>0</v>
      </c>
      <c r="E383" s="6" t="s">
        <v>727</v>
      </c>
      <c r="F383" s="178"/>
      <c r="G383" s="178"/>
      <c r="H383" s="224" t="str">
        <f>IF(Worksheet!AN402&lt;&gt;"",IF(Worksheet!AN402&gt;0,Worksheet!AN402/IF(Worksheet!M402&gt;0,Worksheet!M402,Worksheet!L402),""),"")</f>
        <v/>
      </c>
      <c r="I383" s="225">
        <f>IF(ISBLANK(Worksheet!L402)=FALSE,Worksheet!L402,"")</f>
        <v>0</v>
      </c>
      <c r="J383" s="226" t="str">
        <f>IF(Worksheet!L402&lt;&gt;0, IFERROR(VLOOKUP(Worksheet!$C$12,SavingsSupportTable,3,FALSE)*Worksheet!AO402*IFERROR(1+VLOOKUP(Worksheet!$C$12,SavingsSupportTable,MATCH(Worksheet!$G$13,HVACe_Options,0)+4,FALSE),1)/IF(Worksheet!M402&gt;0,Worksheet!M402,Worksheet!L402),""),"")</f>
        <v/>
      </c>
      <c r="K383" s="226" t="str">
        <f>IF(Worksheet!L402&lt;&gt;0, IFERROR(VLOOKUP(Worksheet!$C$12,SavingsSupportTable,2,FALSE)*Worksheet!AO402*IF(IFERROR(MATCH(Worksheet!$G$13,HVACe_Options,0),0)&gt;0,1+VLOOKUP(Worksheet!$C$12,SavingsSupportTable,4,FALSE),1)/IF(Worksheet!M402&gt;0,Worksheet!M402,Worksheet!L402),""),"")</f>
        <v/>
      </c>
      <c r="L383" s="226" t="str">
        <f t="shared" si="10"/>
        <v/>
      </c>
      <c r="M383" s="226" t="str">
        <f>IF(Worksheet!L402&lt;&gt;0,IFERROR(VLOOKUP(Worksheet!$C$12,SavingsSupportTable,3,FALSE)*Worksheet!AO402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402&gt;0,Worksheet!M402,Worksheet!L402),0),"")</f>
        <v/>
      </c>
      <c r="N383" s="226" t="str">
        <f t="shared" si="11"/>
        <v/>
      </c>
      <c r="R383">
        <f>IF(ISBLANK(Worksheet!M402)=FALSE,Worksheet!M402,"")</f>
        <v>0</v>
      </c>
      <c r="S383" t="str">
        <f>IF(Worksheet!A402="-","",IF(Worksheet!A402="",S382,Worksheet!A402))</f>
        <v/>
      </c>
      <c r="T383" t="str">
        <f>IF(S383="","",IF(AND(Worksheet!G402="",Worksheet!H402="")=TRUE,T382,IF(Worksheet!G402="","",Worksheet!G402)))</f>
        <v/>
      </c>
      <c r="U383" t="str">
        <f>IF(S383="","",IF(AND(Worksheet!G402="",Worksheet!H402="")=TRUE,U382,IF(Worksheet!H402="","",Worksheet!H402)))</f>
        <v/>
      </c>
      <c r="V383" t="str">
        <f>IF(Worksheet!N402="","",Worksheet!N402)</f>
        <v/>
      </c>
      <c r="W383" t="str">
        <f>IF(Worksheet!O402="","",Worksheet!O402)</f>
        <v/>
      </c>
      <c r="X383" t="str">
        <f>IF(Worksheet!F402=0,"",Worksheet!F402)</f>
        <v/>
      </c>
      <c r="Y383" t="str">
        <f>IF(Worksheet!P402=0,"",Worksheet!P402)</f>
        <v/>
      </c>
      <c r="AD383" s="21"/>
      <c r="AE383" s="21"/>
    </row>
    <row r="384" spans="1:31" x14ac:dyDescent="0.25">
      <c r="A384" t="str">
        <f>IF(ISERROR(VLOOKUP(Worksheet!N403,MeasureLookup,2,FALSE))=FALSE,VLOOKUP(Worksheet!N403,MeasureLookup,2,FALSE),"")</f>
        <v/>
      </c>
      <c r="D384">
        <f>IF(ISERROR(Worksheet!P403)=FALSE,Worksheet!P403,"")</f>
        <v>0</v>
      </c>
      <c r="E384" s="6" t="s">
        <v>727</v>
      </c>
      <c r="F384" s="178"/>
      <c r="G384" s="178"/>
      <c r="H384" s="224" t="str">
        <f>IF(Worksheet!AN403&lt;&gt;"",IF(Worksheet!AN403&gt;0,Worksheet!AN403/IF(Worksheet!M403&gt;0,Worksheet!M403,Worksheet!L403),""),"")</f>
        <v/>
      </c>
      <c r="I384" s="225">
        <f>IF(ISBLANK(Worksheet!L403)=FALSE,Worksheet!L403,"")</f>
        <v>0</v>
      </c>
      <c r="J384" s="226" t="str">
        <f>IF(Worksheet!L403&lt;&gt;0, IFERROR(VLOOKUP(Worksheet!$C$12,SavingsSupportTable,3,FALSE)*Worksheet!AO403*IFERROR(1+VLOOKUP(Worksheet!$C$12,SavingsSupportTable,MATCH(Worksheet!$G$13,HVACe_Options,0)+4,FALSE),1)/IF(Worksheet!M403&gt;0,Worksheet!M403,Worksheet!L403),""),"")</f>
        <v/>
      </c>
      <c r="K384" s="226" t="str">
        <f>IF(Worksheet!L403&lt;&gt;0, IFERROR(VLOOKUP(Worksheet!$C$12,SavingsSupportTable,2,FALSE)*Worksheet!AO403*IF(IFERROR(MATCH(Worksheet!$G$13,HVACe_Options,0),0)&gt;0,1+VLOOKUP(Worksheet!$C$12,SavingsSupportTable,4,FALSE),1)/IF(Worksheet!M403&gt;0,Worksheet!M403,Worksheet!L403),""),"")</f>
        <v/>
      </c>
      <c r="L384" s="226" t="str">
        <f t="shared" si="10"/>
        <v/>
      </c>
      <c r="M384" s="226" t="str">
        <f>IF(Worksheet!L403&lt;&gt;0,IFERROR(VLOOKUP(Worksheet!$C$12,SavingsSupportTable,3,FALSE)*Worksheet!AO403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403&gt;0,Worksheet!M403,Worksheet!L403),0),"")</f>
        <v/>
      </c>
      <c r="N384" s="226" t="str">
        <f t="shared" si="11"/>
        <v/>
      </c>
      <c r="R384">
        <f>IF(ISBLANK(Worksheet!M403)=FALSE,Worksheet!M403,"")</f>
        <v>0</v>
      </c>
      <c r="S384" t="str">
        <f>IF(Worksheet!A403="-","",IF(Worksheet!A403="",S383,Worksheet!A403))</f>
        <v/>
      </c>
      <c r="T384" t="str">
        <f>IF(S384="","",IF(AND(Worksheet!G403="",Worksheet!H403="")=TRUE,T383,IF(Worksheet!G403="","",Worksheet!G403)))</f>
        <v/>
      </c>
      <c r="U384" t="str">
        <f>IF(S384="","",IF(AND(Worksheet!G403="",Worksheet!H403="")=TRUE,U383,IF(Worksheet!H403="","",Worksheet!H403)))</f>
        <v/>
      </c>
      <c r="V384" t="str">
        <f>IF(Worksheet!N403="","",Worksheet!N403)</f>
        <v/>
      </c>
      <c r="W384" t="str">
        <f>IF(Worksheet!O403="","",Worksheet!O403)</f>
        <v/>
      </c>
      <c r="X384" t="str">
        <f>IF(Worksheet!F403=0,"",Worksheet!F403)</f>
        <v/>
      </c>
      <c r="Y384" t="str">
        <f>IF(Worksheet!P403=0,"",Worksheet!P403)</f>
        <v/>
      </c>
      <c r="AD384" s="21"/>
      <c r="AE384" s="21"/>
    </row>
    <row r="385" spans="1:31" x14ac:dyDescent="0.25">
      <c r="A385" t="str">
        <f>IF(ISERROR(VLOOKUP(Worksheet!N404,MeasureLookup,2,FALSE))=FALSE,VLOOKUP(Worksheet!N404,MeasureLookup,2,FALSE),"")</f>
        <v/>
      </c>
      <c r="D385">
        <f>IF(ISERROR(Worksheet!P404)=FALSE,Worksheet!P404,"")</f>
        <v>0</v>
      </c>
      <c r="E385" s="6" t="s">
        <v>727</v>
      </c>
      <c r="F385" s="178"/>
      <c r="G385" s="178"/>
      <c r="H385" s="224" t="str">
        <f>IF(Worksheet!AN404&lt;&gt;"",IF(Worksheet!AN404&gt;0,Worksheet!AN404/IF(Worksheet!M404&gt;0,Worksheet!M404,Worksheet!L404),""),"")</f>
        <v/>
      </c>
      <c r="I385" s="225">
        <f>IF(ISBLANK(Worksheet!L404)=FALSE,Worksheet!L404,"")</f>
        <v>0</v>
      </c>
      <c r="J385" s="226" t="str">
        <f>IF(Worksheet!L404&lt;&gt;0, IFERROR(VLOOKUP(Worksheet!$C$12,SavingsSupportTable,3,FALSE)*Worksheet!AO404*IFERROR(1+VLOOKUP(Worksheet!$C$12,SavingsSupportTable,MATCH(Worksheet!$G$13,HVACe_Options,0)+4,FALSE),1)/IF(Worksheet!M404&gt;0,Worksheet!M404,Worksheet!L404),""),"")</f>
        <v/>
      </c>
      <c r="K385" s="226" t="str">
        <f>IF(Worksheet!L404&lt;&gt;0, IFERROR(VLOOKUP(Worksheet!$C$12,SavingsSupportTable,2,FALSE)*Worksheet!AO404*IF(IFERROR(MATCH(Worksheet!$G$13,HVACe_Options,0),0)&gt;0,1+VLOOKUP(Worksheet!$C$12,SavingsSupportTable,4,FALSE),1)/IF(Worksheet!M404&gt;0,Worksheet!M404,Worksheet!L404),""),"")</f>
        <v/>
      </c>
      <c r="L385" s="226" t="str">
        <f t="shared" si="10"/>
        <v/>
      </c>
      <c r="M385" s="226" t="str">
        <f>IF(Worksheet!L404&lt;&gt;0,IFERROR(VLOOKUP(Worksheet!$C$12,SavingsSupportTable,3,FALSE)*Worksheet!AO404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404&gt;0,Worksheet!M404,Worksheet!L404),0),"")</f>
        <v/>
      </c>
      <c r="N385" s="226" t="str">
        <f t="shared" si="11"/>
        <v/>
      </c>
      <c r="R385">
        <f>IF(ISBLANK(Worksheet!M404)=FALSE,Worksheet!M404,"")</f>
        <v>0</v>
      </c>
      <c r="S385" t="str">
        <f>IF(Worksheet!A404="-","",IF(Worksheet!A404="",S384,Worksheet!A404))</f>
        <v/>
      </c>
      <c r="T385" t="str">
        <f>IF(S385="","",IF(AND(Worksheet!G404="",Worksheet!H404="")=TRUE,T384,IF(Worksheet!G404="","",Worksheet!G404)))</f>
        <v/>
      </c>
      <c r="U385" t="str">
        <f>IF(S385="","",IF(AND(Worksheet!G404="",Worksheet!H404="")=TRUE,U384,IF(Worksheet!H404="","",Worksheet!H404)))</f>
        <v/>
      </c>
      <c r="V385" t="str">
        <f>IF(Worksheet!N404="","",Worksheet!N404)</f>
        <v/>
      </c>
      <c r="W385" t="str">
        <f>IF(Worksheet!O404="","",Worksheet!O404)</f>
        <v/>
      </c>
      <c r="X385" t="str">
        <f>IF(Worksheet!F404=0,"",Worksheet!F404)</f>
        <v/>
      </c>
      <c r="Y385" t="str">
        <f>IF(Worksheet!P404=0,"",Worksheet!P404)</f>
        <v/>
      </c>
      <c r="AD385" s="21"/>
      <c r="AE385" s="21"/>
    </row>
    <row r="386" spans="1:31" x14ac:dyDescent="0.25">
      <c r="A386" t="str">
        <f>IF(ISERROR(VLOOKUP(Worksheet!N405,MeasureLookup,2,FALSE))=FALSE,VLOOKUP(Worksheet!N405,MeasureLookup,2,FALSE),"")</f>
        <v/>
      </c>
      <c r="D386">
        <f>IF(ISERROR(Worksheet!P405)=FALSE,Worksheet!P405,"")</f>
        <v>0</v>
      </c>
      <c r="E386" s="6" t="s">
        <v>727</v>
      </c>
      <c r="F386" s="178"/>
      <c r="G386" s="178"/>
      <c r="H386" s="224" t="str">
        <f>IF(Worksheet!AN405&lt;&gt;"",IF(Worksheet!AN405&gt;0,Worksheet!AN405/IF(Worksheet!M405&gt;0,Worksheet!M405,Worksheet!L405),""),"")</f>
        <v/>
      </c>
      <c r="I386" s="225">
        <f>IF(ISBLANK(Worksheet!L405)=FALSE,Worksheet!L405,"")</f>
        <v>0</v>
      </c>
      <c r="J386" s="226" t="str">
        <f>IF(Worksheet!L405&lt;&gt;0, IFERROR(VLOOKUP(Worksheet!$C$12,SavingsSupportTable,3,FALSE)*Worksheet!AO405*IFERROR(1+VLOOKUP(Worksheet!$C$12,SavingsSupportTable,MATCH(Worksheet!$G$13,HVACe_Options,0)+4,FALSE),1)/IF(Worksheet!M405&gt;0,Worksheet!M405,Worksheet!L405),""),"")</f>
        <v/>
      </c>
      <c r="K386" s="226" t="str">
        <f>IF(Worksheet!L405&lt;&gt;0, IFERROR(VLOOKUP(Worksheet!$C$12,SavingsSupportTable,2,FALSE)*Worksheet!AO405*IF(IFERROR(MATCH(Worksheet!$G$13,HVACe_Options,0),0)&gt;0,1+VLOOKUP(Worksheet!$C$12,SavingsSupportTable,4,FALSE),1)/IF(Worksheet!M405&gt;0,Worksheet!M405,Worksheet!L405),""),"")</f>
        <v/>
      </c>
      <c r="L386" s="226" t="str">
        <f t="shared" si="10"/>
        <v/>
      </c>
      <c r="M386" s="226" t="str">
        <f>IF(Worksheet!L405&lt;&gt;0,IFERROR(VLOOKUP(Worksheet!$C$12,SavingsSupportTable,3,FALSE)*Worksheet!AO405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405&gt;0,Worksheet!M405,Worksheet!L405),0),"")</f>
        <v/>
      </c>
      <c r="N386" s="226" t="str">
        <f t="shared" si="11"/>
        <v/>
      </c>
      <c r="R386">
        <f>IF(ISBLANK(Worksheet!M405)=FALSE,Worksheet!M405,"")</f>
        <v>0</v>
      </c>
      <c r="S386" t="str">
        <f>IF(Worksheet!A405="-","",IF(Worksheet!A405="",S385,Worksheet!A405))</f>
        <v/>
      </c>
      <c r="T386" t="str">
        <f>IF(S386="","",IF(AND(Worksheet!G405="",Worksheet!H405="")=TRUE,T385,IF(Worksheet!G405="","",Worksheet!G405)))</f>
        <v/>
      </c>
      <c r="U386" t="str">
        <f>IF(S386="","",IF(AND(Worksheet!G405="",Worksheet!H405="")=TRUE,U385,IF(Worksheet!H405="","",Worksheet!H405)))</f>
        <v/>
      </c>
      <c r="V386" t="str">
        <f>IF(Worksheet!N405="","",Worksheet!N405)</f>
        <v/>
      </c>
      <c r="W386" t="str">
        <f>IF(Worksheet!O405="","",Worksheet!O405)</f>
        <v/>
      </c>
      <c r="X386" t="str">
        <f>IF(Worksheet!F405=0,"",Worksheet!F405)</f>
        <v/>
      </c>
      <c r="Y386" t="str">
        <f>IF(Worksheet!P405=0,"",Worksheet!P405)</f>
        <v/>
      </c>
      <c r="AD386" s="21"/>
      <c r="AE386" s="21"/>
    </row>
    <row r="387" spans="1:31" x14ac:dyDescent="0.25">
      <c r="A387" t="str">
        <f>IF(ISERROR(VLOOKUP(Worksheet!N406,MeasureLookup,2,FALSE))=FALSE,VLOOKUP(Worksheet!N406,MeasureLookup,2,FALSE),"")</f>
        <v/>
      </c>
      <c r="D387">
        <f>IF(ISERROR(Worksheet!P406)=FALSE,Worksheet!P406,"")</f>
        <v>0</v>
      </c>
      <c r="E387" s="6" t="s">
        <v>727</v>
      </c>
      <c r="F387" s="178"/>
      <c r="G387" s="178"/>
      <c r="H387" s="224" t="str">
        <f>IF(Worksheet!AN406&lt;&gt;"",IF(Worksheet!AN406&gt;0,Worksheet!AN406/IF(Worksheet!M406&gt;0,Worksheet!M406,Worksheet!L406),""),"")</f>
        <v/>
      </c>
      <c r="I387" s="225">
        <f>IF(ISBLANK(Worksheet!L406)=FALSE,Worksheet!L406,"")</f>
        <v>0</v>
      </c>
      <c r="J387" s="226" t="str">
        <f>IF(Worksheet!L406&lt;&gt;0, IFERROR(VLOOKUP(Worksheet!$C$12,SavingsSupportTable,3,FALSE)*Worksheet!AO406*IFERROR(1+VLOOKUP(Worksheet!$C$12,SavingsSupportTable,MATCH(Worksheet!$G$13,HVACe_Options,0)+4,FALSE),1)/IF(Worksheet!M406&gt;0,Worksheet!M406,Worksheet!L406),""),"")</f>
        <v/>
      </c>
      <c r="K387" s="226" t="str">
        <f>IF(Worksheet!L406&lt;&gt;0, IFERROR(VLOOKUP(Worksheet!$C$12,SavingsSupportTable,2,FALSE)*Worksheet!AO406*IF(IFERROR(MATCH(Worksheet!$G$13,HVACe_Options,0),0)&gt;0,1+VLOOKUP(Worksheet!$C$12,SavingsSupportTable,4,FALSE),1)/IF(Worksheet!M406&gt;0,Worksheet!M406,Worksheet!L406),""),"")</f>
        <v/>
      </c>
      <c r="L387" s="226" t="str">
        <f t="shared" ref="L387:L450" si="12">IF(ISERROR(J387*15)=FALSE,J387*15,"")</f>
        <v/>
      </c>
      <c r="M387" s="226" t="str">
        <f>IF(Worksheet!L406&lt;&gt;0,IFERROR(VLOOKUP(Worksheet!$C$12,SavingsSupportTable,3,FALSE)*Worksheet!AO406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406&gt;0,Worksheet!M406,Worksheet!L406),0),"")</f>
        <v/>
      </c>
      <c r="N387" s="226" t="str">
        <f t="shared" ref="N387:N450" si="13">IF(ISERROR(M387*15)=FALSE,M387*15,"")</f>
        <v/>
      </c>
      <c r="R387">
        <f>IF(ISBLANK(Worksheet!M406)=FALSE,Worksheet!M406,"")</f>
        <v>0</v>
      </c>
      <c r="S387" t="str">
        <f>IF(Worksheet!A406="-","",IF(Worksheet!A406="",S386,Worksheet!A406))</f>
        <v/>
      </c>
      <c r="T387" t="str">
        <f>IF(S387="","",IF(AND(Worksheet!G406="",Worksheet!H406="")=TRUE,T386,IF(Worksheet!G406="","",Worksheet!G406)))</f>
        <v/>
      </c>
      <c r="U387" t="str">
        <f>IF(S387="","",IF(AND(Worksheet!G406="",Worksheet!H406="")=TRUE,U386,IF(Worksheet!H406="","",Worksheet!H406)))</f>
        <v/>
      </c>
      <c r="V387" t="str">
        <f>IF(Worksheet!N406="","",Worksheet!N406)</f>
        <v/>
      </c>
      <c r="W387" t="str">
        <f>IF(Worksheet!O406="","",Worksheet!O406)</f>
        <v/>
      </c>
      <c r="X387" t="str">
        <f>IF(Worksheet!F406=0,"",Worksheet!F406)</f>
        <v/>
      </c>
      <c r="Y387" t="str">
        <f>IF(Worksheet!P406=0,"",Worksheet!P406)</f>
        <v/>
      </c>
      <c r="AD387" s="21"/>
      <c r="AE387" s="21"/>
    </row>
    <row r="388" spans="1:31" x14ac:dyDescent="0.25">
      <c r="A388" t="str">
        <f>IF(ISERROR(VLOOKUP(Worksheet!N407,MeasureLookup,2,FALSE))=FALSE,VLOOKUP(Worksheet!N407,MeasureLookup,2,FALSE),"")</f>
        <v/>
      </c>
      <c r="D388">
        <f>IF(ISERROR(Worksheet!P407)=FALSE,Worksheet!P407,"")</f>
        <v>0</v>
      </c>
      <c r="E388" s="6" t="s">
        <v>727</v>
      </c>
      <c r="F388" s="178"/>
      <c r="G388" s="178"/>
      <c r="H388" s="224" t="str">
        <f>IF(Worksheet!AN407&lt;&gt;"",IF(Worksheet!AN407&gt;0,Worksheet!AN407/IF(Worksheet!M407&gt;0,Worksheet!M407,Worksheet!L407),""),"")</f>
        <v/>
      </c>
      <c r="I388" s="225">
        <f>IF(ISBLANK(Worksheet!L407)=FALSE,Worksheet!L407,"")</f>
        <v>0</v>
      </c>
      <c r="J388" s="226" t="str">
        <f>IF(Worksheet!L407&lt;&gt;0, IFERROR(VLOOKUP(Worksheet!$C$12,SavingsSupportTable,3,FALSE)*Worksheet!AO407*IFERROR(1+VLOOKUP(Worksheet!$C$12,SavingsSupportTable,MATCH(Worksheet!$G$13,HVACe_Options,0)+4,FALSE),1)/IF(Worksheet!M407&gt;0,Worksheet!M407,Worksheet!L407),""),"")</f>
        <v/>
      </c>
      <c r="K388" s="226" t="str">
        <f>IF(Worksheet!L407&lt;&gt;0, IFERROR(VLOOKUP(Worksheet!$C$12,SavingsSupportTable,2,FALSE)*Worksheet!AO407*IF(IFERROR(MATCH(Worksheet!$G$13,HVACe_Options,0),0)&gt;0,1+VLOOKUP(Worksheet!$C$12,SavingsSupportTable,4,FALSE),1)/IF(Worksheet!M407&gt;0,Worksheet!M407,Worksheet!L407),""),"")</f>
        <v/>
      </c>
      <c r="L388" s="226" t="str">
        <f t="shared" si="12"/>
        <v/>
      </c>
      <c r="M388" s="226" t="str">
        <f>IF(Worksheet!L407&lt;&gt;0,IFERROR(VLOOKUP(Worksheet!$C$12,SavingsSupportTable,3,FALSE)*Worksheet!AO407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407&gt;0,Worksheet!M407,Worksheet!L407),0),"")</f>
        <v/>
      </c>
      <c r="N388" s="226" t="str">
        <f t="shared" si="13"/>
        <v/>
      </c>
      <c r="R388">
        <f>IF(ISBLANK(Worksheet!M407)=FALSE,Worksheet!M407,"")</f>
        <v>0</v>
      </c>
      <c r="S388" t="str">
        <f>IF(Worksheet!A407="-","",IF(Worksheet!A407="",S387,Worksheet!A407))</f>
        <v/>
      </c>
      <c r="T388" t="str">
        <f>IF(S388="","",IF(AND(Worksheet!G407="",Worksheet!H407="")=TRUE,T387,IF(Worksheet!G407="","",Worksheet!G407)))</f>
        <v/>
      </c>
      <c r="U388" t="str">
        <f>IF(S388="","",IF(AND(Worksheet!G407="",Worksheet!H407="")=TRUE,U387,IF(Worksheet!H407="","",Worksheet!H407)))</f>
        <v/>
      </c>
      <c r="V388" t="str">
        <f>IF(Worksheet!N407="","",Worksheet!N407)</f>
        <v/>
      </c>
      <c r="W388" t="str">
        <f>IF(Worksheet!O407="","",Worksheet!O407)</f>
        <v/>
      </c>
      <c r="X388" t="str">
        <f>IF(Worksheet!F407=0,"",Worksheet!F407)</f>
        <v/>
      </c>
      <c r="Y388" t="str">
        <f>IF(Worksheet!P407=0,"",Worksheet!P407)</f>
        <v/>
      </c>
      <c r="AD388" s="21"/>
      <c r="AE388" s="21"/>
    </row>
    <row r="389" spans="1:31" x14ac:dyDescent="0.25">
      <c r="A389" t="str">
        <f>IF(ISERROR(VLOOKUP(Worksheet!N408,MeasureLookup,2,FALSE))=FALSE,VLOOKUP(Worksheet!N408,MeasureLookup,2,FALSE),"")</f>
        <v/>
      </c>
      <c r="D389">
        <f>IF(ISERROR(Worksheet!P408)=FALSE,Worksheet!P408,"")</f>
        <v>0</v>
      </c>
      <c r="E389" s="6" t="s">
        <v>727</v>
      </c>
      <c r="F389" s="178"/>
      <c r="G389" s="178"/>
      <c r="H389" s="224" t="str">
        <f>IF(Worksheet!AN408&lt;&gt;"",IF(Worksheet!AN408&gt;0,Worksheet!AN408/IF(Worksheet!M408&gt;0,Worksheet!M408,Worksheet!L408),""),"")</f>
        <v/>
      </c>
      <c r="I389" s="225">
        <f>IF(ISBLANK(Worksheet!L408)=FALSE,Worksheet!L408,"")</f>
        <v>0</v>
      </c>
      <c r="J389" s="226" t="str">
        <f>IF(Worksheet!L408&lt;&gt;0, IFERROR(VLOOKUP(Worksheet!$C$12,SavingsSupportTable,3,FALSE)*Worksheet!AO408*IFERROR(1+VLOOKUP(Worksheet!$C$12,SavingsSupportTable,MATCH(Worksheet!$G$13,HVACe_Options,0)+4,FALSE),1)/IF(Worksheet!M408&gt;0,Worksheet!M408,Worksheet!L408),""),"")</f>
        <v/>
      </c>
      <c r="K389" s="226" t="str">
        <f>IF(Worksheet!L408&lt;&gt;0, IFERROR(VLOOKUP(Worksheet!$C$12,SavingsSupportTable,2,FALSE)*Worksheet!AO408*IF(IFERROR(MATCH(Worksheet!$G$13,HVACe_Options,0),0)&gt;0,1+VLOOKUP(Worksheet!$C$12,SavingsSupportTable,4,FALSE),1)/IF(Worksheet!M408&gt;0,Worksheet!M408,Worksheet!L408),""),"")</f>
        <v/>
      </c>
      <c r="L389" s="226" t="str">
        <f t="shared" si="12"/>
        <v/>
      </c>
      <c r="M389" s="226" t="str">
        <f>IF(Worksheet!L408&lt;&gt;0,IFERROR(VLOOKUP(Worksheet!$C$12,SavingsSupportTable,3,FALSE)*Worksheet!AO408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408&gt;0,Worksheet!M408,Worksheet!L408),0),"")</f>
        <v/>
      </c>
      <c r="N389" s="226" t="str">
        <f t="shared" si="13"/>
        <v/>
      </c>
      <c r="R389">
        <f>IF(ISBLANK(Worksheet!M408)=FALSE,Worksheet!M408,"")</f>
        <v>0</v>
      </c>
      <c r="S389" t="str">
        <f>IF(Worksheet!A408="-","",IF(Worksheet!A408="",S388,Worksheet!A408))</f>
        <v/>
      </c>
      <c r="T389" t="str">
        <f>IF(S389="","",IF(AND(Worksheet!G408="",Worksheet!H408="")=TRUE,T388,IF(Worksheet!G408="","",Worksheet!G408)))</f>
        <v/>
      </c>
      <c r="U389" t="str">
        <f>IF(S389="","",IF(AND(Worksheet!G408="",Worksheet!H408="")=TRUE,U388,IF(Worksheet!H408="","",Worksheet!H408)))</f>
        <v/>
      </c>
      <c r="V389" t="str">
        <f>IF(Worksheet!N408="","",Worksheet!N408)</f>
        <v/>
      </c>
      <c r="W389" t="str">
        <f>IF(Worksheet!O408="","",Worksheet!O408)</f>
        <v/>
      </c>
      <c r="X389" t="str">
        <f>IF(Worksheet!F408=0,"",Worksheet!F408)</f>
        <v/>
      </c>
      <c r="Y389" t="str">
        <f>IF(Worksheet!P408=0,"",Worksheet!P408)</f>
        <v/>
      </c>
      <c r="AD389" s="21"/>
      <c r="AE389" s="21"/>
    </row>
    <row r="390" spans="1:31" x14ac:dyDescent="0.25">
      <c r="A390" t="str">
        <f>IF(ISERROR(VLOOKUP(Worksheet!N409,MeasureLookup,2,FALSE))=FALSE,VLOOKUP(Worksheet!N409,MeasureLookup,2,FALSE),"")</f>
        <v/>
      </c>
      <c r="D390">
        <f>IF(ISERROR(Worksheet!P409)=FALSE,Worksheet!P409,"")</f>
        <v>0</v>
      </c>
      <c r="E390" s="6" t="s">
        <v>727</v>
      </c>
      <c r="F390" s="178"/>
      <c r="G390" s="178"/>
      <c r="H390" s="224" t="str">
        <f>IF(Worksheet!AN409&lt;&gt;"",IF(Worksheet!AN409&gt;0,Worksheet!AN409/IF(Worksheet!M409&gt;0,Worksheet!M409,Worksheet!L409),""),"")</f>
        <v/>
      </c>
      <c r="I390" s="225">
        <f>IF(ISBLANK(Worksheet!L409)=FALSE,Worksheet!L409,"")</f>
        <v>0</v>
      </c>
      <c r="J390" s="226" t="str">
        <f>IF(Worksheet!L409&lt;&gt;0, IFERROR(VLOOKUP(Worksheet!$C$12,SavingsSupportTable,3,FALSE)*Worksheet!AO409*IFERROR(1+VLOOKUP(Worksheet!$C$12,SavingsSupportTable,MATCH(Worksheet!$G$13,HVACe_Options,0)+4,FALSE),1)/IF(Worksheet!M409&gt;0,Worksheet!M409,Worksheet!L409),""),"")</f>
        <v/>
      </c>
      <c r="K390" s="226" t="str">
        <f>IF(Worksheet!L409&lt;&gt;0, IFERROR(VLOOKUP(Worksheet!$C$12,SavingsSupportTable,2,FALSE)*Worksheet!AO409*IF(IFERROR(MATCH(Worksheet!$G$13,HVACe_Options,0),0)&gt;0,1+VLOOKUP(Worksheet!$C$12,SavingsSupportTable,4,FALSE),1)/IF(Worksheet!M409&gt;0,Worksheet!M409,Worksheet!L409),""),"")</f>
        <v/>
      </c>
      <c r="L390" s="226" t="str">
        <f t="shared" si="12"/>
        <v/>
      </c>
      <c r="M390" s="226" t="str">
        <f>IF(Worksheet!L409&lt;&gt;0,IFERROR(VLOOKUP(Worksheet!$C$12,SavingsSupportTable,3,FALSE)*Worksheet!AO409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409&gt;0,Worksheet!M409,Worksheet!L409),0),"")</f>
        <v/>
      </c>
      <c r="N390" s="226" t="str">
        <f t="shared" si="13"/>
        <v/>
      </c>
      <c r="R390">
        <f>IF(ISBLANK(Worksheet!M409)=FALSE,Worksheet!M409,"")</f>
        <v>0</v>
      </c>
      <c r="S390" t="str">
        <f>IF(Worksheet!A409="-","",IF(Worksheet!A409="",S389,Worksheet!A409))</f>
        <v/>
      </c>
      <c r="T390" t="str">
        <f>IF(S390="","",IF(AND(Worksheet!G409="",Worksheet!H409="")=TRUE,T389,IF(Worksheet!G409="","",Worksheet!G409)))</f>
        <v/>
      </c>
      <c r="U390" t="str">
        <f>IF(S390="","",IF(AND(Worksheet!G409="",Worksheet!H409="")=TRUE,U389,IF(Worksheet!H409="","",Worksheet!H409)))</f>
        <v/>
      </c>
      <c r="V390" t="str">
        <f>IF(Worksheet!N409="","",Worksheet!N409)</f>
        <v/>
      </c>
      <c r="W390" t="str">
        <f>IF(Worksheet!O409="","",Worksheet!O409)</f>
        <v/>
      </c>
      <c r="X390" t="str">
        <f>IF(Worksheet!F409=0,"",Worksheet!F409)</f>
        <v/>
      </c>
      <c r="Y390" t="str">
        <f>IF(Worksheet!P409=0,"",Worksheet!P409)</f>
        <v/>
      </c>
      <c r="AD390" s="21"/>
      <c r="AE390" s="21"/>
    </row>
    <row r="391" spans="1:31" x14ac:dyDescent="0.25">
      <c r="A391" t="str">
        <f>IF(ISERROR(VLOOKUP(Worksheet!N410,MeasureLookup,2,FALSE))=FALSE,VLOOKUP(Worksheet!N410,MeasureLookup,2,FALSE),"")</f>
        <v/>
      </c>
      <c r="D391">
        <f>IF(ISERROR(Worksheet!P410)=FALSE,Worksheet!P410,"")</f>
        <v>0</v>
      </c>
      <c r="E391" s="6" t="s">
        <v>727</v>
      </c>
      <c r="F391" s="178"/>
      <c r="G391" s="178"/>
      <c r="H391" s="224" t="str">
        <f>IF(Worksheet!AN410&lt;&gt;"",IF(Worksheet!AN410&gt;0,Worksheet!AN410/IF(Worksheet!M410&gt;0,Worksheet!M410,Worksheet!L410),""),"")</f>
        <v/>
      </c>
      <c r="I391" s="225">
        <f>IF(ISBLANK(Worksheet!L410)=FALSE,Worksheet!L410,"")</f>
        <v>0</v>
      </c>
      <c r="J391" s="226" t="str">
        <f>IF(Worksheet!L410&lt;&gt;0, IFERROR(VLOOKUP(Worksheet!$C$12,SavingsSupportTable,3,FALSE)*Worksheet!AO410*IFERROR(1+VLOOKUP(Worksheet!$C$12,SavingsSupportTable,MATCH(Worksheet!$G$13,HVACe_Options,0)+4,FALSE),1)/IF(Worksheet!M410&gt;0,Worksheet!M410,Worksheet!L410),""),"")</f>
        <v/>
      </c>
      <c r="K391" s="226" t="str">
        <f>IF(Worksheet!L410&lt;&gt;0, IFERROR(VLOOKUP(Worksheet!$C$12,SavingsSupportTable,2,FALSE)*Worksheet!AO410*IF(IFERROR(MATCH(Worksheet!$G$13,HVACe_Options,0),0)&gt;0,1+VLOOKUP(Worksheet!$C$12,SavingsSupportTable,4,FALSE),1)/IF(Worksheet!M410&gt;0,Worksheet!M410,Worksheet!L410),""),"")</f>
        <v/>
      </c>
      <c r="L391" s="226" t="str">
        <f t="shared" si="12"/>
        <v/>
      </c>
      <c r="M391" s="226" t="str">
        <f>IF(Worksheet!L410&lt;&gt;0,IFERROR(VLOOKUP(Worksheet!$C$12,SavingsSupportTable,3,FALSE)*Worksheet!AO410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410&gt;0,Worksheet!M410,Worksheet!L410),0),"")</f>
        <v/>
      </c>
      <c r="N391" s="226" t="str">
        <f t="shared" si="13"/>
        <v/>
      </c>
      <c r="R391">
        <f>IF(ISBLANK(Worksheet!M410)=FALSE,Worksheet!M410,"")</f>
        <v>0</v>
      </c>
      <c r="S391" t="str">
        <f>IF(Worksheet!A410="-","",IF(Worksheet!A410="",S390,Worksheet!A410))</f>
        <v/>
      </c>
      <c r="T391" t="str">
        <f>IF(S391="","",IF(AND(Worksheet!G410="",Worksheet!H410="")=TRUE,T390,IF(Worksheet!G410="","",Worksheet!G410)))</f>
        <v/>
      </c>
      <c r="U391" t="str">
        <f>IF(S391="","",IF(AND(Worksheet!G410="",Worksheet!H410="")=TRUE,U390,IF(Worksheet!H410="","",Worksheet!H410)))</f>
        <v/>
      </c>
      <c r="V391" t="str">
        <f>IF(Worksheet!N410="","",Worksheet!N410)</f>
        <v/>
      </c>
      <c r="W391" t="str">
        <f>IF(Worksheet!O410="","",Worksheet!O410)</f>
        <v/>
      </c>
      <c r="X391" t="str">
        <f>IF(Worksheet!F410=0,"",Worksheet!F410)</f>
        <v/>
      </c>
      <c r="Y391" t="str">
        <f>IF(Worksheet!P410=0,"",Worksheet!P410)</f>
        <v/>
      </c>
      <c r="AD391" s="21"/>
      <c r="AE391" s="21"/>
    </row>
    <row r="392" spans="1:31" x14ac:dyDescent="0.25">
      <c r="A392" t="str">
        <f>IF(ISERROR(VLOOKUP(Worksheet!N411,MeasureLookup,2,FALSE))=FALSE,VLOOKUP(Worksheet!N411,MeasureLookup,2,FALSE),"")</f>
        <v/>
      </c>
      <c r="D392">
        <f>IF(ISERROR(Worksheet!P411)=FALSE,Worksheet!P411,"")</f>
        <v>0</v>
      </c>
      <c r="E392" s="6" t="s">
        <v>727</v>
      </c>
      <c r="F392" s="178"/>
      <c r="G392" s="178"/>
      <c r="H392" s="224" t="str">
        <f>IF(Worksheet!AN411&lt;&gt;"",IF(Worksheet!AN411&gt;0,Worksheet!AN411/IF(Worksheet!M411&gt;0,Worksheet!M411,Worksheet!L411),""),"")</f>
        <v/>
      </c>
      <c r="I392" s="225">
        <f>IF(ISBLANK(Worksheet!L411)=FALSE,Worksheet!L411,"")</f>
        <v>0</v>
      </c>
      <c r="J392" s="226" t="str">
        <f>IF(Worksheet!L411&lt;&gt;0, IFERROR(VLOOKUP(Worksheet!$C$12,SavingsSupportTable,3,FALSE)*Worksheet!AO411*IFERROR(1+VLOOKUP(Worksheet!$C$12,SavingsSupportTable,MATCH(Worksheet!$G$13,HVACe_Options,0)+4,FALSE),1)/IF(Worksheet!M411&gt;0,Worksheet!M411,Worksheet!L411),""),"")</f>
        <v/>
      </c>
      <c r="K392" s="226" t="str">
        <f>IF(Worksheet!L411&lt;&gt;0, IFERROR(VLOOKUP(Worksheet!$C$12,SavingsSupportTable,2,FALSE)*Worksheet!AO411*IF(IFERROR(MATCH(Worksheet!$G$13,HVACe_Options,0),0)&gt;0,1+VLOOKUP(Worksheet!$C$12,SavingsSupportTable,4,FALSE),1)/IF(Worksheet!M411&gt;0,Worksheet!M411,Worksheet!L411),""),"")</f>
        <v/>
      </c>
      <c r="L392" s="226" t="str">
        <f t="shared" si="12"/>
        <v/>
      </c>
      <c r="M392" s="226" t="str">
        <f>IF(Worksheet!L411&lt;&gt;0,IFERROR(VLOOKUP(Worksheet!$C$12,SavingsSupportTable,3,FALSE)*Worksheet!AO411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411&gt;0,Worksheet!M411,Worksheet!L411),0),"")</f>
        <v/>
      </c>
      <c r="N392" s="226" t="str">
        <f t="shared" si="13"/>
        <v/>
      </c>
      <c r="R392">
        <f>IF(ISBLANK(Worksheet!M411)=FALSE,Worksheet!M411,"")</f>
        <v>0</v>
      </c>
      <c r="S392" t="str">
        <f>IF(Worksheet!A411="-","",IF(Worksheet!A411="",S391,Worksheet!A411))</f>
        <v/>
      </c>
      <c r="T392" t="str">
        <f>IF(S392="","",IF(AND(Worksheet!G411="",Worksheet!H411="")=TRUE,T391,IF(Worksheet!G411="","",Worksheet!G411)))</f>
        <v/>
      </c>
      <c r="U392" t="str">
        <f>IF(S392="","",IF(AND(Worksheet!G411="",Worksheet!H411="")=TRUE,U391,IF(Worksheet!H411="","",Worksheet!H411)))</f>
        <v/>
      </c>
      <c r="V392" t="str">
        <f>IF(Worksheet!N411="","",Worksheet!N411)</f>
        <v/>
      </c>
      <c r="W392" t="str">
        <f>IF(Worksheet!O411="","",Worksheet!O411)</f>
        <v/>
      </c>
      <c r="X392" t="str">
        <f>IF(Worksheet!F411=0,"",Worksheet!F411)</f>
        <v/>
      </c>
      <c r="Y392" t="str">
        <f>IF(Worksheet!P411=0,"",Worksheet!P411)</f>
        <v/>
      </c>
      <c r="AD392" s="21"/>
      <c r="AE392" s="21"/>
    </row>
    <row r="393" spans="1:31" x14ac:dyDescent="0.25">
      <c r="A393" t="str">
        <f>IF(ISERROR(VLOOKUP(Worksheet!N412,MeasureLookup,2,FALSE))=FALSE,VLOOKUP(Worksheet!N412,MeasureLookup,2,FALSE),"")</f>
        <v/>
      </c>
      <c r="D393">
        <f>IF(ISERROR(Worksheet!P412)=FALSE,Worksheet!P412,"")</f>
        <v>0</v>
      </c>
      <c r="E393" s="6" t="s">
        <v>727</v>
      </c>
      <c r="F393" s="178"/>
      <c r="G393" s="178"/>
      <c r="H393" s="224" t="str">
        <f>IF(Worksheet!AN412&lt;&gt;"",IF(Worksheet!AN412&gt;0,Worksheet!AN412/IF(Worksheet!M412&gt;0,Worksheet!M412,Worksheet!L412),""),"")</f>
        <v/>
      </c>
      <c r="I393" s="225">
        <f>IF(ISBLANK(Worksheet!L412)=FALSE,Worksheet!L412,"")</f>
        <v>0</v>
      </c>
      <c r="J393" s="226" t="str">
        <f>IF(Worksheet!L412&lt;&gt;0, IFERROR(VLOOKUP(Worksheet!$C$12,SavingsSupportTable,3,FALSE)*Worksheet!AO412*IFERROR(1+VLOOKUP(Worksheet!$C$12,SavingsSupportTable,MATCH(Worksheet!$G$13,HVACe_Options,0)+4,FALSE),1)/IF(Worksheet!M412&gt;0,Worksheet!M412,Worksheet!L412),""),"")</f>
        <v/>
      </c>
      <c r="K393" s="226" t="str">
        <f>IF(Worksheet!L412&lt;&gt;0, IFERROR(VLOOKUP(Worksheet!$C$12,SavingsSupportTable,2,FALSE)*Worksheet!AO412*IF(IFERROR(MATCH(Worksheet!$G$13,HVACe_Options,0),0)&gt;0,1+VLOOKUP(Worksheet!$C$12,SavingsSupportTable,4,FALSE),1)/IF(Worksheet!M412&gt;0,Worksheet!M412,Worksheet!L412),""),"")</f>
        <v/>
      </c>
      <c r="L393" s="226" t="str">
        <f t="shared" si="12"/>
        <v/>
      </c>
      <c r="M393" s="226" t="str">
        <f>IF(Worksheet!L412&lt;&gt;0,IFERROR(VLOOKUP(Worksheet!$C$12,SavingsSupportTable,3,FALSE)*Worksheet!AO412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412&gt;0,Worksheet!M412,Worksheet!L412),0),"")</f>
        <v/>
      </c>
      <c r="N393" s="226" t="str">
        <f t="shared" si="13"/>
        <v/>
      </c>
      <c r="R393">
        <f>IF(ISBLANK(Worksheet!M412)=FALSE,Worksheet!M412,"")</f>
        <v>0</v>
      </c>
      <c r="S393" t="str">
        <f>IF(Worksheet!A412="-","",IF(Worksheet!A412="",S392,Worksheet!A412))</f>
        <v/>
      </c>
      <c r="T393" t="str">
        <f>IF(S393="","",IF(AND(Worksheet!G412="",Worksheet!H412="")=TRUE,T392,IF(Worksheet!G412="","",Worksheet!G412)))</f>
        <v/>
      </c>
      <c r="U393" t="str">
        <f>IF(S393="","",IF(AND(Worksheet!G412="",Worksheet!H412="")=TRUE,U392,IF(Worksheet!H412="","",Worksheet!H412)))</f>
        <v/>
      </c>
      <c r="V393" t="str">
        <f>IF(Worksheet!N412="","",Worksheet!N412)</f>
        <v/>
      </c>
      <c r="W393" t="str">
        <f>IF(Worksheet!O412="","",Worksheet!O412)</f>
        <v/>
      </c>
      <c r="X393" t="str">
        <f>IF(Worksheet!F412=0,"",Worksheet!F412)</f>
        <v/>
      </c>
      <c r="Y393" t="str">
        <f>IF(Worksheet!P412=0,"",Worksheet!P412)</f>
        <v/>
      </c>
      <c r="AD393" s="21"/>
      <c r="AE393" s="21"/>
    </row>
    <row r="394" spans="1:31" x14ac:dyDescent="0.25">
      <c r="A394" t="str">
        <f>IF(ISERROR(VLOOKUP(Worksheet!N413,MeasureLookup,2,FALSE))=FALSE,VLOOKUP(Worksheet!N413,MeasureLookup,2,FALSE),"")</f>
        <v/>
      </c>
      <c r="D394">
        <f>IF(ISERROR(Worksheet!P413)=FALSE,Worksheet!P413,"")</f>
        <v>0</v>
      </c>
      <c r="E394" s="6" t="s">
        <v>727</v>
      </c>
      <c r="F394" s="178"/>
      <c r="G394" s="178"/>
      <c r="H394" s="224" t="str">
        <f>IF(Worksheet!AN413&lt;&gt;"",IF(Worksheet!AN413&gt;0,Worksheet!AN413/IF(Worksheet!M413&gt;0,Worksheet!M413,Worksheet!L413),""),"")</f>
        <v/>
      </c>
      <c r="I394" s="225">
        <f>IF(ISBLANK(Worksheet!L413)=FALSE,Worksheet!L413,"")</f>
        <v>0</v>
      </c>
      <c r="J394" s="226" t="str">
        <f>IF(Worksheet!L413&lt;&gt;0, IFERROR(VLOOKUP(Worksheet!$C$12,SavingsSupportTable,3,FALSE)*Worksheet!AO413*IFERROR(1+VLOOKUP(Worksheet!$C$12,SavingsSupportTable,MATCH(Worksheet!$G$13,HVACe_Options,0)+4,FALSE),1)/IF(Worksheet!M413&gt;0,Worksheet!M413,Worksheet!L413),""),"")</f>
        <v/>
      </c>
      <c r="K394" s="226" t="str">
        <f>IF(Worksheet!L413&lt;&gt;0, IFERROR(VLOOKUP(Worksheet!$C$12,SavingsSupportTable,2,FALSE)*Worksheet!AO413*IF(IFERROR(MATCH(Worksheet!$G$13,HVACe_Options,0),0)&gt;0,1+VLOOKUP(Worksheet!$C$12,SavingsSupportTable,4,FALSE),1)/IF(Worksheet!M413&gt;0,Worksheet!M413,Worksheet!L413),""),"")</f>
        <v/>
      </c>
      <c r="L394" s="226" t="str">
        <f t="shared" si="12"/>
        <v/>
      </c>
      <c r="M394" s="226" t="str">
        <f>IF(Worksheet!L413&lt;&gt;0,IFERROR(VLOOKUP(Worksheet!$C$12,SavingsSupportTable,3,FALSE)*Worksheet!AO413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413&gt;0,Worksheet!M413,Worksheet!L413),0),"")</f>
        <v/>
      </c>
      <c r="N394" s="226" t="str">
        <f t="shared" si="13"/>
        <v/>
      </c>
      <c r="R394">
        <f>IF(ISBLANK(Worksheet!M413)=FALSE,Worksheet!M413,"")</f>
        <v>0</v>
      </c>
      <c r="S394" t="str">
        <f>IF(Worksheet!A413="-","",IF(Worksheet!A413="",S393,Worksheet!A413))</f>
        <v/>
      </c>
      <c r="T394" t="str">
        <f>IF(S394="","",IF(AND(Worksheet!G413="",Worksheet!H413="")=TRUE,T393,IF(Worksheet!G413="","",Worksheet!G413)))</f>
        <v/>
      </c>
      <c r="U394" t="str">
        <f>IF(S394="","",IF(AND(Worksheet!G413="",Worksheet!H413="")=TRUE,U393,IF(Worksheet!H413="","",Worksheet!H413)))</f>
        <v/>
      </c>
      <c r="V394" t="str">
        <f>IF(Worksheet!N413="","",Worksheet!N413)</f>
        <v/>
      </c>
      <c r="W394" t="str">
        <f>IF(Worksheet!O413="","",Worksheet!O413)</f>
        <v/>
      </c>
      <c r="X394" t="str">
        <f>IF(Worksheet!F413=0,"",Worksheet!F413)</f>
        <v/>
      </c>
      <c r="Y394" t="str">
        <f>IF(Worksheet!P413=0,"",Worksheet!P413)</f>
        <v/>
      </c>
      <c r="AD394" s="21"/>
      <c r="AE394" s="21"/>
    </row>
    <row r="395" spans="1:31" x14ac:dyDescent="0.25">
      <c r="A395" t="str">
        <f>IF(ISERROR(VLOOKUP(Worksheet!N414,MeasureLookup,2,FALSE))=FALSE,VLOOKUP(Worksheet!N414,MeasureLookup,2,FALSE),"")</f>
        <v/>
      </c>
      <c r="D395">
        <f>IF(ISERROR(Worksheet!P414)=FALSE,Worksheet!P414,"")</f>
        <v>0</v>
      </c>
      <c r="E395" s="6" t="s">
        <v>727</v>
      </c>
      <c r="F395" s="178"/>
      <c r="G395" s="178"/>
      <c r="H395" s="224" t="str">
        <f>IF(Worksheet!AN414&lt;&gt;"",IF(Worksheet!AN414&gt;0,Worksheet!AN414/IF(Worksheet!M414&gt;0,Worksheet!M414,Worksheet!L414),""),"")</f>
        <v/>
      </c>
      <c r="I395" s="225">
        <f>IF(ISBLANK(Worksheet!L414)=FALSE,Worksheet!L414,"")</f>
        <v>0</v>
      </c>
      <c r="J395" s="226" t="str">
        <f>IF(Worksheet!L414&lt;&gt;0, IFERROR(VLOOKUP(Worksheet!$C$12,SavingsSupportTable,3,FALSE)*Worksheet!AO414*IFERROR(1+VLOOKUP(Worksheet!$C$12,SavingsSupportTable,MATCH(Worksheet!$G$13,HVACe_Options,0)+4,FALSE),1)/IF(Worksheet!M414&gt;0,Worksheet!M414,Worksheet!L414),""),"")</f>
        <v/>
      </c>
      <c r="K395" s="226" t="str">
        <f>IF(Worksheet!L414&lt;&gt;0, IFERROR(VLOOKUP(Worksheet!$C$12,SavingsSupportTable,2,FALSE)*Worksheet!AO414*IF(IFERROR(MATCH(Worksheet!$G$13,HVACe_Options,0),0)&gt;0,1+VLOOKUP(Worksheet!$C$12,SavingsSupportTable,4,FALSE),1)/IF(Worksheet!M414&gt;0,Worksheet!M414,Worksheet!L414),""),"")</f>
        <v/>
      </c>
      <c r="L395" s="226" t="str">
        <f t="shared" si="12"/>
        <v/>
      </c>
      <c r="M395" s="226" t="str">
        <f>IF(Worksheet!L414&lt;&gt;0,IFERROR(VLOOKUP(Worksheet!$C$12,SavingsSupportTable,3,FALSE)*Worksheet!AO414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414&gt;0,Worksheet!M414,Worksheet!L414),0),"")</f>
        <v/>
      </c>
      <c r="N395" s="226" t="str">
        <f t="shared" si="13"/>
        <v/>
      </c>
      <c r="R395">
        <f>IF(ISBLANK(Worksheet!M414)=FALSE,Worksheet!M414,"")</f>
        <v>0</v>
      </c>
      <c r="S395" t="str">
        <f>IF(Worksheet!A414="-","",IF(Worksheet!A414="",S394,Worksheet!A414))</f>
        <v/>
      </c>
      <c r="T395" t="str">
        <f>IF(S395="","",IF(AND(Worksheet!G414="",Worksheet!H414="")=TRUE,T394,IF(Worksheet!G414="","",Worksheet!G414)))</f>
        <v/>
      </c>
      <c r="U395" t="str">
        <f>IF(S395="","",IF(AND(Worksheet!G414="",Worksheet!H414="")=TRUE,U394,IF(Worksheet!H414="","",Worksheet!H414)))</f>
        <v/>
      </c>
      <c r="V395" t="str">
        <f>IF(Worksheet!N414="","",Worksheet!N414)</f>
        <v/>
      </c>
      <c r="W395" t="str">
        <f>IF(Worksheet!O414="","",Worksheet!O414)</f>
        <v/>
      </c>
      <c r="X395" t="str">
        <f>IF(Worksheet!F414=0,"",Worksheet!F414)</f>
        <v/>
      </c>
      <c r="Y395" t="str">
        <f>IF(Worksheet!P414=0,"",Worksheet!P414)</f>
        <v/>
      </c>
      <c r="AD395" s="21"/>
      <c r="AE395" s="21"/>
    </row>
    <row r="396" spans="1:31" x14ac:dyDescent="0.25">
      <c r="A396" t="str">
        <f>IF(ISERROR(VLOOKUP(Worksheet!N415,MeasureLookup,2,FALSE))=FALSE,VLOOKUP(Worksheet!N415,MeasureLookup,2,FALSE),"")</f>
        <v/>
      </c>
      <c r="D396">
        <f>IF(ISERROR(Worksheet!P415)=FALSE,Worksheet!P415,"")</f>
        <v>0</v>
      </c>
      <c r="E396" s="6" t="s">
        <v>727</v>
      </c>
      <c r="F396" s="178"/>
      <c r="G396" s="178"/>
      <c r="H396" s="224" t="str">
        <f>IF(Worksheet!AN415&lt;&gt;"",IF(Worksheet!AN415&gt;0,Worksheet!AN415/IF(Worksheet!M415&gt;0,Worksheet!M415,Worksheet!L415),""),"")</f>
        <v/>
      </c>
      <c r="I396" s="225">
        <f>IF(ISBLANK(Worksheet!L415)=FALSE,Worksheet!L415,"")</f>
        <v>0</v>
      </c>
      <c r="J396" s="226" t="str">
        <f>IF(Worksheet!L415&lt;&gt;0, IFERROR(VLOOKUP(Worksheet!$C$12,SavingsSupportTable,3,FALSE)*Worksheet!AO415*IFERROR(1+VLOOKUP(Worksheet!$C$12,SavingsSupportTable,MATCH(Worksheet!$G$13,HVACe_Options,0)+4,FALSE),1)/IF(Worksheet!M415&gt;0,Worksheet!M415,Worksheet!L415),""),"")</f>
        <v/>
      </c>
      <c r="K396" s="226" t="str">
        <f>IF(Worksheet!L415&lt;&gt;0, IFERROR(VLOOKUP(Worksheet!$C$12,SavingsSupportTable,2,FALSE)*Worksheet!AO415*IF(IFERROR(MATCH(Worksheet!$G$13,HVACe_Options,0),0)&gt;0,1+VLOOKUP(Worksheet!$C$12,SavingsSupportTable,4,FALSE),1)/IF(Worksheet!M415&gt;0,Worksheet!M415,Worksheet!L415),""),"")</f>
        <v/>
      </c>
      <c r="L396" s="226" t="str">
        <f t="shared" si="12"/>
        <v/>
      </c>
      <c r="M396" s="226" t="str">
        <f>IF(Worksheet!L415&lt;&gt;0,IFERROR(VLOOKUP(Worksheet!$C$12,SavingsSupportTable,3,FALSE)*Worksheet!AO415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415&gt;0,Worksheet!M415,Worksheet!L415),0),"")</f>
        <v/>
      </c>
      <c r="N396" s="226" t="str">
        <f t="shared" si="13"/>
        <v/>
      </c>
      <c r="R396">
        <f>IF(ISBLANK(Worksheet!M415)=FALSE,Worksheet!M415,"")</f>
        <v>0</v>
      </c>
      <c r="S396" t="str">
        <f>IF(Worksheet!A415="-","",IF(Worksheet!A415="",S395,Worksheet!A415))</f>
        <v/>
      </c>
      <c r="T396" t="str">
        <f>IF(S396="","",IF(AND(Worksheet!G415="",Worksheet!H415="")=TRUE,T395,IF(Worksheet!G415="","",Worksheet!G415)))</f>
        <v/>
      </c>
      <c r="U396" t="str">
        <f>IF(S396="","",IF(AND(Worksheet!G415="",Worksheet!H415="")=TRUE,U395,IF(Worksheet!H415="","",Worksheet!H415)))</f>
        <v/>
      </c>
      <c r="V396" t="str">
        <f>IF(Worksheet!N415="","",Worksheet!N415)</f>
        <v/>
      </c>
      <c r="W396" t="str">
        <f>IF(Worksheet!O415="","",Worksheet!O415)</f>
        <v/>
      </c>
      <c r="X396" t="str">
        <f>IF(Worksheet!F415=0,"",Worksheet!F415)</f>
        <v/>
      </c>
      <c r="Y396" t="str">
        <f>IF(Worksheet!P415=0,"",Worksheet!P415)</f>
        <v/>
      </c>
      <c r="AD396" s="21"/>
      <c r="AE396" s="21"/>
    </row>
    <row r="397" spans="1:31" x14ac:dyDescent="0.25">
      <c r="A397" t="str">
        <f>IF(ISERROR(VLOOKUP(Worksheet!N416,MeasureLookup,2,FALSE))=FALSE,VLOOKUP(Worksheet!N416,MeasureLookup,2,FALSE),"")</f>
        <v/>
      </c>
      <c r="D397">
        <f>IF(ISERROR(Worksheet!P416)=FALSE,Worksheet!P416,"")</f>
        <v>0</v>
      </c>
      <c r="E397" s="6" t="s">
        <v>727</v>
      </c>
      <c r="F397" s="178"/>
      <c r="G397" s="178"/>
      <c r="H397" s="224" t="str">
        <f>IF(Worksheet!AN416&lt;&gt;"",IF(Worksheet!AN416&gt;0,Worksheet!AN416/IF(Worksheet!M416&gt;0,Worksheet!M416,Worksheet!L416),""),"")</f>
        <v/>
      </c>
      <c r="I397" s="225">
        <f>IF(ISBLANK(Worksheet!L416)=FALSE,Worksheet!L416,"")</f>
        <v>0</v>
      </c>
      <c r="J397" s="226" t="str">
        <f>IF(Worksheet!L416&lt;&gt;0, IFERROR(VLOOKUP(Worksheet!$C$12,SavingsSupportTable,3,FALSE)*Worksheet!AO416*IFERROR(1+VLOOKUP(Worksheet!$C$12,SavingsSupportTable,MATCH(Worksheet!$G$13,HVACe_Options,0)+4,FALSE),1)/IF(Worksheet!M416&gt;0,Worksheet!M416,Worksheet!L416),""),"")</f>
        <v/>
      </c>
      <c r="K397" s="226" t="str">
        <f>IF(Worksheet!L416&lt;&gt;0, IFERROR(VLOOKUP(Worksheet!$C$12,SavingsSupportTable,2,FALSE)*Worksheet!AO416*IF(IFERROR(MATCH(Worksheet!$G$13,HVACe_Options,0),0)&gt;0,1+VLOOKUP(Worksheet!$C$12,SavingsSupportTable,4,FALSE),1)/IF(Worksheet!M416&gt;0,Worksheet!M416,Worksheet!L416),""),"")</f>
        <v/>
      </c>
      <c r="L397" s="226" t="str">
        <f t="shared" si="12"/>
        <v/>
      </c>
      <c r="M397" s="226" t="str">
        <f>IF(Worksheet!L416&lt;&gt;0,IFERROR(VLOOKUP(Worksheet!$C$12,SavingsSupportTable,3,FALSE)*Worksheet!AO416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416&gt;0,Worksheet!M416,Worksheet!L416),0),"")</f>
        <v/>
      </c>
      <c r="N397" s="226" t="str">
        <f t="shared" si="13"/>
        <v/>
      </c>
      <c r="R397">
        <f>IF(ISBLANK(Worksheet!M416)=FALSE,Worksheet!M416,"")</f>
        <v>0</v>
      </c>
      <c r="S397" t="str">
        <f>IF(Worksheet!A416="-","",IF(Worksheet!A416="",S396,Worksheet!A416))</f>
        <v/>
      </c>
      <c r="T397" t="str">
        <f>IF(S397="","",IF(AND(Worksheet!G416="",Worksheet!H416="")=TRUE,T396,IF(Worksheet!G416="","",Worksheet!G416)))</f>
        <v/>
      </c>
      <c r="U397" t="str">
        <f>IF(S397="","",IF(AND(Worksheet!G416="",Worksheet!H416="")=TRUE,U396,IF(Worksheet!H416="","",Worksheet!H416)))</f>
        <v/>
      </c>
      <c r="V397" t="str">
        <f>IF(Worksheet!N416="","",Worksheet!N416)</f>
        <v/>
      </c>
      <c r="W397" t="str">
        <f>IF(Worksheet!O416="","",Worksheet!O416)</f>
        <v/>
      </c>
      <c r="X397" t="str">
        <f>IF(Worksheet!F416=0,"",Worksheet!F416)</f>
        <v/>
      </c>
      <c r="Y397" t="str">
        <f>IF(Worksheet!P416=0,"",Worksheet!P416)</f>
        <v/>
      </c>
      <c r="AD397" s="21"/>
      <c r="AE397" s="21"/>
    </row>
    <row r="398" spans="1:31" x14ac:dyDescent="0.25">
      <c r="A398" t="str">
        <f>IF(ISERROR(VLOOKUP(Worksheet!N417,MeasureLookup,2,FALSE))=FALSE,VLOOKUP(Worksheet!N417,MeasureLookup,2,FALSE),"")</f>
        <v/>
      </c>
      <c r="D398">
        <f>IF(ISERROR(Worksheet!P417)=FALSE,Worksheet!P417,"")</f>
        <v>0</v>
      </c>
      <c r="E398" s="6" t="s">
        <v>727</v>
      </c>
      <c r="F398" s="178"/>
      <c r="G398" s="178"/>
      <c r="H398" s="224" t="str">
        <f>IF(Worksheet!AN417&lt;&gt;"",IF(Worksheet!AN417&gt;0,Worksheet!AN417/IF(Worksheet!M417&gt;0,Worksheet!M417,Worksheet!L417),""),"")</f>
        <v/>
      </c>
      <c r="I398" s="225">
        <f>IF(ISBLANK(Worksheet!L417)=FALSE,Worksheet!L417,"")</f>
        <v>0</v>
      </c>
      <c r="J398" s="226" t="str">
        <f>IF(Worksheet!L417&lt;&gt;0, IFERROR(VLOOKUP(Worksheet!$C$12,SavingsSupportTable,3,FALSE)*Worksheet!AO417*IFERROR(1+VLOOKUP(Worksheet!$C$12,SavingsSupportTable,MATCH(Worksheet!$G$13,HVACe_Options,0)+4,FALSE),1)/IF(Worksheet!M417&gt;0,Worksheet!M417,Worksheet!L417),""),"")</f>
        <v/>
      </c>
      <c r="K398" s="226" t="str">
        <f>IF(Worksheet!L417&lt;&gt;0, IFERROR(VLOOKUP(Worksheet!$C$12,SavingsSupportTable,2,FALSE)*Worksheet!AO417*IF(IFERROR(MATCH(Worksheet!$G$13,HVACe_Options,0),0)&gt;0,1+VLOOKUP(Worksheet!$C$12,SavingsSupportTable,4,FALSE),1)/IF(Worksheet!M417&gt;0,Worksheet!M417,Worksheet!L417),""),"")</f>
        <v/>
      </c>
      <c r="L398" s="226" t="str">
        <f t="shared" si="12"/>
        <v/>
      </c>
      <c r="M398" s="226" t="str">
        <f>IF(Worksheet!L417&lt;&gt;0,IFERROR(VLOOKUP(Worksheet!$C$12,SavingsSupportTable,3,FALSE)*Worksheet!AO417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417&gt;0,Worksheet!M417,Worksheet!L417),0),"")</f>
        <v/>
      </c>
      <c r="N398" s="226" t="str">
        <f t="shared" si="13"/>
        <v/>
      </c>
      <c r="R398">
        <f>IF(ISBLANK(Worksheet!M417)=FALSE,Worksheet!M417,"")</f>
        <v>0</v>
      </c>
      <c r="S398" t="str">
        <f>IF(Worksheet!A417="-","",IF(Worksheet!A417="",S397,Worksheet!A417))</f>
        <v/>
      </c>
      <c r="T398" t="str">
        <f>IF(S398="","",IF(AND(Worksheet!G417="",Worksheet!H417="")=TRUE,T397,IF(Worksheet!G417="","",Worksheet!G417)))</f>
        <v/>
      </c>
      <c r="U398" t="str">
        <f>IF(S398="","",IF(AND(Worksheet!G417="",Worksheet!H417="")=TRUE,U397,IF(Worksheet!H417="","",Worksheet!H417)))</f>
        <v/>
      </c>
      <c r="V398" t="str">
        <f>IF(Worksheet!N417="","",Worksheet!N417)</f>
        <v/>
      </c>
      <c r="W398" t="str">
        <f>IF(Worksheet!O417="","",Worksheet!O417)</f>
        <v/>
      </c>
      <c r="X398" t="str">
        <f>IF(Worksheet!F417=0,"",Worksheet!F417)</f>
        <v/>
      </c>
      <c r="Y398" t="str">
        <f>IF(Worksheet!P417=0,"",Worksheet!P417)</f>
        <v/>
      </c>
      <c r="AD398" s="21"/>
      <c r="AE398" s="21"/>
    </row>
    <row r="399" spans="1:31" x14ac:dyDescent="0.25">
      <c r="A399" t="str">
        <f>IF(ISERROR(VLOOKUP(Worksheet!N418,MeasureLookup,2,FALSE))=FALSE,VLOOKUP(Worksheet!N418,MeasureLookup,2,FALSE),"")</f>
        <v/>
      </c>
      <c r="D399">
        <f>IF(ISERROR(Worksheet!P418)=FALSE,Worksheet!P418,"")</f>
        <v>0</v>
      </c>
      <c r="E399" s="6" t="s">
        <v>727</v>
      </c>
      <c r="F399" s="178"/>
      <c r="G399" s="178"/>
      <c r="H399" s="224" t="str">
        <f>IF(Worksheet!AN418&lt;&gt;"",IF(Worksheet!AN418&gt;0,Worksheet!AN418/IF(Worksheet!M418&gt;0,Worksheet!M418,Worksheet!L418),""),"")</f>
        <v/>
      </c>
      <c r="I399" s="225">
        <f>IF(ISBLANK(Worksheet!L418)=FALSE,Worksheet!L418,"")</f>
        <v>0</v>
      </c>
      <c r="J399" s="226" t="str">
        <f>IF(Worksheet!L418&lt;&gt;0, IFERROR(VLOOKUP(Worksheet!$C$12,SavingsSupportTable,3,FALSE)*Worksheet!AO418*IFERROR(1+VLOOKUP(Worksheet!$C$12,SavingsSupportTable,MATCH(Worksheet!$G$13,HVACe_Options,0)+4,FALSE),1)/IF(Worksheet!M418&gt;0,Worksheet!M418,Worksheet!L418),""),"")</f>
        <v/>
      </c>
      <c r="K399" s="226" t="str">
        <f>IF(Worksheet!L418&lt;&gt;0, IFERROR(VLOOKUP(Worksheet!$C$12,SavingsSupportTable,2,FALSE)*Worksheet!AO418*IF(IFERROR(MATCH(Worksheet!$G$13,HVACe_Options,0),0)&gt;0,1+VLOOKUP(Worksheet!$C$12,SavingsSupportTable,4,FALSE),1)/IF(Worksheet!M418&gt;0,Worksheet!M418,Worksheet!L418),""),"")</f>
        <v/>
      </c>
      <c r="L399" s="226" t="str">
        <f t="shared" si="12"/>
        <v/>
      </c>
      <c r="M399" s="226" t="str">
        <f>IF(Worksheet!L418&lt;&gt;0,IFERROR(VLOOKUP(Worksheet!$C$12,SavingsSupportTable,3,FALSE)*Worksheet!AO418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418&gt;0,Worksheet!M418,Worksheet!L418),0),"")</f>
        <v/>
      </c>
      <c r="N399" s="226" t="str">
        <f t="shared" si="13"/>
        <v/>
      </c>
      <c r="R399">
        <f>IF(ISBLANK(Worksheet!M418)=FALSE,Worksheet!M418,"")</f>
        <v>0</v>
      </c>
      <c r="S399" t="str">
        <f>IF(Worksheet!A418="-","",IF(Worksheet!A418="",S398,Worksheet!A418))</f>
        <v/>
      </c>
      <c r="T399" t="str">
        <f>IF(S399="","",IF(AND(Worksheet!G418="",Worksheet!H418="")=TRUE,T398,IF(Worksheet!G418="","",Worksheet!G418)))</f>
        <v/>
      </c>
      <c r="U399" t="str">
        <f>IF(S399="","",IF(AND(Worksheet!G418="",Worksheet!H418="")=TRUE,U398,IF(Worksheet!H418="","",Worksheet!H418)))</f>
        <v/>
      </c>
      <c r="V399" t="str">
        <f>IF(Worksheet!N418="","",Worksheet!N418)</f>
        <v/>
      </c>
      <c r="W399" t="str">
        <f>IF(Worksheet!O418="","",Worksheet!O418)</f>
        <v/>
      </c>
      <c r="X399" t="str">
        <f>IF(Worksheet!F418=0,"",Worksheet!F418)</f>
        <v/>
      </c>
      <c r="Y399" t="str">
        <f>IF(Worksheet!P418=0,"",Worksheet!P418)</f>
        <v/>
      </c>
      <c r="AD399" s="21"/>
      <c r="AE399" s="21"/>
    </row>
    <row r="400" spans="1:31" x14ac:dyDescent="0.25">
      <c r="A400" t="str">
        <f>IF(ISERROR(VLOOKUP(Worksheet!N419,MeasureLookup,2,FALSE))=FALSE,VLOOKUP(Worksheet!N419,MeasureLookup,2,FALSE),"")</f>
        <v/>
      </c>
      <c r="D400">
        <f>IF(ISERROR(Worksheet!P419)=FALSE,Worksheet!P419,"")</f>
        <v>0</v>
      </c>
      <c r="E400" s="6" t="s">
        <v>727</v>
      </c>
      <c r="F400" s="178"/>
      <c r="G400" s="178"/>
      <c r="H400" s="224" t="str">
        <f>IF(Worksheet!AN419&lt;&gt;"",IF(Worksheet!AN419&gt;0,Worksheet!AN419/IF(Worksheet!M419&gt;0,Worksheet!M419,Worksheet!L419),""),"")</f>
        <v/>
      </c>
      <c r="I400" s="225">
        <f>IF(ISBLANK(Worksheet!L419)=FALSE,Worksheet!L419,"")</f>
        <v>0</v>
      </c>
      <c r="J400" s="226" t="str">
        <f>IF(Worksheet!L419&lt;&gt;0, IFERROR(VLOOKUP(Worksheet!$C$12,SavingsSupportTable,3,FALSE)*Worksheet!AO419*IFERROR(1+VLOOKUP(Worksheet!$C$12,SavingsSupportTable,MATCH(Worksheet!$G$13,HVACe_Options,0)+4,FALSE),1)/IF(Worksheet!M419&gt;0,Worksheet!M419,Worksheet!L419),""),"")</f>
        <v/>
      </c>
      <c r="K400" s="226" t="str">
        <f>IF(Worksheet!L419&lt;&gt;0, IFERROR(VLOOKUP(Worksheet!$C$12,SavingsSupportTable,2,FALSE)*Worksheet!AO419*IF(IFERROR(MATCH(Worksheet!$G$13,HVACe_Options,0),0)&gt;0,1+VLOOKUP(Worksheet!$C$12,SavingsSupportTable,4,FALSE),1)/IF(Worksheet!M419&gt;0,Worksheet!M419,Worksheet!L419),""),"")</f>
        <v/>
      </c>
      <c r="L400" s="226" t="str">
        <f t="shared" si="12"/>
        <v/>
      </c>
      <c r="M400" s="226" t="str">
        <f>IF(Worksheet!L419&lt;&gt;0,IFERROR(VLOOKUP(Worksheet!$C$12,SavingsSupportTable,3,FALSE)*Worksheet!AO419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419&gt;0,Worksheet!M419,Worksheet!L419),0),"")</f>
        <v/>
      </c>
      <c r="N400" s="226" t="str">
        <f t="shared" si="13"/>
        <v/>
      </c>
      <c r="R400">
        <f>IF(ISBLANK(Worksheet!M419)=FALSE,Worksheet!M419,"")</f>
        <v>0</v>
      </c>
      <c r="S400" t="str">
        <f>IF(Worksheet!A419="-","",IF(Worksheet!A419="",S399,Worksheet!A419))</f>
        <v/>
      </c>
      <c r="T400" t="str">
        <f>IF(S400="","",IF(AND(Worksheet!G419="",Worksheet!H419="")=TRUE,T399,IF(Worksheet!G419="","",Worksheet!G419)))</f>
        <v/>
      </c>
      <c r="U400" t="str">
        <f>IF(S400="","",IF(AND(Worksheet!G419="",Worksheet!H419="")=TRUE,U399,IF(Worksheet!H419="","",Worksheet!H419)))</f>
        <v/>
      </c>
      <c r="V400" t="str">
        <f>IF(Worksheet!N419="","",Worksheet!N419)</f>
        <v/>
      </c>
      <c r="W400" t="str">
        <f>IF(Worksheet!O419="","",Worksheet!O419)</f>
        <v/>
      </c>
      <c r="X400" t="str">
        <f>IF(Worksheet!F419=0,"",Worksheet!F419)</f>
        <v/>
      </c>
      <c r="Y400" t="str">
        <f>IF(Worksheet!P419=0,"",Worksheet!P419)</f>
        <v/>
      </c>
      <c r="AD400" s="21"/>
      <c r="AE400" s="21"/>
    </row>
    <row r="401" spans="1:31" x14ac:dyDescent="0.25">
      <c r="A401" t="str">
        <f>IF(ISERROR(VLOOKUP(Worksheet!N420,MeasureLookup,2,FALSE))=FALSE,VLOOKUP(Worksheet!N420,MeasureLookup,2,FALSE),"")</f>
        <v/>
      </c>
      <c r="D401">
        <f>IF(ISERROR(Worksheet!P420)=FALSE,Worksheet!P420,"")</f>
        <v>0</v>
      </c>
      <c r="E401" s="6" t="s">
        <v>727</v>
      </c>
      <c r="F401" s="178"/>
      <c r="G401" s="178"/>
      <c r="H401" s="224" t="str">
        <f>IF(Worksheet!AN420&lt;&gt;"",IF(Worksheet!AN420&gt;0,Worksheet!AN420/IF(Worksheet!M420&gt;0,Worksheet!M420,Worksheet!L420),""),"")</f>
        <v/>
      </c>
      <c r="I401" s="225">
        <f>IF(ISBLANK(Worksheet!L420)=FALSE,Worksheet!L420,"")</f>
        <v>0</v>
      </c>
      <c r="J401" s="226" t="str">
        <f>IF(Worksheet!L420&lt;&gt;0, IFERROR(VLOOKUP(Worksheet!$C$12,SavingsSupportTable,3,FALSE)*Worksheet!AO420*IFERROR(1+VLOOKUP(Worksheet!$C$12,SavingsSupportTable,MATCH(Worksheet!$G$13,HVACe_Options,0)+4,FALSE),1)/IF(Worksheet!M420&gt;0,Worksheet!M420,Worksheet!L420),""),"")</f>
        <v/>
      </c>
      <c r="K401" s="226" t="str">
        <f>IF(Worksheet!L420&lt;&gt;0, IFERROR(VLOOKUP(Worksheet!$C$12,SavingsSupportTable,2,FALSE)*Worksheet!AO420*IF(IFERROR(MATCH(Worksheet!$G$13,HVACe_Options,0),0)&gt;0,1+VLOOKUP(Worksheet!$C$12,SavingsSupportTable,4,FALSE),1)/IF(Worksheet!M420&gt;0,Worksheet!M420,Worksheet!L420),""),"")</f>
        <v/>
      </c>
      <c r="L401" s="226" t="str">
        <f t="shared" si="12"/>
        <v/>
      </c>
      <c r="M401" s="226" t="str">
        <f>IF(Worksheet!L420&lt;&gt;0,IFERROR(VLOOKUP(Worksheet!$C$12,SavingsSupportTable,3,FALSE)*Worksheet!AO420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420&gt;0,Worksheet!M420,Worksheet!L420),0),"")</f>
        <v/>
      </c>
      <c r="N401" s="226" t="str">
        <f t="shared" si="13"/>
        <v/>
      </c>
      <c r="R401">
        <f>IF(ISBLANK(Worksheet!M420)=FALSE,Worksheet!M420,"")</f>
        <v>0</v>
      </c>
      <c r="S401" t="str">
        <f>IF(Worksheet!A420="-","",IF(Worksheet!A420="",S400,Worksheet!A420))</f>
        <v/>
      </c>
      <c r="T401" t="str">
        <f>IF(S401="","",IF(AND(Worksheet!G420="",Worksheet!H420="")=TRUE,T400,IF(Worksheet!G420="","",Worksheet!G420)))</f>
        <v/>
      </c>
      <c r="U401" t="str">
        <f>IF(S401="","",IF(AND(Worksheet!G420="",Worksheet!H420="")=TRUE,U400,IF(Worksheet!H420="","",Worksheet!H420)))</f>
        <v/>
      </c>
      <c r="V401" t="str">
        <f>IF(Worksheet!N420="","",Worksheet!N420)</f>
        <v/>
      </c>
      <c r="W401" t="str">
        <f>IF(Worksheet!O420="","",Worksheet!O420)</f>
        <v/>
      </c>
      <c r="X401" t="str">
        <f>IF(Worksheet!F420=0,"",Worksheet!F420)</f>
        <v/>
      </c>
      <c r="Y401" t="str">
        <f>IF(Worksheet!P420=0,"",Worksheet!P420)</f>
        <v/>
      </c>
      <c r="AD401" s="21"/>
      <c r="AE401" s="21"/>
    </row>
    <row r="402" spans="1:31" x14ac:dyDescent="0.25">
      <c r="A402" t="str">
        <f>IF(ISERROR(VLOOKUP(Worksheet!N421,MeasureLookup,2,FALSE))=FALSE,VLOOKUP(Worksheet!N421,MeasureLookup,2,FALSE),"")</f>
        <v/>
      </c>
      <c r="D402">
        <f>IF(ISERROR(Worksheet!P421)=FALSE,Worksheet!P421,"")</f>
        <v>0</v>
      </c>
      <c r="E402" s="6" t="s">
        <v>727</v>
      </c>
      <c r="F402" s="178"/>
      <c r="G402" s="178"/>
      <c r="H402" s="224" t="str">
        <f>IF(Worksheet!AN421&lt;&gt;"",IF(Worksheet!AN421&gt;0,Worksheet!AN421/IF(Worksheet!M421&gt;0,Worksheet!M421,Worksheet!L421),""),"")</f>
        <v/>
      </c>
      <c r="I402" s="225">
        <f>IF(ISBLANK(Worksheet!L421)=FALSE,Worksheet!L421,"")</f>
        <v>0</v>
      </c>
      <c r="J402" s="226" t="str">
        <f>IF(Worksheet!L421&lt;&gt;0, IFERROR(VLOOKUP(Worksheet!$C$12,SavingsSupportTable,3,FALSE)*Worksheet!AO421*IFERROR(1+VLOOKUP(Worksheet!$C$12,SavingsSupportTable,MATCH(Worksheet!$G$13,HVACe_Options,0)+4,FALSE),1)/IF(Worksheet!M421&gt;0,Worksheet!M421,Worksheet!L421),""),"")</f>
        <v/>
      </c>
      <c r="K402" s="226" t="str">
        <f>IF(Worksheet!L421&lt;&gt;0, IFERROR(VLOOKUP(Worksheet!$C$12,SavingsSupportTable,2,FALSE)*Worksheet!AO421*IF(IFERROR(MATCH(Worksheet!$G$13,HVACe_Options,0),0)&gt;0,1+VLOOKUP(Worksheet!$C$12,SavingsSupportTable,4,FALSE),1)/IF(Worksheet!M421&gt;0,Worksheet!M421,Worksheet!L421),""),"")</f>
        <v/>
      </c>
      <c r="L402" s="226" t="str">
        <f t="shared" si="12"/>
        <v/>
      </c>
      <c r="M402" s="226" t="str">
        <f>IF(Worksheet!L421&lt;&gt;0,IFERROR(VLOOKUP(Worksheet!$C$12,SavingsSupportTable,3,FALSE)*Worksheet!AO421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421&gt;0,Worksheet!M421,Worksheet!L421),0),"")</f>
        <v/>
      </c>
      <c r="N402" s="226" t="str">
        <f t="shared" si="13"/>
        <v/>
      </c>
      <c r="R402">
        <f>IF(ISBLANK(Worksheet!M421)=FALSE,Worksheet!M421,"")</f>
        <v>0</v>
      </c>
      <c r="S402" t="str">
        <f>IF(Worksheet!A421="-","",IF(Worksheet!A421="",S401,Worksheet!A421))</f>
        <v/>
      </c>
      <c r="T402" t="str">
        <f>IF(S402="","",IF(AND(Worksheet!G421="",Worksheet!H421="")=TRUE,T401,IF(Worksheet!G421="","",Worksheet!G421)))</f>
        <v/>
      </c>
      <c r="U402" t="str">
        <f>IF(S402="","",IF(AND(Worksheet!G421="",Worksheet!H421="")=TRUE,U401,IF(Worksheet!H421="","",Worksheet!H421)))</f>
        <v/>
      </c>
      <c r="V402" t="str">
        <f>IF(Worksheet!N421="","",Worksheet!N421)</f>
        <v/>
      </c>
      <c r="W402" t="str">
        <f>IF(Worksheet!O421="","",Worksheet!O421)</f>
        <v/>
      </c>
      <c r="X402" t="str">
        <f>IF(Worksheet!F421=0,"",Worksheet!F421)</f>
        <v/>
      </c>
      <c r="Y402" t="str">
        <f>IF(Worksheet!P421=0,"",Worksheet!P421)</f>
        <v/>
      </c>
      <c r="AD402" s="21"/>
      <c r="AE402" s="21"/>
    </row>
    <row r="403" spans="1:31" x14ac:dyDescent="0.25">
      <c r="A403" t="str">
        <f>IF(ISERROR(VLOOKUP(Worksheet!N422,MeasureLookup,2,FALSE))=FALSE,VLOOKUP(Worksheet!N422,MeasureLookup,2,FALSE),"")</f>
        <v/>
      </c>
      <c r="D403">
        <f>IF(ISERROR(Worksheet!P422)=FALSE,Worksheet!P422,"")</f>
        <v>0</v>
      </c>
      <c r="E403" s="6" t="s">
        <v>727</v>
      </c>
      <c r="F403" s="178"/>
      <c r="G403" s="178"/>
      <c r="H403" s="224" t="str">
        <f>IF(Worksheet!AN422&lt;&gt;"",IF(Worksheet!AN422&gt;0,Worksheet!AN422/IF(Worksheet!M422&gt;0,Worksheet!M422,Worksheet!L422),""),"")</f>
        <v/>
      </c>
      <c r="I403" s="225">
        <f>IF(ISBLANK(Worksheet!L422)=FALSE,Worksheet!L422,"")</f>
        <v>0</v>
      </c>
      <c r="J403" s="226" t="str">
        <f>IF(Worksheet!L422&lt;&gt;0, IFERROR(VLOOKUP(Worksheet!$C$12,SavingsSupportTable,3,FALSE)*Worksheet!AO422*IFERROR(1+VLOOKUP(Worksheet!$C$12,SavingsSupportTable,MATCH(Worksheet!$G$13,HVACe_Options,0)+4,FALSE),1)/IF(Worksheet!M422&gt;0,Worksheet!M422,Worksheet!L422),""),"")</f>
        <v/>
      </c>
      <c r="K403" s="226" t="str">
        <f>IF(Worksheet!L422&lt;&gt;0, IFERROR(VLOOKUP(Worksheet!$C$12,SavingsSupportTable,2,FALSE)*Worksheet!AO422*IF(IFERROR(MATCH(Worksheet!$G$13,HVACe_Options,0),0)&gt;0,1+VLOOKUP(Worksheet!$C$12,SavingsSupportTable,4,FALSE),1)/IF(Worksheet!M422&gt;0,Worksheet!M422,Worksheet!L422),""),"")</f>
        <v/>
      </c>
      <c r="L403" s="226" t="str">
        <f t="shared" si="12"/>
        <v/>
      </c>
      <c r="M403" s="226" t="str">
        <f>IF(Worksheet!L422&lt;&gt;0,IFERROR(VLOOKUP(Worksheet!$C$12,SavingsSupportTable,3,FALSE)*Worksheet!AO422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422&gt;0,Worksheet!M422,Worksheet!L422),0),"")</f>
        <v/>
      </c>
      <c r="N403" s="226" t="str">
        <f t="shared" si="13"/>
        <v/>
      </c>
      <c r="R403">
        <f>IF(ISBLANK(Worksheet!M422)=FALSE,Worksheet!M422,"")</f>
        <v>0</v>
      </c>
      <c r="S403" t="str">
        <f>IF(Worksheet!A422="-","",IF(Worksheet!A422="",S402,Worksheet!A422))</f>
        <v/>
      </c>
      <c r="T403" t="str">
        <f>IF(S403="","",IF(AND(Worksheet!G422="",Worksheet!H422="")=TRUE,T402,IF(Worksheet!G422="","",Worksheet!G422)))</f>
        <v/>
      </c>
      <c r="U403" t="str">
        <f>IF(S403="","",IF(AND(Worksheet!G422="",Worksheet!H422="")=TRUE,U402,IF(Worksheet!H422="","",Worksheet!H422)))</f>
        <v/>
      </c>
      <c r="V403" t="str">
        <f>IF(Worksheet!N422="","",Worksheet!N422)</f>
        <v/>
      </c>
      <c r="W403" t="str">
        <f>IF(Worksheet!O422="","",Worksheet!O422)</f>
        <v/>
      </c>
      <c r="X403" t="str">
        <f>IF(Worksheet!F422=0,"",Worksheet!F422)</f>
        <v/>
      </c>
      <c r="Y403" t="str">
        <f>IF(Worksheet!P422=0,"",Worksheet!P422)</f>
        <v/>
      </c>
      <c r="AD403" s="21"/>
      <c r="AE403" s="21"/>
    </row>
    <row r="404" spans="1:31" x14ac:dyDescent="0.25">
      <c r="A404" t="str">
        <f>IF(ISERROR(VLOOKUP(Worksheet!N423,MeasureLookup,2,FALSE))=FALSE,VLOOKUP(Worksheet!N423,MeasureLookup,2,FALSE),"")</f>
        <v/>
      </c>
      <c r="D404">
        <f>IF(ISERROR(Worksheet!P423)=FALSE,Worksheet!P423,"")</f>
        <v>0</v>
      </c>
      <c r="E404" s="6" t="s">
        <v>727</v>
      </c>
      <c r="F404" s="178"/>
      <c r="G404" s="178"/>
      <c r="H404" s="224" t="str">
        <f>IF(Worksheet!AN423&lt;&gt;"",IF(Worksheet!AN423&gt;0,Worksheet!AN423/IF(Worksheet!M423&gt;0,Worksheet!M423,Worksheet!L423),""),"")</f>
        <v/>
      </c>
      <c r="I404" s="225">
        <f>IF(ISBLANK(Worksheet!L423)=FALSE,Worksheet!L423,"")</f>
        <v>0</v>
      </c>
      <c r="J404" s="226" t="str">
        <f>IF(Worksheet!L423&lt;&gt;0, IFERROR(VLOOKUP(Worksheet!$C$12,SavingsSupportTable,3,FALSE)*Worksheet!AO423*IFERROR(1+VLOOKUP(Worksheet!$C$12,SavingsSupportTable,MATCH(Worksheet!$G$13,HVACe_Options,0)+4,FALSE),1)/IF(Worksheet!M423&gt;0,Worksheet!M423,Worksheet!L423),""),"")</f>
        <v/>
      </c>
      <c r="K404" s="226" t="str">
        <f>IF(Worksheet!L423&lt;&gt;0, IFERROR(VLOOKUP(Worksheet!$C$12,SavingsSupportTable,2,FALSE)*Worksheet!AO423*IF(IFERROR(MATCH(Worksheet!$G$13,HVACe_Options,0),0)&gt;0,1+VLOOKUP(Worksheet!$C$12,SavingsSupportTable,4,FALSE),1)/IF(Worksheet!M423&gt;0,Worksheet!M423,Worksheet!L423),""),"")</f>
        <v/>
      </c>
      <c r="L404" s="226" t="str">
        <f t="shared" si="12"/>
        <v/>
      </c>
      <c r="M404" s="226" t="str">
        <f>IF(Worksheet!L423&lt;&gt;0,IFERROR(VLOOKUP(Worksheet!$C$12,SavingsSupportTable,3,FALSE)*Worksheet!AO423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423&gt;0,Worksheet!M423,Worksheet!L423),0),"")</f>
        <v/>
      </c>
      <c r="N404" s="226" t="str">
        <f t="shared" si="13"/>
        <v/>
      </c>
      <c r="R404">
        <f>IF(ISBLANK(Worksheet!M423)=FALSE,Worksheet!M423,"")</f>
        <v>0</v>
      </c>
      <c r="S404" t="str">
        <f>IF(Worksheet!A423="-","",IF(Worksheet!A423="",S403,Worksheet!A423))</f>
        <v/>
      </c>
      <c r="T404" t="str">
        <f>IF(S404="","",IF(AND(Worksheet!G423="",Worksheet!H423="")=TRUE,T403,IF(Worksheet!G423="","",Worksheet!G423)))</f>
        <v/>
      </c>
      <c r="U404" t="str">
        <f>IF(S404="","",IF(AND(Worksheet!G423="",Worksheet!H423="")=TRUE,U403,IF(Worksheet!H423="","",Worksheet!H423)))</f>
        <v/>
      </c>
      <c r="V404" t="str">
        <f>IF(Worksheet!N423="","",Worksheet!N423)</f>
        <v/>
      </c>
      <c r="W404" t="str">
        <f>IF(Worksheet!O423="","",Worksheet!O423)</f>
        <v/>
      </c>
      <c r="X404" t="str">
        <f>IF(Worksheet!F423=0,"",Worksheet!F423)</f>
        <v/>
      </c>
      <c r="Y404" t="str">
        <f>IF(Worksheet!P423=0,"",Worksheet!P423)</f>
        <v/>
      </c>
      <c r="AD404" s="21"/>
      <c r="AE404" s="21"/>
    </row>
    <row r="405" spans="1:31" x14ac:dyDescent="0.25">
      <c r="A405" t="str">
        <f>IF(ISERROR(VLOOKUP(Worksheet!N424,MeasureLookup,2,FALSE))=FALSE,VLOOKUP(Worksheet!N424,MeasureLookup,2,FALSE),"")</f>
        <v/>
      </c>
      <c r="D405">
        <f>IF(ISERROR(Worksheet!P424)=FALSE,Worksheet!P424,"")</f>
        <v>0</v>
      </c>
      <c r="E405" s="6" t="s">
        <v>727</v>
      </c>
      <c r="F405" s="178"/>
      <c r="G405" s="178"/>
      <c r="H405" s="224" t="str">
        <f>IF(Worksheet!AN424&lt;&gt;"",IF(Worksheet!AN424&gt;0,Worksheet!AN424/IF(Worksheet!M424&gt;0,Worksheet!M424,Worksheet!L424),""),"")</f>
        <v/>
      </c>
      <c r="I405" s="225">
        <f>IF(ISBLANK(Worksheet!L424)=FALSE,Worksheet!L424,"")</f>
        <v>0</v>
      </c>
      <c r="J405" s="226" t="str">
        <f>IF(Worksheet!L424&lt;&gt;0, IFERROR(VLOOKUP(Worksheet!$C$12,SavingsSupportTable,3,FALSE)*Worksheet!AO424*IFERROR(1+VLOOKUP(Worksheet!$C$12,SavingsSupportTable,MATCH(Worksheet!$G$13,HVACe_Options,0)+4,FALSE),1)/IF(Worksheet!M424&gt;0,Worksheet!M424,Worksheet!L424),""),"")</f>
        <v/>
      </c>
      <c r="K405" s="226" t="str">
        <f>IF(Worksheet!L424&lt;&gt;0, IFERROR(VLOOKUP(Worksheet!$C$12,SavingsSupportTable,2,FALSE)*Worksheet!AO424*IF(IFERROR(MATCH(Worksheet!$G$13,HVACe_Options,0),0)&gt;0,1+VLOOKUP(Worksheet!$C$12,SavingsSupportTable,4,FALSE),1)/IF(Worksheet!M424&gt;0,Worksheet!M424,Worksheet!L424),""),"")</f>
        <v/>
      </c>
      <c r="L405" s="226" t="str">
        <f t="shared" si="12"/>
        <v/>
      </c>
      <c r="M405" s="226" t="str">
        <f>IF(Worksheet!L424&lt;&gt;0,IFERROR(VLOOKUP(Worksheet!$C$12,SavingsSupportTable,3,FALSE)*Worksheet!AO424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424&gt;0,Worksheet!M424,Worksheet!L424),0),"")</f>
        <v/>
      </c>
      <c r="N405" s="226" t="str">
        <f t="shared" si="13"/>
        <v/>
      </c>
      <c r="R405">
        <f>IF(ISBLANK(Worksheet!M424)=FALSE,Worksheet!M424,"")</f>
        <v>0</v>
      </c>
      <c r="S405" t="str">
        <f>IF(Worksheet!A424="-","",IF(Worksheet!A424="",S404,Worksheet!A424))</f>
        <v/>
      </c>
      <c r="T405" t="str">
        <f>IF(S405="","",IF(AND(Worksheet!G424="",Worksheet!H424="")=TRUE,T404,IF(Worksheet!G424="","",Worksheet!G424)))</f>
        <v/>
      </c>
      <c r="U405" t="str">
        <f>IF(S405="","",IF(AND(Worksheet!G424="",Worksheet!H424="")=TRUE,U404,IF(Worksheet!H424="","",Worksheet!H424)))</f>
        <v/>
      </c>
      <c r="V405" t="str">
        <f>IF(Worksheet!N424="","",Worksheet!N424)</f>
        <v/>
      </c>
      <c r="W405" t="str">
        <f>IF(Worksheet!O424="","",Worksheet!O424)</f>
        <v/>
      </c>
      <c r="X405" t="str">
        <f>IF(Worksheet!F424=0,"",Worksheet!F424)</f>
        <v/>
      </c>
      <c r="Y405" t="str">
        <f>IF(Worksheet!P424=0,"",Worksheet!P424)</f>
        <v/>
      </c>
      <c r="AD405" s="21"/>
      <c r="AE405" s="21"/>
    </row>
    <row r="406" spans="1:31" x14ac:dyDescent="0.25">
      <c r="A406" t="str">
        <f>IF(ISERROR(VLOOKUP(Worksheet!N425,MeasureLookup,2,FALSE))=FALSE,VLOOKUP(Worksheet!N425,MeasureLookup,2,FALSE),"")</f>
        <v/>
      </c>
      <c r="D406">
        <f>IF(ISERROR(Worksheet!P425)=FALSE,Worksheet!P425,"")</f>
        <v>0</v>
      </c>
      <c r="E406" s="6" t="s">
        <v>727</v>
      </c>
      <c r="F406" s="178"/>
      <c r="G406" s="178"/>
      <c r="H406" s="224" t="str">
        <f>IF(Worksheet!AN425&lt;&gt;"",IF(Worksheet!AN425&gt;0,Worksheet!AN425/IF(Worksheet!M425&gt;0,Worksheet!M425,Worksheet!L425),""),"")</f>
        <v/>
      </c>
      <c r="I406" s="225">
        <f>IF(ISBLANK(Worksheet!L425)=FALSE,Worksheet!L425,"")</f>
        <v>0</v>
      </c>
      <c r="J406" s="226" t="str">
        <f>IF(Worksheet!L425&lt;&gt;0, IFERROR(VLOOKUP(Worksheet!$C$12,SavingsSupportTable,3,FALSE)*Worksheet!AO425*IFERROR(1+VLOOKUP(Worksheet!$C$12,SavingsSupportTable,MATCH(Worksheet!$G$13,HVACe_Options,0)+4,FALSE),1)/IF(Worksheet!M425&gt;0,Worksheet!M425,Worksheet!L425),""),"")</f>
        <v/>
      </c>
      <c r="K406" s="226" t="str">
        <f>IF(Worksheet!L425&lt;&gt;0, IFERROR(VLOOKUP(Worksheet!$C$12,SavingsSupportTable,2,FALSE)*Worksheet!AO425*IF(IFERROR(MATCH(Worksheet!$G$13,HVACe_Options,0),0)&gt;0,1+VLOOKUP(Worksheet!$C$12,SavingsSupportTable,4,FALSE),1)/IF(Worksheet!M425&gt;0,Worksheet!M425,Worksheet!L425),""),"")</f>
        <v/>
      </c>
      <c r="L406" s="226" t="str">
        <f t="shared" si="12"/>
        <v/>
      </c>
      <c r="M406" s="226" t="str">
        <f>IF(Worksheet!L425&lt;&gt;0,IFERROR(VLOOKUP(Worksheet!$C$12,SavingsSupportTable,3,FALSE)*Worksheet!AO425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425&gt;0,Worksheet!M425,Worksheet!L425),0),"")</f>
        <v/>
      </c>
      <c r="N406" s="226" t="str">
        <f t="shared" si="13"/>
        <v/>
      </c>
      <c r="R406">
        <f>IF(ISBLANK(Worksheet!M425)=FALSE,Worksheet!M425,"")</f>
        <v>0</v>
      </c>
      <c r="S406" t="str">
        <f>IF(Worksheet!A425="-","",IF(Worksheet!A425="",S405,Worksheet!A425))</f>
        <v/>
      </c>
      <c r="T406" t="str">
        <f>IF(S406="","",IF(AND(Worksheet!G425="",Worksheet!H425="")=TRUE,T405,IF(Worksheet!G425="","",Worksheet!G425)))</f>
        <v/>
      </c>
      <c r="U406" t="str">
        <f>IF(S406="","",IF(AND(Worksheet!G425="",Worksheet!H425="")=TRUE,U405,IF(Worksheet!H425="","",Worksheet!H425)))</f>
        <v/>
      </c>
      <c r="V406" t="str">
        <f>IF(Worksheet!N425="","",Worksheet!N425)</f>
        <v/>
      </c>
      <c r="W406" t="str">
        <f>IF(Worksheet!O425="","",Worksheet!O425)</f>
        <v/>
      </c>
      <c r="X406" t="str">
        <f>IF(Worksheet!F425=0,"",Worksheet!F425)</f>
        <v/>
      </c>
      <c r="Y406" t="str">
        <f>IF(Worksheet!P425=0,"",Worksheet!P425)</f>
        <v/>
      </c>
      <c r="AD406" s="21"/>
      <c r="AE406" s="21"/>
    </row>
    <row r="407" spans="1:31" x14ac:dyDescent="0.25">
      <c r="A407" t="str">
        <f>IF(ISERROR(VLOOKUP(Worksheet!N426,MeasureLookup,2,FALSE))=FALSE,VLOOKUP(Worksheet!N426,MeasureLookup,2,FALSE),"")</f>
        <v/>
      </c>
      <c r="D407">
        <f>IF(ISERROR(Worksheet!P426)=FALSE,Worksheet!P426,"")</f>
        <v>0</v>
      </c>
      <c r="E407" s="6" t="s">
        <v>727</v>
      </c>
      <c r="F407" s="178"/>
      <c r="G407" s="178"/>
      <c r="H407" s="224" t="str">
        <f>IF(Worksheet!AN426&lt;&gt;"",IF(Worksheet!AN426&gt;0,Worksheet!AN426/IF(Worksheet!M426&gt;0,Worksheet!M426,Worksheet!L426),""),"")</f>
        <v/>
      </c>
      <c r="I407" s="225">
        <f>IF(ISBLANK(Worksheet!L426)=FALSE,Worksheet!L426,"")</f>
        <v>0</v>
      </c>
      <c r="J407" s="226" t="str">
        <f>IF(Worksheet!L426&lt;&gt;0, IFERROR(VLOOKUP(Worksheet!$C$12,SavingsSupportTable,3,FALSE)*Worksheet!AO426*IFERROR(1+VLOOKUP(Worksheet!$C$12,SavingsSupportTable,MATCH(Worksheet!$G$13,HVACe_Options,0)+4,FALSE),1)/IF(Worksheet!M426&gt;0,Worksheet!M426,Worksheet!L426),""),"")</f>
        <v/>
      </c>
      <c r="K407" s="226" t="str">
        <f>IF(Worksheet!L426&lt;&gt;0, IFERROR(VLOOKUP(Worksheet!$C$12,SavingsSupportTable,2,FALSE)*Worksheet!AO426*IF(IFERROR(MATCH(Worksheet!$G$13,HVACe_Options,0),0)&gt;0,1+VLOOKUP(Worksheet!$C$12,SavingsSupportTable,4,FALSE),1)/IF(Worksheet!M426&gt;0,Worksheet!M426,Worksheet!L426),""),"")</f>
        <v/>
      </c>
      <c r="L407" s="226" t="str">
        <f t="shared" si="12"/>
        <v/>
      </c>
      <c r="M407" s="226" t="str">
        <f>IF(Worksheet!L426&lt;&gt;0,IFERROR(VLOOKUP(Worksheet!$C$12,SavingsSupportTable,3,FALSE)*Worksheet!AO426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426&gt;0,Worksheet!M426,Worksheet!L426),0),"")</f>
        <v/>
      </c>
      <c r="N407" s="226" t="str">
        <f t="shared" si="13"/>
        <v/>
      </c>
      <c r="R407">
        <f>IF(ISBLANK(Worksheet!M426)=FALSE,Worksheet!M426,"")</f>
        <v>0</v>
      </c>
      <c r="S407" t="str">
        <f>IF(Worksheet!A426="-","",IF(Worksheet!A426="",S406,Worksheet!A426))</f>
        <v/>
      </c>
      <c r="T407" t="str">
        <f>IF(S407="","",IF(AND(Worksheet!G426="",Worksheet!H426="")=TRUE,T406,IF(Worksheet!G426="","",Worksheet!G426)))</f>
        <v/>
      </c>
      <c r="U407" t="str">
        <f>IF(S407="","",IF(AND(Worksheet!G426="",Worksheet!H426="")=TRUE,U406,IF(Worksheet!H426="","",Worksheet!H426)))</f>
        <v/>
      </c>
      <c r="V407" t="str">
        <f>IF(Worksheet!N426="","",Worksheet!N426)</f>
        <v/>
      </c>
      <c r="W407" t="str">
        <f>IF(Worksheet!O426="","",Worksheet!O426)</f>
        <v/>
      </c>
      <c r="X407" t="str">
        <f>IF(Worksheet!F426=0,"",Worksheet!F426)</f>
        <v/>
      </c>
      <c r="Y407" t="str">
        <f>IF(Worksheet!P426=0,"",Worksheet!P426)</f>
        <v/>
      </c>
      <c r="AD407" s="21"/>
      <c r="AE407" s="21"/>
    </row>
    <row r="408" spans="1:31" x14ac:dyDescent="0.25">
      <c r="A408" t="str">
        <f>IF(ISERROR(VLOOKUP(Worksheet!N427,MeasureLookup,2,FALSE))=FALSE,VLOOKUP(Worksheet!N427,MeasureLookup,2,FALSE),"")</f>
        <v/>
      </c>
      <c r="D408">
        <f>IF(ISERROR(Worksheet!P427)=FALSE,Worksheet!P427,"")</f>
        <v>0</v>
      </c>
      <c r="E408" s="6" t="s">
        <v>727</v>
      </c>
      <c r="F408" s="178"/>
      <c r="G408" s="178"/>
      <c r="H408" s="224" t="str">
        <f>IF(Worksheet!AN427&lt;&gt;"",IF(Worksheet!AN427&gt;0,Worksheet!AN427/IF(Worksheet!M427&gt;0,Worksheet!M427,Worksheet!L427),""),"")</f>
        <v/>
      </c>
      <c r="I408" s="225">
        <f>IF(ISBLANK(Worksheet!L427)=FALSE,Worksheet!L427,"")</f>
        <v>0</v>
      </c>
      <c r="J408" s="226" t="str">
        <f>IF(Worksheet!L427&lt;&gt;0, IFERROR(VLOOKUP(Worksheet!$C$12,SavingsSupportTable,3,FALSE)*Worksheet!AO427*IFERROR(1+VLOOKUP(Worksheet!$C$12,SavingsSupportTable,MATCH(Worksheet!$G$13,HVACe_Options,0)+4,FALSE),1)/IF(Worksheet!M427&gt;0,Worksheet!M427,Worksheet!L427),""),"")</f>
        <v/>
      </c>
      <c r="K408" s="226" t="str">
        <f>IF(Worksheet!L427&lt;&gt;0, IFERROR(VLOOKUP(Worksheet!$C$12,SavingsSupportTable,2,FALSE)*Worksheet!AO427*IF(IFERROR(MATCH(Worksheet!$G$13,HVACe_Options,0),0)&gt;0,1+VLOOKUP(Worksheet!$C$12,SavingsSupportTable,4,FALSE),1)/IF(Worksheet!M427&gt;0,Worksheet!M427,Worksheet!L427),""),"")</f>
        <v/>
      </c>
      <c r="L408" s="226" t="str">
        <f t="shared" si="12"/>
        <v/>
      </c>
      <c r="M408" s="226" t="str">
        <f>IF(Worksheet!L427&lt;&gt;0,IFERROR(VLOOKUP(Worksheet!$C$12,SavingsSupportTable,3,FALSE)*Worksheet!AO427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427&gt;0,Worksheet!M427,Worksheet!L427),0),"")</f>
        <v/>
      </c>
      <c r="N408" s="226" t="str">
        <f t="shared" si="13"/>
        <v/>
      </c>
      <c r="R408">
        <f>IF(ISBLANK(Worksheet!M427)=FALSE,Worksheet!M427,"")</f>
        <v>0</v>
      </c>
      <c r="S408" t="str">
        <f>IF(Worksheet!A427="-","",IF(Worksheet!A427="",S407,Worksheet!A427))</f>
        <v/>
      </c>
      <c r="T408" t="str">
        <f>IF(S408="","",IF(AND(Worksheet!G427="",Worksheet!H427="")=TRUE,T407,IF(Worksheet!G427="","",Worksheet!G427)))</f>
        <v/>
      </c>
      <c r="U408" t="str">
        <f>IF(S408="","",IF(AND(Worksheet!G427="",Worksheet!H427="")=TRUE,U407,IF(Worksheet!H427="","",Worksheet!H427)))</f>
        <v/>
      </c>
      <c r="V408" t="str">
        <f>IF(Worksheet!N427="","",Worksheet!N427)</f>
        <v/>
      </c>
      <c r="W408" t="str">
        <f>IF(Worksheet!O427="","",Worksheet!O427)</f>
        <v/>
      </c>
      <c r="X408" t="str">
        <f>IF(Worksheet!F427=0,"",Worksheet!F427)</f>
        <v/>
      </c>
      <c r="Y408" t="str">
        <f>IF(Worksheet!P427=0,"",Worksheet!P427)</f>
        <v/>
      </c>
      <c r="AD408" s="21"/>
      <c r="AE408" s="21"/>
    </row>
    <row r="409" spans="1:31" x14ac:dyDescent="0.25">
      <c r="A409" t="str">
        <f>IF(ISERROR(VLOOKUP(Worksheet!N428,MeasureLookup,2,FALSE))=FALSE,VLOOKUP(Worksheet!N428,MeasureLookup,2,FALSE),"")</f>
        <v/>
      </c>
      <c r="D409">
        <f>IF(ISERROR(Worksheet!P428)=FALSE,Worksheet!P428,"")</f>
        <v>0</v>
      </c>
      <c r="E409" s="6" t="s">
        <v>727</v>
      </c>
      <c r="F409" s="178"/>
      <c r="G409" s="178"/>
      <c r="H409" s="224" t="str">
        <f>IF(Worksheet!AN428&lt;&gt;"",IF(Worksheet!AN428&gt;0,Worksheet!AN428/IF(Worksheet!M428&gt;0,Worksheet!M428,Worksheet!L428),""),"")</f>
        <v/>
      </c>
      <c r="I409" s="225">
        <f>IF(ISBLANK(Worksheet!L428)=FALSE,Worksheet!L428,"")</f>
        <v>0</v>
      </c>
      <c r="J409" s="226" t="str">
        <f>IF(Worksheet!L428&lt;&gt;0, IFERROR(VLOOKUP(Worksheet!$C$12,SavingsSupportTable,3,FALSE)*Worksheet!AO428*IFERROR(1+VLOOKUP(Worksheet!$C$12,SavingsSupportTable,MATCH(Worksheet!$G$13,HVACe_Options,0)+4,FALSE),1)/IF(Worksheet!M428&gt;0,Worksheet!M428,Worksheet!L428),""),"")</f>
        <v/>
      </c>
      <c r="K409" s="226" t="str">
        <f>IF(Worksheet!L428&lt;&gt;0, IFERROR(VLOOKUP(Worksheet!$C$12,SavingsSupportTable,2,FALSE)*Worksheet!AO428*IF(IFERROR(MATCH(Worksheet!$G$13,HVACe_Options,0),0)&gt;0,1+VLOOKUP(Worksheet!$C$12,SavingsSupportTable,4,FALSE),1)/IF(Worksheet!M428&gt;0,Worksheet!M428,Worksheet!L428),""),"")</f>
        <v/>
      </c>
      <c r="L409" s="226" t="str">
        <f t="shared" si="12"/>
        <v/>
      </c>
      <c r="M409" s="226" t="str">
        <f>IF(Worksheet!L428&lt;&gt;0,IFERROR(VLOOKUP(Worksheet!$C$12,SavingsSupportTable,3,FALSE)*Worksheet!AO428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428&gt;0,Worksheet!M428,Worksheet!L428),0),"")</f>
        <v/>
      </c>
      <c r="N409" s="226" t="str">
        <f t="shared" si="13"/>
        <v/>
      </c>
      <c r="R409">
        <f>IF(ISBLANK(Worksheet!M428)=FALSE,Worksheet!M428,"")</f>
        <v>0</v>
      </c>
      <c r="S409" t="str">
        <f>IF(Worksheet!A428="-","",IF(Worksheet!A428="",S408,Worksheet!A428))</f>
        <v/>
      </c>
      <c r="T409" t="str">
        <f>IF(S409="","",IF(AND(Worksheet!G428="",Worksheet!H428="")=TRUE,T408,IF(Worksheet!G428="","",Worksheet!G428)))</f>
        <v/>
      </c>
      <c r="U409" t="str">
        <f>IF(S409="","",IF(AND(Worksheet!G428="",Worksheet!H428="")=TRUE,U408,IF(Worksheet!H428="","",Worksheet!H428)))</f>
        <v/>
      </c>
      <c r="V409" t="str">
        <f>IF(Worksheet!N428="","",Worksheet!N428)</f>
        <v/>
      </c>
      <c r="W409" t="str">
        <f>IF(Worksheet!O428="","",Worksheet!O428)</f>
        <v/>
      </c>
      <c r="X409" t="str">
        <f>IF(Worksheet!F428=0,"",Worksheet!F428)</f>
        <v/>
      </c>
      <c r="Y409" t="str">
        <f>IF(Worksheet!P428=0,"",Worksheet!P428)</f>
        <v/>
      </c>
      <c r="AD409" s="21"/>
      <c r="AE409" s="21"/>
    </row>
    <row r="410" spans="1:31" x14ac:dyDescent="0.25">
      <c r="A410" t="str">
        <f>IF(ISERROR(VLOOKUP(Worksheet!N429,MeasureLookup,2,FALSE))=FALSE,VLOOKUP(Worksheet!N429,MeasureLookup,2,FALSE),"")</f>
        <v/>
      </c>
      <c r="D410">
        <f>IF(ISERROR(Worksheet!P429)=FALSE,Worksheet!P429,"")</f>
        <v>0</v>
      </c>
      <c r="E410" s="6" t="s">
        <v>727</v>
      </c>
      <c r="F410" s="178"/>
      <c r="G410" s="178"/>
      <c r="H410" s="224" t="str">
        <f>IF(Worksheet!AN429&lt;&gt;"",IF(Worksheet!AN429&gt;0,Worksheet!AN429/IF(Worksheet!M429&gt;0,Worksheet!M429,Worksheet!L429),""),"")</f>
        <v/>
      </c>
      <c r="I410" s="225">
        <f>IF(ISBLANK(Worksheet!L429)=FALSE,Worksheet!L429,"")</f>
        <v>0</v>
      </c>
      <c r="J410" s="226" t="str">
        <f>IF(Worksheet!L429&lt;&gt;0, IFERROR(VLOOKUP(Worksheet!$C$12,SavingsSupportTable,3,FALSE)*Worksheet!AO429*IFERROR(1+VLOOKUP(Worksheet!$C$12,SavingsSupportTable,MATCH(Worksheet!$G$13,HVACe_Options,0)+4,FALSE),1)/IF(Worksheet!M429&gt;0,Worksheet!M429,Worksheet!L429),""),"")</f>
        <v/>
      </c>
      <c r="K410" s="226" t="str">
        <f>IF(Worksheet!L429&lt;&gt;0, IFERROR(VLOOKUP(Worksheet!$C$12,SavingsSupportTable,2,FALSE)*Worksheet!AO429*IF(IFERROR(MATCH(Worksheet!$G$13,HVACe_Options,0),0)&gt;0,1+VLOOKUP(Worksheet!$C$12,SavingsSupportTable,4,FALSE),1)/IF(Worksheet!M429&gt;0,Worksheet!M429,Worksheet!L429),""),"")</f>
        <v/>
      </c>
      <c r="L410" s="226" t="str">
        <f t="shared" si="12"/>
        <v/>
      </c>
      <c r="M410" s="226" t="str">
        <f>IF(Worksheet!L429&lt;&gt;0,IFERROR(VLOOKUP(Worksheet!$C$12,SavingsSupportTable,3,FALSE)*Worksheet!AO429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429&gt;0,Worksheet!M429,Worksheet!L429),0),"")</f>
        <v/>
      </c>
      <c r="N410" s="226" t="str">
        <f t="shared" si="13"/>
        <v/>
      </c>
      <c r="R410">
        <f>IF(ISBLANK(Worksheet!M429)=FALSE,Worksheet!M429,"")</f>
        <v>0</v>
      </c>
      <c r="S410" t="str">
        <f>IF(Worksheet!A429="-","",IF(Worksheet!A429="",S409,Worksheet!A429))</f>
        <v/>
      </c>
      <c r="T410" t="str">
        <f>IF(S410="","",IF(AND(Worksheet!G429="",Worksheet!H429="")=TRUE,T409,IF(Worksheet!G429="","",Worksheet!G429)))</f>
        <v/>
      </c>
      <c r="U410" t="str">
        <f>IF(S410="","",IF(AND(Worksheet!G429="",Worksheet!H429="")=TRUE,U409,IF(Worksheet!H429="","",Worksheet!H429)))</f>
        <v/>
      </c>
      <c r="V410" t="str">
        <f>IF(Worksheet!N429="","",Worksheet!N429)</f>
        <v/>
      </c>
      <c r="W410" t="str">
        <f>IF(Worksheet!O429="","",Worksheet!O429)</f>
        <v/>
      </c>
      <c r="X410" t="str">
        <f>IF(Worksheet!F429=0,"",Worksheet!F429)</f>
        <v/>
      </c>
      <c r="Y410" t="str">
        <f>IF(Worksheet!P429=0,"",Worksheet!P429)</f>
        <v/>
      </c>
      <c r="AD410" s="21"/>
      <c r="AE410" s="21"/>
    </row>
    <row r="411" spans="1:31" x14ac:dyDescent="0.25">
      <c r="A411" t="str">
        <f>IF(ISERROR(VLOOKUP(Worksheet!N430,MeasureLookup,2,FALSE))=FALSE,VLOOKUP(Worksheet!N430,MeasureLookup,2,FALSE),"")</f>
        <v/>
      </c>
      <c r="D411">
        <f>IF(ISERROR(Worksheet!P430)=FALSE,Worksheet!P430,"")</f>
        <v>0</v>
      </c>
      <c r="E411" s="6" t="s">
        <v>727</v>
      </c>
      <c r="F411" s="178"/>
      <c r="G411" s="178"/>
      <c r="H411" s="224" t="str">
        <f>IF(Worksheet!AN430&lt;&gt;"",IF(Worksheet!AN430&gt;0,Worksheet!AN430/IF(Worksheet!M430&gt;0,Worksheet!M430,Worksheet!L430),""),"")</f>
        <v/>
      </c>
      <c r="I411" s="225">
        <f>IF(ISBLANK(Worksheet!L430)=FALSE,Worksheet!L430,"")</f>
        <v>0</v>
      </c>
      <c r="J411" s="226" t="str">
        <f>IF(Worksheet!L430&lt;&gt;0, IFERROR(VLOOKUP(Worksheet!$C$12,SavingsSupportTable,3,FALSE)*Worksheet!AO430*IFERROR(1+VLOOKUP(Worksheet!$C$12,SavingsSupportTable,MATCH(Worksheet!$G$13,HVACe_Options,0)+4,FALSE),1)/IF(Worksheet!M430&gt;0,Worksheet!M430,Worksheet!L430),""),"")</f>
        <v/>
      </c>
      <c r="K411" s="226" t="str">
        <f>IF(Worksheet!L430&lt;&gt;0, IFERROR(VLOOKUP(Worksheet!$C$12,SavingsSupportTable,2,FALSE)*Worksheet!AO430*IF(IFERROR(MATCH(Worksheet!$G$13,HVACe_Options,0),0)&gt;0,1+VLOOKUP(Worksheet!$C$12,SavingsSupportTable,4,FALSE),1)/IF(Worksheet!M430&gt;0,Worksheet!M430,Worksheet!L430),""),"")</f>
        <v/>
      </c>
      <c r="L411" s="226" t="str">
        <f t="shared" si="12"/>
        <v/>
      </c>
      <c r="M411" s="226" t="str">
        <f>IF(Worksheet!L430&lt;&gt;0,IFERROR(VLOOKUP(Worksheet!$C$12,SavingsSupportTable,3,FALSE)*Worksheet!AO430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430&gt;0,Worksheet!M430,Worksheet!L430),0),"")</f>
        <v/>
      </c>
      <c r="N411" s="226" t="str">
        <f t="shared" si="13"/>
        <v/>
      </c>
      <c r="R411">
        <f>IF(ISBLANK(Worksheet!M430)=FALSE,Worksheet!M430,"")</f>
        <v>0</v>
      </c>
      <c r="S411" t="str">
        <f>IF(Worksheet!A430="-","",IF(Worksheet!A430="",S410,Worksheet!A430))</f>
        <v/>
      </c>
      <c r="T411" t="str">
        <f>IF(S411="","",IF(AND(Worksheet!G430="",Worksheet!H430="")=TRUE,T410,IF(Worksheet!G430="","",Worksheet!G430)))</f>
        <v/>
      </c>
      <c r="U411" t="str">
        <f>IF(S411="","",IF(AND(Worksheet!G430="",Worksheet!H430="")=TRUE,U410,IF(Worksheet!H430="","",Worksheet!H430)))</f>
        <v/>
      </c>
      <c r="V411" t="str">
        <f>IF(Worksheet!N430="","",Worksheet!N430)</f>
        <v/>
      </c>
      <c r="W411" t="str">
        <f>IF(Worksheet!O430="","",Worksheet!O430)</f>
        <v/>
      </c>
      <c r="X411" t="str">
        <f>IF(Worksheet!F430=0,"",Worksheet!F430)</f>
        <v/>
      </c>
      <c r="Y411" t="str">
        <f>IF(Worksheet!P430=0,"",Worksheet!P430)</f>
        <v/>
      </c>
      <c r="AD411" s="21"/>
      <c r="AE411" s="21"/>
    </row>
    <row r="412" spans="1:31" x14ac:dyDescent="0.25">
      <c r="A412" t="str">
        <f>IF(ISERROR(VLOOKUP(Worksheet!N431,MeasureLookup,2,FALSE))=FALSE,VLOOKUP(Worksheet!N431,MeasureLookup,2,FALSE),"")</f>
        <v/>
      </c>
      <c r="D412">
        <f>IF(ISERROR(Worksheet!P431)=FALSE,Worksheet!P431,"")</f>
        <v>0</v>
      </c>
      <c r="E412" s="6" t="s">
        <v>727</v>
      </c>
      <c r="F412" s="178"/>
      <c r="G412" s="178"/>
      <c r="H412" s="224" t="str">
        <f>IF(Worksheet!AN431&lt;&gt;"",IF(Worksheet!AN431&gt;0,Worksheet!AN431/IF(Worksheet!M431&gt;0,Worksheet!M431,Worksheet!L431),""),"")</f>
        <v/>
      </c>
      <c r="I412" s="225">
        <f>IF(ISBLANK(Worksheet!L431)=FALSE,Worksheet!L431,"")</f>
        <v>0</v>
      </c>
      <c r="J412" s="226" t="str">
        <f>IF(Worksheet!L431&lt;&gt;0, IFERROR(VLOOKUP(Worksheet!$C$12,SavingsSupportTable,3,FALSE)*Worksheet!AO431*IFERROR(1+VLOOKUP(Worksheet!$C$12,SavingsSupportTable,MATCH(Worksheet!$G$13,HVACe_Options,0)+4,FALSE),1)/IF(Worksheet!M431&gt;0,Worksheet!M431,Worksheet!L431),""),"")</f>
        <v/>
      </c>
      <c r="K412" s="226" t="str">
        <f>IF(Worksheet!L431&lt;&gt;0, IFERROR(VLOOKUP(Worksheet!$C$12,SavingsSupportTable,2,FALSE)*Worksheet!AO431*IF(IFERROR(MATCH(Worksheet!$G$13,HVACe_Options,0),0)&gt;0,1+VLOOKUP(Worksheet!$C$12,SavingsSupportTable,4,FALSE),1)/IF(Worksheet!M431&gt;0,Worksheet!M431,Worksheet!L431),""),"")</f>
        <v/>
      </c>
      <c r="L412" s="226" t="str">
        <f t="shared" si="12"/>
        <v/>
      </c>
      <c r="M412" s="226" t="str">
        <f>IF(Worksheet!L431&lt;&gt;0,IFERROR(VLOOKUP(Worksheet!$C$12,SavingsSupportTable,3,FALSE)*Worksheet!AO431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431&gt;0,Worksheet!M431,Worksheet!L431),0),"")</f>
        <v/>
      </c>
      <c r="N412" s="226" t="str">
        <f t="shared" si="13"/>
        <v/>
      </c>
      <c r="R412">
        <f>IF(ISBLANK(Worksheet!M431)=FALSE,Worksheet!M431,"")</f>
        <v>0</v>
      </c>
      <c r="S412" t="str">
        <f>IF(Worksheet!A431="-","",IF(Worksheet!A431="",S411,Worksheet!A431))</f>
        <v/>
      </c>
      <c r="T412" t="str">
        <f>IF(S412="","",IF(AND(Worksheet!G431="",Worksheet!H431="")=TRUE,T411,IF(Worksheet!G431="","",Worksheet!G431)))</f>
        <v/>
      </c>
      <c r="U412" t="str">
        <f>IF(S412="","",IF(AND(Worksheet!G431="",Worksheet!H431="")=TRUE,U411,IF(Worksheet!H431="","",Worksheet!H431)))</f>
        <v/>
      </c>
      <c r="V412" t="str">
        <f>IF(Worksheet!N431="","",Worksheet!N431)</f>
        <v/>
      </c>
      <c r="W412" t="str">
        <f>IF(Worksheet!O431="","",Worksheet!O431)</f>
        <v/>
      </c>
      <c r="X412" t="str">
        <f>IF(Worksheet!F431=0,"",Worksheet!F431)</f>
        <v/>
      </c>
      <c r="Y412" t="str">
        <f>IF(Worksheet!P431=0,"",Worksheet!P431)</f>
        <v/>
      </c>
      <c r="AD412" s="21"/>
      <c r="AE412" s="21"/>
    </row>
    <row r="413" spans="1:31" x14ac:dyDescent="0.25">
      <c r="A413" t="str">
        <f>IF(ISERROR(VLOOKUP(Worksheet!N432,MeasureLookup,2,FALSE))=FALSE,VLOOKUP(Worksheet!N432,MeasureLookup,2,FALSE),"")</f>
        <v/>
      </c>
      <c r="D413">
        <f>IF(ISERROR(Worksheet!P432)=FALSE,Worksheet!P432,"")</f>
        <v>0</v>
      </c>
      <c r="E413" s="6" t="s">
        <v>727</v>
      </c>
      <c r="F413" s="178"/>
      <c r="G413" s="178"/>
      <c r="H413" s="224" t="str">
        <f>IF(Worksheet!AN432&lt;&gt;"",IF(Worksheet!AN432&gt;0,Worksheet!AN432/IF(Worksheet!M432&gt;0,Worksheet!M432,Worksheet!L432),""),"")</f>
        <v/>
      </c>
      <c r="I413" s="225">
        <f>IF(ISBLANK(Worksheet!L432)=FALSE,Worksheet!L432,"")</f>
        <v>0</v>
      </c>
      <c r="J413" s="226" t="str">
        <f>IF(Worksheet!L432&lt;&gt;0, IFERROR(VLOOKUP(Worksheet!$C$12,SavingsSupportTable,3,FALSE)*Worksheet!AO432*IFERROR(1+VLOOKUP(Worksheet!$C$12,SavingsSupportTable,MATCH(Worksheet!$G$13,HVACe_Options,0)+4,FALSE),1)/IF(Worksheet!M432&gt;0,Worksheet!M432,Worksheet!L432),""),"")</f>
        <v/>
      </c>
      <c r="K413" s="226" t="str">
        <f>IF(Worksheet!L432&lt;&gt;0, IFERROR(VLOOKUP(Worksheet!$C$12,SavingsSupportTable,2,FALSE)*Worksheet!AO432*IF(IFERROR(MATCH(Worksheet!$G$13,HVACe_Options,0),0)&gt;0,1+VLOOKUP(Worksheet!$C$12,SavingsSupportTable,4,FALSE),1)/IF(Worksheet!M432&gt;0,Worksheet!M432,Worksheet!L432),""),"")</f>
        <v/>
      </c>
      <c r="L413" s="226" t="str">
        <f t="shared" si="12"/>
        <v/>
      </c>
      <c r="M413" s="226" t="str">
        <f>IF(Worksheet!L432&lt;&gt;0,IFERROR(VLOOKUP(Worksheet!$C$12,SavingsSupportTable,3,FALSE)*Worksheet!AO432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432&gt;0,Worksheet!M432,Worksheet!L432),0),"")</f>
        <v/>
      </c>
      <c r="N413" s="226" t="str">
        <f t="shared" si="13"/>
        <v/>
      </c>
      <c r="R413">
        <f>IF(ISBLANK(Worksheet!M432)=FALSE,Worksheet!M432,"")</f>
        <v>0</v>
      </c>
      <c r="S413" t="str">
        <f>IF(Worksheet!A432="-","",IF(Worksheet!A432="",S412,Worksheet!A432))</f>
        <v/>
      </c>
      <c r="T413" t="str">
        <f>IF(S413="","",IF(AND(Worksheet!G432="",Worksheet!H432="")=TRUE,T412,IF(Worksheet!G432="","",Worksheet!G432)))</f>
        <v/>
      </c>
      <c r="U413" t="str">
        <f>IF(S413="","",IF(AND(Worksheet!G432="",Worksheet!H432="")=TRUE,U412,IF(Worksheet!H432="","",Worksheet!H432)))</f>
        <v/>
      </c>
      <c r="V413" t="str">
        <f>IF(Worksheet!N432="","",Worksheet!N432)</f>
        <v/>
      </c>
      <c r="W413" t="str">
        <f>IF(Worksheet!O432="","",Worksheet!O432)</f>
        <v/>
      </c>
      <c r="X413" t="str">
        <f>IF(Worksheet!F432=0,"",Worksheet!F432)</f>
        <v/>
      </c>
      <c r="Y413" t="str">
        <f>IF(Worksheet!P432=0,"",Worksheet!P432)</f>
        <v/>
      </c>
      <c r="AD413" s="21"/>
      <c r="AE413" s="21"/>
    </row>
    <row r="414" spans="1:31" x14ac:dyDescent="0.25">
      <c r="A414" t="str">
        <f>IF(ISERROR(VLOOKUP(Worksheet!N433,MeasureLookup,2,FALSE))=FALSE,VLOOKUP(Worksheet!N433,MeasureLookup,2,FALSE),"")</f>
        <v/>
      </c>
      <c r="D414">
        <f>IF(ISERROR(Worksheet!P433)=FALSE,Worksheet!P433,"")</f>
        <v>0</v>
      </c>
      <c r="E414" s="6" t="s">
        <v>727</v>
      </c>
      <c r="F414" s="178"/>
      <c r="G414" s="178"/>
      <c r="H414" s="224" t="str">
        <f>IF(Worksheet!AN433&lt;&gt;"",IF(Worksheet!AN433&gt;0,Worksheet!AN433/IF(Worksheet!M433&gt;0,Worksheet!M433,Worksheet!L433),""),"")</f>
        <v/>
      </c>
      <c r="I414" s="225">
        <f>IF(ISBLANK(Worksheet!L433)=FALSE,Worksheet!L433,"")</f>
        <v>0</v>
      </c>
      <c r="J414" s="226" t="str">
        <f>IF(Worksheet!L433&lt;&gt;0, IFERROR(VLOOKUP(Worksheet!$C$12,SavingsSupportTable,3,FALSE)*Worksheet!AO433*IFERROR(1+VLOOKUP(Worksheet!$C$12,SavingsSupportTable,MATCH(Worksheet!$G$13,HVACe_Options,0)+4,FALSE),1)/IF(Worksheet!M433&gt;0,Worksheet!M433,Worksheet!L433),""),"")</f>
        <v/>
      </c>
      <c r="K414" s="226" t="str">
        <f>IF(Worksheet!L433&lt;&gt;0, IFERROR(VLOOKUP(Worksheet!$C$12,SavingsSupportTable,2,FALSE)*Worksheet!AO433*IF(IFERROR(MATCH(Worksheet!$G$13,HVACe_Options,0),0)&gt;0,1+VLOOKUP(Worksheet!$C$12,SavingsSupportTable,4,FALSE),1)/IF(Worksheet!M433&gt;0,Worksheet!M433,Worksheet!L433),""),"")</f>
        <v/>
      </c>
      <c r="L414" s="226" t="str">
        <f t="shared" si="12"/>
        <v/>
      </c>
      <c r="M414" s="226" t="str">
        <f>IF(Worksheet!L433&lt;&gt;0,IFERROR(VLOOKUP(Worksheet!$C$12,SavingsSupportTable,3,FALSE)*Worksheet!AO433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433&gt;0,Worksheet!M433,Worksheet!L433),0),"")</f>
        <v/>
      </c>
      <c r="N414" s="226" t="str">
        <f t="shared" si="13"/>
        <v/>
      </c>
      <c r="R414">
        <f>IF(ISBLANK(Worksheet!M433)=FALSE,Worksheet!M433,"")</f>
        <v>0</v>
      </c>
      <c r="S414" t="str">
        <f>IF(Worksheet!A433="-","",IF(Worksheet!A433="",S413,Worksheet!A433))</f>
        <v/>
      </c>
      <c r="T414" t="str">
        <f>IF(S414="","",IF(AND(Worksheet!G433="",Worksheet!H433="")=TRUE,T413,IF(Worksheet!G433="","",Worksheet!G433)))</f>
        <v/>
      </c>
      <c r="U414" t="str">
        <f>IF(S414="","",IF(AND(Worksheet!G433="",Worksheet!H433="")=TRUE,U413,IF(Worksheet!H433="","",Worksheet!H433)))</f>
        <v/>
      </c>
      <c r="V414" t="str">
        <f>IF(Worksheet!N433="","",Worksheet!N433)</f>
        <v/>
      </c>
      <c r="W414" t="str">
        <f>IF(Worksheet!O433="","",Worksheet!O433)</f>
        <v/>
      </c>
      <c r="X414" t="str">
        <f>IF(Worksheet!F433=0,"",Worksheet!F433)</f>
        <v/>
      </c>
      <c r="Y414" t="str">
        <f>IF(Worksheet!P433=0,"",Worksheet!P433)</f>
        <v/>
      </c>
      <c r="AD414" s="21"/>
      <c r="AE414" s="21"/>
    </row>
    <row r="415" spans="1:31" x14ac:dyDescent="0.25">
      <c r="A415" t="str">
        <f>IF(ISERROR(VLOOKUP(Worksheet!N434,MeasureLookup,2,FALSE))=FALSE,VLOOKUP(Worksheet!N434,MeasureLookup,2,FALSE),"")</f>
        <v/>
      </c>
      <c r="D415">
        <f>IF(ISERROR(Worksheet!P434)=FALSE,Worksheet!P434,"")</f>
        <v>0</v>
      </c>
      <c r="E415" s="6" t="s">
        <v>727</v>
      </c>
      <c r="F415" s="178"/>
      <c r="G415" s="178"/>
      <c r="H415" s="224" t="str">
        <f>IF(Worksheet!AN434&lt;&gt;"",IF(Worksheet!AN434&gt;0,Worksheet!AN434/IF(Worksheet!M434&gt;0,Worksheet!M434,Worksheet!L434),""),"")</f>
        <v/>
      </c>
      <c r="I415" s="225">
        <f>IF(ISBLANK(Worksheet!L434)=FALSE,Worksheet!L434,"")</f>
        <v>0</v>
      </c>
      <c r="J415" s="226" t="str">
        <f>IF(Worksheet!L434&lt;&gt;0, IFERROR(VLOOKUP(Worksheet!$C$12,SavingsSupportTable,3,FALSE)*Worksheet!AO434*IFERROR(1+VLOOKUP(Worksheet!$C$12,SavingsSupportTable,MATCH(Worksheet!$G$13,HVACe_Options,0)+4,FALSE),1)/IF(Worksheet!M434&gt;0,Worksheet!M434,Worksheet!L434),""),"")</f>
        <v/>
      </c>
      <c r="K415" s="226" t="str">
        <f>IF(Worksheet!L434&lt;&gt;0, IFERROR(VLOOKUP(Worksheet!$C$12,SavingsSupportTable,2,FALSE)*Worksheet!AO434*IF(IFERROR(MATCH(Worksheet!$G$13,HVACe_Options,0),0)&gt;0,1+VLOOKUP(Worksheet!$C$12,SavingsSupportTable,4,FALSE),1)/IF(Worksheet!M434&gt;0,Worksheet!M434,Worksheet!L434),""),"")</f>
        <v/>
      </c>
      <c r="L415" s="226" t="str">
        <f t="shared" si="12"/>
        <v/>
      </c>
      <c r="M415" s="226" t="str">
        <f>IF(Worksheet!L434&lt;&gt;0,IFERROR(VLOOKUP(Worksheet!$C$12,SavingsSupportTable,3,FALSE)*Worksheet!AO434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434&gt;0,Worksheet!M434,Worksheet!L434),0),"")</f>
        <v/>
      </c>
      <c r="N415" s="226" t="str">
        <f t="shared" si="13"/>
        <v/>
      </c>
      <c r="R415">
        <f>IF(ISBLANK(Worksheet!M434)=FALSE,Worksheet!M434,"")</f>
        <v>0</v>
      </c>
      <c r="S415" t="str">
        <f>IF(Worksheet!A434="-","",IF(Worksheet!A434="",S414,Worksheet!A434))</f>
        <v/>
      </c>
      <c r="T415" t="str">
        <f>IF(S415="","",IF(AND(Worksheet!G434="",Worksheet!H434="")=TRUE,T414,IF(Worksheet!G434="","",Worksheet!G434)))</f>
        <v/>
      </c>
      <c r="U415" t="str">
        <f>IF(S415="","",IF(AND(Worksheet!G434="",Worksheet!H434="")=TRUE,U414,IF(Worksheet!H434="","",Worksheet!H434)))</f>
        <v/>
      </c>
      <c r="V415" t="str">
        <f>IF(Worksheet!N434="","",Worksheet!N434)</f>
        <v/>
      </c>
      <c r="W415" t="str">
        <f>IF(Worksheet!O434="","",Worksheet!O434)</f>
        <v/>
      </c>
      <c r="X415" t="str">
        <f>IF(Worksheet!F434=0,"",Worksheet!F434)</f>
        <v/>
      </c>
      <c r="Y415" t="str">
        <f>IF(Worksheet!P434=0,"",Worksheet!P434)</f>
        <v/>
      </c>
      <c r="AD415" s="21"/>
      <c r="AE415" s="21"/>
    </row>
    <row r="416" spans="1:31" x14ac:dyDescent="0.25">
      <c r="A416" t="str">
        <f>IF(ISERROR(VLOOKUP(Worksheet!N435,MeasureLookup,2,FALSE))=FALSE,VLOOKUP(Worksheet!N435,MeasureLookup,2,FALSE),"")</f>
        <v/>
      </c>
      <c r="D416">
        <f>IF(ISERROR(Worksheet!P435)=FALSE,Worksheet!P435,"")</f>
        <v>0</v>
      </c>
      <c r="E416" s="6" t="s">
        <v>727</v>
      </c>
      <c r="F416" s="178"/>
      <c r="G416" s="178"/>
      <c r="H416" s="224" t="str">
        <f>IF(Worksheet!AN435&lt;&gt;"",IF(Worksheet!AN435&gt;0,Worksheet!AN435/IF(Worksheet!M435&gt;0,Worksheet!M435,Worksheet!L435),""),"")</f>
        <v/>
      </c>
      <c r="I416" s="225">
        <f>IF(ISBLANK(Worksheet!L435)=FALSE,Worksheet!L435,"")</f>
        <v>0</v>
      </c>
      <c r="J416" s="226" t="str">
        <f>IF(Worksheet!L435&lt;&gt;0, IFERROR(VLOOKUP(Worksheet!$C$12,SavingsSupportTable,3,FALSE)*Worksheet!AO435*IFERROR(1+VLOOKUP(Worksheet!$C$12,SavingsSupportTable,MATCH(Worksheet!$G$13,HVACe_Options,0)+4,FALSE),1)/IF(Worksheet!M435&gt;0,Worksheet!M435,Worksheet!L435),""),"")</f>
        <v/>
      </c>
      <c r="K416" s="226" t="str">
        <f>IF(Worksheet!L435&lt;&gt;0, IFERROR(VLOOKUP(Worksheet!$C$12,SavingsSupportTable,2,FALSE)*Worksheet!AO435*IF(IFERROR(MATCH(Worksheet!$G$13,HVACe_Options,0),0)&gt;0,1+VLOOKUP(Worksheet!$C$12,SavingsSupportTable,4,FALSE),1)/IF(Worksheet!M435&gt;0,Worksheet!M435,Worksheet!L435),""),"")</f>
        <v/>
      </c>
      <c r="L416" s="226" t="str">
        <f t="shared" si="12"/>
        <v/>
      </c>
      <c r="M416" s="226" t="str">
        <f>IF(Worksheet!L435&lt;&gt;0,IFERROR(VLOOKUP(Worksheet!$C$12,SavingsSupportTable,3,FALSE)*Worksheet!AO435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435&gt;0,Worksheet!M435,Worksheet!L435),0),"")</f>
        <v/>
      </c>
      <c r="N416" s="226" t="str">
        <f t="shared" si="13"/>
        <v/>
      </c>
      <c r="R416">
        <f>IF(ISBLANK(Worksheet!M435)=FALSE,Worksheet!M435,"")</f>
        <v>0</v>
      </c>
      <c r="S416" t="str">
        <f>IF(Worksheet!A435="-","",IF(Worksheet!A435="",S415,Worksheet!A435))</f>
        <v/>
      </c>
      <c r="T416" t="str">
        <f>IF(S416="","",IF(AND(Worksheet!G435="",Worksheet!H435="")=TRUE,T415,IF(Worksheet!G435="","",Worksheet!G435)))</f>
        <v/>
      </c>
      <c r="U416" t="str">
        <f>IF(S416="","",IF(AND(Worksheet!G435="",Worksheet!H435="")=TRUE,U415,IF(Worksheet!H435="","",Worksheet!H435)))</f>
        <v/>
      </c>
      <c r="V416" t="str">
        <f>IF(Worksheet!N435="","",Worksheet!N435)</f>
        <v/>
      </c>
      <c r="W416" t="str">
        <f>IF(Worksheet!O435="","",Worksheet!O435)</f>
        <v/>
      </c>
      <c r="X416" t="str">
        <f>IF(Worksheet!F435=0,"",Worksheet!F435)</f>
        <v/>
      </c>
      <c r="Y416" t="str">
        <f>IF(Worksheet!P435=0,"",Worksheet!P435)</f>
        <v/>
      </c>
      <c r="AD416" s="21"/>
      <c r="AE416" s="21"/>
    </row>
    <row r="417" spans="1:31" x14ac:dyDescent="0.25">
      <c r="A417" t="str">
        <f>IF(ISERROR(VLOOKUP(Worksheet!N436,MeasureLookup,2,FALSE))=FALSE,VLOOKUP(Worksheet!N436,MeasureLookup,2,FALSE),"")</f>
        <v/>
      </c>
      <c r="D417">
        <f>IF(ISERROR(Worksheet!P436)=FALSE,Worksheet!P436,"")</f>
        <v>0</v>
      </c>
      <c r="E417" s="6" t="s">
        <v>727</v>
      </c>
      <c r="F417" s="178"/>
      <c r="G417" s="178"/>
      <c r="H417" s="224" t="str">
        <f>IF(Worksheet!AN436&lt;&gt;"",IF(Worksheet!AN436&gt;0,Worksheet!AN436/IF(Worksheet!M436&gt;0,Worksheet!M436,Worksheet!L436),""),"")</f>
        <v/>
      </c>
      <c r="I417" s="225">
        <f>IF(ISBLANK(Worksheet!L436)=FALSE,Worksheet!L436,"")</f>
        <v>0</v>
      </c>
      <c r="J417" s="226" t="str">
        <f>IF(Worksheet!L436&lt;&gt;0, IFERROR(VLOOKUP(Worksheet!$C$12,SavingsSupportTable,3,FALSE)*Worksheet!AO436*IFERROR(1+VLOOKUP(Worksheet!$C$12,SavingsSupportTable,MATCH(Worksheet!$G$13,HVACe_Options,0)+4,FALSE),1)/IF(Worksheet!M436&gt;0,Worksheet!M436,Worksheet!L436),""),"")</f>
        <v/>
      </c>
      <c r="K417" s="226" t="str">
        <f>IF(Worksheet!L436&lt;&gt;0, IFERROR(VLOOKUP(Worksheet!$C$12,SavingsSupportTable,2,FALSE)*Worksheet!AO436*IF(IFERROR(MATCH(Worksheet!$G$13,HVACe_Options,0),0)&gt;0,1+VLOOKUP(Worksheet!$C$12,SavingsSupportTable,4,FALSE),1)/IF(Worksheet!M436&gt;0,Worksheet!M436,Worksheet!L436),""),"")</f>
        <v/>
      </c>
      <c r="L417" s="226" t="str">
        <f t="shared" si="12"/>
        <v/>
      </c>
      <c r="M417" s="226" t="str">
        <f>IF(Worksheet!L436&lt;&gt;0,IFERROR(VLOOKUP(Worksheet!$C$12,SavingsSupportTable,3,FALSE)*Worksheet!AO436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436&gt;0,Worksheet!M436,Worksheet!L436),0),"")</f>
        <v/>
      </c>
      <c r="N417" s="226" t="str">
        <f t="shared" si="13"/>
        <v/>
      </c>
      <c r="R417">
        <f>IF(ISBLANK(Worksheet!M436)=FALSE,Worksheet!M436,"")</f>
        <v>0</v>
      </c>
      <c r="S417" t="str">
        <f>IF(Worksheet!A436="-","",IF(Worksheet!A436="",S416,Worksheet!A436))</f>
        <v/>
      </c>
      <c r="T417" t="str">
        <f>IF(S417="","",IF(AND(Worksheet!G436="",Worksheet!H436="")=TRUE,T416,IF(Worksheet!G436="","",Worksheet!G436)))</f>
        <v/>
      </c>
      <c r="U417" t="str">
        <f>IF(S417="","",IF(AND(Worksheet!G436="",Worksheet!H436="")=TRUE,U416,IF(Worksheet!H436="","",Worksheet!H436)))</f>
        <v/>
      </c>
      <c r="V417" t="str">
        <f>IF(Worksheet!N436="","",Worksheet!N436)</f>
        <v/>
      </c>
      <c r="W417" t="str">
        <f>IF(Worksheet!O436="","",Worksheet!O436)</f>
        <v/>
      </c>
      <c r="X417" t="str">
        <f>IF(Worksheet!F436=0,"",Worksheet!F436)</f>
        <v/>
      </c>
      <c r="Y417" t="str">
        <f>IF(Worksheet!P436=0,"",Worksheet!P436)</f>
        <v/>
      </c>
      <c r="AD417" s="21"/>
      <c r="AE417" s="21"/>
    </row>
    <row r="418" spans="1:31" x14ac:dyDescent="0.25">
      <c r="A418" t="str">
        <f>IF(ISERROR(VLOOKUP(Worksheet!N437,MeasureLookup,2,FALSE))=FALSE,VLOOKUP(Worksheet!N437,MeasureLookup,2,FALSE),"")</f>
        <v/>
      </c>
      <c r="D418">
        <f>IF(ISERROR(Worksheet!P437)=FALSE,Worksheet!P437,"")</f>
        <v>0</v>
      </c>
      <c r="E418" s="6" t="s">
        <v>727</v>
      </c>
      <c r="F418" s="178"/>
      <c r="G418" s="178"/>
      <c r="H418" s="224" t="str">
        <f>IF(Worksheet!AN437&lt;&gt;"",IF(Worksheet!AN437&gt;0,Worksheet!AN437/IF(Worksheet!M437&gt;0,Worksheet!M437,Worksheet!L437),""),"")</f>
        <v/>
      </c>
      <c r="I418" s="225">
        <f>IF(ISBLANK(Worksheet!L437)=FALSE,Worksheet!L437,"")</f>
        <v>0</v>
      </c>
      <c r="J418" s="226" t="str">
        <f>IF(Worksheet!L437&lt;&gt;0, IFERROR(VLOOKUP(Worksheet!$C$12,SavingsSupportTable,3,FALSE)*Worksheet!AO437*IFERROR(1+VLOOKUP(Worksheet!$C$12,SavingsSupportTable,MATCH(Worksheet!$G$13,HVACe_Options,0)+4,FALSE),1)/IF(Worksheet!M437&gt;0,Worksheet!M437,Worksheet!L437),""),"")</f>
        <v/>
      </c>
      <c r="K418" s="226" t="str">
        <f>IF(Worksheet!L437&lt;&gt;0, IFERROR(VLOOKUP(Worksheet!$C$12,SavingsSupportTable,2,FALSE)*Worksheet!AO437*IF(IFERROR(MATCH(Worksheet!$G$13,HVACe_Options,0),0)&gt;0,1+VLOOKUP(Worksheet!$C$12,SavingsSupportTable,4,FALSE),1)/IF(Worksheet!M437&gt;0,Worksheet!M437,Worksheet!L437),""),"")</f>
        <v/>
      </c>
      <c r="L418" s="226" t="str">
        <f t="shared" si="12"/>
        <v/>
      </c>
      <c r="M418" s="226" t="str">
        <f>IF(Worksheet!L437&lt;&gt;0,IFERROR(VLOOKUP(Worksheet!$C$12,SavingsSupportTable,3,FALSE)*Worksheet!AO437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437&gt;0,Worksheet!M437,Worksheet!L437),0),"")</f>
        <v/>
      </c>
      <c r="N418" s="226" t="str">
        <f t="shared" si="13"/>
        <v/>
      </c>
      <c r="R418">
        <f>IF(ISBLANK(Worksheet!M437)=FALSE,Worksheet!M437,"")</f>
        <v>0</v>
      </c>
      <c r="S418" t="str">
        <f>IF(Worksheet!A437="-","",IF(Worksheet!A437="",S417,Worksheet!A437))</f>
        <v/>
      </c>
      <c r="T418" t="str">
        <f>IF(S418="","",IF(AND(Worksheet!G437="",Worksheet!H437="")=TRUE,T417,IF(Worksheet!G437="","",Worksheet!G437)))</f>
        <v/>
      </c>
      <c r="U418" t="str">
        <f>IF(S418="","",IF(AND(Worksheet!G437="",Worksheet!H437="")=TRUE,U417,IF(Worksheet!H437="","",Worksheet!H437)))</f>
        <v/>
      </c>
      <c r="V418" t="str">
        <f>IF(Worksheet!N437="","",Worksheet!N437)</f>
        <v/>
      </c>
      <c r="W418" t="str">
        <f>IF(Worksheet!O437="","",Worksheet!O437)</f>
        <v/>
      </c>
      <c r="X418" t="str">
        <f>IF(Worksheet!F437=0,"",Worksheet!F437)</f>
        <v/>
      </c>
      <c r="Y418" t="str">
        <f>IF(Worksheet!P437=0,"",Worksheet!P437)</f>
        <v/>
      </c>
      <c r="AD418" s="21"/>
      <c r="AE418" s="21"/>
    </row>
    <row r="419" spans="1:31" x14ac:dyDescent="0.25">
      <c r="A419" t="str">
        <f>IF(ISERROR(VLOOKUP(Worksheet!N438,MeasureLookup,2,FALSE))=FALSE,VLOOKUP(Worksheet!N438,MeasureLookup,2,FALSE),"")</f>
        <v/>
      </c>
      <c r="D419">
        <f>IF(ISERROR(Worksheet!P438)=FALSE,Worksheet!P438,"")</f>
        <v>0</v>
      </c>
      <c r="E419" s="6" t="s">
        <v>727</v>
      </c>
      <c r="F419" s="178"/>
      <c r="G419" s="178"/>
      <c r="H419" s="224" t="str">
        <f>IF(Worksheet!AN438&lt;&gt;"",IF(Worksheet!AN438&gt;0,Worksheet!AN438/IF(Worksheet!M438&gt;0,Worksheet!M438,Worksheet!L438),""),"")</f>
        <v/>
      </c>
      <c r="I419" s="225">
        <f>IF(ISBLANK(Worksheet!L438)=FALSE,Worksheet!L438,"")</f>
        <v>0</v>
      </c>
      <c r="J419" s="226" t="str">
        <f>IF(Worksheet!L438&lt;&gt;0, IFERROR(VLOOKUP(Worksheet!$C$12,SavingsSupportTable,3,FALSE)*Worksheet!AO438*IFERROR(1+VLOOKUP(Worksheet!$C$12,SavingsSupportTable,MATCH(Worksheet!$G$13,HVACe_Options,0)+4,FALSE),1)/IF(Worksheet!M438&gt;0,Worksheet!M438,Worksheet!L438),""),"")</f>
        <v/>
      </c>
      <c r="K419" s="226" t="str">
        <f>IF(Worksheet!L438&lt;&gt;0, IFERROR(VLOOKUP(Worksheet!$C$12,SavingsSupportTable,2,FALSE)*Worksheet!AO438*IF(IFERROR(MATCH(Worksheet!$G$13,HVACe_Options,0),0)&gt;0,1+VLOOKUP(Worksheet!$C$12,SavingsSupportTable,4,FALSE),1)/IF(Worksheet!M438&gt;0,Worksheet!M438,Worksheet!L438),""),"")</f>
        <v/>
      </c>
      <c r="L419" s="226" t="str">
        <f t="shared" si="12"/>
        <v/>
      </c>
      <c r="M419" s="226" t="str">
        <f>IF(Worksheet!L438&lt;&gt;0,IFERROR(VLOOKUP(Worksheet!$C$12,SavingsSupportTable,3,FALSE)*Worksheet!AO438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438&gt;0,Worksheet!M438,Worksheet!L438),0),"")</f>
        <v/>
      </c>
      <c r="N419" s="226" t="str">
        <f t="shared" si="13"/>
        <v/>
      </c>
      <c r="R419">
        <f>IF(ISBLANK(Worksheet!M438)=FALSE,Worksheet!M438,"")</f>
        <v>0</v>
      </c>
      <c r="S419" t="str">
        <f>IF(Worksheet!A438="-","",IF(Worksheet!A438="",S418,Worksheet!A438))</f>
        <v/>
      </c>
      <c r="T419" t="str">
        <f>IF(S419="","",IF(AND(Worksheet!G438="",Worksheet!H438="")=TRUE,T418,IF(Worksheet!G438="","",Worksheet!G438)))</f>
        <v/>
      </c>
      <c r="U419" t="str">
        <f>IF(S419="","",IF(AND(Worksheet!G438="",Worksheet!H438="")=TRUE,U418,IF(Worksheet!H438="","",Worksheet!H438)))</f>
        <v/>
      </c>
      <c r="V419" t="str">
        <f>IF(Worksheet!N438="","",Worksheet!N438)</f>
        <v/>
      </c>
      <c r="W419" t="str">
        <f>IF(Worksheet!O438="","",Worksheet!O438)</f>
        <v/>
      </c>
      <c r="X419" t="str">
        <f>IF(Worksheet!F438=0,"",Worksheet!F438)</f>
        <v/>
      </c>
      <c r="Y419" t="str">
        <f>IF(Worksheet!P438=0,"",Worksheet!P438)</f>
        <v/>
      </c>
      <c r="AD419" s="21"/>
      <c r="AE419" s="21"/>
    </row>
    <row r="420" spans="1:31" x14ac:dyDescent="0.25">
      <c r="A420" t="str">
        <f>IF(ISERROR(VLOOKUP(Worksheet!N439,MeasureLookup,2,FALSE))=FALSE,VLOOKUP(Worksheet!N439,MeasureLookup,2,FALSE),"")</f>
        <v/>
      </c>
      <c r="D420">
        <f>IF(ISERROR(Worksheet!P439)=FALSE,Worksheet!P439,"")</f>
        <v>0</v>
      </c>
      <c r="E420" s="6" t="s">
        <v>727</v>
      </c>
      <c r="F420" s="178"/>
      <c r="G420" s="178"/>
      <c r="H420" s="224" t="str">
        <f>IF(Worksheet!AN439&lt;&gt;"",IF(Worksheet!AN439&gt;0,Worksheet!AN439/IF(Worksheet!M439&gt;0,Worksheet!M439,Worksheet!L439),""),"")</f>
        <v/>
      </c>
      <c r="I420" s="225">
        <f>IF(ISBLANK(Worksheet!L439)=FALSE,Worksheet!L439,"")</f>
        <v>0</v>
      </c>
      <c r="J420" s="226" t="str">
        <f>IF(Worksheet!L439&lt;&gt;0, IFERROR(VLOOKUP(Worksheet!$C$12,SavingsSupportTable,3,FALSE)*Worksheet!AO439*IFERROR(1+VLOOKUP(Worksheet!$C$12,SavingsSupportTable,MATCH(Worksheet!$G$13,HVACe_Options,0)+4,FALSE),1)/IF(Worksheet!M439&gt;0,Worksheet!M439,Worksheet!L439),""),"")</f>
        <v/>
      </c>
      <c r="K420" s="226" t="str">
        <f>IF(Worksheet!L439&lt;&gt;0, IFERROR(VLOOKUP(Worksheet!$C$12,SavingsSupportTable,2,FALSE)*Worksheet!AO439*IF(IFERROR(MATCH(Worksheet!$G$13,HVACe_Options,0),0)&gt;0,1+VLOOKUP(Worksheet!$C$12,SavingsSupportTable,4,FALSE),1)/IF(Worksheet!M439&gt;0,Worksheet!M439,Worksheet!L439),""),"")</f>
        <v/>
      </c>
      <c r="L420" s="226" t="str">
        <f t="shared" si="12"/>
        <v/>
      </c>
      <c r="M420" s="226" t="str">
        <f>IF(Worksheet!L439&lt;&gt;0,IFERROR(VLOOKUP(Worksheet!$C$12,SavingsSupportTable,3,FALSE)*Worksheet!AO439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439&gt;0,Worksheet!M439,Worksheet!L439),0),"")</f>
        <v/>
      </c>
      <c r="N420" s="226" t="str">
        <f t="shared" si="13"/>
        <v/>
      </c>
      <c r="R420">
        <f>IF(ISBLANK(Worksheet!M439)=FALSE,Worksheet!M439,"")</f>
        <v>0</v>
      </c>
      <c r="S420" t="str">
        <f>IF(Worksheet!A439="-","",IF(Worksheet!A439="",S419,Worksheet!A439))</f>
        <v/>
      </c>
      <c r="T420" t="str">
        <f>IF(S420="","",IF(AND(Worksheet!G439="",Worksheet!H439="")=TRUE,T419,IF(Worksheet!G439="","",Worksheet!G439)))</f>
        <v/>
      </c>
      <c r="U420" t="str">
        <f>IF(S420="","",IF(AND(Worksheet!G439="",Worksheet!H439="")=TRUE,U419,IF(Worksheet!H439="","",Worksheet!H439)))</f>
        <v/>
      </c>
      <c r="V420" t="str">
        <f>IF(Worksheet!N439="","",Worksheet!N439)</f>
        <v/>
      </c>
      <c r="W420" t="str">
        <f>IF(Worksheet!O439="","",Worksheet!O439)</f>
        <v/>
      </c>
      <c r="X420" t="str">
        <f>IF(Worksheet!F439=0,"",Worksheet!F439)</f>
        <v/>
      </c>
      <c r="Y420" t="str">
        <f>IF(Worksheet!P439=0,"",Worksheet!P439)</f>
        <v/>
      </c>
      <c r="AD420" s="21"/>
      <c r="AE420" s="21"/>
    </row>
    <row r="421" spans="1:31" x14ac:dyDescent="0.25">
      <c r="A421" t="str">
        <f>IF(ISERROR(VLOOKUP(Worksheet!N440,MeasureLookup,2,FALSE))=FALSE,VLOOKUP(Worksheet!N440,MeasureLookup,2,FALSE),"")</f>
        <v/>
      </c>
      <c r="D421">
        <f>IF(ISERROR(Worksheet!P440)=FALSE,Worksheet!P440,"")</f>
        <v>0</v>
      </c>
      <c r="E421" s="6" t="s">
        <v>727</v>
      </c>
      <c r="F421" s="178"/>
      <c r="G421" s="178"/>
      <c r="H421" s="224" t="str">
        <f>IF(Worksheet!AN440&lt;&gt;"",IF(Worksheet!AN440&gt;0,Worksheet!AN440/IF(Worksheet!M440&gt;0,Worksheet!M440,Worksheet!L440),""),"")</f>
        <v/>
      </c>
      <c r="I421" s="225">
        <f>IF(ISBLANK(Worksheet!L440)=FALSE,Worksheet!L440,"")</f>
        <v>0</v>
      </c>
      <c r="J421" s="226" t="str">
        <f>IF(Worksheet!L440&lt;&gt;0, IFERROR(VLOOKUP(Worksheet!$C$12,SavingsSupportTable,3,FALSE)*Worksheet!AO440*IFERROR(1+VLOOKUP(Worksheet!$C$12,SavingsSupportTable,MATCH(Worksheet!$G$13,HVACe_Options,0)+4,FALSE),1)/IF(Worksheet!M440&gt;0,Worksheet!M440,Worksheet!L440),""),"")</f>
        <v/>
      </c>
      <c r="K421" s="226" t="str">
        <f>IF(Worksheet!L440&lt;&gt;0, IFERROR(VLOOKUP(Worksheet!$C$12,SavingsSupportTable,2,FALSE)*Worksheet!AO440*IF(IFERROR(MATCH(Worksheet!$G$13,HVACe_Options,0),0)&gt;0,1+VLOOKUP(Worksheet!$C$12,SavingsSupportTable,4,FALSE),1)/IF(Worksheet!M440&gt;0,Worksheet!M440,Worksheet!L440),""),"")</f>
        <v/>
      </c>
      <c r="L421" s="226" t="str">
        <f t="shared" si="12"/>
        <v/>
      </c>
      <c r="M421" s="226" t="str">
        <f>IF(Worksheet!L440&lt;&gt;0,IFERROR(VLOOKUP(Worksheet!$C$12,SavingsSupportTable,3,FALSE)*Worksheet!AO440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440&gt;0,Worksheet!M440,Worksheet!L440),0),"")</f>
        <v/>
      </c>
      <c r="N421" s="226" t="str">
        <f t="shared" si="13"/>
        <v/>
      </c>
      <c r="R421">
        <f>IF(ISBLANK(Worksheet!M440)=FALSE,Worksheet!M440,"")</f>
        <v>0</v>
      </c>
      <c r="S421" t="str">
        <f>IF(Worksheet!A440="-","",IF(Worksheet!A440="",S420,Worksheet!A440))</f>
        <v/>
      </c>
      <c r="T421" t="str">
        <f>IF(S421="","",IF(AND(Worksheet!G440="",Worksheet!H440="")=TRUE,T420,IF(Worksheet!G440="","",Worksheet!G440)))</f>
        <v/>
      </c>
      <c r="U421" t="str">
        <f>IF(S421="","",IF(AND(Worksheet!G440="",Worksheet!H440="")=TRUE,U420,IF(Worksheet!H440="","",Worksheet!H440)))</f>
        <v/>
      </c>
      <c r="V421" t="str">
        <f>IF(Worksheet!N440="","",Worksheet!N440)</f>
        <v/>
      </c>
      <c r="W421" t="str">
        <f>IF(Worksheet!O440="","",Worksheet!O440)</f>
        <v/>
      </c>
      <c r="X421" t="str">
        <f>IF(Worksheet!F440=0,"",Worksheet!F440)</f>
        <v/>
      </c>
      <c r="Y421" t="str">
        <f>IF(Worksheet!P440=0,"",Worksheet!P440)</f>
        <v/>
      </c>
      <c r="AD421" s="21"/>
      <c r="AE421" s="21"/>
    </row>
    <row r="422" spans="1:31" x14ac:dyDescent="0.25">
      <c r="A422" t="str">
        <f>IF(ISERROR(VLOOKUP(Worksheet!N441,MeasureLookup,2,FALSE))=FALSE,VLOOKUP(Worksheet!N441,MeasureLookup,2,FALSE),"")</f>
        <v/>
      </c>
      <c r="D422">
        <f>IF(ISERROR(Worksheet!P441)=FALSE,Worksheet!P441,"")</f>
        <v>0</v>
      </c>
      <c r="E422" s="6" t="s">
        <v>727</v>
      </c>
      <c r="F422" s="178"/>
      <c r="G422" s="178"/>
      <c r="H422" s="224" t="str">
        <f>IF(Worksheet!AN441&lt;&gt;"",IF(Worksheet!AN441&gt;0,Worksheet!AN441/IF(Worksheet!M441&gt;0,Worksheet!M441,Worksheet!L441),""),"")</f>
        <v/>
      </c>
      <c r="I422" s="225">
        <f>IF(ISBLANK(Worksheet!L441)=FALSE,Worksheet!L441,"")</f>
        <v>0</v>
      </c>
      <c r="J422" s="226" t="str">
        <f>IF(Worksheet!L441&lt;&gt;0, IFERROR(VLOOKUP(Worksheet!$C$12,SavingsSupportTable,3,FALSE)*Worksheet!AO441*IFERROR(1+VLOOKUP(Worksheet!$C$12,SavingsSupportTable,MATCH(Worksheet!$G$13,HVACe_Options,0)+4,FALSE),1)/IF(Worksheet!M441&gt;0,Worksheet!M441,Worksheet!L441),""),"")</f>
        <v/>
      </c>
      <c r="K422" s="226" t="str">
        <f>IF(Worksheet!L441&lt;&gt;0, IFERROR(VLOOKUP(Worksheet!$C$12,SavingsSupportTable,2,FALSE)*Worksheet!AO441*IF(IFERROR(MATCH(Worksheet!$G$13,HVACe_Options,0),0)&gt;0,1+VLOOKUP(Worksheet!$C$12,SavingsSupportTable,4,FALSE),1)/IF(Worksheet!M441&gt;0,Worksheet!M441,Worksheet!L441),""),"")</f>
        <v/>
      </c>
      <c r="L422" s="226" t="str">
        <f t="shared" si="12"/>
        <v/>
      </c>
      <c r="M422" s="226" t="str">
        <f>IF(Worksheet!L441&lt;&gt;0,IFERROR(VLOOKUP(Worksheet!$C$12,SavingsSupportTable,3,FALSE)*Worksheet!AO441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441&gt;0,Worksheet!M441,Worksheet!L441),0),"")</f>
        <v/>
      </c>
      <c r="N422" s="226" t="str">
        <f t="shared" si="13"/>
        <v/>
      </c>
      <c r="R422">
        <f>IF(ISBLANK(Worksheet!M441)=FALSE,Worksheet!M441,"")</f>
        <v>0</v>
      </c>
      <c r="S422" t="str">
        <f>IF(Worksheet!A441="-","",IF(Worksheet!A441="",S421,Worksheet!A441))</f>
        <v/>
      </c>
      <c r="T422" t="str">
        <f>IF(S422="","",IF(AND(Worksheet!G441="",Worksheet!H441="")=TRUE,T421,IF(Worksheet!G441="","",Worksheet!G441)))</f>
        <v/>
      </c>
      <c r="U422" t="str">
        <f>IF(S422="","",IF(AND(Worksheet!G441="",Worksheet!H441="")=TRUE,U421,IF(Worksheet!H441="","",Worksheet!H441)))</f>
        <v/>
      </c>
      <c r="V422" t="str">
        <f>IF(Worksheet!N441="","",Worksheet!N441)</f>
        <v/>
      </c>
      <c r="W422" t="str">
        <f>IF(Worksheet!O441="","",Worksheet!O441)</f>
        <v/>
      </c>
      <c r="X422" t="str">
        <f>IF(Worksheet!F441=0,"",Worksheet!F441)</f>
        <v/>
      </c>
      <c r="Y422" t="str">
        <f>IF(Worksheet!P441=0,"",Worksheet!P441)</f>
        <v/>
      </c>
      <c r="AD422" s="21"/>
      <c r="AE422" s="21"/>
    </row>
    <row r="423" spans="1:31" x14ac:dyDescent="0.25">
      <c r="A423" t="str">
        <f>IF(ISERROR(VLOOKUP(Worksheet!N442,MeasureLookup,2,FALSE))=FALSE,VLOOKUP(Worksheet!N442,MeasureLookup,2,FALSE),"")</f>
        <v/>
      </c>
      <c r="D423">
        <f>IF(ISERROR(Worksheet!P442)=FALSE,Worksheet!P442,"")</f>
        <v>0</v>
      </c>
      <c r="E423" s="6" t="s">
        <v>727</v>
      </c>
      <c r="F423" s="178"/>
      <c r="G423" s="178"/>
      <c r="H423" s="224" t="str">
        <f>IF(Worksheet!AN442&lt;&gt;"",IF(Worksheet!AN442&gt;0,Worksheet!AN442/IF(Worksheet!M442&gt;0,Worksheet!M442,Worksheet!L442),""),"")</f>
        <v/>
      </c>
      <c r="I423" s="225">
        <f>IF(ISBLANK(Worksheet!L442)=FALSE,Worksheet!L442,"")</f>
        <v>0</v>
      </c>
      <c r="J423" s="226" t="str">
        <f>IF(Worksheet!L442&lt;&gt;0, IFERROR(VLOOKUP(Worksheet!$C$12,SavingsSupportTable,3,FALSE)*Worksheet!AO442*IFERROR(1+VLOOKUP(Worksheet!$C$12,SavingsSupportTable,MATCH(Worksheet!$G$13,HVACe_Options,0)+4,FALSE),1)/IF(Worksheet!M442&gt;0,Worksheet!M442,Worksheet!L442),""),"")</f>
        <v/>
      </c>
      <c r="K423" s="226" t="str">
        <f>IF(Worksheet!L442&lt;&gt;0, IFERROR(VLOOKUP(Worksheet!$C$12,SavingsSupportTable,2,FALSE)*Worksheet!AO442*IF(IFERROR(MATCH(Worksheet!$G$13,HVACe_Options,0),0)&gt;0,1+VLOOKUP(Worksheet!$C$12,SavingsSupportTable,4,FALSE),1)/IF(Worksheet!M442&gt;0,Worksheet!M442,Worksheet!L442),""),"")</f>
        <v/>
      </c>
      <c r="L423" s="226" t="str">
        <f t="shared" si="12"/>
        <v/>
      </c>
      <c r="M423" s="226" t="str">
        <f>IF(Worksheet!L442&lt;&gt;0,IFERROR(VLOOKUP(Worksheet!$C$12,SavingsSupportTable,3,FALSE)*Worksheet!AO442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442&gt;0,Worksheet!M442,Worksheet!L442),0),"")</f>
        <v/>
      </c>
      <c r="N423" s="226" t="str">
        <f t="shared" si="13"/>
        <v/>
      </c>
      <c r="R423">
        <f>IF(ISBLANK(Worksheet!M442)=FALSE,Worksheet!M442,"")</f>
        <v>0</v>
      </c>
      <c r="S423" t="str">
        <f>IF(Worksheet!A442="-","",IF(Worksheet!A442="",S422,Worksheet!A442))</f>
        <v/>
      </c>
      <c r="T423" t="str">
        <f>IF(S423="","",IF(AND(Worksheet!G442="",Worksheet!H442="")=TRUE,T422,IF(Worksheet!G442="","",Worksheet!G442)))</f>
        <v/>
      </c>
      <c r="U423" t="str">
        <f>IF(S423="","",IF(AND(Worksheet!G442="",Worksheet!H442="")=TRUE,U422,IF(Worksheet!H442="","",Worksheet!H442)))</f>
        <v/>
      </c>
      <c r="V423" t="str">
        <f>IF(Worksheet!N442="","",Worksheet!N442)</f>
        <v/>
      </c>
      <c r="W423" t="str">
        <f>IF(Worksheet!O442="","",Worksheet!O442)</f>
        <v/>
      </c>
      <c r="X423" t="str">
        <f>IF(Worksheet!F442=0,"",Worksheet!F442)</f>
        <v/>
      </c>
      <c r="Y423" t="str">
        <f>IF(Worksheet!P442=0,"",Worksheet!P442)</f>
        <v/>
      </c>
      <c r="AD423" s="21"/>
      <c r="AE423" s="21"/>
    </row>
    <row r="424" spans="1:31" x14ac:dyDescent="0.25">
      <c r="A424" t="str">
        <f>IF(ISERROR(VLOOKUP(Worksheet!N443,MeasureLookup,2,FALSE))=FALSE,VLOOKUP(Worksheet!N443,MeasureLookup,2,FALSE),"")</f>
        <v/>
      </c>
      <c r="D424">
        <f>IF(ISERROR(Worksheet!P443)=FALSE,Worksheet!P443,"")</f>
        <v>0</v>
      </c>
      <c r="E424" s="6" t="s">
        <v>727</v>
      </c>
      <c r="F424" s="178"/>
      <c r="G424" s="178"/>
      <c r="H424" s="224" t="str">
        <f>IF(Worksheet!AN443&lt;&gt;"",IF(Worksheet!AN443&gt;0,Worksheet!AN443/IF(Worksheet!M443&gt;0,Worksheet!M443,Worksheet!L443),""),"")</f>
        <v/>
      </c>
      <c r="I424" s="225">
        <f>IF(ISBLANK(Worksheet!L443)=FALSE,Worksheet!L443,"")</f>
        <v>0</v>
      </c>
      <c r="J424" s="226" t="str">
        <f>IF(Worksheet!L443&lt;&gt;0, IFERROR(VLOOKUP(Worksheet!$C$12,SavingsSupportTable,3,FALSE)*Worksheet!AO443*IFERROR(1+VLOOKUP(Worksheet!$C$12,SavingsSupportTable,MATCH(Worksheet!$G$13,HVACe_Options,0)+4,FALSE),1)/IF(Worksheet!M443&gt;0,Worksheet!M443,Worksheet!L443),""),"")</f>
        <v/>
      </c>
      <c r="K424" s="226" t="str">
        <f>IF(Worksheet!L443&lt;&gt;0, IFERROR(VLOOKUP(Worksheet!$C$12,SavingsSupportTable,2,FALSE)*Worksheet!AO443*IF(IFERROR(MATCH(Worksheet!$G$13,HVACe_Options,0),0)&gt;0,1+VLOOKUP(Worksheet!$C$12,SavingsSupportTable,4,FALSE),1)/IF(Worksheet!M443&gt;0,Worksheet!M443,Worksheet!L443),""),"")</f>
        <v/>
      </c>
      <c r="L424" s="226" t="str">
        <f t="shared" si="12"/>
        <v/>
      </c>
      <c r="M424" s="226" t="str">
        <f>IF(Worksheet!L443&lt;&gt;0,IFERROR(VLOOKUP(Worksheet!$C$12,SavingsSupportTable,3,FALSE)*Worksheet!AO443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443&gt;0,Worksheet!M443,Worksheet!L443),0),"")</f>
        <v/>
      </c>
      <c r="N424" s="226" t="str">
        <f t="shared" si="13"/>
        <v/>
      </c>
      <c r="R424">
        <f>IF(ISBLANK(Worksheet!M443)=FALSE,Worksheet!M443,"")</f>
        <v>0</v>
      </c>
      <c r="S424" t="str">
        <f>IF(Worksheet!A443="-","",IF(Worksheet!A443="",S423,Worksheet!A443))</f>
        <v/>
      </c>
      <c r="T424" t="str">
        <f>IF(S424="","",IF(AND(Worksheet!G443="",Worksheet!H443="")=TRUE,T423,IF(Worksheet!G443="","",Worksheet!G443)))</f>
        <v/>
      </c>
      <c r="U424" t="str">
        <f>IF(S424="","",IF(AND(Worksheet!G443="",Worksheet!H443="")=TRUE,U423,IF(Worksheet!H443="","",Worksheet!H443)))</f>
        <v/>
      </c>
      <c r="V424" t="str">
        <f>IF(Worksheet!N443="","",Worksheet!N443)</f>
        <v/>
      </c>
      <c r="W424" t="str">
        <f>IF(Worksheet!O443="","",Worksheet!O443)</f>
        <v/>
      </c>
      <c r="X424" t="str">
        <f>IF(Worksheet!F443=0,"",Worksheet!F443)</f>
        <v/>
      </c>
      <c r="Y424" t="str">
        <f>IF(Worksheet!P443=0,"",Worksheet!P443)</f>
        <v/>
      </c>
      <c r="AD424" s="21"/>
      <c r="AE424" s="21"/>
    </row>
    <row r="425" spans="1:31" x14ac:dyDescent="0.25">
      <c r="A425" t="str">
        <f>IF(ISERROR(VLOOKUP(Worksheet!N444,MeasureLookup,2,FALSE))=FALSE,VLOOKUP(Worksheet!N444,MeasureLookup,2,FALSE),"")</f>
        <v/>
      </c>
      <c r="D425">
        <f>IF(ISERROR(Worksheet!P444)=FALSE,Worksheet!P444,"")</f>
        <v>0</v>
      </c>
      <c r="E425" s="6" t="s">
        <v>727</v>
      </c>
      <c r="F425" s="178"/>
      <c r="G425" s="178"/>
      <c r="H425" s="224" t="str">
        <f>IF(Worksheet!AN444&lt;&gt;"",IF(Worksheet!AN444&gt;0,Worksheet!AN444/IF(Worksheet!M444&gt;0,Worksheet!M444,Worksheet!L444),""),"")</f>
        <v/>
      </c>
      <c r="I425" s="225">
        <f>IF(ISBLANK(Worksheet!L444)=FALSE,Worksheet!L444,"")</f>
        <v>0</v>
      </c>
      <c r="J425" s="226" t="str">
        <f>IF(Worksheet!L444&lt;&gt;0, IFERROR(VLOOKUP(Worksheet!$C$12,SavingsSupportTable,3,FALSE)*Worksheet!AO444*IFERROR(1+VLOOKUP(Worksheet!$C$12,SavingsSupportTable,MATCH(Worksheet!$G$13,HVACe_Options,0)+4,FALSE),1)/IF(Worksheet!M444&gt;0,Worksheet!M444,Worksheet!L444),""),"")</f>
        <v/>
      </c>
      <c r="K425" s="226" t="str">
        <f>IF(Worksheet!L444&lt;&gt;0, IFERROR(VLOOKUP(Worksheet!$C$12,SavingsSupportTable,2,FALSE)*Worksheet!AO444*IF(IFERROR(MATCH(Worksheet!$G$13,HVACe_Options,0),0)&gt;0,1+VLOOKUP(Worksheet!$C$12,SavingsSupportTable,4,FALSE),1)/IF(Worksheet!M444&gt;0,Worksheet!M444,Worksheet!L444),""),"")</f>
        <v/>
      </c>
      <c r="L425" s="226" t="str">
        <f t="shared" si="12"/>
        <v/>
      </c>
      <c r="M425" s="226" t="str">
        <f>IF(Worksheet!L444&lt;&gt;0,IFERROR(VLOOKUP(Worksheet!$C$12,SavingsSupportTable,3,FALSE)*Worksheet!AO444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444&gt;0,Worksheet!M444,Worksheet!L444),0),"")</f>
        <v/>
      </c>
      <c r="N425" s="226" t="str">
        <f t="shared" si="13"/>
        <v/>
      </c>
      <c r="R425">
        <f>IF(ISBLANK(Worksheet!M444)=FALSE,Worksheet!M444,"")</f>
        <v>0</v>
      </c>
      <c r="S425" t="str">
        <f>IF(Worksheet!A444="-","",IF(Worksheet!A444="",S424,Worksheet!A444))</f>
        <v/>
      </c>
      <c r="T425" t="str">
        <f>IF(S425="","",IF(AND(Worksheet!G444="",Worksheet!H444="")=TRUE,T424,IF(Worksheet!G444="","",Worksheet!G444)))</f>
        <v/>
      </c>
      <c r="U425" t="str">
        <f>IF(S425="","",IF(AND(Worksheet!G444="",Worksheet!H444="")=TRUE,U424,IF(Worksheet!H444="","",Worksheet!H444)))</f>
        <v/>
      </c>
      <c r="V425" t="str">
        <f>IF(Worksheet!N444="","",Worksheet!N444)</f>
        <v/>
      </c>
      <c r="W425" t="str">
        <f>IF(Worksheet!O444="","",Worksheet!O444)</f>
        <v/>
      </c>
      <c r="X425" t="str">
        <f>IF(Worksheet!F444=0,"",Worksheet!F444)</f>
        <v/>
      </c>
      <c r="Y425" t="str">
        <f>IF(Worksheet!P444=0,"",Worksheet!P444)</f>
        <v/>
      </c>
      <c r="AD425" s="21"/>
      <c r="AE425" s="21"/>
    </row>
    <row r="426" spans="1:31" x14ac:dyDescent="0.25">
      <c r="A426" t="str">
        <f>IF(ISERROR(VLOOKUP(Worksheet!N445,MeasureLookup,2,FALSE))=FALSE,VLOOKUP(Worksheet!N445,MeasureLookup,2,FALSE),"")</f>
        <v/>
      </c>
      <c r="D426">
        <f>IF(ISERROR(Worksheet!P445)=FALSE,Worksheet!P445,"")</f>
        <v>0</v>
      </c>
      <c r="E426" s="6" t="s">
        <v>727</v>
      </c>
      <c r="F426" s="178"/>
      <c r="G426" s="178"/>
      <c r="H426" s="224" t="str">
        <f>IF(Worksheet!AN445&lt;&gt;"",IF(Worksheet!AN445&gt;0,Worksheet!AN445/IF(Worksheet!M445&gt;0,Worksheet!M445,Worksheet!L445),""),"")</f>
        <v/>
      </c>
      <c r="I426" s="225">
        <f>IF(ISBLANK(Worksheet!L445)=FALSE,Worksheet!L445,"")</f>
        <v>0</v>
      </c>
      <c r="J426" s="226" t="str">
        <f>IF(Worksheet!L445&lt;&gt;0, IFERROR(VLOOKUP(Worksheet!$C$12,SavingsSupportTable,3,FALSE)*Worksheet!AO445*IFERROR(1+VLOOKUP(Worksheet!$C$12,SavingsSupportTable,MATCH(Worksheet!$G$13,HVACe_Options,0)+4,FALSE),1)/IF(Worksheet!M445&gt;0,Worksheet!M445,Worksheet!L445),""),"")</f>
        <v/>
      </c>
      <c r="K426" s="226" t="str">
        <f>IF(Worksheet!L445&lt;&gt;0, IFERROR(VLOOKUP(Worksheet!$C$12,SavingsSupportTable,2,FALSE)*Worksheet!AO445*IF(IFERROR(MATCH(Worksheet!$G$13,HVACe_Options,0),0)&gt;0,1+VLOOKUP(Worksheet!$C$12,SavingsSupportTable,4,FALSE),1)/IF(Worksheet!M445&gt;0,Worksheet!M445,Worksheet!L445),""),"")</f>
        <v/>
      </c>
      <c r="L426" s="226" t="str">
        <f t="shared" si="12"/>
        <v/>
      </c>
      <c r="M426" s="226" t="str">
        <f>IF(Worksheet!L445&lt;&gt;0,IFERROR(VLOOKUP(Worksheet!$C$12,SavingsSupportTable,3,FALSE)*Worksheet!AO445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445&gt;0,Worksheet!M445,Worksheet!L445),0),"")</f>
        <v/>
      </c>
      <c r="N426" s="226" t="str">
        <f t="shared" si="13"/>
        <v/>
      </c>
      <c r="R426">
        <f>IF(ISBLANK(Worksheet!M445)=FALSE,Worksheet!M445,"")</f>
        <v>0</v>
      </c>
      <c r="S426" t="str">
        <f>IF(Worksheet!A445="-","",IF(Worksheet!A445="",S425,Worksheet!A445))</f>
        <v/>
      </c>
      <c r="T426" t="str">
        <f>IF(S426="","",IF(AND(Worksheet!G445="",Worksheet!H445="")=TRUE,T425,IF(Worksheet!G445="","",Worksheet!G445)))</f>
        <v/>
      </c>
      <c r="U426" t="str">
        <f>IF(S426="","",IF(AND(Worksheet!G445="",Worksheet!H445="")=TRUE,U425,IF(Worksheet!H445="","",Worksheet!H445)))</f>
        <v/>
      </c>
      <c r="V426" t="str">
        <f>IF(Worksheet!N445="","",Worksheet!N445)</f>
        <v/>
      </c>
      <c r="W426" t="str">
        <f>IF(Worksheet!O445="","",Worksheet!O445)</f>
        <v/>
      </c>
      <c r="X426" t="str">
        <f>IF(Worksheet!F445=0,"",Worksheet!F445)</f>
        <v/>
      </c>
      <c r="Y426" t="str">
        <f>IF(Worksheet!P445=0,"",Worksheet!P445)</f>
        <v/>
      </c>
      <c r="AD426" s="21"/>
      <c r="AE426" s="21"/>
    </row>
    <row r="427" spans="1:31" x14ac:dyDescent="0.25">
      <c r="A427" t="str">
        <f>IF(ISERROR(VLOOKUP(Worksheet!N446,MeasureLookup,2,FALSE))=FALSE,VLOOKUP(Worksheet!N446,MeasureLookup,2,FALSE),"")</f>
        <v/>
      </c>
      <c r="D427">
        <f>IF(ISERROR(Worksheet!P446)=FALSE,Worksheet!P446,"")</f>
        <v>0</v>
      </c>
      <c r="E427" s="6" t="s">
        <v>727</v>
      </c>
      <c r="F427" s="178"/>
      <c r="G427" s="178"/>
      <c r="H427" s="224" t="str">
        <f>IF(Worksheet!AN446&lt;&gt;"",IF(Worksheet!AN446&gt;0,Worksheet!AN446/IF(Worksheet!M446&gt;0,Worksheet!M446,Worksheet!L446),""),"")</f>
        <v/>
      </c>
      <c r="I427" s="225">
        <f>IF(ISBLANK(Worksheet!L446)=FALSE,Worksheet!L446,"")</f>
        <v>0</v>
      </c>
      <c r="J427" s="226" t="str">
        <f>IF(Worksheet!L446&lt;&gt;0, IFERROR(VLOOKUP(Worksheet!$C$12,SavingsSupportTable,3,FALSE)*Worksheet!AO446*IFERROR(1+VLOOKUP(Worksheet!$C$12,SavingsSupportTable,MATCH(Worksheet!$G$13,HVACe_Options,0)+4,FALSE),1)/IF(Worksheet!M446&gt;0,Worksheet!M446,Worksheet!L446),""),"")</f>
        <v/>
      </c>
      <c r="K427" s="226" t="str">
        <f>IF(Worksheet!L446&lt;&gt;0, IFERROR(VLOOKUP(Worksheet!$C$12,SavingsSupportTable,2,FALSE)*Worksheet!AO446*IF(IFERROR(MATCH(Worksheet!$G$13,HVACe_Options,0),0)&gt;0,1+VLOOKUP(Worksheet!$C$12,SavingsSupportTable,4,FALSE),1)/IF(Worksheet!M446&gt;0,Worksheet!M446,Worksheet!L446),""),"")</f>
        <v/>
      </c>
      <c r="L427" s="226" t="str">
        <f t="shared" si="12"/>
        <v/>
      </c>
      <c r="M427" s="226" t="str">
        <f>IF(Worksheet!L446&lt;&gt;0,IFERROR(VLOOKUP(Worksheet!$C$12,SavingsSupportTable,3,FALSE)*Worksheet!AO446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446&gt;0,Worksheet!M446,Worksheet!L446),0),"")</f>
        <v/>
      </c>
      <c r="N427" s="226" t="str">
        <f t="shared" si="13"/>
        <v/>
      </c>
      <c r="R427">
        <f>IF(ISBLANK(Worksheet!M446)=FALSE,Worksheet!M446,"")</f>
        <v>0</v>
      </c>
      <c r="S427" t="str">
        <f>IF(Worksheet!A446="-","",IF(Worksheet!A446="",S426,Worksheet!A446))</f>
        <v/>
      </c>
      <c r="T427" t="str">
        <f>IF(S427="","",IF(AND(Worksheet!G446="",Worksheet!H446="")=TRUE,T426,IF(Worksheet!G446="","",Worksheet!G446)))</f>
        <v/>
      </c>
      <c r="U427" t="str">
        <f>IF(S427="","",IF(AND(Worksheet!G446="",Worksheet!H446="")=TRUE,U426,IF(Worksheet!H446="","",Worksheet!H446)))</f>
        <v/>
      </c>
      <c r="V427" t="str">
        <f>IF(Worksheet!N446="","",Worksheet!N446)</f>
        <v/>
      </c>
      <c r="W427" t="str">
        <f>IF(Worksheet!O446="","",Worksheet!O446)</f>
        <v/>
      </c>
      <c r="X427" t="str">
        <f>IF(Worksheet!F446=0,"",Worksheet!F446)</f>
        <v/>
      </c>
      <c r="Y427" t="str">
        <f>IF(Worksheet!P446=0,"",Worksheet!P446)</f>
        <v/>
      </c>
      <c r="AD427" s="21"/>
      <c r="AE427" s="21"/>
    </row>
    <row r="428" spans="1:31" x14ac:dyDescent="0.25">
      <c r="A428" t="str">
        <f>IF(ISERROR(VLOOKUP(Worksheet!N447,MeasureLookup,2,FALSE))=FALSE,VLOOKUP(Worksheet!N447,MeasureLookup,2,FALSE),"")</f>
        <v/>
      </c>
      <c r="D428">
        <f>IF(ISERROR(Worksheet!P447)=FALSE,Worksheet!P447,"")</f>
        <v>0</v>
      </c>
      <c r="E428" s="6" t="s">
        <v>727</v>
      </c>
      <c r="F428" s="178"/>
      <c r="G428" s="178"/>
      <c r="H428" s="224" t="str">
        <f>IF(Worksheet!AN447&lt;&gt;"",IF(Worksheet!AN447&gt;0,Worksheet!AN447/IF(Worksheet!M447&gt;0,Worksheet!M447,Worksheet!L447),""),"")</f>
        <v/>
      </c>
      <c r="I428" s="225">
        <f>IF(ISBLANK(Worksheet!L447)=FALSE,Worksheet!L447,"")</f>
        <v>0</v>
      </c>
      <c r="J428" s="226" t="str">
        <f>IF(Worksheet!L447&lt;&gt;0, IFERROR(VLOOKUP(Worksheet!$C$12,SavingsSupportTable,3,FALSE)*Worksheet!AO447*IFERROR(1+VLOOKUP(Worksheet!$C$12,SavingsSupportTable,MATCH(Worksheet!$G$13,HVACe_Options,0)+4,FALSE),1)/IF(Worksheet!M447&gt;0,Worksheet!M447,Worksheet!L447),""),"")</f>
        <v/>
      </c>
      <c r="K428" s="226" t="str">
        <f>IF(Worksheet!L447&lt;&gt;0, IFERROR(VLOOKUP(Worksheet!$C$12,SavingsSupportTable,2,FALSE)*Worksheet!AO447*IF(IFERROR(MATCH(Worksheet!$G$13,HVACe_Options,0),0)&gt;0,1+VLOOKUP(Worksheet!$C$12,SavingsSupportTable,4,FALSE),1)/IF(Worksheet!M447&gt;0,Worksheet!M447,Worksheet!L447),""),"")</f>
        <v/>
      </c>
      <c r="L428" s="226" t="str">
        <f t="shared" si="12"/>
        <v/>
      </c>
      <c r="M428" s="226" t="str">
        <f>IF(Worksheet!L447&lt;&gt;0,IFERROR(VLOOKUP(Worksheet!$C$12,SavingsSupportTable,3,FALSE)*Worksheet!AO447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447&gt;0,Worksheet!M447,Worksheet!L447),0),"")</f>
        <v/>
      </c>
      <c r="N428" s="226" t="str">
        <f t="shared" si="13"/>
        <v/>
      </c>
      <c r="R428">
        <f>IF(ISBLANK(Worksheet!M447)=FALSE,Worksheet!M447,"")</f>
        <v>0</v>
      </c>
      <c r="S428" t="str">
        <f>IF(Worksheet!A447="-","",IF(Worksheet!A447="",S427,Worksheet!A447))</f>
        <v/>
      </c>
      <c r="T428" t="str">
        <f>IF(S428="","",IF(AND(Worksheet!G447="",Worksheet!H447="")=TRUE,T427,IF(Worksheet!G447="","",Worksheet!G447)))</f>
        <v/>
      </c>
      <c r="U428" t="str">
        <f>IF(S428="","",IF(AND(Worksheet!G447="",Worksheet!H447="")=TRUE,U427,IF(Worksheet!H447="","",Worksheet!H447)))</f>
        <v/>
      </c>
      <c r="V428" t="str">
        <f>IF(Worksheet!N447="","",Worksheet!N447)</f>
        <v/>
      </c>
      <c r="W428" t="str">
        <f>IF(Worksheet!O447="","",Worksheet!O447)</f>
        <v/>
      </c>
      <c r="X428" t="str">
        <f>IF(Worksheet!F447=0,"",Worksheet!F447)</f>
        <v/>
      </c>
      <c r="Y428" t="str">
        <f>IF(Worksheet!P447=0,"",Worksheet!P447)</f>
        <v/>
      </c>
      <c r="AD428" s="21"/>
      <c r="AE428" s="21"/>
    </row>
    <row r="429" spans="1:31" x14ac:dyDescent="0.25">
      <c r="A429" t="str">
        <f>IF(ISERROR(VLOOKUP(Worksheet!N448,MeasureLookup,2,FALSE))=FALSE,VLOOKUP(Worksheet!N448,MeasureLookup,2,FALSE),"")</f>
        <v/>
      </c>
      <c r="D429">
        <f>IF(ISERROR(Worksheet!P448)=FALSE,Worksheet!P448,"")</f>
        <v>0</v>
      </c>
      <c r="E429" s="6" t="s">
        <v>727</v>
      </c>
      <c r="F429" s="178"/>
      <c r="G429" s="178"/>
      <c r="H429" s="224" t="str">
        <f>IF(Worksheet!AN448&lt;&gt;"",IF(Worksheet!AN448&gt;0,Worksheet!AN448/IF(Worksheet!M448&gt;0,Worksheet!M448,Worksheet!L448),""),"")</f>
        <v/>
      </c>
      <c r="I429" s="225">
        <f>IF(ISBLANK(Worksheet!L448)=FALSE,Worksheet!L448,"")</f>
        <v>0</v>
      </c>
      <c r="J429" s="226" t="str">
        <f>IF(Worksheet!L448&lt;&gt;0, IFERROR(VLOOKUP(Worksheet!$C$12,SavingsSupportTable,3,FALSE)*Worksheet!AO448*IFERROR(1+VLOOKUP(Worksheet!$C$12,SavingsSupportTable,MATCH(Worksheet!$G$13,HVACe_Options,0)+4,FALSE),1)/IF(Worksheet!M448&gt;0,Worksheet!M448,Worksheet!L448),""),"")</f>
        <v/>
      </c>
      <c r="K429" s="226" t="str">
        <f>IF(Worksheet!L448&lt;&gt;0, IFERROR(VLOOKUP(Worksheet!$C$12,SavingsSupportTable,2,FALSE)*Worksheet!AO448*IF(IFERROR(MATCH(Worksheet!$G$13,HVACe_Options,0),0)&gt;0,1+VLOOKUP(Worksheet!$C$12,SavingsSupportTable,4,FALSE),1)/IF(Worksheet!M448&gt;0,Worksheet!M448,Worksheet!L448),""),"")</f>
        <v/>
      </c>
      <c r="L429" s="226" t="str">
        <f t="shared" si="12"/>
        <v/>
      </c>
      <c r="M429" s="226" t="str">
        <f>IF(Worksheet!L448&lt;&gt;0,IFERROR(VLOOKUP(Worksheet!$C$12,SavingsSupportTable,3,FALSE)*Worksheet!AO448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448&gt;0,Worksheet!M448,Worksheet!L448),0),"")</f>
        <v/>
      </c>
      <c r="N429" s="226" t="str">
        <f t="shared" si="13"/>
        <v/>
      </c>
      <c r="R429">
        <f>IF(ISBLANK(Worksheet!M448)=FALSE,Worksheet!M448,"")</f>
        <v>0</v>
      </c>
      <c r="S429" t="str">
        <f>IF(Worksheet!A448="-","",IF(Worksheet!A448="",S428,Worksheet!A448))</f>
        <v/>
      </c>
      <c r="T429" t="str">
        <f>IF(S429="","",IF(AND(Worksheet!G448="",Worksheet!H448="")=TRUE,T428,IF(Worksheet!G448="","",Worksheet!G448)))</f>
        <v/>
      </c>
      <c r="U429" t="str">
        <f>IF(S429="","",IF(AND(Worksheet!G448="",Worksheet!H448="")=TRUE,U428,IF(Worksheet!H448="","",Worksheet!H448)))</f>
        <v/>
      </c>
      <c r="V429" t="str">
        <f>IF(Worksheet!N448="","",Worksheet!N448)</f>
        <v/>
      </c>
      <c r="W429" t="str">
        <f>IF(Worksheet!O448="","",Worksheet!O448)</f>
        <v/>
      </c>
      <c r="X429" t="str">
        <f>IF(Worksheet!F448=0,"",Worksheet!F448)</f>
        <v/>
      </c>
      <c r="Y429" t="str">
        <f>IF(Worksheet!P448=0,"",Worksheet!P448)</f>
        <v/>
      </c>
      <c r="AD429" s="21"/>
      <c r="AE429" s="21"/>
    </row>
    <row r="430" spans="1:31" x14ac:dyDescent="0.25">
      <c r="A430" t="str">
        <f>IF(ISERROR(VLOOKUP(Worksheet!N449,MeasureLookup,2,FALSE))=FALSE,VLOOKUP(Worksheet!N449,MeasureLookup,2,FALSE),"")</f>
        <v/>
      </c>
      <c r="D430">
        <f>IF(ISERROR(Worksheet!P449)=FALSE,Worksheet!P449,"")</f>
        <v>0</v>
      </c>
      <c r="E430" s="6" t="s">
        <v>727</v>
      </c>
      <c r="F430" s="178"/>
      <c r="G430" s="178"/>
      <c r="H430" s="224" t="str">
        <f>IF(Worksheet!AN449&lt;&gt;"",IF(Worksheet!AN449&gt;0,Worksheet!AN449/IF(Worksheet!M449&gt;0,Worksheet!M449,Worksheet!L449),""),"")</f>
        <v/>
      </c>
      <c r="I430" s="225">
        <f>IF(ISBLANK(Worksheet!L449)=FALSE,Worksheet!L449,"")</f>
        <v>0</v>
      </c>
      <c r="J430" s="226" t="str">
        <f>IF(Worksheet!L449&lt;&gt;0, IFERROR(VLOOKUP(Worksheet!$C$12,SavingsSupportTable,3,FALSE)*Worksheet!AO449*IFERROR(1+VLOOKUP(Worksheet!$C$12,SavingsSupportTable,MATCH(Worksheet!$G$13,HVACe_Options,0)+4,FALSE),1)/IF(Worksheet!M449&gt;0,Worksheet!M449,Worksheet!L449),""),"")</f>
        <v/>
      </c>
      <c r="K430" s="226" t="str">
        <f>IF(Worksheet!L449&lt;&gt;0, IFERROR(VLOOKUP(Worksheet!$C$12,SavingsSupportTable,2,FALSE)*Worksheet!AO449*IF(IFERROR(MATCH(Worksheet!$G$13,HVACe_Options,0),0)&gt;0,1+VLOOKUP(Worksheet!$C$12,SavingsSupportTable,4,FALSE),1)/IF(Worksheet!M449&gt;0,Worksheet!M449,Worksheet!L449),""),"")</f>
        <v/>
      </c>
      <c r="L430" s="226" t="str">
        <f t="shared" si="12"/>
        <v/>
      </c>
      <c r="M430" s="226" t="str">
        <f>IF(Worksheet!L449&lt;&gt;0,IFERROR(VLOOKUP(Worksheet!$C$12,SavingsSupportTable,3,FALSE)*Worksheet!AO449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449&gt;0,Worksheet!M449,Worksheet!L449),0),"")</f>
        <v/>
      </c>
      <c r="N430" s="226" t="str">
        <f t="shared" si="13"/>
        <v/>
      </c>
      <c r="R430">
        <f>IF(ISBLANK(Worksheet!M449)=FALSE,Worksheet!M449,"")</f>
        <v>0</v>
      </c>
      <c r="S430" t="str">
        <f>IF(Worksheet!A449="-","",IF(Worksheet!A449="",S429,Worksheet!A449))</f>
        <v/>
      </c>
      <c r="T430" t="str">
        <f>IF(S430="","",IF(AND(Worksheet!G449="",Worksheet!H449="")=TRUE,T429,IF(Worksheet!G449="","",Worksheet!G449)))</f>
        <v/>
      </c>
      <c r="U430" t="str">
        <f>IF(S430="","",IF(AND(Worksheet!G449="",Worksheet!H449="")=TRUE,U429,IF(Worksheet!H449="","",Worksheet!H449)))</f>
        <v/>
      </c>
      <c r="V430" t="str">
        <f>IF(Worksheet!N449="","",Worksheet!N449)</f>
        <v/>
      </c>
      <c r="W430" t="str">
        <f>IF(Worksheet!O449="","",Worksheet!O449)</f>
        <v/>
      </c>
      <c r="X430" t="str">
        <f>IF(Worksheet!F449=0,"",Worksheet!F449)</f>
        <v/>
      </c>
      <c r="Y430" t="str">
        <f>IF(Worksheet!P449=0,"",Worksheet!P449)</f>
        <v/>
      </c>
      <c r="AD430" s="21"/>
      <c r="AE430" s="21"/>
    </row>
    <row r="431" spans="1:31" x14ac:dyDescent="0.25">
      <c r="A431" t="str">
        <f>IF(ISERROR(VLOOKUP(Worksheet!N450,MeasureLookup,2,FALSE))=FALSE,VLOOKUP(Worksheet!N450,MeasureLookup,2,FALSE),"")</f>
        <v/>
      </c>
      <c r="D431">
        <f>IF(ISERROR(Worksheet!P450)=FALSE,Worksheet!P450,"")</f>
        <v>0</v>
      </c>
      <c r="E431" s="6" t="s">
        <v>727</v>
      </c>
      <c r="F431" s="178"/>
      <c r="G431" s="178"/>
      <c r="H431" s="224" t="str">
        <f>IF(Worksheet!AN450&lt;&gt;"",IF(Worksheet!AN450&gt;0,Worksheet!AN450/IF(Worksheet!M450&gt;0,Worksheet!M450,Worksheet!L450),""),"")</f>
        <v/>
      </c>
      <c r="I431" s="225">
        <f>IF(ISBLANK(Worksheet!L450)=FALSE,Worksheet!L450,"")</f>
        <v>0</v>
      </c>
      <c r="J431" s="226" t="str">
        <f>IF(Worksheet!L450&lt;&gt;0, IFERROR(VLOOKUP(Worksheet!$C$12,SavingsSupportTable,3,FALSE)*Worksheet!AO450*IFERROR(1+VLOOKUP(Worksheet!$C$12,SavingsSupportTable,MATCH(Worksheet!$G$13,HVACe_Options,0)+4,FALSE),1)/IF(Worksheet!M450&gt;0,Worksheet!M450,Worksheet!L450),""),"")</f>
        <v/>
      </c>
      <c r="K431" s="226" t="str">
        <f>IF(Worksheet!L450&lt;&gt;0, IFERROR(VLOOKUP(Worksheet!$C$12,SavingsSupportTable,2,FALSE)*Worksheet!AO450*IF(IFERROR(MATCH(Worksheet!$G$13,HVACe_Options,0),0)&gt;0,1+VLOOKUP(Worksheet!$C$12,SavingsSupportTable,4,FALSE),1)/IF(Worksheet!M450&gt;0,Worksheet!M450,Worksheet!L450),""),"")</f>
        <v/>
      </c>
      <c r="L431" s="226" t="str">
        <f t="shared" si="12"/>
        <v/>
      </c>
      <c r="M431" s="226" t="str">
        <f>IF(Worksheet!L450&lt;&gt;0,IFERROR(VLOOKUP(Worksheet!$C$12,SavingsSupportTable,3,FALSE)*Worksheet!AO450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450&gt;0,Worksheet!M450,Worksheet!L450),0),"")</f>
        <v/>
      </c>
      <c r="N431" s="226" t="str">
        <f t="shared" si="13"/>
        <v/>
      </c>
      <c r="R431">
        <f>IF(ISBLANK(Worksheet!M450)=FALSE,Worksheet!M450,"")</f>
        <v>0</v>
      </c>
      <c r="S431" t="str">
        <f>IF(Worksheet!A450="-","",IF(Worksheet!A450="",S430,Worksheet!A450))</f>
        <v/>
      </c>
      <c r="T431" t="str">
        <f>IF(S431="","",IF(AND(Worksheet!G450="",Worksheet!H450="")=TRUE,T430,IF(Worksheet!G450="","",Worksheet!G450)))</f>
        <v/>
      </c>
      <c r="U431" t="str">
        <f>IF(S431="","",IF(AND(Worksheet!G450="",Worksheet!H450="")=TRUE,U430,IF(Worksheet!H450="","",Worksheet!H450)))</f>
        <v/>
      </c>
      <c r="V431" t="str">
        <f>IF(Worksheet!N450="","",Worksheet!N450)</f>
        <v/>
      </c>
      <c r="W431" t="str">
        <f>IF(Worksheet!O450="","",Worksheet!O450)</f>
        <v/>
      </c>
      <c r="X431" t="str">
        <f>IF(Worksheet!F450=0,"",Worksheet!F450)</f>
        <v/>
      </c>
      <c r="Y431" t="str">
        <f>IF(Worksheet!P450=0,"",Worksheet!P450)</f>
        <v/>
      </c>
      <c r="AD431" s="21"/>
      <c r="AE431" s="21"/>
    </row>
    <row r="432" spans="1:31" x14ac:dyDescent="0.25">
      <c r="A432" t="str">
        <f>IF(ISERROR(VLOOKUP(Worksheet!N451,MeasureLookup,2,FALSE))=FALSE,VLOOKUP(Worksheet!N451,MeasureLookup,2,FALSE),"")</f>
        <v/>
      </c>
      <c r="D432">
        <f>IF(ISERROR(Worksheet!P451)=FALSE,Worksheet!P451,"")</f>
        <v>0</v>
      </c>
      <c r="E432" s="6" t="s">
        <v>727</v>
      </c>
      <c r="F432" s="178"/>
      <c r="G432" s="178"/>
      <c r="H432" s="224" t="str">
        <f>IF(Worksheet!AN451&lt;&gt;"",IF(Worksheet!AN451&gt;0,Worksheet!AN451/IF(Worksheet!M451&gt;0,Worksheet!M451,Worksheet!L451),""),"")</f>
        <v/>
      </c>
      <c r="I432" s="225">
        <f>IF(ISBLANK(Worksheet!L451)=FALSE,Worksheet!L451,"")</f>
        <v>0</v>
      </c>
      <c r="J432" s="226" t="str">
        <f>IF(Worksheet!L451&lt;&gt;0, IFERROR(VLOOKUP(Worksheet!$C$12,SavingsSupportTable,3,FALSE)*Worksheet!AO451*IFERROR(1+VLOOKUP(Worksheet!$C$12,SavingsSupportTable,MATCH(Worksheet!$G$13,HVACe_Options,0)+4,FALSE),1)/IF(Worksheet!M451&gt;0,Worksheet!M451,Worksheet!L451),""),"")</f>
        <v/>
      </c>
      <c r="K432" s="226" t="str">
        <f>IF(Worksheet!L451&lt;&gt;0, IFERROR(VLOOKUP(Worksheet!$C$12,SavingsSupportTable,2,FALSE)*Worksheet!AO451*IF(IFERROR(MATCH(Worksheet!$G$13,HVACe_Options,0),0)&gt;0,1+VLOOKUP(Worksheet!$C$12,SavingsSupportTable,4,FALSE),1)/IF(Worksheet!M451&gt;0,Worksheet!M451,Worksheet!L451),""),"")</f>
        <v/>
      </c>
      <c r="L432" s="226" t="str">
        <f t="shared" si="12"/>
        <v/>
      </c>
      <c r="M432" s="226" t="str">
        <f>IF(Worksheet!L451&lt;&gt;0,IFERROR(VLOOKUP(Worksheet!$C$12,SavingsSupportTable,3,FALSE)*Worksheet!AO451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451&gt;0,Worksheet!M451,Worksheet!L451),0),"")</f>
        <v/>
      </c>
      <c r="N432" s="226" t="str">
        <f t="shared" si="13"/>
        <v/>
      </c>
      <c r="R432">
        <f>IF(ISBLANK(Worksheet!M451)=FALSE,Worksheet!M451,"")</f>
        <v>0</v>
      </c>
      <c r="S432" t="str">
        <f>IF(Worksheet!A451="-","",IF(Worksheet!A451="",S431,Worksheet!A451))</f>
        <v/>
      </c>
      <c r="T432" t="str">
        <f>IF(S432="","",IF(AND(Worksheet!G451="",Worksheet!H451="")=TRUE,T431,IF(Worksheet!G451="","",Worksheet!G451)))</f>
        <v/>
      </c>
      <c r="U432" t="str">
        <f>IF(S432="","",IF(AND(Worksheet!G451="",Worksheet!H451="")=TRUE,U431,IF(Worksheet!H451="","",Worksheet!H451)))</f>
        <v/>
      </c>
      <c r="V432" t="str">
        <f>IF(Worksheet!N451="","",Worksheet!N451)</f>
        <v/>
      </c>
      <c r="W432" t="str">
        <f>IF(Worksheet!O451="","",Worksheet!O451)</f>
        <v/>
      </c>
      <c r="X432" t="str">
        <f>IF(Worksheet!F451=0,"",Worksheet!F451)</f>
        <v/>
      </c>
      <c r="Y432" t="str">
        <f>IF(Worksheet!P451=0,"",Worksheet!P451)</f>
        <v/>
      </c>
      <c r="AD432" s="21"/>
      <c r="AE432" s="21"/>
    </row>
    <row r="433" spans="1:31" x14ac:dyDescent="0.25">
      <c r="A433" t="str">
        <f>IF(ISERROR(VLOOKUP(Worksheet!N452,MeasureLookup,2,FALSE))=FALSE,VLOOKUP(Worksheet!N452,MeasureLookup,2,FALSE),"")</f>
        <v/>
      </c>
      <c r="D433">
        <f>IF(ISERROR(Worksheet!P452)=FALSE,Worksheet!P452,"")</f>
        <v>0</v>
      </c>
      <c r="E433" s="6" t="s">
        <v>727</v>
      </c>
      <c r="F433" s="178"/>
      <c r="G433" s="178"/>
      <c r="H433" s="224" t="str">
        <f>IF(Worksheet!AN452&lt;&gt;"",IF(Worksheet!AN452&gt;0,Worksheet!AN452/IF(Worksheet!M452&gt;0,Worksheet!M452,Worksheet!L452),""),"")</f>
        <v/>
      </c>
      <c r="I433" s="225">
        <f>IF(ISBLANK(Worksheet!L452)=FALSE,Worksheet!L452,"")</f>
        <v>0</v>
      </c>
      <c r="J433" s="226" t="str">
        <f>IF(Worksheet!L452&lt;&gt;0, IFERROR(VLOOKUP(Worksheet!$C$12,SavingsSupportTable,3,FALSE)*Worksheet!AO452*IFERROR(1+VLOOKUP(Worksheet!$C$12,SavingsSupportTable,MATCH(Worksheet!$G$13,HVACe_Options,0)+4,FALSE),1)/IF(Worksheet!M452&gt;0,Worksheet!M452,Worksheet!L452),""),"")</f>
        <v/>
      </c>
      <c r="K433" s="226" t="str">
        <f>IF(Worksheet!L452&lt;&gt;0, IFERROR(VLOOKUP(Worksheet!$C$12,SavingsSupportTable,2,FALSE)*Worksheet!AO452*IF(IFERROR(MATCH(Worksheet!$G$13,HVACe_Options,0),0)&gt;0,1+VLOOKUP(Worksheet!$C$12,SavingsSupportTable,4,FALSE),1)/IF(Worksheet!M452&gt;0,Worksheet!M452,Worksheet!L452),""),"")</f>
        <v/>
      </c>
      <c r="L433" s="226" t="str">
        <f t="shared" si="12"/>
        <v/>
      </c>
      <c r="M433" s="226" t="str">
        <f>IF(Worksheet!L452&lt;&gt;0,IFERROR(VLOOKUP(Worksheet!$C$12,SavingsSupportTable,3,FALSE)*Worksheet!AO452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452&gt;0,Worksheet!M452,Worksheet!L452),0),"")</f>
        <v/>
      </c>
      <c r="N433" s="226" t="str">
        <f t="shared" si="13"/>
        <v/>
      </c>
      <c r="R433">
        <f>IF(ISBLANK(Worksheet!M452)=FALSE,Worksheet!M452,"")</f>
        <v>0</v>
      </c>
      <c r="S433" t="str">
        <f>IF(Worksheet!A452="-","",IF(Worksheet!A452="",S432,Worksheet!A452))</f>
        <v/>
      </c>
      <c r="T433" t="str">
        <f>IF(S433="","",IF(AND(Worksheet!G452="",Worksheet!H452="")=TRUE,T432,IF(Worksheet!G452="","",Worksheet!G452)))</f>
        <v/>
      </c>
      <c r="U433" t="str">
        <f>IF(S433="","",IF(AND(Worksheet!G452="",Worksheet!H452="")=TRUE,U432,IF(Worksheet!H452="","",Worksheet!H452)))</f>
        <v/>
      </c>
      <c r="V433" t="str">
        <f>IF(Worksheet!N452="","",Worksheet!N452)</f>
        <v/>
      </c>
      <c r="W433" t="str">
        <f>IF(Worksheet!O452="","",Worksheet!O452)</f>
        <v/>
      </c>
      <c r="X433" t="str">
        <f>IF(Worksheet!F452=0,"",Worksheet!F452)</f>
        <v/>
      </c>
      <c r="Y433" t="str">
        <f>IF(Worksheet!P452=0,"",Worksheet!P452)</f>
        <v/>
      </c>
      <c r="AD433" s="21"/>
      <c r="AE433" s="21"/>
    </row>
    <row r="434" spans="1:31" x14ac:dyDescent="0.25">
      <c r="A434" t="str">
        <f>IF(ISERROR(VLOOKUP(Worksheet!N453,MeasureLookup,2,FALSE))=FALSE,VLOOKUP(Worksheet!N453,MeasureLookup,2,FALSE),"")</f>
        <v/>
      </c>
      <c r="D434">
        <f>IF(ISERROR(Worksheet!P453)=FALSE,Worksheet!P453,"")</f>
        <v>0</v>
      </c>
      <c r="E434" s="6" t="s">
        <v>727</v>
      </c>
      <c r="F434" s="178"/>
      <c r="G434" s="178"/>
      <c r="H434" s="224" t="str">
        <f>IF(Worksheet!AN453&lt;&gt;"",IF(Worksheet!AN453&gt;0,Worksheet!AN453/IF(Worksheet!M453&gt;0,Worksheet!M453,Worksheet!L453),""),"")</f>
        <v/>
      </c>
      <c r="I434" s="225">
        <f>IF(ISBLANK(Worksheet!L453)=FALSE,Worksheet!L453,"")</f>
        <v>0</v>
      </c>
      <c r="J434" s="226" t="str">
        <f>IF(Worksheet!L453&lt;&gt;0, IFERROR(VLOOKUP(Worksheet!$C$12,SavingsSupportTable,3,FALSE)*Worksheet!AO453*IFERROR(1+VLOOKUP(Worksheet!$C$12,SavingsSupportTable,MATCH(Worksheet!$G$13,HVACe_Options,0)+4,FALSE),1)/IF(Worksheet!M453&gt;0,Worksheet!M453,Worksheet!L453),""),"")</f>
        <v/>
      </c>
      <c r="K434" s="226" t="str">
        <f>IF(Worksheet!L453&lt;&gt;0, IFERROR(VLOOKUP(Worksheet!$C$12,SavingsSupportTable,2,FALSE)*Worksheet!AO453*IF(IFERROR(MATCH(Worksheet!$G$13,HVACe_Options,0),0)&gt;0,1+VLOOKUP(Worksheet!$C$12,SavingsSupportTable,4,FALSE),1)/IF(Worksheet!M453&gt;0,Worksheet!M453,Worksheet!L453),""),"")</f>
        <v/>
      </c>
      <c r="L434" s="226" t="str">
        <f t="shared" si="12"/>
        <v/>
      </c>
      <c r="M434" s="226" t="str">
        <f>IF(Worksheet!L453&lt;&gt;0,IFERROR(VLOOKUP(Worksheet!$C$12,SavingsSupportTable,3,FALSE)*Worksheet!AO453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453&gt;0,Worksheet!M453,Worksheet!L453),0),"")</f>
        <v/>
      </c>
      <c r="N434" s="226" t="str">
        <f t="shared" si="13"/>
        <v/>
      </c>
      <c r="R434">
        <f>IF(ISBLANK(Worksheet!M453)=FALSE,Worksheet!M453,"")</f>
        <v>0</v>
      </c>
      <c r="S434" t="str">
        <f>IF(Worksheet!A453="-","",IF(Worksheet!A453="",S433,Worksheet!A453))</f>
        <v/>
      </c>
      <c r="T434" t="str">
        <f>IF(S434="","",IF(AND(Worksheet!G453="",Worksheet!H453="")=TRUE,T433,IF(Worksheet!G453="","",Worksheet!G453)))</f>
        <v/>
      </c>
      <c r="U434" t="str">
        <f>IF(S434="","",IF(AND(Worksheet!G453="",Worksheet!H453="")=TRUE,U433,IF(Worksheet!H453="","",Worksheet!H453)))</f>
        <v/>
      </c>
      <c r="V434" t="str">
        <f>IF(Worksheet!N453="","",Worksheet!N453)</f>
        <v/>
      </c>
      <c r="W434" t="str">
        <f>IF(Worksheet!O453="","",Worksheet!O453)</f>
        <v/>
      </c>
      <c r="X434" t="str">
        <f>IF(Worksheet!F453=0,"",Worksheet!F453)</f>
        <v/>
      </c>
      <c r="Y434" t="str">
        <f>IF(Worksheet!P453=0,"",Worksheet!P453)</f>
        <v/>
      </c>
      <c r="AD434" s="21"/>
      <c r="AE434" s="21"/>
    </row>
    <row r="435" spans="1:31" x14ac:dyDescent="0.25">
      <c r="A435" t="str">
        <f>IF(ISERROR(VLOOKUP(Worksheet!N454,MeasureLookup,2,FALSE))=FALSE,VLOOKUP(Worksheet!N454,MeasureLookup,2,FALSE),"")</f>
        <v/>
      </c>
      <c r="D435">
        <f>IF(ISERROR(Worksheet!P454)=FALSE,Worksheet!P454,"")</f>
        <v>0</v>
      </c>
      <c r="E435" s="6" t="s">
        <v>727</v>
      </c>
      <c r="F435" s="178"/>
      <c r="G435" s="178"/>
      <c r="H435" s="224" t="str">
        <f>IF(Worksheet!AN454&lt;&gt;"",IF(Worksheet!AN454&gt;0,Worksheet!AN454/IF(Worksheet!M454&gt;0,Worksheet!M454,Worksheet!L454),""),"")</f>
        <v/>
      </c>
      <c r="I435" s="225">
        <f>IF(ISBLANK(Worksheet!L454)=FALSE,Worksheet!L454,"")</f>
        <v>0</v>
      </c>
      <c r="J435" s="226" t="str">
        <f>IF(Worksheet!L454&lt;&gt;0, IFERROR(VLOOKUP(Worksheet!$C$12,SavingsSupportTable,3,FALSE)*Worksheet!AO454*IFERROR(1+VLOOKUP(Worksheet!$C$12,SavingsSupportTable,MATCH(Worksheet!$G$13,HVACe_Options,0)+4,FALSE),1)/IF(Worksheet!M454&gt;0,Worksheet!M454,Worksheet!L454),""),"")</f>
        <v/>
      </c>
      <c r="K435" s="226" t="str">
        <f>IF(Worksheet!L454&lt;&gt;0, IFERROR(VLOOKUP(Worksheet!$C$12,SavingsSupportTable,2,FALSE)*Worksheet!AO454*IF(IFERROR(MATCH(Worksheet!$G$13,HVACe_Options,0),0)&gt;0,1+VLOOKUP(Worksheet!$C$12,SavingsSupportTable,4,FALSE),1)/IF(Worksheet!M454&gt;0,Worksheet!M454,Worksheet!L454),""),"")</f>
        <v/>
      </c>
      <c r="L435" s="226" t="str">
        <f t="shared" si="12"/>
        <v/>
      </c>
      <c r="M435" s="226" t="str">
        <f>IF(Worksheet!L454&lt;&gt;0,IFERROR(VLOOKUP(Worksheet!$C$12,SavingsSupportTable,3,FALSE)*Worksheet!AO454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454&gt;0,Worksheet!M454,Worksheet!L454),0),"")</f>
        <v/>
      </c>
      <c r="N435" s="226" t="str">
        <f t="shared" si="13"/>
        <v/>
      </c>
      <c r="R435">
        <f>IF(ISBLANK(Worksheet!M454)=FALSE,Worksheet!M454,"")</f>
        <v>0</v>
      </c>
      <c r="S435" t="str">
        <f>IF(Worksheet!A454="-","",IF(Worksheet!A454="",S434,Worksheet!A454))</f>
        <v/>
      </c>
      <c r="T435" t="str">
        <f>IF(S435="","",IF(AND(Worksheet!G454="",Worksheet!H454="")=TRUE,T434,IF(Worksheet!G454="","",Worksheet!G454)))</f>
        <v/>
      </c>
      <c r="U435" t="str">
        <f>IF(S435="","",IF(AND(Worksheet!G454="",Worksheet!H454="")=TRUE,U434,IF(Worksheet!H454="","",Worksheet!H454)))</f>
        <v/>
      </c>
      <c r="V435" t="str">
        <f>IF(Worksheet!N454="","",Worksheet!N454)</f>
        <v/>
      </c>
      <c r="W435" t="str">
        <f>IF(Worksheet!O454="","",Worksheet!O454)</f>
        <v/>
      </c>
      <c r="X435" t="str">
        <f>IF(Worksheet!F454=0,"",Worksheet!F454)</f>
        <v/>
      </c>
      <c r="Y435" t="str">
        <f>IF(Worksheet!P454=0,"",Worksheet!P454)</f>
        <v/>
      </c>
      <c r="AD435" s="21"/>
      <c r="AE435" s="21"/>
    </row>
    <row r="436" spans="1:31" x14ac:dyDescent="0.25">
      <c r="A436" t="str">
        <f>IF(ISERROR(VLOOKUP(Worksheet!N455,MeasureLookup,2,FALSE))=FALSE,VLOOKUP(Worksheet!N455,MeasureLookup,2,FALSE),"")</f>
        <v/>
      </c>
      <c r="D436">
        <f>IF(ISERROR(Worksheet!P455)=FALSE,Worksheet!P455,"")</f>
        <v>0</v>
      </c>
      <c r="E436" s="6" t="s">
        <v>727</v>
      </c>
      <c r="F436" s="178"/>
      <c r="G436" s="178"/>
      <c r="H436" s="224" t="str">
        <f>IF(Worksheet!AN455&lt;&gt;"",IF(Worksheet!AN455&gt;0,Worksheet!AN455/IF(Worksheet!M455&gt;0,Worksheet!M455,Worksheet!L455),""),"")</f>
        <v/>
      </c>
      <c r="I436" s="225">
        <f>IF(ISBLANK(Worksheet!L455)=FALSE,Worksheet!L455,"")</f>
        <v>0</v>
      </c>
      <c r="J436" s="226" t="str">
        <f>IF(Worksheet!L455&lt;&gt;0, IFERROR(VLOOKUP(Worksheet!$C$12,SavingsSupportTable,3,FALSE)*Worksheet!AO455*IFERROR(1+VLOOKUP(Worksheet!$C$12,SavingsSupportTable,MATCH(Worksheet!$G$13,HVACe_Options,0)+4,FALSE),1)/IF(Worksheet!M455&gt;0,Worksheet!M455,Worksheet!L455),""),"")</f>
        <v/>
      </c>
      <c r="K436" s="226" t="str">
        <f>IF(Worksheet!L455&lt;&gt;0, IFERROR(VLOOKUP(Worksheet!$C$12,SavingsSupportTable,2,FALSE)*Worksheet!AO455*IF(IFERROR(MATCH(Worksheet!$G$13,HVACe_Options,0),0)&gt;0,1+VLOOKUP(Worksheet!$C$12,SavingsSupportTable,4,FALSE),1)/IF(Worksheet!M455&gt;0,Worksheet!M455,Worksheet!L455),""),"")</f>
        <v/>
      </c>
      <c r="L436" s="226" t="str">
        <f t="shared" si="12"/>
        <v/>
      </c>
      <c r="M436" s="226" t="str">
        <f>IF(Worksheet!L455&lt;&gt;0,IFERROR(VLOOKUP(Worksheet!$C$12,SavingsSupportTable,3,FALSE)*Worksheet!AO455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455&gt;0,Worksheet!M455,Worksheet!L455),0),"")</f>
        <v/>
      </c>
      <c r="N436" s="226" t="str">
        <f t="shared" si="13"/>
        <v/>
      </c>
      <c r="R436">
        <f>IF(ISBLANK(Worksheet!M455)=FALSE,Worksheet!M455,"")</f>
        <v>0</v>
      </c>
      <c r="S436" t="str">
        <f>IF(Worksheet!A455="-","",IF(Worksheet!A455="",S435,Worksheet!A455))</f>
        <v/>
      </c>
      <c r="T436" t="str">
        <f>IF(S436="","",IF(AND(Worksheet!G455="",Worksheet!H455="")=TRUE,T435,IF(Worksheet!G455="","",Worksheet!G455)))</f>
        <v/>
      </c>
      <c r="U436" t="str">
        <f>IF(S436="","",IF(AND(Worksheet!G455="",Worksheet!H455="")=TRUE,U435,IF(Worksheet!H455="","",Worksheet!H455)))</f>
        <v/>
      </c>
      <c r="V436" t="str">
        <f>IF(Worksheet!N455="","",Worksheet!N455)</f>
        <v/>
      </c>
      <c r="W436" t="str">
        <f>IF(Worksheet!O455="","",Worksheet!O455)</f>
        <v/>
      </c>
      <c r="X436" t="str">
        <f>IF(Worksheet!F455=0,"",Worksheet!F455)</f>
        <v/>
      </c>
      <c r="Y436" t="str">
        <f>IF(Worksheet!P455=0,"",Worksheet!P455)</f>
        <v/>
      </c>
      <c r="AD436" s="21"/>
      <c r="AE436" s="21"/>
    </row>
    <row r="437" spans="1:31" x14ac:dyDescent="0.25">
      <c r="A437" t="str">
        <f>IF(ISERROR(VLOOKUP(Worksheet!N456,MeasureLookup,2,FALSE))=FALSE,VLOOKUP(Worksheet!N456,MeasureLookup,2,FALSE),"")</f>
        <v/>
      </c>
      <c r="D437">
        <f>IF(ISERROR(Worksheet!P456)=FALSE,Worksheet!P456,"")</f>
        <v>0</v>
      </c>
      <c r="E437" s="6" t="s">
        <v>727</v>
      </c>
      <c r="F437" s="178"/>
      <c r="G437" s="178"/>
      <c r="H437" s="224" t="str">
        <f>IF(Worksheet!AN456&lt;&gt;"",IF(Worksheet!AN456&gt;0,Worksheet!AN456/IF(Worksheet!M456&gt;0,Worksheet!M456,Worksheet!L456),""),"")</f>
        <v/>
      </c>
      <c r="I437" s="225">
        <f>IF(ISBLANK(Worksheet!L456)=FALSE,Worksheet!L456,"")</f>
        <v>0</v>
      </c>
      <c r="J437" s="226" t="str">
        <f>IF(Worksheet!L456&lt;&gt;0, IFERROR(VLOOKUP(Worksheet!$C$12,SavingsSupportTable,3,FALSE)*Worksheet!AO456*IFERROR(1+VLOOKUP(Worksheet!$C$12,SavingsSupportTable,MATCH(Worksheet!$G$13,HVACe_Options,0)+4,FALSE),1)/IF(Worksheet!M456&gt;0,Worksheet!M456,Worksheet!L456),""),"")</f>
        <v/>
      </c>
      <c r="K437" s="226" t="str">
        <f>IF(Worksheet!L456&lt;&gt;0, IFERROR(VLOOKUP(Worksheet!$C$12,SavingsSupportTable,2,FALSE)*Worksheet!AO456*IF(IFERROR(MATCH(Worksheet!$G$13,HVACe_Options,0),0)&gt;0,1+VLOOKUP(Worksheet!$C$12,SavingsSupportTable,4,FALSE),1)/IF(Worksheet!M456&gt;0,Worksheet!M456,Worksheet!L456),""),"")</f>
        <v/>
      </c>
      <c r="L437" s="226" t="str">
        <f t="shared" si="12"/>
        <v/>
      </c>
      <c r="M437" s="226" t="str">
        <f>IF(Worksheet!L456&lt;&gt;0,IFERROR(VLOOKUP(Worksheet!$C$12,SavingsSupportTable,3,FALSE)*Worksheet!AO456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456&gt;0,Worksheet!M456,Worksheet!L456),0),"")</f>
        <v/>
      </c>
      <c r="N437" s="226" t="str">
        <f t="shared" si="13"/>
        <v/>
      </c>
      <c r="R437">
        <f>IF(ISBLANK(Worksheet!M456)=FALSE,Worksheet!M456,"")</f>
        <v>0</v>
      </c>
      <c r="S437" t="str">
        <f>IF(Worksheet!A456="-","",IF(Worksheet!A456="",S436,Worksheet!A456))</f>
        <v/>
      </c>
      <c r="T437" t="str">
        <f>IF(S437="","",IF(AND(Worksheet!G456="",Worksheet!H456="")=TRUE,T436,IF(Worksheet!G456="","",Worksheet!G456)))</f>
        <v/>
      </c>
      <c r="U437" t="str">
        <f>IF(S437="","",IF(AND(Worksheet!G456="",Worksheet!H456="")=TRUE,U436,IF(Worksheet!H456="","",Worksheet!H456)))</f>
        <v/>
      </c>
      <c r="V437" t="str">
        <f>IF(Worksheet!N456="","",Worksheet!N456)</f>
        <v/>
      </c>
      <c r="W437" t="str">
        <f>IF(Worksheet!O456="","",Worksheet!O456)</f>
        <v/>
      </c>
      <c r="X437" t="str">
        <f>IF(Worksheet!F456=0,"",Worksheet!F456)</f>
        <v/>
      </c>
      <c r="Y437" t="str">
        <f>IF(Worksheet!P456=0,"",Worksheet!P456)</f>
        <v/>
      </c>
      <c r="AD437" s="21"/>
      <c r="AE437" s="21"/>
    </row>
    <row r="438" spans="1:31" x14ac:dyDescent="0.25">
      <c r="A438" t="str">
        <f>IF(ISERROR(VLOOKUP(Worksheet!N457,MeasureLookup,2,FALSE))=FALSE,VLOOKUP(Worksheet!N457,MeasureLookup,2,FALSE),"")</f>
        <v/>
      </c>
      <c r="D438">
        <f>IF(ISERROR(Worksheet!P457)=FALSE,Worksheet!P457,"")</f>
        <v>0</v>
      </c>
      <c r="E438" s="6" t="s">
        <v>727</v>
      </c>
      <c r="F438" s="178"/>
      <c r="G438" s="178"/>
      <c r="H438" s="224" t="str">
        <f>IF(Worksheet!AN457&lt;&gt;"",IF(Worksheet!AN457&gt;0,Worksheet!AN457/IF(Worksheet!M457&gt;0,Worksheet!M457,Worksheet!L457),""),"")</f>
        <v/>
      </c>
      <c r="I438" s="225">
        <f>IF(ISBLANK(Worksheet!L457)=FALSE,Worksheet!L457,"")</f>
        <v>0</v>
      </c>
      <c r="J438" s="226" t="str">
        <f>IF(Worksheet!L457&lt;&gt;0, IFERROR(VLOOKUP(Worksheet!$C$12,SavingsSupportTable,3,FALSE)*Worksheet!AO457*IFERROR(1+VLOOKUP(Worksheet!$C$12,SavingsSupportTable,MATCH(Worksheet!$G$13,HVACe_Options,0)+4,FALSE),1)/IF(Worksheet!M457&gt;0,Worksheet!M457,Worksheet!L457),""),"")</f>
        <v/>
      </c>
      <c r="K438" s="226" t="str">
        <f>IF(Worksheet!L457&lt;&gt;0, IFERROR(VLOOKUP(Worksheet!$C$12,SavingsSupportTable,2,FALSE)*Worksheet!AO457*IF(IFERROR(MATCH(Worksheet!$G$13,HVACe_Options,0),0)&gt;0,1+VLOOKUP(Worksheet!$C$12,SavingsSupportTable,4,FALSE),1)/IF(Worksheet!M457&gt;0,Worksheet!M457,Worksheet!L457),""),"")</f>
        <v/>
      </c>
      <c r="L438" s="226" t="str">
        <f t="shared" si="12"/>
        <v/>
      </c>
      <c r="M438" s="226" t="str">
        <f>IF(Worksheet!L457&lt;&gt;0,IFERROR(VLOOKUP(Worksheet!$C$12,SavingsSupportTable,3,FALSE)*Worksheet!AO457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457&gt;0,Worksheet!M457,Worksheet!L457),0),"")</f>
        <v/>
      </c>
      <c r="N438" s="226" t="str">
        <f t="shared" si="13"/>
        <v/>
      </c>
      <c r="R438">
        <f>IF(ISBLANK(Worksheet!M457)=FALSE,Worksheet!M457,"")</f>
        <v>0</v>
      </c>
      <c r="S438" t="str">
        <f>IF(Worksheet!A457="-","",IF(Worksheet!A457="",S437,Worksheet!A457))</f>
        <v/>
      </c>
      <c r="T438" t="str">
        <f>IF(S438="","",IF(AND(Worksheet!G457="",Worksheet!H457="")=TRUE,T437,IF(Worksheet!G457="","",Worksheet!G457)))</f>
        <v/>
      </c>
      <c r="U438" t="str">
        <f>IF(S438="","",IF(AND(Worksheet!G457="",Worksheet!H457="")=TRUE,U437,IF(Worksheet!H457="","",Worksheet!H457)))</f>
        <v/>
      </c>
      <c r="V438" t="str">
        <f>IF(Worksheet!N457="","",Worksheet!N457)</f>
        <v/>
      </c>
      <c r="W438" t="str">
        <f>IF(Worksheet!O457="","",Worksheet!O457)</f>
        <v/>
      </c>
      <c r="X438" t="str">
        <f>IF(Worksheet!F457=0,"",Worksheet!F457)</f>
        <v/>
      </c>
      <c r="Y438" t="str">
        <f>IF(Worksheet!P457=0,"",Worksheet!P457)</f>
        <v/>
      </c>
      <c r="AD438" s="21"/>
      <c r="AE438" s="21"/>
    </row>
    <row r="439" spans="1:31" x14ac:dyDescent="0.25">
      <c r="A439" t="str">
        <f>IF(ISERROR(VLOOKUP(Worksheet!N458,MeasureLookup,2,FALSE))=FALSE,VLOOKUP(Worksheet!N458,MeasureLookup,2,FALSE),"")</f>
        <v/>
      </c>
      <c r="D439">
        <f>IF(ISERROR(Worksheet!P458)=FALSE,Worksheet!P458,"")</f>
        <v>0</v>
      </c>
      <c r="E439" s="6" t="s">
        <v>727</v>
      </c>
      <c r="F439" s="178"/>
      <c r="G439" s="178"/>
      <c r="H439" s="224" t="str">
        <f>IF(Worksheet!AN458&lt;&gt;"",IF(Worksheet!AN458&gt;0,Worksheet!AN458/IF(Worksheet!M458&gt;0,Worksheet!M458,Worksheet!L458),""),"")</f>
        <v/>
      </c>
      <c r="I439" s="225">
        <f>IF(ISBLANK(Worksheet!L458)=FALSE,Worksheet!L458,"")</f>
        <v>0</v>
      </c>
      <c r="J439" s="226" t="str">
        <f>IF(Worksheet!L458&lt;&gt;0, IFERROR(VLOOKUP(Worksheet!$C$12,SavingsSupportTable,3,FALSE)*Worksheet!AO458*IFERROR(1+VLOOKUP(Worksheet!$C$12,SavingsSupportTable,MATCH(Worksheet!$G$13,HVACe_Options,0)+4,FALSE),1)/IF(Worksheet!M458&gt;0,Worksheet!M458,Worksheet!L458),""),"")</f>
        <v/>
      </c>
      <c r="K439" s="226" t="str">
        <f>IF(Worksheet!L458&lt;&gt;0, IFERROR(VLOOKUP(Worksheet!$C$12,SavingsSupportTable,2,FALSE)*Worksheet!AO458*IF(IFERROR(MATCH(Worksheet!$G$13,HVACe_Options,0),0)&gt;0,1+VLOOKUP(Worksheet!$C$12,SavingsSupportTable,4,FALSE),1)/IF(Worksheet!M458&gt;0,Worksheet!M458,Worksheet!L458),""),"")</f>
        <v/>
      </c>
      <c r="L439" s="226" t="str">
        <f t="shared" si="12"/>
        <v/>
      </c>
      <c r="M439" s="226" t="str">
        <f>IF(Worksheet!L458&lt;&gt;0,IFERROR(VLOOKUP(Worksheet!$C$12,SavingsSupportTable,3,FALSE)*Worksheet!AO458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458&gt;0,Worksheet!M458,Worksheet!L458),0),"")</f>
        <v/>
      </c>
      <c r="N439" s="226" t="str">
        <f t="shared" si="13"/>
        <v/>
      </c>
      <c r="R439">
        <f>IF(ISBLANK(Worksheet!M458)=FALSE,Worksheet!M458,"")</f>
        <v>0</v>
      </c>
      <c r="S439" t="str">
        <f>IF(Worksheet!A458="-","",IF(Worksheet!A458="",S438,Worksheet!A458))</f>
        <v/>
      </c>
      <c r="T439" t="str">
        <f>IF(S439="","",IF(AND(Worksheet!G458="",Worksheet!H458="")=TRUE,T438,IF(Worksheet!G458="","",Worksheet!G458)))</f>
        <v/>
      </c>
      <c r="U439" t="str">
        <f>IF(S439="","",IF(AND(Worksheet!G458="",Worksheet!H458="")=TRUE,U438,IF(Worksheet!H458="","",Worksheet!H458)))</f>
        <v/>
      </c>
      <c r="V439" t="str">
        <f>IF(Worksheet!N458="","",Worksheet!N458)</f>
        <v/>
      </c>
      <c r="W439" t="str">
        <f>IF(Worksheet!O458="","",Worksheet!O458)</f>
        <v/>
      </c>
      <c r="X439" t="str">
        <f>IF(Worksheet!F458=0,"",Worksheet!F458)</f>
        <v/>
      </c>
      <c r="Y439" t="str">
        <f>IF(Worksheet!P458=0,"",Worksheet!P458)</f>
        <v/>
      </c>
      <c r="AD439" s="21"/>
      <c r="AE439" s="21"/>
    </row>
    <row r="440" spans="1:31" x14ac:dyDescent="0.25">
      <c r="A440" t="str">
        <f>IF(ISERROR(VLOOKUP(Worksheet!N459,MeasureLookup,2,FALSE))=FALSE,VLOOKUP(Worksheet!N459,MeasureLookup,2,FALSE),"")</f>
        <v/>
      </c>
      <c r="D440">
        <f>IF(ISERROR(Worksheet!P459)=FALSE,Worksheet!P459,"")</f>
        <v>0</v>
      </c>
      <c r="E440" s="6" t="s">
        <v>727</v>
      </c>
      <c r="F440" s="178"/>
      <c r="G440" s="178"/>
      <c r="H440" s="224" t="str">
        <f>IF(Worksheet!AN459&lt;&gt;"",IF(Worksheet!AN459&gt;0,Worksheet!AN459/IF(Worksheet!M459&gt;0,Worksheet!M459,Worksheet!L459),""),"")</f>
        <v/>
      </c>
      <c r="I440" s="225">
        <f>IF(ISBLANK(Worksheet!L459)=FALSE,Worksheet!L459,"")</f>
        <v>0</v>
      </c>
      <c r="J440" s="226" t="str">
        <f>IF(Worksheet!L459&lt;&gt;0, IFERROR(VLOOKUP(Worksheet!$C$12,SavingsSupportTable,3,FALSE)*Worksheet!AO459*IFERROR(1+VLOOKUP(Worksheet!$C$12,SavingsSupportTable,MATCH(Worksheet!$G$13,HVACe_Options,0)+4,FALSE),1)/IF(Worksheet!M459&gt;0,Worksheet!M459,Worksheet!L459),""),"")</f>
        <v/>
      </c>
      <c r="K440" s="226" t="str">
        <f>IF(Worksheet!L459&lt;&gt;0, IFERROR(VLOOKUP(Worksheet!$C$12,SavingsSupportTable,2,FALSE)*Worksheet!AO459*IF(IFERROR(MATCH(Worksheet!$G$13,HVACe_Options,0),0)&gt;0,1+VLOOKUP(Worksheet!$C$12,SavingsSupportTable,4,FALSE),1)/IF(Worksheet!M459&gt;0,Worksheet!M459,Worksheet!L459),""),"")</f>
        <v/>
      </c>
      <c r="L440" s="226" t="str">
        <f t="shared" si="12"/>
        <v/>
      </c>
      <c r="M440" s="226" t="str">
        <f>IF(Worksheet!L459&lt;&gt;0,IFERROR(VLOOKUP(Worksheet!$C$12,SavingsSupportTable,3,FALSE)*Worksheet!AO459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459&gt;0,Worksheet!M459,Worksheet!L459),0),"")</f>
        <v/>
      </c>
      <c r="N440" s="226" t="str">
        <f t="shared" si="13"/>
        <v/>
      </c>
      <c r="R440">
        <f>IF(ISBLANK(Worksheet!M459)=FALSE,Worksheet!M459,"")</f>
        <v>0</v>
      </c>
      <c r="S440" t="str">
        <f>IF(Worksheet!A459="-","",IF(Worksheet!A459="",S439,Worksheet!A459))</f>
        <v/>
      </c>
      <c r="T440" t="str">
        <f>IF(S440="","",IF(AND(Worksheet!G459="",Worksheet!H459="")=TRUE,T439,IF(Worksheet!G459="","",Worksheet!G459)))</f>
        <v/>
      </c>
      <c r="U440" t="str">
        <f>IF(S440="","",IF(AND(Worksheet!G459="",Worksheet!H459="")=TRUE,U439,IF(Worksheet!H459="","",Worksheet!H459)))</f>
        <v/>
      </c>
      <c r="V440" t="str">
        <f>IF(Worksheet!N459="","",Worksheet!N459)</f>
        <v/>
      </c>
      <c r="W440" t="str">
        <f>IF(Worksheet!O459="","",Worksheet!O459)</f>
        <v/>
      </c>
      <c r="X440" t="str">
        <f>IF(Worksheet!F459=0,"",Worksheet!F459)</f>
        <v/>
      </c>
      <c r="Y440" t="str">
        <f>IF(Worksheet!P459=0,"",Worksheet!P459)</f>
        <v/>
      </c>
      <c r="AD440" s="21"/>
      <c r="AE440" s="21"/>
    </row>
    <row r="441" spans="1:31" x14ac:dyDescent="0.25">
      <c r="A441" t="str">
        <f>IF(ISERROR(VLOOKUP(Worksheet!N460,MeasureLookup,2,FALSE))=FALSE,VLOOKUP(Worksheet!N460,MeasureLookup,2,FALSE),"")</f>
        <v/>
      </c>
      <c r="D441">
        <f>IF(ISERROR(Worksheet!P460)=FALSE,Worksheet!P460,"")</f>
        <v>0</v>
      </c>
      <c r="E441" s="6" t="s">
        <v>727</v>
      </c>
      <c r="F441" s="178"/>
      <c r="G441" s="178"/>
      <c r="H441" s="224" t="str">
        <f>IF(Worksheet!AN460&lt;&gt;"",IF(Worksheet!AN460&gt;0,Worksheet!AN460/IF(Worksheet!M460&gt;0,Worksheet!M460,Worksheet!L460),""),"")</f>
        <v/>
      </c>
      <c r="I441" s="225">
        <f>IF(ISBLANK(Worksheet!L460)=FALSE,Worksheet!L460,"")</f>
        <v>0</v>
      </c>
      <c r="J441" s="226" t="str">
        <f>IF(Worksheet!L460&lt;&gt;0, IFERROR(VLOOKUP(Worksheet!$C$12,SavingsSupportTable,3,FALSE)*Worksheet!AO460*IFERROR(1+VLOOKUP(Worksheet!$C$12,SavingsSupportTable,MATCH(Worksheet!$G$13,HVACe_Options,0)+4,FALSE),1)/IF(Worksheet!M460&gt;0,Worksheet!M460,Worksheet!L460),""),"")</f>
        <v/>
      </c>
      <c r="K441" s="226" t="str">
        <f>IF(Worksheet!L460&lt;&gt;0, IFERROR(VLOOKUP(Worksheet!$C$12,SavingsSupportTable,2,FALSE)*Worksheet!AO460*IF(IFERROR(MATCH(Worksheet!$G$13,HVACe_Options,0),0)&gt;0,1+VLOOKUP(Worksheet!$C$12,SavingsSupportTable,4,FALSE),1)/IF(Worksheet!M460&gt;0,Worksheet!M460,Worksheet!L460),""),"")</f>
        <v/>
      </c>
      <c r="L441" s="226" t="str">
        <f t="shared" si="12"/>
        <v/>
      </c>
      <c r="M441" s="226" t="str">
        <f>IF(Worksheet!L460&lt;&gt;0,IFERROR(VLOOKUP(Worksheet!$C$12,SavingsSupportTable,3,FALSE)*Worksheet!AO460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460&gt;0,Worksheet!M460,Worksheet!L460),0),"")</f>
        <v/>
      </c>
      <c r="N441" s="226" t="str">
        <f t="shared" si="13"/>
        <v/>
      </c>
      <c r="R441">
        <f>IF(ISBLANK(Worksheet!M460)=FALSE,Worksheet!M460,"")</f>
        <v>0</v>
      </c>
      <c r="S441" t="str">
        <f>IF(Worksheet!A460="-","",IF(Worksheet!A460="",S440,Worksheet!A460))</f>
        <v/>
      </c>
      <c r="T441" t="str">
        <f>IF(S441="","",IF(AND(Worksheet!G460="",Worksheet!H460="")=TRUE,T440,IF(Worksheet!G460="","",Worksheet!G460)))</f>
        <v/>
      </c>
      <c r="U441" t="str">
        <f>IF(S441="","",IF(AND(Worksheet!G460="",Worksheet!H460="")=TRUE,U440,IF(Worksheet!H460="","",Worksheet!H460)))</f>
        <v/>
      </c>
      <c r="V441" t="str">
        <f>IF(Worksheet!N460="","",Worksheet!N460)</f>
        <v/>
      </c>
      <c r="W441" t="str">
        <f>IF(Worksheet!O460="","",Worksheet!O460)</f>
        <v/>
      </c>
      <c r="X441" t="str">
        <f>IF(Worksheet!F460=0,"",Worksheet!F460)</f>
        <v/>
      </c>
      <c r="Y441" t="str">
        <f>IF(Worksheet!P460=0,"",Worksheet!P460)</f>
        <v/>
      </c>
      <c r="AD441" s="21"/>
      <c r="AE441" s="21"/>
    </row>
    <row r="442" spans="1:31" x14ac:dyDescent="0.25">
      <c r="A442" t="str">
        <f>IF(ISERROR(VLOOKUP(Worksheet!N461,MeasureLookup,2,FALSE))=FALSE,VLOOKUP(Worksheet!N461,MeasureLookup,2,FALSE),"")</f>
        <v/>
      </c>
      <c r="D442">
        <f>IF(ISERROR(Worksheet!P461)=FALSE,Worksheet!P461,"")</f>
        <v>0</v>
      </c>
      <c r="E442" s="6" t="s">
        <v>727</v>
      </c>
      <c r="F442" s="178"/>
      <c r="G442" s="178"/>
      <c r="H442" s="224" t="str">
        <f>IF(Worksheet!AN461&lt;&gt;"",IF(Worksheet!AN461&gt;0,Worksheet!AN461/IF(Worksheet!M461&gt;0,Worksheet!M461,Worksheet!L461),""),"")</f>
        <v/>
      </c>
      <c r="I442" s="225">
        <f>IF(ISBLANK(Worksheet!L461)=FALSE,Worksheet!L461,"")</f>
        <v>0</v>
      </c>
      <c r="J442" s="226" t="str">
        <f>IF(Worksheet!L461&lt;&gt;0, IFERROR(VLOOKUP(Worksheet!$C$12,SavingsSupportTable,3,FALSE)*Worksheet!AO461*IFERROR(1+VLOOKUP(Worksheet!$C$12,SavingsSupportTable,MATCH(Worksheet!$G$13,HVACe_Options,0)+4,FALSE),1)/IF(Worksheet!M461&gt;0,Worksheet!M461,Worksheet!L461),""),"")</f>
        <v/>
      </c>
      <c r="K442" s="226" t="str">
        <f>IF(Worksheet!L461&lt;&gt;0, IFERROR(VLOOKUP(Worksheet!$C$12,SavingsSupportTable,2,FALSE)*Worksheet!AO461*IF(IFERROR(MATCH(Worksheet!$G$13,HVACe_Options,0),0)&gt;0,1+VLOOKUP(Worksheet!$C$12,SavingsSupportTable,4,FALSE),1)/IF(Worksheet!M461&gt;0,Worksheet!M461,Worksheet!L461),""),"")</f>
        <v/>
      </c>
      <c r="L442" s="226" t="str">
        <f t="shared" si="12"/>
        <v/>
      </c>
      <c r="M442" s="226" t="str">
        <f>IF(Worksheet!L461&lt;&gt;0,IFERROR(VLOOKUP(Worksheet!$C$12,SavingsSupportTable,3,FALSE)*Worksheet!AO461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461&gt;0,Worksheet!M461,Worksheet!L461),0),"")</f>
        <v/>
      </c>
      <c r="N442" s="226" t="str">
        <f t="shared" si="13"/>
        <v/>
      </c>
      <c r="R442">
        <f>IF(ISBLANK(Worksheet!M461)=FALSE,Worksheet!M461,"")</f>
        <v>0</v>
      </c>
      <c r="S442" t="str">
        <f>IF(Worksheet!A461="-","",IF(Worksheet!A461="",S441,Worksheet!A461))</f>
        <v/>
      </c>
      <c r="T442" t="str">
        <f>IF(S442="","",IF(AND(Worksheet!G461="",Worksheet!H461="")=TRUE,T441,IF(Worksheet!G461="","",Worksheet!G461)))</f>
        <v/>
      </c>
      <c r="U442" t="str">
        <f>IF(S442="","",IF(AND(Worksheet!G461="",Worksheet!H461="")=TRUE,U441,IF(Worksheet!H461="","",Worksheet!H461)))</f>
        <v/>
      </c>
      <c r="V442" t="str">
        <f>IF(Worksheet!N461="","",Worksheet!N461)</f>
        <v/>
      </c>
      <c r="W442" t="str">
        <f>IF(Worksheet!O461="","",Worksheet!O461)</f>
        <v/>
      </c>
      <c r="X442" t="str">
        <f>IF(Worksheet!F461=0,"",Worksheet!F461)</f>
        <v/>
      </c>
      <c r="Y442" t="str">
        <f>IF(Worksheet!P461=0,"",Worksheet!P461)</f>
        <v/>
      </c>
      <c r="AD442" s="21"/>
      <c r="AE442" s="21"/>
    </row>
    <row r="443" spans="1:31" x14ac:dyDescent="0.25">
      <c r="A443" t="str">
        <f>IF(ISERROR(VLOOKUP(Worksheet!N462,MeasureLookup,2,FALSE))=FALSE,VLOOKUP(Worksheet!N462,MeasureLookup,2,FALSE),"")</f>
        <v/>
      </c>
      <c r="D443">
        <f>IF(ISERROR(Worksheet!P462)=FALSE,Worksheet!P462,"")</f>
        <v>0</v>
      </c>
      <c r="E443" s="6" t="s">
        <v>727</v>
      </c>
      <c r="F443" s="178"/>
      <c r="G443" s="178"/>
      <c r="H443" s="224" t="str">
        <f>IF(Worksheet!AN462&lt;&gt;"",IF(Worksheet!AN462&gt;0,Worksheet!AN462/IF(Worksheet!M462&gt;0,Worksheet!M462,Worksheet!L462),""),"")</f>
        <v/>
      </c>
      <c r="I443" s="225">
        <f>IF(ISBLANK(Worksheet!L462)=FALSE,Worksheet!L462,"")</f>
        <v>0</v>
      </c>
      <c r="J443" s="226" t="str">
        <f>IF(Worksheet!L462&lt;&gt;0, IFERROR(VLOOKUP(Worksheet!$C$12,SavingsSupportTable,3,FALSE)*Worksheet!AO462*IFERROR(1+VLOOKUP(Worksheet!$C$12,SavingsSupportTable,MATCH(Worksheet!$G$13,HVACe_Options,0)+4,FALSE),1)/IF(Worksheet!M462&gt;0,Worksheet!M462,Worksheet!L462),""),"")</f>
        <v/>
      </c>
      <c r="K443" s="226" t="str">
        <f>IF(Worksheet!L462&lt;&gt;0, IFERROR(VLOOKUP(Worksheet!$C$12,SavingsSupportTable,2,FALSE)*Worksheet!AO462*IF(IFERROR(MATCH(Worksheet!$G$13,HVACe_Options,0),0)&gt;0,1+VLOOKUP(Worksheet!$C$12,SavingsSupportTable,4,FALSE),1)/IF(Worksheet!M462&gt;0,Worksheet!M462,Worksheet!L462),""),"")</f>
        <v/>
      </c>
      <c r="L443" s="226" t="str">
        <f t="shared" si="12"/>
        <v/>
      </c>
      <c r="M443" s="226" t="str">
        <f>IF(Worksheet!L462&lt;&gt;0,IFERROR(VLOOKUP(Worksheet!$C$12,SavingsSupportTable,3,FALSE)*Worksheet!AO462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462&gt;0,Worksheet!M462,Worksheet!L462),0),"")</f>
        <v/>
      </c>
      <c r="N443" s="226" t="str">
        <f t="shared" si="13"/>
        <v/>
      </c>
      <c r="R443">
        <f>IF(ISBLANK(Worksheet!M462)=FALSE,Worksheet!M462,"")</f>
        <v>0</v>
      </c>
      <c r="S443" t="str">
        <f>IF(Worksheet!A462="-","",IF(Worksheet!A462="",S442,Worksheet!A462))</f>
        <v/>
      </c>
      <c r="T443" t="str">
        <f>IF(S443="","",IF(AND(Worksheet!G462="",Worksheet!H462="")=TRUE,T442,IF(Worksheet!G462="","",Worksheet!G462)))</f>
        <v/>
      </c>
      <c r="U443" t="str">
        <f>IF(S443="","",IF(AND(Worksheet!G462="",Worksheet!H462="")=TRUE,U442,IF(Worksheet!H462="","",Worksheet!H462)))</f>
        <v/>
      </c>
      <c r="V443" t="str">
        <f>IF(Worksheet!N462="","",Worksheet!N462)</f>
        <v/>
      </c>
      <c r="W443" t="str">
        <f>IF(Worksheet!O462="","",Worksheet!O462)</f>
        <v/>
      </c>
      <c r="X443" t="str">
        <f>IF(Worksheet!F462=0,"",Worksheet!F462)</f>
        <v/>
      </c>
      <c r="Y443" t="str">
        <f>IF(Worksheet!P462=0,"",Worksheet!P462)</f>
        <v/>
      </c>
      <c r="AD443" s="21"/>
      <c r="AE443" s="21"/>
    </row>
    <row r="444" spans="1:31" x14ac:dyDescent="0.25">
      <c r="A444" t="str">
        <f>IF(ISERROR(VLOOKUP(Worksheet!N463,MeasureLookup,2,FALSE))=FALSE,VLOOKUP(Worksheet!N463,MeasureLookup,2,FALSE),"")</f>
        <v/>
      </c>
      <c r="D444">
        <f>IF(ISERROR(Worksheet!P463)=FALSE,Worksheet!P463,"")</f>
        <v>0</v>
      </c>
      <c r="E444" s="6" t="s">
        <v>727</v>
      </c>
      <c r="F444" s="178"/>
      <c r="G444" s="178"/>
      <c r="H444" s="224" t="str">
        <f>IF(Worksheet!AN463&lt;&gt;"",IF(Worksheet!AN463&gt;0,Worksheet!AN463/IF(Worksheet!M463&gt;0,Worksheet!M463,Worksheet!L463),""),"")</f>
        <v/>
      </c>
      <c r="I444" s="225">
        <f>IF(ISBLANK(Worksheet!L463)=FALSE,Worksheet!L463,"")</f>
        <v>0</v>
      </c>
      <c r="J444" s="226" t="str">
        <f>IF(Worksheet!L463&lt;&gt;0, IFERROR(VLOOKUP(Worksheet!$C$12,SavingsSupportTable,3,FALSE)*Worksheet!AO463*IFERROR(1+VLOOKUP(Worksheet!$C$12,SavingsSupportTable,MATCH(Worksheet!$G$13,HVACe_Options,0)+4,FALSE),1)/IF(Worksheet!M463&gt;0,Worksheet!M463,Worksheet!L463),""),"")</f>
        <v/>
      </c>
      <c r="K444" s="226" t="str">
        <f>IF(Worksheet!L463&lt;&gt;0, IFERROR(VLOOKUP(Worksheet!$C$12,SavingsSupportTable,2,FALSE)*Worksheet!AO463*IF(IFERROR(MATCH(Worksheet!$G$13,HVACe_Options,0),0)&gt;0,1+VLOOKUP(Worksheet!$C$12,SavingsSupportTable,4,FALSE),1)/IF(Worksheet!M463&gt;0,Worksheet!M463,Worksheet!L463),""),"")</f>
        <v/>
      </c>
      <c r="L444" s="226" t="str">
        <f t="shared" si="12"/>
        <v/>
      </c>
      <c r="M444" s="226" t="str">
        <f>IF(Worksheet!L463&lt;&gt;0,IFERROR(VLOOKUP(Worksheet!$C$12,SavingsSupportTable,3,FALSE)*Worksheet!AO463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463&gt;0,Worksheet!M463,Worksheet!L463),0),"")</f>
        <v/>
      </c>
      <c r="N444" s="226" t="str">
        <f t="shared" si="13"/>
        <v/>
      </c>
      <c r="R444">
        <f>IF(ISBLANK(Worksheet!M463)=FALSE,Worksheet!M463,"")</f>
        <v>0</v>
      </c>
      <c r="S444" t="str">
        <f>IF(Worksheet!A463="-","",IF(Worksheet!A463="",S443,Worksheet!A463))</f>
        <v/>
      </c>
      <c r="T444" t="str">
        <f>IF(S444="","",IF(AND(Worksheet!G463="",Worksheet!H463="")=TRUE,T443,IF(Worksheet!G463="","",Worksheet!G463)))</f>
        <v/>
      </c>
      <c r="U444" t="str">
        <f>IF(S444="","",IF(AND(Worksheet!G463="",Worksheet!H463="")=TRUE,U443,IF(Worksheet!H463="","",Worksheet!H463)))</f>
        <v/>
      </c>
      <c r="V444" t="str">
        <f>IF(Worksheet!N463="","",Worksheet!N463)</f>
        <v/>
      </c>
      <c r="W444" t="str">
        <f>IF(Worksheet!O463="","",Worksheet!O463)</f>
        <v/>
      </c>
      <c r="X444" t="str">
        <f>IF(Worksheet!F463=0,"",Worksheet!F463)</f>
        <v/>
      </c>
      <c r="Y444" t="str">
        <f>IF(Worksheet!P463=0,"",Worksheet!P463)</f>
        <v/>
      </c>
      <c r="AD444" s="21"/>
      <c r="AE444" s="21"/>
    </row>
    <row r="445" spans="1:31" x14ac:dyDescent="0.25">
      <c r="A445" t="str">
        <f>IF(ISERROR(VLOOKUP(Worksheet!N464,MeasureLookup,2,FALSE))=FALSE,VLOOKUP(Worksheet!N464,MeasureLookup,2,FALSE),"")</f>
        <v/>
      </c>
      <c r="D445">
        <f>IF(ISERROR(Worksheet!P464)=FALSE,Worksheet!P464,"")</f>
        <v>0</v>
      </c>
      <c r="E445" s="6" t="s">
        <v>727</v>
      </c>
      <c r="F445" s="178"/>
      <c r="G445" s="178"/>
      <c r="H445" s="224" t="str">
        <f>IF(Worksheet!AN464&lt;&gt;"",IF(Worksheet!AN464&gt;0,Worksheet!AN464/IF(Worksheet!M464&gt;0,Worksheet!M464,Worksheet!L464),""),"")</f>
        <v/>
      </c>
      <c r="I445" s="225">
        <f>IF(ISBLANK(Worksheet!L464)=FALSE,Worksheet!L464,"")</f>
        <v>0</v>
      </c>
      <c r="J445" s="226" t="str">
        <f>IF(Worksheet!L464&lt;&gt;0, IFERROR(VLOOKUP(Worksheet!$C$12,SavingsSupportTable,3,FALSE)*Worksheet!AO464*IFERROR(1+VLOOKUP(Worksheet!$C$12,SavingsSupportTable,MATCH(Worksheet!$G$13,HVACe_Options,0)+4,FALSE),1)/IF(Worksheet!M464&gt;0,Worksheet!M464,Worksheet!L464),""),"")</f>
        <v/>
      </c>
      <c r="K445" s="226" t="str">
        <f>IF(Worksheet!L464&lt;&gt;0, IFERROR(VLOOKUP(Worksheet!$C$12,SavingsSupportTable,2,FALSE)*Worksheet!AO464*IF(IFERROR(MATCH(Worksheet!$G$13,HVACe_Options,0),0)&gt;0,1+VLOOKUP(Worksheet!$C$12,SavingsSupportTable,4,FALSE),1)/IF(Worksheet!M464&gt;0,Worksheet!M464,Worksheet!L464),""),"")</f>
        <v/>
      </c>
      <c r="L445" s="226" t="str">
        <f t="shared" si="12"/>
        <v/>
      </c>
      <c r="M445" s="226" t="str">
        <f>IF(Worksheet!L464&lt;&gt;0,IFERROR(VLOOKUP(Worksheet!$C$12,SavingsSupportTable,3,FALSE)*Worksheet!AO464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464&gt;0,Worksheet!M464,Worksheet!L464),0),"")</f>
        <v/>
      </c>
      <c r="N445" s="226" t="str">
        <f t="shared" si="13"/>
        <v/>
      </c>
      <c r="R445">
        <f>IF(ISBLANK(Worksheet!M464)=FALSE,Worksheet!M464,"")</f>
        <v>0</v>
      </c>
      <c r="S445" t="str">
        <f>IF(Worksheet!A464="-","",IF(Worksheet!A464="",S444,Worksheet!A464))</f>
        <v/>
      </c>
      <c r="T445" t="str">
        <f>IF(S445="","",IF(AND(Worksheet!G464="",Worksheet!H464="")=TRUE,T444,IF(Worksheet!G464="","",Worksheet!G464)))</f>
        <v/>
      </c>
      <c r="U445" t="str">
        <f>IF(S445="","",IF(AND(Worksheet!G464="",Worksheet!H464="")=TRUE,U444,IF(Worksheet!H464="","",Worksheet!H464)))</f>
        <v/>
      </c>
      <c r="V445" t="str">
        <f>IF(Worksheet!N464="","",Worksheet!N464)</f>
        <v/>
      </c>
      <c r="W445" t="str">
        <f>IF(Worksheet!O464="","",Worksheet!O464)</f>
        <v/>
      </c>
      <c r="X445" t="str">
        <f>IF(Worksheet!F464=0,"",Worksheet!F464)</f>
        <v/>
      </c>
      <c r="Y445" t="str">
        <f>IF(Worksheet!P464=0,"",Worksheet!P464)</f>
        <v/>
      </c>
      <c r="AD445" s="21"/>
      <c r="AE445" s="21"/>
    </row>
    <row r="446" spans="1:31" x14ac:dyDescent="0.25">
      <c r="A446" t="str">
        <f>IF(ISERROR(VLOOKUP(Worksheet!N465,MeasureLookup,2,FALSE))=FALSE,VLOOKUP(Worksheet!N465,MeasureLookup,2,FALSE),"")</f>
        <v/>
      </c>
      <c r="D446">
        <f>IF(ISERROR(Worksheet!P465)=FALSE,Worksheet!P465,"")</f>
        <v>0</v>
      </c>
      <c r="E446" s="6" t="s">
        <v>727</v>
      </c>
      <c r="F446" s="178"/>
      <c r="G446" s="178"/>
      <c r="H446" s="224" t="str">
        <f>IF(Worksheet!AN465&lt;&gt;"",IF(Worksheet!AN465&gt;0,Worksheet!AN465/IF(Worksheet!M465&gt;0,Worksheet!M465,Worksheet!L465),""),"")</f>
        <v/>
      </c>
      <c r="I446" s="225">
        <f>IF(ISBLANK(Worksheet!L465)=FALSE,Worksheet!L465,"")</f>
        <v>0</v>
      </c>
      <c r="J446" s="226" t="str">
        <f>IF(Worksheet!L465&lt;&gt;0, IFERROR(VLOOKUP(Worksheet!$C$12,SavingsSupportTable,3,FALSE)*Worksheet!AO465*IFERROR(1+VLOOKUP(Worksheet!$C$12,SavingsSupportTable,MATCH(Worksheet!$G$13,HVACe_Options,0)+4,FALSE),1)/IF(Worksheet!M465&gt;0,Worksheet!M465,Worksheet!L465),""),"")</f>
        <v/>
      </c>
      <c r="K446" s="226" t="str">
        <f>IF(Worksheet!L465&lt;&gt;0, IFERROR(VLOOKUP(Worksheet!$C$12,SavingsSupportTable,2,FALSE)*Worksheet!AO465*IF(IFERROR(MATCH(Worksheet!$G$13,HVACe_Options,0),0)&gt;0,1+VLOOKUP(Worksheet!$C$12,SavingsSupportTable,4,FALSE),1)/IF(Worksheet!M465&gt;0,Worksheet!M465,Worksheet!L465),""),"")</f>
        <v/>
      </c>
      <c r="L446" s="226" t="str">
        <f t="shared" si="12"/>
        <v/>
      </c>
      <c r="M446" s="226" t="str">
        <f>IF(Worksheet!L465&lt;&gt;0,IFERROR(VLOOKUP(Worksheet!$C$12,SavingsSupportTable,3,FALSE)*Worksheet!AO465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465&gt;0,Worksheet!M465,Worksheet!L465),0),"")</f>
        <v/>
      </c>
      <c r="N446" s="226" t="str">
        <f t="shared" si="13"/>
        <v/>
      </c>
      <c r="R446">
        <f>IF(ISBLANK(Worksheet!M465)=FALSE,Worksheet!M465,"")</f>
        <v>0</v>
      </c>
      <c r="S446" t="str">
        <f>IF(Worksheet!A465="-","",IF(Worksheet!A465="",S445,Worksheet!A465))</f>
        <v/>
      </c>
      <c r="T446" t="str">
        <f>IF(S446="","",IF(AND(Worksheet!G465="",Worksheet!H465="")=TRUE,T445,IF(Worksheet!G465="","",Worksheet!G465)))</f>
        <v/>
      </c>
      <c r="U446" t="str">
        <f>IF(S446="","",IF(AND(Worksheet!G465="",Worksheet!H465="")=TRUE,U445,IF(Worksheet!H465="","",Worksheet!H465)))</f>
        <v/>
      </c>
      <c r="V446" t="str">
        <f>IF(Worksheet!N465="","",Worksheet!N465)</f>
        <v/>
      </c>
      <c r="W446" t="str">
        <f>IF(Worksheet!O465="","",Worksheet!O465)</f>
        <v/>
      </c>
      <c r="X446" t="str">
        <f>IF(Worksheet!F465=0,"",Worksheet!F465)</f>
        <v/>
      </c>
      <c r="Y446" t="str">
        <f>IF(Worksheet!P465=0,"",Worksheet!P465)</f>
        <v/>
      </c>
      <c r="AD446" s="21"/>
      <c r="AE446" s="21"/>
    </row>
    <row r="447" spans="1:31" x14ac:dyDescent="0.25">
      <c r="A447" t="str">
        <f>IF(ISERROR(VLOOKUP(Worksheet!N466,MeasureLookup,2,FALSE))=FALSE,VLOOKUP(Worksheet!N466,MeasureLookup,2,FALSE),"")</f>
        <v/>
      </c>
      <c r="D447">
        <f>IF(ISERROR(Worksheet!P466)=FALSE,Worksheet!P466,"")</f>
        <v>0</v>
      </c>
      <c r="E447" s="6" t="s">
        <v>727</v>
      </c>
      <c r="F447" s="178"/>
      <c r="G447" s="178"/>
      <c r="H447" s="224" t="str">
        <f>IF(Worksheet!AN466&lt;&gt;"",IF(Worksheet!AN466&gt;0,Worksheet!AN466/IF(Worksheet!M466&gt;0,Worksheet!M466,Worksheet!L466),""),"")</f>
        <v/>
      </c>
      <c r="I447" s="225">
        <f>IF(ISBLANK(Worksheet!L466)=FALSE,Worksheet!L466,"")</f>
        <v>0</v>
      </c>
      <c r="J447" s="226" t="str">
        <f>IF(Worksheet!L466&lt;&gt;0, IFERROR(VLOOKUP(Worksheet!$C$12,SavingsSupportTable,3,FALSE)*Worksheet!AO466*IFERROR(1+VLOOKUP(Worksheet!$C$12,SavingsSupportTable,MATCH(Worksheet!$G$13,HVACe_Options,0)+4,FALSE),1)/IF(Worksheet!M466&gt;0,Worksheet!M466,Worksheet!L466),""),"")</f>
        <v/>
      </c>
      <c r="K447" s="226" t="str">
        <f>IF(Worksheet!L466&lt;&gt;0, IFERROR(VLOOKUP(Worksheet!$C$12,SavingsSupportTable,2,FALSE)*Worksheet!AO466*IF(IFERROR(MATCH(Worksheet!$G$13,HVACe_Options,0),0)&gt;0,1+VLOOKUP(Worksheet!$C$12,SavingsSupportTable,4,FALSE),1)/IF(Worksheet!M466&gt;0,Worksheet!M466,Worksheet!L466),""),"")</f>
        <v/>
      </c>
      <c r="L447" s="226" t="str">
        <f t="shared" si="12"/>
        <v/>
      </c>
      <c r="M447" s="226" t="str">
        <f>IF(Worksheet!L466&lt;&gt;0,IFERROR(VLOOKUP(Worksheet!$C$12,SavingsSupportTable,3,FALSE)*Worksheet!AO466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466&gt;0,Worksheet!M466,Worksheet!L466),0),"")</f>
        <v/>
      </c>
      <c r="N447" s="226" t="str">
        <f t="shared" si="13"/>
        <v/>
      </c>
      <c r="R447">
        <f>IF(ISBLANK(Worksheet!M466)=FALSE,Worksheet!M466,"")</f>
        <v>0</v>
      </c>
      <c r="S447" t="str">
        <f>IF(Worksheet!A466="-","",IF(Worksheet!A466="",S446,Worksheet!A466))</f>
        <v/>
      </c>
      <c r="T447" t="str">
        <f>IF(S447="","",IF(AND(Worksheet!G466="",Worksheet!H466="")=TRUE,T446,IF(Worksheet!G466="","",Worksheet!G466)))</f>
        <v/>
      </c>
      <c r="U447" t="str">
        <f>IF(S447="","",IF(AND(Worksheet!G466="",Worksheet!H466="")=TRUE,U446,IF(Worksheet!H466="","",Worksheet!H466)))</f>
        <v/>
      </c>
      <c r="V447" t="str">
        <f>IF(Worksheet!N466="","",Worksheet!N466)</f>
        <v/>
      </c>
      <c r="W447" t="str">
        <f>IF(Worksheet!O466="","",Worksheet!O466)</f>
        <v/>
      </c>
      <c r="X447" t="str">
        <f>IF(Worksheet!F466=0,"",Worksheet!F466)</f>
        <v/>
      </c>
      <c r="Y447" t="str">
        <f>IF(Worksheet!P466=0,"",Worksheet!P466)</f>
        <v/>
      </c>
      <c r="AD447" s="21"/>
      <c r="AE447" s="21"/>
    </row>
    <row r="448" spans="1:31" x14ac:dyDescent="0.25">
      <c r="A448" t="str">
        <f>IF(ISERROR(VLOOKUP(Worksheet!N467,MeasureLookup,2,FALSE))=FALSE,VLOOKUP(Worksheet!N467,MeasureLookup,2,FALSE),"")</f>
        <v/>
      </c>
      <c r="D448">
        <f>IF(ISERROR(Worksheet!P467)=FALSE,Worksheet!P467,"")</f>
        <v>0</v>
      </c>
      <c r="E448" s="6" t="s">
        <v>727</v>
      </c>
      <c r="F448" s="178"/>
      <c r="G448" s="178"/>
      <c r="H448" s="224" t="str">
        <f>IF(Worksheet!AN467&lt;&gt;"",IF(Worksheet!AN467&gt;0,Worksheet!AN467/IF(Worksheet!M467&gt;0,Worksheet!M467,Worksheet!L467),""),"")</f>
        <v/>
      </c>
      <c r="I448" s="225">
        <f>IF(ISBLANK(Worksheet!L467)=FALSE,Worksheet!L467,"")</f>
        <v>0</v>
      </c>
      <c r="J448" s="226" t="str">
        <f>IF(Worksheet!L467&lt;&gt;0, IFERROR(VLOOKUP(Worksheet!$C$12,SavingsSupportTable,3,FALSE)*Worksheet!AO467*IFERROR(1+VLOOKUP(Worksheet!$C$12,SavingsSupportTable,MATCH(Worksheet!$G$13,HVACe_Options,0)+4,FALSE),1)/IF(Worksheet!M467&gt;0,Worksheet!M467,Worksheet!L467),""),"")</f>
        <v/>
      </c>
      <c r="K448" s="226" t="str">
        <f>IF(Worksheet!L467&lt;&gt;0, IFERROR(VLOOKUP(Worksheet!$C$12,SavingsSupportTable,2,FALSE)*Worksheet!AO467*IF(IFERROR(MATCH(Worksheet!$G$13,HVACe_Options,0),0)&gt;0,1+VLOOKUP(Worksheet!$C$12,SavingsSupportTable,4,FALSE),1)/IF(Worksheet!M467&gt;0,Worksheet!M467,Worksheet!L467),""),"")</f>
        <v/>
      </c>
      <c r="L448" s="226" t="str">
        <f t="shared" si="12"/>
        <v/>
      </c>
      <c r="M448" s="226" t="str">
        <f>IF(Worksheet!L467&lt;&gt;0,IFERROR(VLOOKUP(Worksheet!$C$12,SavingsSupportTable,3,FALSE)*Worksheet!AO467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467&gt;0,Worksheet!M467,Worksheet!L467),0),"")</f>
        <v/>
      </c>
      <c r="N448" s="226" t="str">
        <f t="shared" si="13"/>
        <v/>
      </c>
      <c r="R448">
        <f>IF(ISBLANK(Worksheet!M467)=FALSE,Worksheet!M467,"")</f>
        <v>0</v>
      </c>
      <c r="S448" t="str">
        <f>IF(Worksheet!A467="-","",IF(Worksheet!A467="",S447,Worksheet!A467))</f>
        <v/>
      </c>
      <c r="T448" t="str">
        <f>IF(S448="","",IF(AND(Worksheet!G467="",Worksheet!H467="")=TRUE,T447,IF(Worksheet!G467="","",Worksheet!G467)))</f>
        <v/>
      </c>
      <c r="U448" t="str">
        <f>IF(S448="","",IF(AND(Worksheet!G467="",Worksheet!H467="")=TRUE,U447,IF(Worksheet!H467="","",Worksheet!H467)))</f>
        <v/>
      </c>
      <c r="V448" t="str">
        <f>IF(Worksheet!N467="","",Worksheet!N467)</f>
        <v/>
      </c>
      <c r="W448" t="str">
        <f>IF(Worksheet!O467="","",Worksheet!O467)</f>
        <v/>
      </c>
      <c r="X448" t="str">
        <f>IF(Worksheet!F467=0,"",Worksheet!F467)</f>
        <v/>
      </c>
      <c r="Y448" t="str">
        <f>IF(Worksheet!P467=0,"",Worksheet!P467)</f>
        <v/>
      </c>
      <c r="AD448" s="21"/>
      <c r="AE448" s="21"/>
    </row>
    <row r="449" spans="1:31" x14ac:dyDescent="0.25">
      <c r="A449" t="str">
        <f>IF(ISERROR(VLOOKUP(Worksheet!N468,MeasureLookup,2,FALSE))=FALSE,VLOOKUP(Worksheet!N468,MeasureLookup,2,FALSE),"")</f>
        <v/>
      </c>
      <c r="D449">
        <f>IF(ISERROR(Worksheet!P468)=FALSE,Worksheet!P468,"")</f>
        <v>0</v>
      </c>
      <c r="E449" s="6" t="s">
        <v>727</v>
      </c>
      <c r="F449" s="178"/>
      <c r="G449" s="178"/>
      <c r="H449" s="224" t="str">
        <f>IF(Worksheet!AN468&lt;&gt;"",IF(Worksheet!AN468&gt;0,Worksheet!AN468/IF(Worksheet!M468&gt;0,Worksheet!M468,Worksheet!L468),""),"")</f>
        <v/>
      </c>
      <c r="I449" s="225">
        <f>IF(ISBLANK(Worksheet!L468)=FALSE,Worksheet!L468,"")</f>
        <v>0</v>
      </c>
      <c r="J449" s="226" t="str">
        <f>IF(Worksheet!L468&lt;&gt;0, IFERROR(VLOOKUP(Worksheet!$C$12,SavingsSupportTable,3,FALSE)*Worksheet!AO468*IFERROR(1+VLOOKUP(Worksheet!$C$12,SavingsSupportTable,MATCH(Worksheet!$G$13,HVACe_Options,0)+4,FALSE),1)/IF(Worksheet!M468&gt;0,Worksheet!M468,Worksheet!L468),""),"")</f>
        <v/>
      </c>
      <c r="K449" s="226" t="str">
        <f>IF(Worksheet!L468&lt;&gt;0, IFERROR(VLOOKUP(Worksheet!$C$12,SavingsSupportTable,2,FALSE)*Worksheet!AO468*IF(IFERROR(MATCH(Worksheet!$G$13,HVACe_Options,0),0)&gt;0,1+VLOOKUP(Worksheet!$C$12,SavingsSupportTable,4,FALSE),1)/IF(Worksheet!M468&gt;0,Worksheet!M468,Worksheet!L468),""),"")</f>
        <v/>
      </c>
      <c r="L449" s="226" t="str">
        <f t="shared" si="12"/>
        <v/>
      </c>
      <c r="M449" s="226" t="str">
        <f>IF(Worksheet!L468&lt;&gt;0,IFERROR(VLOOKUP(Worksheet!$C$12,SavingsSupportTable,3,FALSE)*Worksheet!AO468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468&gt;0,Worksheet!M468,Worksheet!L468),0),"")</f>
        <v/>
      </c>
      <c r="N449" s="226" t="str">
        <f t="shared" si="13"/>
        <v/>
      </c>
      <c r="R449">
        <f>IF(ISBLANK(Worksheet!M468)=FALSE,Worksheet!M468,"")</f>
        <v>0</v>
      </c>
      <c r="S449" t="str">
        <f>IF(Worksheet!A468="-","",IF(Worksheet!A468="",S448,Worksheet!A468))</f>
        <v/>
      </c>
      <c r="T449" t="str">
        <f>IF(S449="","",IF(AND(Worksheet!G468="",Worksheet!H468="")=TRUE,T448,IF(Worksheet!G468="","",Worksheet!G468)))</f>
        <v/>
      </c>
      <c r="U449" t="str">
        <f>IF(S449="","",IF(AND(Worksheet!G468="",Worksheet!H468="")=TRUE,U448,IF(Worksheet!H468="","",Worksheet!H468)))</f>
        <v/>
      </c>
      <c r="V449" t="str">
        <f>IF(Worksheet!N468="","",Worksheet!N468)</f>
        <v/>
      </c>
      <c r="W449" t="str">
        <f>IF(Worksheet!O468="","",Worksheet!O468)</f>
        <v/>
      </c>
      <c r="X449" t="str">
        <f>IF(Worksheet!F468=0,"",Worksheet!F468)</f>
        <v/>
      </c>
      <c r="Y449" t="str">
        <f>IF(Worksheet!P468=0,"",Worksheet!P468)</f>
        <v/>
      </c>
      <c r="AD449" s="21"/>
      <c r="AE449" s="21"/>
    </row>
    <row r="450" spans="1:31" x14ac:dyDescent="0.25">
      <c r="A450" t="str">
        <f>IF(ISERROR(VLOOKUP(Worksheet!N469,MeasureLookup,2,FALSE))=FALSE,VLOOKUP(Worksheet!N469,MeasureLookup,2,FALSE),"")</f>
        <v/>
      </c>
      <c r="D450">
        <f>IF(ISERROR(Worksheet!P469)=FALSE,Worksheet!P469,"")</f>
        <v>0</v>
      </c>
      <c r="E450" s="6" t="s">
        <v>727</v>
      </c>
      <c r="F450" s="178"/>
      <c r="G450" s="178"/>
      <c r="H450" s="224" t="str">
        <f>IF(Worksheet!AN469&lt;&gt;"",IF(Worksheet!AN469&gt;0,Worksheet!AN469/IF(Worksheet!M469&gt;0,Worksheet!M469,Worksheet!L469),""),"")</f>
        <v/>
      </c>
      <c r="I450" s="225">
        <f>IF(ISBLANK(Worksheet!L469)=FALSE,Worksheet!L469,"")</f>
        <v>0</v>
      </c>
      <c r="J450" s="226" t="str">
        <f>IF(Worksheet!L469&lt;&gt;0, IFERROR(VLOOKUP(Worksheet!$C$12,SavingsSupportTable,3,FALSE)*Worksheet!AO469*IFERROR(1+VLOOKUP(Worksheet!$C$12,SavingsSupportTable,MATCH(Worksheet!$G$13,HVACe_Options,0)+4,FALSE),1)/IF(Worksheet!M469&gt;0,Worksheet!M469,Worksheet!L469),""),"")</f>
        <v/>
      </c>
      <c r="K450" s="226" t="str">
        <f>IF(Worksheet!L469&lt;&gt;0, IFERROR(VLOOKUP(Worksheet!$C$12,SavingsSupportTable,2,FALSE)*Worksheet!AO469*IF(IFERROR(MATCH(Worksheet!$G$13,HVACe_Options,0),0)&gt;0,1+VLOOKUP(Worksheet!$C$12,SavingsSupportTable,4,FALSE),1)/IF(Worksheet!M469&gt;0,Worksheet!M469,Worksheet!L469),""),"")</f>
        <v/>
      </c>
      <c r="L450" s="226" t="str">
        <f t="shared" si="12"/>
        <v/>
      </c>
      <c r="M450" s="226" t="str">
        <f>IF(Worksheet!L469&lt;&gt;0,IFERROR(VLOOKUP(Worksheet!$C$12,SavingsSupportTable,3,FALSE)*Worksheet!AO469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469&gt;0,Worksheet!M469,Worksheet!L469),0),"")</f>
        <v/>
      </c>
      <c r="N450" s="226" t="str">
        <f t="shared" si="13"/>
        <v/>
      </c>
      <c r="R450">
        <f>IF(ISBLANK(Worksheet!M469)=FALSE,Worksheet!M469,"")</f>
        <v>0</v>
      </c>
      <c r="S450" t="str">
        <f>IF(Worksheet!A469="-","",IF(Worksheet!A469="",S449,Worksheet!A469))</f>
        <v/>
      </c>
      <c r="T450" t="str">
        <f>IF(S450="","",IF(AND(Worksheet!G469="",Worksheet!H469="")=TRUE,T449,IF(Worksheet!G469="","",Worksheet!G469)))</f>
        <v/>
      </c>
      <c r="U450" t="str">
        <f>IF(S450="","",IF(AND(Worksheet!G469="",Worksheet!H469="")=TRUE,U449,IF(Worksheet!H469="","",Worksheet!H469)))</f>
        <v/>
      </c>
      <c r="V450" t="str">
        <f>IF(Worksheet!N469="","",Worksheet!N469)</f>
        <v/>
      </c>
      <c r="W450" t="str">
        <f>IF(Worksheet!O469="","",Worksheet!O469)</f>
        <v/>
      </c>
      <c r="X450" t="str">
        <f>IF(Worksheet!F469=0,"",Worksheet!F469)</f>
        <v/>
      </c>
      <c r="Y450" t="str">
        <f>IF(Worksheet!P469=0,"",Worksheet!P469)</f>
        <v/>
      </c>
      <c r="AD450" s="21"/>
      <c r="AE450" s="21"/>
    </row>
    <row r="451" spans="1:31" x14ac:dyDescent="0.25">
      <c r="A451" t="str">
        <f>IF(ISERROR(VLOOKUP(Worksheet!N470,MeasureLookup,2,FALSE))=FALSE,VLOOKUP(Worksheet!N470,MeasureLookup,2,FALSE),"")</f>
        <v/>
      </c>
      <c r="D451">
        <f>IF(ISERROR(Worksheet!P470)=FALSE,Worksheet!P470,"")</f>
        <v>0</v>
      </c>
      <c r="E451" s="6" t="s">
        <v>727</v>
      </c>
      <c r="F451" s="178"/>
      <c r="G451" s="178"/>
      <c r="H451" s="224" t="str">
        <f>IF(Worksheet!AN470&lt;&gt;"",IF(Worksheet!AN470&gt;0,Worksheet!AN470/IF(Worksheet!M470&gt;0,Worksheet!M470,Worksheet!L470),""),"")</f>
        <v/>
      </c>
      <c r="I451" s="225">
        <f>IF(ISBLANK(Worksheet!L470)=FALSE,Worksheet!L470,"")</f>
        <v>0</v>
      </c>
      <c r="J451" s="226" t="str">
        <f>IF(Worksheet!L470&lt;&gt;0, IFERROR(VLOOKUP(Worksheet!$C$12,SavingsSupportTable,3,FALSE)*Worksheet!AO470*IFERROR(1+VLOOKUP(Worksheet!$C$12,SavingsSupportTable,MATCH(Worksheet!$G$13,HVACe_Options,0)+4,FALSE),1)/IF(Worksheet!M470&gt;0,Worksheet!M470,Worksheet!L470),""),"")</f>
        <v/>
      </c>
      <c r="K451" s="226" t="str">
        <f>IF(Worksheet!L470&lt;&gt;0, IFERROR(VLOOKUP(Worksheet!$C$12,SavingsSupportTable,2,FALSE)*Worksheet!AO470*IF(IFERROR(MATCH(Worksheet!$G$13,HVACe_Options,0),0)&gt;0,1+VLOOKUP(Worksheet!$C$12,SavingsSupportTable,4,FALSE),1)/IF(Worksheet!M470&gt;0,Worksheet!M470,Worksheet!L470),""),"")</f>
        <v/>
      </c>
      <c r="L451" s="226" t="str">
        <f t="shared" ref="L451:L481" si="14">IF(ISERROR(J451*15)=FALSE,J451*15,"")</f>
        <v/>
      </c>
      <c r="M451" s="226" t="str">
        <f>IF(Worksheet!L470&lt;&gt;0,IFERROR(VLOOKUP(Worksheet!$C$12,SavingsSupportTable,3,FALSE)*Worksheet!AO470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470&gt;0,Worksheet!M470,Worksheet!L470),0),"")</f>
        <v/>
      </c>
      <c r="N451" s="226" t="str">
        <f t="shared" ref="N451:N481" si="15">IF(ISERROR(M451*15)=FALSE,M451*15,"")</f>
        <v/>
      </c>
      <c r="R451">
        <f>IF(ISBLANK(Worksheet!M470)=FALSE,Worksheet!M470,"")</f>
        <v>0</v>
      </c>
      <c r="S451" t="str">
        <f>IF(Worksheet!A470="-","",IF(Worksheet!A470="",S450,Worksheet!A470))</f>
        <v/>
      </c>
      <c r="T451" t="str">
        <f>IF(S451="","",IF(AND(Worksheet!G470="",Worksheet!H470="")=TRUE,T450,IF(Worksheet!G470="","",Worksheet!G470)))</f>
        <v/>
      </c>
      <c r="U451" t="str">
        <f>IF(S451="","",IF(AND(Worksheet!G470="",Worksheet!H470="")=TRUE,U450,IF(Worksheet!H470="","",Worksheet!H470)))</f>
        <v/>
      </c>
      <c r="V451" t="str">
        <f>IF(Worksheet!N470="","",Worksheet!N470)</f>
        <v/>
      </c>
      <c r="W451" t="str">
        <f>IF(Worksheet!O470="","",Worksheet!O470)</f>
        <v/>
      </c>
      <c r="X451" t="str">
        <f>IF(Worksheet!F470=0,"",Worksheet!F470)</f>
        <v/>
      </c>
      <c r="Y451" t="str">
        <f>IF(Worksheet!P470=0,"",Worksheet!P470)</f>
        <v/>
      </c>
      <c r="AD451" s="21"/>
      <c r="AE451" s="21"/>
    </row>
    <row r="452" spans="1:31" x14ac:dyDescent="0.25">
      <c r="A452" t="str">
        <f>IF(ISERROR(VLOOKUP(Worksheet!N471,MeasureLookup,2,FALSE))=FALSE,VLOOKUP(Worksheet!N471,MeasureLookup,2,FALSE),"")</f>
        <v/>
      </c>
      <c r="D452">
        <f>IF(ISERROR(Worksheet!P471)=FALSE,Worksheet!P471,"")</f>
        <v>0</v>
      </c>
      <c r="E452" s="6" t="s">
        <v>727</v>
      </c>
      <c r="F452" s="178"/>
      <c r="G452" s="178"/>
      <c r="H452" s="224" t="str">
        <f>IF(Worksheet!AN471&lt;&gt;"",IF(Worksheet!AN471&gt;0,Worksheet!AN471/IF(Worksheet!M471&gt;0,Worksheet!M471,Worksheet!L471),""),"")</f>
        <v/>
      </c>
      <c r="I452" s="225">
        <f>IF(ISBLANK(Worksheet!L471)=FALSE,Worksheet!L471,"")</f>
        <v>0</v>
      </c>
      <c r="J452" s="226" t="str">
        <f>IF(Worksheet!L471&lt;&gt;0, IFERROR(VLOOKUP(Worksheet!$C$12,SavingsSupportTable,3,FALSE)*Worksheet!AO471*IFERROR(1+VLOOKUP(Worksheet!$C$12,SavingsSupportTable,MATCH(Worksheet!$G$13,HVACe_Options,0)+4,FALSE),1)/IF(Worksheet!M471&gt;0,Worksheet!M471,Worksheet!L471),""),"")</f>
        <v/>
      </c>
      <c r="K452" s="226" t="str">
        <f>IF(Worksheet!L471&lt;&gt;0, IFERROR(VLOOKUP(Worksheet!$C$12,SavingsSupportTable,2,FALSE)*Worksheet!AO471*IF(IFERROR(MATCH(Worksheet!$G$13,HVACe_Options,0),0)&gt;0,1+VLOOKUP(Worksheet!$C$12,SavingsSupportTable,4,FALSE),1)/IF(Worksheet!M471&gt;0,Worksheet!M471,Worksheet!L471),""),"")</f>
        <v/>
      </c>
      <c r="L452" s="226" t="str">
        <f t="shared" si="14"/>
        <v/>
      </c>
      <c r="M452" s="226" t="str">
        <f>IF(Worksheet!L471&lt;&gt;0,IFERROR(VLOOKUP(Worksheet!$C$12,SavingsSupportTable,3,FALSE)*Worksheet!AO471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471&gt;0,Worksheet!M471,Worksheet!L471),0),"")</f>
        <v/>
      </c>
      <c r="N452" s="226" t="str">
        <f t="shared" si="15"/>
        <v/>
      </c>
      <c r="R452">
        <f>IF(ISBLANK(Worksheet!M471)=FALSE,Worksheet!M471,"")</f>
        <v>0</v>
      </c>
      <c r="S452" t="str">
        <f>IF(Worksheet!A471="-","",IF(Worksheet!A471="",S451,Worksheet!A471))</f>
        <v/>
      </c>
      <c r="T452" t="str">
        <f>IF(S452="","",IF(AND(Worksheet!G471="",Worksheet!H471="")=TRUE,T451,IF(Worksheet!G471="","",Worksheet!G471)))</f>
        <v/>
      </c>
      <c r="U452" t="str">
        <f>IF(S452="","",IF(AND(Worksheet!G471="",Worksheet!H471="")=TRUE,U451,IF(Worksheet!H471="","",Worksheet!H471)))</f>
        <v/>
      </c>
      <c r="V452" t="str">
        <f>IF(Worksheet!N471="","",Worksheet!N471)</f>
        <v/>
      </c>
      <c r="W452" t="str">
        <f>IF(Worksheet!O471="","",Worksheet!O471)</f>
        <v/>
      </c>
      <c r="X452" t="str">
        <f>IF(Worksheet!F471=0,"",Worksheet!F471)</f>
        <v/>
      </c>
      <c r="Y452" t="str">
        <f>IF(Worksheet!P471=0,"",Worksheet!P471)</f>
        <v/>
      </c>
      <c r="AD452" s="21"/>
      <c r="AE452" s="21"/>
    </row>
    <row r="453" spans="1:31" x14ac:dyDescent="0.25">
      <c r="A453" t="str">
        <f>IF(ISERROR(VLOOKUP(Worksheet!N472,MeasureLookup,2,FALSE))=FALSE,VLOOKUP(Worksheet!N472,MeasureLookup,2,FALSE),"")</f>
        <v/>
      </c>
      <c r="D453">
        <f>IF(ISERROR(Worksheet!P472)=FALSE,Worksheet!P472,"")</f>
        <v>0</v>
      </c>
      <c r="E453" s="6" t="s">
        <v>727</v>
      </c>
      <c r="F453" s="178"/>
      <c r="G453" s="178"/>
      <c r="H453" s="224" t="str">
        <f>IF(Worksheet!AN472&lt;&gt;"",IF(Worksheet!AN472&gt;0,Worksheet!AN472/IF(Worksheet!M472&gt;0,Worksheet!M472,Worksheet!L472),""),"")</f>
        <v/>
      </c>
      <c r="I453" s="225">
        <f>IF(ISBLANK(Worksheet!L472)=FALSE,Worksheet!L472,"")</f>
        <v>0</v>
      </c>
      <c r="J453" s="226" t="str">
        <f>IF(Worksheet!L472&lt;&gt;0, IFERROR(VLOOKUP(Worksheet!$C$12,SavingsSupportTable,3,FALSE)*Worksheet!AO472*IFERROR(1+VLOOKUP(Worksheet!$C$12,SavingsSupportTable,MATCH(Worksheet!$G$13,HVACe_Options,0)+4,FALSE),1)/IF(Worksheet!M472&gt;0,Worksheet!M472,Worksheet!L472),""),"")</f>
        <v/>
      </c>
      <c r="K453" s="226" t="str">
        <f>IF(Worksheet!L472&lt;&gt;0, IFERROR(VLOOKUP(Worksheet!$C$12,SavingsSupportTable,2,FALSE)*Worksheet!AO472*IF(IFERROR(MATCH(Worksheet!$G$13,HVACe_Options,0),0)&gt;0,1+VLOOKUP(Worksheet!$C$12,SavingsSupportTable,4,FALSE),1)/IF(Worksheet!M472&gt;0,Worksheet!M472,Worksheet!L472),""),"")</f>
        <v/>
      </c>
      <c r="L453" s="226" t="str">
        <f t="shared" si="14"/>
        <v/>
      </c>
      <c r="M453" s="226" t="str">
        <f>IF(Worksheet!L472&lt;&gt;0,IFERROR(VLOOKUP(Worksheet!$C$12,SavingsSupportTable,3,FALSE)*Worksheet!AO472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472&gt;0,Worksheet!M472,Worksheet!L472),0),"")</f>
        <v/>
      </c>
      <c r="N453" s="226" t="str">
        <f t="shared" si="15"/>
        <v/>
      </c>
      <c r="R453">
        <f>IF(ISBLANK(Worksheet!M472)=FALSE,Worksheet!M472,"")</f>
        <v>0</v>
      </c>
      <c r="S453" t="str">
        <f>IF(Worksheet!A472="-","",IF(Worksheet!A472="",S452,Worksheet!A472))</f>
        <v/>
      </c>
      <c r="T453" t="str">
        <f>IF(S453="","",IF(AND(Worksheet!G472="",Worksheet!H472="")=TRUE,T452,IF(Worksheet!G472="","",Worksheet!G472)))</f>
        <v/>
      </c>
      <c r="U453" t="str">
        <f>IF(S453="","",IF(AND(Worksheet!G472="",Worksheet!H472="")=TRUE,U452,IF(Worksheet!H472="","",Worksheet!H472)))</f>
        <v/>
      </c>
      <c r="V453" t="str">
        <f>IF(Worksheet!N472="","",Worksheet!N472)</f>
        <v/>
      </c>
      <c r="W453" t="str">
        <f>IF(Worksheet!O472="","",Worksheet!O472)</f>
        <v/>
      </c>
      <c r="X453" t="str">
        <f>IF(Worksheet!F472=0,"",Worksheet!F472)</f>
        <v/>
      </c>
      <c r="Y453" t="str">
        <f>IF(Worksheet!P472=0,"",Worksheet!P472)</f>
        <v/>
      </c>
      <c r="AD453" s="21"/>
      <c r="AE453" s="21"/>
    </row>
    <row r="454" spans="1:31" x14ac:dyDescent="0.25">
      <c r="A454" t="str">
        <f>IF(ISERROR(VLOOKUP(Worksheet!N473,MeasureLookup,2,FALSE))=FALSE,VLOOKUP(Worksheet!N473,MeasureLookup,2,FALSE),"")</f>
        <v/>
      </c>
      <c r="D454">
        <f>IF(ISERROR(Worksheet!P473)=FALSE,Worksheet!P473,"")</f>
        <v>0</v>
      </c>
      <c r="E454" s="6" t="s">
        <v>727</v>
      </c>
      <c r="F454" s="178"/>
      <c r="G454" s="178"/>
      <c r="H454" s="224" t="str">
        <f>IF(Worksheet!AN473&lt;&gt;"",IF(Worksheet!AN473&gt;0,Worksheet!AN473/IF(Worksheet!M473&gt;0,Worksheet!M473,Worksheet!L473),""),"")</f>
        <v/>
      </c>
      <c r="I454" s="225">
        <f>IF(ISBLANK(Worksheet!L473)=FALSE,Worksheet!L473,"")</f>
        <v>0</v>
      </c>
      <c r="J454" s="226" t="str">
        <f>IF(Worksheet!L473&lt;&gt;0, IFERROR(VLOOKUP(Worksheet!$C$12,SavingsSupportTable,3,FALSE)*Worksheet!AO473*IFERROR(1+VLOOKUP(Worksheet!$C$12,SavingsSupportTable,MATCH(Worksheet!$G$13,HVACe_Options,0)+4,FALSE),1)/IF(Worksheet!M473&gt;0,Worksheet!M473,Worksheet!L473),""),"")</f>
        <v/>
      </c>
      <c r="K454" s="226" t="str">
        <f>IF(Worksheet!L473&lt;&gt;0, IFERROR(VLOOKUP(Worksheet!$C$12,SavingsSupportTable,2,FALSE)*Worksheet!AO473*IF(IFERROR(MATCH(Worksheet!$G$13,HVACe_Options,0),0)&gt;0,1+VLOOKUP(Worksheet!$C$12,SavingsSupportTable,4,FALSE),1)/IF(Worksheet!M473&gt;0,Worksheet!M473,Worksheet!L473),""),"")</f>
        <v/>
      </c>
      <c r="L454" s="226" t="str">
        <f t="shared" si="14"/>
        <v/>
      </c>
      <c r="M454" s="226" t="str">
        <f>IF(Worksheet!L473&lt;&gt;0,IFERROR(VLOOKUP(Worksheet!$C$12,SavingsSupportTable,3,FALSE)*Worksheet!AO473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473&gt;0,Worksheet!M473,Worksheet!L473),0),"")</f>
        <v/>
      </c>
      <c r="N454" s="226" t="str">
        <f t="shared" si="15"/>
        <v/>
      </c>
      <c r="R454">
        <f>IF(ISBLANK(Worksheet!M473)=FALSE,Worksheet!M473,"")</f>
        <v>0</v>
      </c>
      <c r="S454" t="str">
        <f>IF(Worksheet!A473="-","",IF(Worksheet!A473="",S453,Worksheet!A473))</f>
        <v/>
      </c>
      <c r="T454" t="str">
        <f>IF(S454="","",IF(AND(Worksheet!G473="",Worksheet!H473="")=TRUE,T453,IF(Worksheet!G473="","",Worksheet!G473)))</f>
        <v/>
      </c>
      <c r="U454" t="str">
        <f>IF(S454="","",IF(AND(Worksheet!G473="",Worksheet!H473="")=TRUE,U453,IF(Worksheet!H473="","",Worksheet!H473)))</f>
        <v/>
      </c>
      <c r="V454" t="str">
        <f>IF(Worksheet!N473="","",Worksheet!N473)</f>
        <v/>
      </c>
      <c r="W454" t="str">
        <f>IF(Worksheet!O473="","",Worksheet!O473)</f>
        <v/>
      </c>
      <c r="X454" t="str">
        <f>IF(Worksheet!F473=0,"",Worksheet!F473)</f>
        <v/>
      </c>
      <c r="Y454" t="str">
        <f>IF(Worksheet!P473=0,"",Worksheet!P473)</f>
        <v/>
      </c>
      <c r="AD454" s="21"/>
      <c r="AE454" s="21"/>
    </row>
    <row r="455" spans="1:31" x14ac:dyDescent="0.25">
      <c r="A455" t="str">
        <f>IF(ISERROR(VLOOKUP(Worksheet!N474,MeasureLookup,2,FALSE))=FALSE,VLOOKUP(Worksheet!N474,MeasureLookup,2,FALSE),"")</f>
        <v/>
      </c>
      <c r="D455">
        <f>IF(ISERROR(Worksheet!P474)=FALSE,Worksheet!P474,"")</f>
        <v>0</v>
      </c>
      <c r="E455" s="6" t="s">
        <v>727</v>
      </c>
      <c r="F455" s="178"/>
      <c r="G455" s="178"/>
      <c r="H455" s="224" t="str">
        <f>IF(Worksheet!AN474&lt;&gt;"",IF(Worksheet!AN474&gt;0,Worksheet!AN474/IF(Worksheet!M474&gt;0,Worksheet!M474,Worksheet!L474),""),"")</f>
        <v/>
      </c>
      <c r="I455" s="225">
        <f>IF(ISBLANK(Worksheet!L474)=FALSE,Worksheet!L474,"")</f>
        <v>0</v>
      </c>
      <c r="J455" s="226" t="str">
        <f>IF(Worksheet!L474&lt;&gt;0, IFERROR(VLOOKUP(Worksheet!$C$12,SavingsSupportTable,3,FALSE)*Worksheet!AO474*IFERROR(1+VLOOKUP(Worksheet!$C$12,SavingsSupportTable,MATCH(Worksheet!$G$13,HVACe_Options,0)+4,FALSE),1)/IF(Worksheet!M474&gt;0,Worksheet!M474,Worksheet!L474),""),"")</f>
        <v/>
      </c>
      <c r="K455" s="226" t="str">
        <f>IF(Worksheet!L474&lt;&gt;0, IFERROR(VLOOKUP(Worksheet!$C$12,SavingsSupportTable,2,FALSE)*Worksheet!AO474*IF(IFERROR(MATCH(Worksheet!$G$13,HVACe_Options,0),0)&gt;0,1+VLOOKUP(Worksheet!$C$12,SavingsSupportTable,4,FALSE),1)/IF(Worksheet!M474&gt;0,Worksheet!M474,Worksheet!L474),""),"")</f>
        <v/>
      </c>
      <c r="L455" s="226" t="str">
        <f t="shared" si="14"/>
        <v/>
      </c>
      <c r="M455" s="226" t="str">
        <f>IF(Worksheet!L474&lt;&gt;0,IFERROR(VLOOKUP(Worksheet!$C$12,SavingsSupportTable,3,FALSE)*Worksheet!AO474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474&gt;0,Worksheet!M474,Worksheet!L474),0),"")</f>
        <v/>
      </c>
      <c r="N455" s="226" t="str">
        <f t="shared" si="15"/>
        <v/>
      </c>
      <c r="R455">
        <f>IF(ISBLANK(Worksheet!M474)=FALSE,Worksheet!M474,"")</f>
        <v>0</v>
      </c>
      <c r="S455" t="str">
        <f>IF(Worksheet!A474="-","",IF(Worksheet!A474="",S454,Worksheet!A474))</f>
        <v/>
      </c>
      <c r="T455" t="str">
        <f>IF(S455="","",IF(AND(Worksheet!G474="",Worksheet!H474="")=TRUE,T454,IF(Worksheet!G474="","",Worksheet!G474)))</f>
        <v/>
      </c>
      <c r="U455" t="str">
        <f>IF(S455="","",IF(AND(Worksheet!G474="",Worksheet!H474="")=TRUE,U454,IF(Worksheet!H474="","",Worksheet!H474)))</f>
        <v/>
      </c>
      <c r="V455" t="str">
        <f>IF(Worksheet!N474="","",Worksheet!N474)</f>
        <v/>
      </c>
      <c r="W455" t="str">
        <f>IF(Worksheet!O474="","",Worksheet!O474)</f>
        <v/>
      </c>
      <c r="X455" t="str">
        <f>IF(Worksheet!F474=0,"",Worksheet!F474)</f>
        <v/>
      </c>
      <c r="Y455" t="str">
        <f>IF(Worksheet!P474=0,"",Worksheet!P474)</f>
        <v/>
      </c>
      <c r="AD455" s="21"/>
      <c r="AE455" s="21"/>
    </row>
    <row r="456" spans="1:31" x14ac:dyDescent="0.25">
      <c r="A456" t="str">
        <f>IF(ISERROR(VLOOKUP(Worksheet!N475,MeasureLookup,2,FALSE))=FALSE,VLOOKUP(Worksheet!N475,MeasureLookup,2,FALSE),"")</f>
        <v/>
      </c>
      <c r="D456">
        <f>IF(ISERROR(Worksheet!P475)=FALSE,Worksheet!P475,"")</f>
        <v>0</v>
      </c>
      <c r="E456" s="6" t="s">
        <v>727</v>
      </c>
      <c r="F456" s="178"/>
      <c r="G456" s="178"/>
      <c r="H456" s="224" t="str">
        <f>IF(Worksheet!AN475&lt;&gt;"",IF(Worksheet!AN475&gt;0,Worksheet!AN475/IF(Worksheet!M475&gt;0,Worksheet!M475,Worksheet!L475),""),"")</f>
        <v/>
      </c>
      <c r="I456" s="225">
        <f>IF(ISBLANK(Worksheet!L475)=FALSE,Worksheet!L475,"")</f>
        <v>0</v>
      </c>
      <c r="J456" s="226" t="str">
        <f>IF(Worksheet!L475&lt;&gt;0, IFERROR(VLOOKUP(Worksheet!$C$12,SavingsSupportTable,3,FALSE)*Worksheet!AO475*IFERROR(1+VLOOKUP(Worksheet!$C$12,SavingsSupportTable,MATCH(Worksheet!$G$13,HVACe_Options,0)+4,FALSE),1)/IF(Worksheet!M475&gt;0,Worksheet!M475,Worksheet!L475),""),"")</f>
        <v/>
      </c>
      <c r="K456" s="226" t="str">
        <f>IF(Worksheet!L475&lt;&gt;0, IFERROR(VLOOKUP(Worksheet!$C$12,SavingsSupportTable,2,FALSE)*Worksheet!AO475*IF(IFERROR(MATCH(Worksheet!$G$13,HVACe_Options,0),0)&gt;0,1+VLOOKUP(Worksheet!$C$12,SavingsSupportTable,4,FALSE),1)/IF(Worksheet!M475&gt;0,Worksheet!M475,Worksheet!L475),""),"")</f>
        <v/>
      </c>
      <c r="L456" s="226" t="str">
        <f t="shared" si="14"/>
        <v/>
      </c>
      <c r="M456" s="226" t="str">
        <f>IF(Worksheet!L475&lt;&gt;0,IFERROR(VLOOKUP(Worksheet!$C$12,SavingsSupportTable,3,FALSE)*Worksheet!AO475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475&gt;0,Worksheet!M475,Worksheet!L475),0),"")</f>
        <v/>
      </c>
      <c r="N456" s="226" t="str">
        <f t="shared" si="15"/>
        <v/>
      </c>
      <c r="R456">
        <f>IF(ISBLANK(Worksheet!M475)=FALSE,Worksheet!M475,"")</f>
        <v>0</v>
      </c>
      <c r="S456" t="str">
        <f>IF(Worksheet!A475="-","",IF(Worksheet!A475="",S455,Worksheet!A475))</f>
        <v/>
      </c>
      <c r="T456" t="str">
        <f>IF(S456="","",IF(AND(Worksheet!G475="",Worksheet!H475="")=TRUE,T455,IF(Worksheet!G475="","",Worksheet!G475)))</f>
        <v/>
      </c>
      <c r="U456" t="str">
        <f>IF(S456="","",IF(AND(Worksheet!G475="",Worksheet!H475="")=TRUE,U455,IF(Worksheet!H475="","",Worksheet!H475)))</f>
        <v/>
      </c>
      <c r="V456" t="str">
        <f>IF(Worksheet!N475="","",Worksheet!N475)</f>
        <v/>
      </c>
      <c r="W456" t="str">
        <f>IF(Worksheet!O475="","",Worksheet!O475)</f>
        <v/>
      </c>
      <c r="X456" t="str">
        <f>IF(Worksheet!F475=0,"",Worksheet!F475)</f>
        <v/>
      </c>
      <c r="Y456" t="str">
        <f>IF(Worksheet!P475=0,"",Worksheet!P475)</f>
        <v/>
      </c>
      <c r="AD456" s="21"/>
      <c r="AE456" s="21"/>
    </row>
    <row r="457" spans="1:31" x14ac:dyDescent="0.25">
      <c r="A457" t="str">
        <f>IF(ISERROR(VLOOKUP(Worksheet!N476,MeasureLookup,2,FALSE))=FALSE,VLOOKUP(Worksheet!N476,MeasureLookup,2,FALSE),"")</f>
        <v/>
      </c>
      <c r="D457">
        <f>IF(ISERROR(Worksheet!P476)=FALSE,Worksheet!P476,"")</f>
        <v>0</v>
      </c>
      <c r="E457" s="6" t="s">
        <v>727</v>
      </c>
      <c r="F457" s="178"/>
      <c r="G457" s="178"/>
      <c r="H457" s="224" t="str">
        <f>IF(Worksheet!AN476&lt;&gt;"",IF(Worksheet!AN476&gt;0,Worksheet!AN476/IF(Worksheet!M476&gt;0,Worksheet!M476,Worksheet!L476),""),"")</f>
        <v/>
      </c>
      <c r="I457" s="225">
        <f>IF(ISBLANK(Worksheet!L476)=FALSE,Worksheet!L476,"")</f>
        <v>0</v>
      </c>
      <c r="J457" s="226" t="str">
        <f>IF(Worksheet!L476&lt;&gt;0, IFERROR(VLOOKUP(Worksheet!$C$12,SavingsSupportTable,3,FALSE)*Worksheet!AO476*IFERROR(1+VLOOKUP(Worksheet!$C$12,SavingsSupportTable,MATCH(Worksheet!$G$13,HVACe_Options,0)+4,FALSE),1)/IF(Worksheet!M476&gt;0,Worksheet!M476,Worksheet!L476),""),"")</f>
        <v/>
      </c>
      <c r="K457" s="226" t="str">
        <f>IF(Worksheet!L476&lt;&gt;0, IFERROR(VLOOKUP(Worksheet!$C$12,SavingsSupportTable,2,FALSE)*Worksheet!AO476*IF(IFERROR(MATCH(Worksheet!$G$13,HVACe_Options,0),0)&gt;0,1+VLOOKUP(Worksheet!$C$12,SavingsSupportTable,4,FALSE),1)/IF(Worksheet!M476&gt;0,Worksheet!M476,Worksheet!L476),""),"")</f>
        <v/>
      </c>
      <c r="L457" s="226" t="str">
        <f t="shared" si="14"/>
        <v/>
      </c>
      <c r="M457" s="226" t="str">
        <f>IF(Worksheet!L476&lt;&gt;0,IFERROR(VLOOKUP(Worksheet!$C$12,SavingsSupportTable,3,FALSE)*Worksheet!AO476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476&gt;0,Worksheet!M476,Worksheet!L476),0),"")</f>
        <v/>
      </c>
      <c r="N457" s="226" t="str">
        <f t="shared" si="15"/>
        <v/>
      </c>
      <c r="R457">
        <f>IF(ISBLANK(Worksheet!M476)=FALSE,Worksheet!M476,"")</f>
        <v>0</v>
      </c>
      <c r="S457" t="str">
        <f>IF(Worksheet!A476="-","",IF(Worksheet!A476="",S456,Worksheet!A476))</f>
        <v/>
      </c>
      <c r="T457" t="str">
        <f>IF(S457="","",IF(AND(Worksheet!G476="",Worksheet!H476="")=TRUE,T456,IF(Worksheet!G476="","",Worksheet!G476)))</f>
        <v/>
      </c>
      <c r="U457" t="str">
        <f>IF(S457="","",IF(AND(Worksheet!G476="",Worksheet!H476="")=TRUE,U456,IF(Worksheet!H476="","",Worksheet!H476)))</f>
        <v/>
      </c>
      <c r="V457" t="str">
        <f>IF(Worksheet!N476="","",Worksheet!N476)</f>
        <v/>
      </c>
      <c r="W457" t="str">
        <f>IF(Worksheet!O476="","",Worksheet!O476)</f>
        <v/>
      </c>
      <c r="X457" t="str">
        <f>IF(Worksheet!F476=0,"",Worksheet!F476)</f>
        <v/>
      </c>
      <c r="Y457" t="str">
        <f>IF(Worksheet!P476=0,"",Worksheet!P476)</f>
        <v/>
      </c>
      <c r="AD457" s="21"/>
      <c r="AE457" s="21"/>
    </row>
    <row r="458" spans="1:31" x14ac:dyDescent="0.25">
      <c r="A458" t="str">
        <f>IF(ISERROR(VLOOKUP(Worksheet!N477,MeasureLookup,2,FALSE))=FALSE,VLOOKUP(Worksheet!N477,MeasureLookup,2,FALSE),"")</f>
        <v/>
      </c>
      <c r="D458">
        <f>IF(ISERROR(Worksheet!P477)=FALSE,Worksheet!P477,"")</f>
        <v>0</v>
      </c>
      <c r="E458" s="6" t="s">
        <v>727</v>
      </c>
      <c r="F458" s="178"/>
      <c r="G458" s="178"/>
      <c r="H458" s="224" t="str">
        <f>IF(Worksheet!AN477&lt;&gt;"",IF(Worksheet!AN477&gt;0,Worksheet!AN477/IF(Worksheet!M477&gt;0,Worksheet!M477,Worksheet!L477),""),"")</f>
        <v/>
      </c>
      <c r="I458" s="225">
        <f>IF(ISBLANK(Worksheet!L477)=FALSE,Worksheet!L477,"")</f>
        <v>0</v>
      </c>
      <c r="J458" s="226" t="str">
        <f>IF(Worksheet!L477&lt;&gt;0, IFERROR(VLOOKUP(Worksheet!$C$12,SavingsSupportTable,3,FALSE)*Worksheet!AO477*IFERROR(1+VLOOKUP(Worksheet!$C$12,SavingsSupportTable,MATCH(Worksheet!$G$13,HVACe_Options,0)+4,FALSE),1)/IF(Worksheet!M477&gt;0,Worksheet!M477,Worksheet!L477),""),"")</f>
        <v/>
      </c>
      <c r="K458" s="226" t="str">
        <f>IF(Worksheet!L477&lt;&gt;0, IFERROR(VLOOKUP(Worksheet!$C$12,SavingsSupportTable,2,FALSE)*Worksheet!AO477*IF(IFERROR(MATCH(Worksheet!$G$13,HVACe_Options,0),0)&gt;0,1+VLOOKUP(Worksheet!$C$12,SavingsSupportTable,4,FALSE),1)/IF(Worksheet!M477&gt;0,Worksheet!M477,Worksheet!L477),""),"")</f>
        <v/>
      </c>
      <c r="L458" s="226" t="str">
        <f t="shared" si="14"/>
        <v/>
      </c>
      <c r="M458" s="226" t="str">
        <f>IF(Worksheet!L477&lt;&gt;0,IFERROR(VLOOKUP(Worksheet!$C$12,SavingsSupportTable,3,FALSE)*Worksheet!AO477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477&gt;0,Worksheet!M477,Worksheet!L477),0),"")</f>
        <v/>
      </c>
      <c r="N458" s="226" t="str">
        <f t="shared" si="15"/>
        <v/>
      </c>
      <c r="R458">
        <f>IF(ISBLANK(Worksheet!M477)=FALSE,Worksheet!M477,"")</f>
        <v>0</v>
      </c>
      <c r="S458" t="str">
        <f>IF(Worksheet!A477="-","",IF(Worksheet!A477="",S457,Worksheet!A477))</f>
        <v/>
      </c>
      <c r="T458" t="str">
        <f>IF(S458="","",IF(AND(Worksheet!G477="",Worksheet!H477="")=TRUE,T457,IF(Worksheet!G477="","",Worksheet!G477)))</f>
        <v/>
      </c>
      <c r="U458" t="str">
        <f>IF(S458="","",IF(AND(Worksheet!G477="",Worksheet!H477="")=TRUE,U457,IF(Worksheet!H477="","",Worksheet!H477)))</f>
        <v/>
      </c>
      <c r="V458" t="str">
        <f>IF(Worksheet!N477="","",Worksheet!N477)</f>
        <v/>
      </c>
      <c r="W458" t="str">
        <f>IF(Worksheet!O477="","",Worksheet!O477)</f>
        <v/>
      </c>
      <c r="X458" t="str">
        <f>IF(Worksheet!F477=0,"",Worksheet!F477)</f>
        <v/>
      </c>
      <c r="Y458" t="str">
        <f>IF(Worksheet!P477=0,"",Worksheet!P477)</f>
        <v/>
      </c>
      <c r="AD458" s="21"/>
      <c r="AE458" s="21"/>
    </row>
    <row r="459" spans="1:31" x14ac:dyDescent="0.25">
      <c r="A459" t="str">
        <f>IF(ISERROR(VLOOKUP(Worksheet!N478,MeasureLookup,2,FALSE))=FALSE,VLOOKUP(Worksheet!N478,MeasureLookup,2,FALSE),"")</f>
        <v/>
      </c>
      <c r="D459">
        <f>IF(ISERROR(Worksheet!P478)=FALSE,Worksheet!P478,"")</f>
        <v>0</v>
      </c>
      <c r="E459" s="6" t="s">
        <v>727</v>
      </c>
      <c r="F459" s="178"/>
      <c r="G459" s="178"/>
      <c r="H459" s="224" t="str">
        <f>IF(Worksheet!AN478&lt;&gt;"",IF(Worksheet!AN478&gt;0,Worksheet!AN478/IF(Worksheet!M478&gt;0,Worksheet!M478,Worksheet!L478),""),"")</f>
        <v/>
      </c>
      <c r="I459" s="225">
        <f>IF(ISBLANK(Worksheet!L478)=FALSE,Worksheet!L478,"")</f>
        <v>0</v>
      </c>
      <c r="J459" s="226" t="str">
        <f>IF(Worksheet!L478&lt;&gt;0, IFERROR(VLOOKUP(Worksheet!$C$12,SavingsSupportTable,3,FALSE)*Worksheet!AO478*IFERROR(1+VLOOKUP(Worksheet!$C$12,SavingsSupportTable,MATCH(Worksheet!$G$13,HVACe_Options,0)+4,FALSE),1)/IF(Worksheet!M478&gt;0,Worksheet!M478,Worksheet!L478),""),"")</f>
        <v/>
      </c>
      <c r="K459" s="226" t="str">
        <f>IF(Worksheet!L478&lt;&gt;0, IFERROR(VLOOKUP(Worksheet!$C$12,SavingsSupportTable,2,FALSE)*Worksheet!AO478*IF(IFERROR(MATCH(Worksheet!$G$13,HVACe_Options,0),0)&gt;0,1+VLOOKUP(Worksheet!$C$12,SavingsSupportTable,4,FALSE),1)/IF(Worksheet!M478&gt;0,Worksheet!M478,Worksheet!L478),""),"")</f>
        <v/>
      </c>
      <c r="L459" s="226" t="str">
        <f t="shared" si="14"/>
        <v/>
      </c>
      <c r="M459" s="226" t="str">
        <f>IF(Worksheet!L478&lt;&gt;0,IFERROR(VLOOKUP(Worksheet!$C$12,SavingsSupportTable,3,FALSE)*Worksheet!AO478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478&gt;0,Worksheet!M478,Worksheet!L478),0),"")</f>
        <v/>
      </c>
      <c r="N459" s="226" t="str">
        <f t="shared" si="15"/>
        <v/>
      </c>
      <c r="R459">
        <f>IF(ISBLANK(Worksheet!M478)=FALSE,Worksheet!M478,"")</f>
        <v>0</v>
      </c>
      <c r="S459" t="str">
        <f>IF(Worksheet!A478="-","",IF(Worksheet!A478="",S458,Worksheet!A478))</f>
        <v/>
      </c>
      <c r="T459" t="str">
        <f>IF(S459="","",IF(AND(Worksheet!G478="",Worksheet!H478="")=TRUE,T458,IF(Worksheet!G478="","",Worksheet!G478)))</f>
        <v/>
      </c>
      <c r="U459" t="str">
        <f>IF(S459="","",IF(AND(Worksheet!G478="",Worksheet!H478="")=TRUE,U458,IF(Worksheet!H478="","",Worksheet!H478)))</f>
        <v/>
      </c>
      <c r="V459" t="str">
        <f>IF(Worksheet!N478="","",Worksheet!N478)</f>
        <v/>
      </c>
      <c r="W459" t="str">
        <f>IF(Worksheet!O478="","",Worksheet!O478)</f>
        <v/>
      </c>
      <c r="X459" t="str">
        <f>IF(Worksheet!F478=0,"",Worksheet!F478)</f>
        <v/>
      </c>
      <c r="Y459" t="str">
        <f>IF(Worksheet!P478=0,"",Worksheet!P478)</f>
        <v/>
      </c>
      <c r="AD459" s="21"/>
      <c r="AE459" s="21"/>
    </row>
    <row r="460" spans="1:31" x14ac:dyDescent="0.25">
      <c r="A460" t="str">
        <f>IF(ISERROR(VLOOKUP(Worksheet!N479,MeasureLookup,2,FALSE))=FALSE,VLOOKUP(Worksheet!N479,MeasureLookup,2,FALSE),"")</f>
        <v/>
      </c>
      <c r="D460">
        <f>IF(ISERROR(Worksheet!P479)=FALSE,Worksheet!P479,"")</f>
        <v>0</v>
      </c>
      <c r="E460" s="6" t="s">
        <v>727</v>
      </c>
      <c r="F460" s="178"/>
      <c r="G460" s="178"/>
      <c r="H460" s="224" t="str">
        <f>IF(Worksheet!AN479&lt;&gt;"",IF(Worksheet!AN479&gt;0,Worksheet!AN479/IF(Worksheet!M479&gt;0,Worksheet!M479,Worksheet!L479),""),"")</f>
        <v/>
      </c>
      <c r="I460" s="225">
        <f>IF(ISBLANK(Worksheet!L479)=FALSE,Worksheet!L479,"")</f>
        <v>0</v>
      </c>
      <c r="J460" s="226" t="str">
        <f>IF(Worksheet!L479&lt;&gt;0, IFERROR(VLOOKUP(Worksheet!$C$12,SavingsSupportTable,3,FALSE)*Worksheet!AO479*IFERROR(1+VLOOKUP(Worksheet!$C$12,SavingsSupportTable,MATCH(Worksheet!$G$13,HVACe_Options,0)+4,FALSE),1)/IF(Worksheet!M479&gt;0,Worksheet!M479,Worksheet!L479),""),"")</f>
        <v/>
      </c>
      <c r="K460" s="226" t="str">
        <f>IF(Worksheet!L479&lt;&gt;0, IFERROR(VLOOKUP(Worksheet!$C$12,SavingsSupportTable,2,FALSE)*Worksheet!AO479*IF(IFERROR(MATCH(Worksheet!$G$13,HVACe_Options,0),0)&gt;0,1+VLOOKUP(Worksheet!$C$12,SavingsSupportTable,4,FALSE),1)/IF(Worksheet!M479&gt;0,Worksheet!M479,Worksheet!L479),""),"")</f>
        <v/>
      </c>
      <c r="L460" s="226" t="str">
        <f t="shared" si="14"/>
        <v/>
      </c>
      <c r="M460" s="226" t="str">
        <f>IF(Worksheet!L479&lt;&gt;0,IFERROR(VLOOKUP(Worksheet!$C$12,SavingsSupportTable,3,FALSE)*Worksheet!AO479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479&gt;0,Worksheet!M479,Worksheet!L479),0),"")</f>
        <v/>
      </c>
      <c r="N460" s="226" t="str">
        <f t="shared" si="15"/>
        <v/>
      </c>
      <c r="R460">
        <f>IF(ISBLANK(Worksheet!M479)=FALSE,Worksheet!M479,"")</f>
        <v>0</v>
      </c>
      <c r="S460" t="str">
        <f>IF(Worksheet!A479="-","",IF(Worksheet!A479="",S459,Worksheet!A479))</f>
        <v/>
      </c>
      <c r="T460" t="str">
        <f>IF(S460="","",IF(AND(Worksheet!G479="",Worksheet!H479="")=TRUE,T459,IF(Worksheet!G479="","",Worksheet!G479)))</f>
        <v/>
      </c>
      <c r="U460" t="str">
        <f>IF(S460="","",IF(AND(Worksheet!G479="",Worksheet!H479="")=TRUE,U459,IF(Worksheet!H479="","",Worksheet!H479)))</f>
        <v/>
      </c>
      <c r="V460" t="str">
        <f>IF(Worksheet!N479="","",Worksheet!N479)</f>
        <v/>
      </c>
      <c r="W460" t="str">
        <f>IF(Worksheet!O479="","",Worksheet!O479)</f>
        <v/>
      </c>
      <c r="X460" t="str">
        <f>IF(Worksheet!F479=0,"",Worksheet!F479)</f>
        <v/>
      </c>
      <c r="Y460" t="str">
        <f>IF(Worksheet!P479=0,"",Worksheet!P479)</f>
        <v/>
      </c>
      <c r="AD460" s="21"/>
      <c r="AE460" s="21"/>
    </row>
    <row r="461" spans="1:31" x14ac:dyDescent="0.25">
      <c r="A461" t="str">
        <f>IF(ISERROR(VLOOKUP(Worksheet!N480,MeasureLookup,2,FALSE))=FALSE,VLOOKUP(Worksheet!N480,MeasureLookup,2,FALSE),"")</f>
        <v/>
      </c>
      <c r="D461">
        <f>IF(ISERROR(Worksheet!P480)=FALSE,Worksheet!P480,"")</f>
        <v>0</v>
      </c>
      <c r="E461" s="6" t="s">
        <v>727</v>
      </c>
      <c r="F461" s="178"/>
      <c r="G461" s="178"/>
      <c r="H461" s="224" t="str">
        <f>IF(Worksheet!AN480&lt;&gt;"",IF(Worksheet!AN480&gt;0,Worksheet!AN480/IF(Worksheet!M480&gt;0,Worksheet!M480,Worksheet!L480),""),"")</f>
        <v/>
      </c>
      <c r="I461" s="225">
        <f>IF(ISBLANK(Worksheet!L480)=FALSE,Worksheet!L480,"")</f>
        <v>0</v>
      </c>
      <c r="J461" s="226" t="str">
        <f>IF(Worksheet!L480&lt;&gt;0, IFERROR(VLOOKUP(Worksheet!$C$12,SavingsSupportTable,3,FALSE)*Worksheet!AO480*IFERROR(1+VLOOKUP(Worksheet!$C$12,SavingsSupportTable,MATCH(Worksheet!$G$13,HVACe_Options,0)+4,FALSE),1)/IF(Worksheet!M480&gt;0,Worksheet!M480,Worksheet!L480),""),"")</f>
        <v/>
      </c>
      <c r="K461" s="226" t="str">
        <f>IF(Worksheet!L480&lt;&gt;0, IFERROR(VLOOKUP(Worksheet!$C$12,SavingsSupportTable,2,FALSE)*Worksheet!AO480*IF(IFERROR(MATCH(Worksheet!$G$13,HVACe_Options,0),0)&gt;0,1+VLOOKUP(Worksheet!$C$12,SavingsSupportTable,4,FALSE),1)/IF(Worksheet!M480&gt;0,Worksheet!M480,Worksheet!L480),""),"")</f>
        <v/>
      </c>
      <c r="L461" s="226" t="str">
        <f t="shared" si="14"/>
        <v/>
      </c>
      <c r="M461" s="226" t="str">
        <f>IF(Worksheet!L480&lt;&gt;0,IFERROR(VLOOKUP(Worksheet!$C$12,SavingsSupportTable,3,FALSE)*Worksheet!AO480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480&gt;0,Worksheet!M480,Worksheet!L480),0),"")</f>
        <v/>
      </c>
      <c r="N461" s="226" t="str">
        <f t="shared" si="15"/>
        <v/>
      </c>
      <c r="R461">
        <f>IF(ISBLANK(Worksheet!M480)=FALSE,Worksheet!M480,"")</f>
        <v>0</v>
      </c>
      <c r="S461" t="str">
        <f>IF(Worksheet!A480="-","",IF(Worksheet!A480="",S460,Worksheet!A480))</f>
        <v/>
      </c>
      <c r="T461" t="str">
        <f>IF(S461="","",IF(AND(Worksheet!G480="",Worksheet!H480="")=TRUE,T460,IF(Worksheet!G480="","",Worksheet!G480)))</f>
        <v/>
      </c>
      <c r="U461" t="str">
        <f>IF(S461="","",IF(AND(Worksheet!G480="",Worksheet!H480="")=TRUE,U460,IF(Worksheet!H480="","",Worksheet!H480)))</f>
        <v/>
      </c>
      <c r="V461" t="str">
        <f>IF(Worksheet!N480="","",Worksheet!N480)</f>
        <v/>
      </c>
      <c r="W461" t="str">
        <f>IF(Worksheet!O480="","",Worksheet!O480)</f>
        <v/>
      </c>
      <c r="X461" t="str">
        <f>IF(Worksheet!F480=0,"",Worksheet!F480)</f>
        <v/>
      </c>
      <c r="Y461" t="str">
        <f>IF(Worksheet!P480=0,"",Worksheet!P480)</f>
        <v/>
      </c>
      <c r="AD461" s="21"/>
      <c r="AE461" s="21"/>
    </row>
    <row r="462" spans="1:31" x14ac:dyDescent="0.25">
      <c r="A462" t="str">
        <f>IF(ISERROR(VLOOKUP(Worksheet!N481,MeasureLookup,2,FALSE))=FALSE,VLOOKUP(Worksheet!N481,MeasureLookup,2,FALSE),"")</f>
        <v/>
      </c>
      <c r="D462">
        <f>IF(ISERROR(Worksheet!P481)=FALSE,Worksheet!P481,"")</f>
        <v>0</v>
      </c>
      <c r="E462" s="6" t="s">
        <v>727</v>
      </c>
      <c r="F462" s="178"/>
      <c r="G462" s="178"/>
      <c r="H462" s="224" t="str">
        <f>IF(Worksheet!AN481&lt;&gt;"",IF(Worksheet!AN481&gt;0,Worksheet!AN481/IF(Worksheet!M481&gt;0,Worksheet!M481,Worksheet!L481),""),"")</f>
        <v/>
      </c>
      <c r="I462" s="225">
        <f>IF(ISBLANK(Worksheet!L481)=FALSE,Worksheet!L481,"")</f>
        <v>0</v>
      </c>
      <c r="J462" s="226" t="str">
        <f>IF(Worksheet!L481&lt;&gt;0, IFERROR(VLOOKUP(Worksheet!$C$12,SavingsSupportTable,3,FALSE)*Worksheet!AO481*IFERROR(1+VLOOKUP(Worksheet!$C$12,SavingsSupportTable,MATCH(Worksheet!$G$13,HVACe_Options,0)+4,FALSE),1)/IF(Worksheet!M481&gt;0,Worksheet!M481,Worksheet!L481),""),"")</f>
        <v/>
      </c>
      <c r="K462" s="226" t="str">
        <f>IF(Worksheet!L481&lt;&gt;0, IFERROR(VLOOKUP(Worksheet!$C$12,SavingsSupportTable,2,FALSE)*Worksheet!AO481*IF(IFERROR(MATCH(Worksheet!$G$13,HVACe_Options,0),0)&gt;0,1+VLOOKUP(Worksheet!$C$12,SavingsSupportTable,4,FALSE),1)/IF(Worksheet!M481&gt;0,Worksheet!M481,Worksheet!L481),""),"")</f>
        <v/>
      </c>
      <c r="L462" s="226" t="str">
        <f t="shared" si="14"/>
        <v/>
      </c>
      <c r="M462" s="226" t="str">
        <f>IF(Worksheet!L481&lt;&gt;0,IFERROR(VLOOKUP(Worksheet!$C$12,SavingsSupportTable,3,FALSE)*Worksheet!AO481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481&gt;0,Worksheet!M481,Worksheet!L481),0),"")</f>
        <v/>
      </c>
      <c r="N462" s="226" t="str">
        <f t="shared" si="15"/>
        <v/>
      </c>
      <c r="R462">
        <f>IF(ISBLANK(Worksheet!M481)=FALSE,Worksheet!M481,"")</f>
        <v>0</v>
      </c>
      <c r="S462" t="str">
        <f>IF(Worksheet!A481="-","",IF(Worksheet!A481="",S461,Worksheet!A481))</f>
        <v/>
      </c>
      <c r="T462" t="str">
        <f>IF(S462="","",IF(AND(Worksheet!G481="",Worksheet!H481="")=TRUE,T461,IF(Worksheet!G481="","",Worksheet!G481)))</f>
        <v/>
      </c>
      <c r="U462" t="str">
        <f>IF(S462="","",IF(AND(Worksheet!G481="",Worksheet!H481="")=TRUE,U461,IF(Worksheet!H481="","",Worksheet!H481)))</f>
        <v/>
      </c>
      <c r="V462" t="str">
        <f>IF(Worksheet!N481="","",Worksheet!N481)</f>
        <v/>
      </c>
      <c r="W462" t="str">
        <f>IF(Worksheet!O481="","",Worksheet!O481)</f>
        <v/>
      </c>
      <c r="X462" t="str">
        <f>IF(Worksheet!F481=0,"",Worksheet!F481)</f>
        <v/>
      </c>
      <c r="Y462" t="str">
        <f>IF(Worksheet!P481=0,"",Worksheet!P481)</f>
        <v/>
      </c>
      <c r="AD462" s="21"/>
      <c r="AE462" s="21"/>
    </row>
    <row r="463" spans="1:31" x14ac:dyDescent="0.25">
      <c r="A463" t="str">
        <f>IF(ISERROR(VLOOKUP(Worksheet!N482,MeasureLookup,2,FALSE))=FALSE,VLOOKUP(Worksheet!N482,MeasureLookup,2,FALSE),"")</f>
        <v/>
      </c>
      <c r="D463">
        <f>IF(ISERROR(Worksheet!P482)=FALSE,Worksheet!P482,"")</f>
        <v>0</v>
      </c>
      <c r="E463" s="6" t="s">
        <v>727</v>
      </c>
      <c r="F463" s="178"/>
      <c r="G463" s="178"/>
      <c r="H463" s="224" t="str">
        <f>IF(Worksheet!AN482&lt;&gt;"",IF(Worksheet!AN482&gt;0,Worksheet!AN482/IF(Worksheet!M482&gt;0,Worksheet!M482,Worksheet!L482),""),"")</f>
        <v/>
      </c>
      <c r="I463" s="225">
        <f>IF(ISBLANK(Worksheet!L482)=FALSE,Worksheet!L482,"")</f>
        <v>0</v>
      </c>
      <c r="J463" s="226" t="str">
        <f>IF(Worksheet!L482&lt;&gt;0, IFERROR(VLOOKUP(Worksheet!$C$12,SavingsSupportTable,3,FALSE)*Worksheet!AO482*IFERROR(1+VLOOKUP(Worksheet!$C$12,SavingsSupportTable,MATCH(Worksheet!$G$13,HVACe_Options,0)+4,FALSE),1)/IF(Worksheet!M482&gt;0,Worksheet!M482,Worksheet!L482),""),"")</f>
        <v/>
      </c>
      <c r="K463" s="226" t="str">
        <f>IF(Worksheet!L482&lt;&gt;0, IFERROR(VLOOKUP(Worksheet!$C$12,SavingsSupportTable,2,FALSE)*Worksheet!AO482*IF(IFERROR(MATCH(Worksheet!$G$13,HVACe_Options,0),0)&gt;0,1+VLOOKUP(Worksheet!$C$12,SavingsSupportTable,4,FALSE),1)/IF(Worksheet!M482&gt;0,Worksheet!M482,Worksheet!L482),""),"")</f>
        <v/>
      </c>
      <c r="L463" s="226" t="str">
        <f t="shared" si="14"/>
        <v/>
      </c>
      <c r="M463" s="226" t="str">
        <f>IF(Worksheet!L482&lt;&gt;0,IFERROR(VLOOKUP(Worksheet!$C$12,SavingsSupportTable,3,FALSE)*Worksheet!AO482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482&gt;0,Worksheet!M482,Worksheet!L482),0),"")</f>
        <v/>
      </c>
      <c r="N463" s="226" t="str">
        <f t="shared" si="15"/>
        <v/>
      </c>
      <c r="R463">
        <f>IF(ISBLANK(Worksheet!M482)=FALSE,Worksheet!M482,"")</f>
        <v>0</v>
      </c>
      <c r="S463" t="str">
        <f>IF(Worksheet!A482="-","",IF(Worksheet!A482="",S462,Worksheet!A482))</f>
        <v/>
      </c>
      <c r="T463" t="str">
        <f>IF(S463="","",IF(AND(Worksheet!G482="",Worksheet!H482="")=TRUE,T462,IF(Worksheet!G482="","",Worksheet!G482)))</f>
        <v/>
      </c>
      <c r="U463" t="str">
        <f>IF(S463="","",IF(AND(Worksheet!G482="",Worksheet!H482="")=TRUE,U462,IF(Worksheet!H482="","",Worksheet!H482)))</f>
        <v/>
      </c>
      <c r="V463" t="str">
        <f>IF(Worksheet!N482="","",Worksheet!N482)</f>
        <v/>
      </c>
      <c r="W463" t="str">
        <f>IF(Worksheet!O482="","",Worksheet!O482)</f>
        <v/>
      </c>
      <c r="X463" t="str">
        <f>IF(Worksheet!F482=0,"",Worksheet!F482)</f>
        <v/>
      </c>
      <c r="Y463" t="str">
        <f>IF(Worksheet!P482=0,"",Worksheet!P482)</f>
        <v/>
      </c>
      <c r="AD463" s="21"/>
      <c r="AE463" s="21"/>
    </row>
    <row r="464" spans="1:31" x14ac:dyDescent="0.25">
      <c r="A464" t="str">
        <f>IF(ISERROR(VLOOKUP(Worksheet!N483,MeasureLookup,2,FALSE))=FALSE,VLOOKUP(Worksheet!N483,MeasureLookup,2,FALSE),"")</f>
        <v/>
      </c>
      <c r="D464">
        <f>IF(ISERROR(Worksheet!P483)=FALSE,Worksheet!P483,"")</f>
        <v>0</v>
      </c>
      <c r="E464" s="6" t="s">
        <v>727</v>
      </c>
      <c r="F464" s="178"/>
      <c r="G464" s="178"/>
      <c r="H464" s="224" t="str">
        <f>IF(Worksheet!AN483&lt;&gt;"",IF(Worksheet!AN483&gt;0,Worksheet!AN483/IF(Worksheet!M483&gt;0,Worksheet!M483,Worksheet!L483),""),"")</f>
        <v/>
      </c>
      <c r="I464" s="225">
        <f>IF(ISBLANK(Worksheet!L483)=FALSE,Worksheet!L483,"")</f>
        <v>0</v>
      </c>
      <c r="J464" s="226" t="str">
        <f>IF(Worksheet!L483&lt;&gt;0, IFERROR(VLOOKUP(Worksheet!$C$12,SavingsSupportTable,3,FALSE)*Worksheet!AO483*IFERROR(1+VLOOKUP(Worksheet!$C$12,SavingsSupportTable,MATCH(Worksheet!$G$13,HVACe_Options,0)+4,FALSE),1)/IF(Worksheet!M483&gt;0,Worksheet!M483,Worksheet!L483),""),"")</f>
        <v/>
      </c>
      <c r="K464" s="226" t="str">
        <f>IF(Worksheet!L483&lt;&gt;0, IFERROR(VLOOKUP(Worksheet!$C$12,SavingsSupportTable,2,FALSE)*Worksheet!AO483*IF(IFERROR(MATCH(Worksheet!$G$13,HVACe_Options,0),0)&gt;0,1+VLOOKUP(Worksheet!$C$12,SavingsSupportTable,4,FALSE),1)/IF(Worksheet!M483&gt;0,Worksheet!M483,Worksheet!L483),""),"")</f>
        <v/>
      </c>
      <c r="L464" s="226" t="str">
        <f t="shared" si="14"/>
        <v/>
      </c>
      <c r="M464" s="226" t="str">
        <f>IF(Worksheet!L483&lt;&gt;0,IFERROR(VLOOKUP(Worksheet!$C$12,SavingsSupportTable,3,FALSE)*Worksheet!AO483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483&gt;0,Worksheet!M483,Worksheet!L483),0),"")</f>
        <v/>
      </c>
      <c r="N464" s="226" t="str">
        <f t="shared" si="15"/>
        <v/>
      </c>
      <c r="R464">
        <f>IF(ISBLANK(Worksheet!M483)=FALSE,Worksheet!M483,"")</f>
        <v>0</v>
      </c>
      <c r="S464" t="str">
        <f>IF(Worksheet!A483="-","",IF(Worksheet!A483="",S463,Worksheet!A483))</f>
        <v/>
      </c>
      <c r="T464" t="str">
        <f>IF(S464="","",IF(AND(Worksheet!G483="",Worksheet!H483="")=TRUE,T463,IF(Worksheet!G483="","",Worksheet!G483)))</f>
        <v/>
      </c>
      <c r="U464" t="str">
        <f>IF(S464="","",IF(AND(Worksheet!G483="",Worksheet!H483="")=TRUE,U463,IF(Worksheet!H483="","",Worksheet!H483)))</f>
        <v/>
      </c>
      <c r="V464" t="str">
        <f>IF(Worksheet!N483="","",Worksheet!N483)</f>
        <v/>
      </c>
      <c r="W464" t="str">
        <f>IF(Worksheet!O483="","",Worksheet!O483)</f>
        <v/>
      </c>
      <c r="X464" t="str">
        <f>IF(Worksheet!F483=0,"",Worksheet!F483)</f>
        <v/>
      </c>
      <c r="Y464" t="str">
        <f>IF(Worksheet!P483=0,"",Worksheet!P483)</f>
        <v/>
      </c>
      <c r="AD464" s="21"/>
      <c r="AE464" s="21"/>
    </row>
    <row r="465" spans="1:31" x14ac:dyDescent="0.25">
      <c r="A465" t="str">
        <f>IF(ISERROR(VLOOKUP(Worksheet!N484,MeasureLookup,2,FALSE))=FALSE,VLOOKUP(Worksheet!N484,MeasureLookup,2,FALSE),"")</f>
        <v/>
      </c>
      <c r="D465">
        <f>IF(ISERROR(Worksheet!P484)=FALSE,Worksheet!P484,"")</f>
        <v>0</v>
      </c>
      <c r="E465" s="6" t="s">
        <v>727</v>
      </c>
      <c r="F465" s="178"/>
      <c r="G465" s="178"/>
      <c r="H465" s="224" t="str">
        <f>IF(Worksheet!AN484&lt;&gt;"",IF(Worksheet!AN484&gt;0,Worksheet!AN484/IF(Worksheet!M484&gt;0,Worksheet!M484,Worksheet!L484),""),"")</f>
        <v/>
      </c>
      <c r="I465" s="225">
        <f>IF(ISBLANK(Worksheet!L484)=FALSE,Worksheet!L484,"")</f>
        <v>0</v>
      </c>
      <c r="J465" s="226" t="str">
        <f>IF(Worksheet!L484&lt;&gt;0, IFERROR(VLOOKUP(Worksheet!$C$12,SavingsSupportTable,3,FALSE)*Worksheet!AO484*IFERROR(1+VLOOKUP(Worksheet!$C$12,SavingsSupportTable,MATCH(Worksheet!$G$13,HVACe_Options,0)+4,FALSE),1)/IF(Worksheet!M484&gt;0,Worksheet!M484,Worksheet!L484),""),"")</f>
        <v/>
      </c>
      <c r="K465" s="226" t="str">
        <f>IF(Worksheet!L484&lt;&gt;0, IFERROR(VLOOKUP(Worksheet!$C$12,SavingsSupportTable,2,FALSE)*Worksheet!AO484*IF(IFERROR(MATCH(Worksheet!$G$13,HVACe_Options,0),0)&gt;0,1+VLOOKUP(Worksheet!$C$12,SavingsSupportTable,4,FALSE),1)/IF(Worksheet!M484&gt;0,Worksheet!M484,Worksheet!L484),""),"")</f>
        <v/>
      </c>
      <c r="L465" s="226" t="str">
        <f t="shared" si="14"/>
        <v/>
      </c>
      <c r="M465" s="226" t="str">
        <f>IF(Worksheet!L484&lt;&gt;0,IFERROR(VLOOKUP(Worksheet!$C$12,SavingsSupportTable,3,FALSE)*Worksheet!AO484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484&gt;0,Worksheet!M484,Worksheet!L484),0),"")</f>
        <v/>
      </c>
      <c r="N465" s="226" t="str">
        <f t="shared" si="15"/>
        <v/>
      </c>
      <c r="R465">
        <f>IF(ISBLANK(Worksheet!M484)=FALSE,Worksheet!M484,"")</f>
        <v>0</v>
      </c>
      <c r="S465" t="str">
        <f>IF(Worksheet!A484="-","",IF(Worksheet!A484="",S464,Worksheet!A484))</f>
        <v/>
      </c>
      <c r="T465" t="str">
        <f>IF(S465="","",IF(AND(Worksheet!G484="",Worksheet!H484="")=TRUE,T464,IF(Worksheet!G484="","",Worksheet!G484)))</f>
        <v/>
      </c>
      <c r="U465" t="str">
        <f>IF(S465="","",IF(AND(Worksheet!G484="",Worksheet!H484="")=TRUE,U464,IF(Worksheet!H484="","",Worksheet!H484)))</f>
        <v/>
      </c>
      <c r="V465" t="str">
        <f>IF(Worksheet!N484="","",Worksheet!N484)</f>
        <v/>
      </c>
      <c r="W465" t="str">
        <f>IF(Worksheet!O484="","",Worksheet!O484)</f>
        <v/>
      </c>
      <c r="X465" t="str">
        <f>IF(Worksheet!F484=0,"",Worksheet!F484)</f>
        <v/>
      </c>
      <c r="Y465" t="str">
        <f>IF(Worksheet!P484=0,"",Worksheet!P484)</f>
        <v/>
      </c>
      <c r="AD465" s="21"/>
      <c r="AE465" s="21"/>
    </row>
    <row r="466" spans="1:31" x14ac:dyDescent="0.25">
      <c r="A466" t="str">
        <f>IF(ISERROR(VLOOKUP(Worksheet!N485,MeasureLookup,2,FALSE))=FALSE,VLOOKUP(Worksheet!N485,MeasureLookup,2,FALSE),"")</f>
        <v/>
      </c>
      <c r="D466">
        <f>IF(ISERROR(Worksheet!P485)=FALSE,Worksheet!P485,"")</f>
        <v>0</v>
      </c>
      <c r="E466" s="6" t="s">
        <v>727</v>
      </c>
      <c r="F466" s="178"/>
      <c r="G466" s="178"/>
      <c r="H466" s="224" t="str">
        <f>IF(Worksheet!AN485&lt;&gt;"",IF(Worksheet!AN485&gt;0,Worksheet!AN485/IF(Worksheet!M485&gt;0,Worksheet!M485,Worksheet!L485),""),"")</f>
        <v/>
      </c>
      <c r="I466" s="225">
        <f>IF(ISBLANK(Worksheet!L485)=FALSE,Worksheet!L485,"")</f>
        <v>0</v>
      </c>
      <c r="J466" s="226" t="str">
        <f>IF(Worksheet!L485&lt;&gt;0, IFERROR(VLOOKUP(Worksheet!$C$12,SavingsSupportTable,3,FALSE)*Worksheet!AO485*IFERROR(1+VLOOKUP(Worksheet!$C$12,SavingsSupportTable,MATCH(Worksheet!$G$13,HVACe_Options,0)+4,FALSE),1)/IF(Worksheet!M485&gt;0,Worksheet!M485,Worksheet!L485),""),"")</f>
        <v/>
      </c>
      <c r="K466" s="226" t="str">
        <f>IF(Worksheet!L485&lt;&gt;0, IFERROR(VLOOKUP(Worksheet!$C$12,SavingsSupportTable,2,FALSE)*Worksheet!AO485*IF(IFERROR(MATCH(Worksheet!$G$13,HVACe_Options,0),0)&gt;0,1+VLOOKUP(Worksheet!$C$12,SavingsSupportTable,4,FALSE),1)/IF(Worksheet!M485&gt;0,Worksheet!M485,Worksheet!L485),""),"")</f>
        <v/>
      </c>
      <c r="L466" s="226" t="str">
        <f t="shared" si="14"/>
        <v/>
      </c>
      <c r="M466" s="226" t="str">
        <f>IF(Worksheet!L485&lt;&gt;0,IFERROR(VLOOKUP(Worksheet!$C$12,SavingsSupportTable,3,FALSE)*Worksheet!AO485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485&gt;0,Worksheet!M485,Worksheet!L485),0),"")</f>
        <v/>
      </c>
      <c r="N466" s="226" t="str">
        <f t="shared" si="15"/>
        <v/>
      </c>
      <c r="R466">
        <f>IF(ISBLANK(Worksheet!M485)=FALSE,Worksheet!M485,"")</f>
        <v>0</v>
      </c>
      <c r="S466" t="str">
        <f>IF(Worksheet!A485="-","",IF(Worksheet!A485="",S465,Worksheet!A485))</f>
        <v/>
      </c>
      <c r="T466" t="str">
        <f>IF(S466="","",IF(AND(Worksheet!G485="",Worksheet!H485="")=TRUE,T465,IF(Worksheet!G485="","",Worksheet!G485)))</f>
        <v/>
      </c>
      <c r="U466" t="str">
        <f>IF(S466="","",IF(AND(Worksheet!G485="",Worksheet!H485="")=TRUE,U465,IF(Worksheet!H485="","",Worksheet!H485)))</f>
        <v/>
      </c>
      <c r="V466" t="str">
        <f>IF(Worksheet!N485="","",Worksheet!N485)</f>
        <v/>
      </c>
      <c r="W466" t="str">
        <f>IF(Worksheet!O485="","",Worksheet!O485)</f>
        <v/>
      </c>
      <c r="X466" t="str">
        <f>IF(Worksheet!F485=0,"",Worksheet!F485)</f>
        <v/>
      </c>
      <c r="Y466" t="str">
        <f>IF(Worksheet!P485=0,"",Worksheet!P485)</f>
        <v/>
      </c>
      <c r="AD466" s="21"/>
      <c r="AE466" s="21"/>
    </row>
    <row r="467" spans="1:31" x14ac:dyDescent="0.25">
      <c r="A467" t="str">
        <f>IF(ISERROR(VLOOKUP(Worksheet!N486,MeasureLookup,2,FALSE))=FALSE,VLOOKUP(Worksheet!N486,MeasureLookup,2,FALSE),"")</f>
        <v/>
      </c>
      <c r="D467">
        <f>IF(ISERROR(Worksheet!P486)=FALSE,Worksheet!P486,"")</f>
        <v>0</v>
      </c>
      <c r="E467" s="6" t="s">
        <v>727</v>
      </c>
      <c r="F467" s="178"/>
      <c r="G467" s="178"/>
      <c r="H467" s="224" t="str">
        <f>IF(Worksheet!AN486&lt;&gt;"",IF(Worksheet!AN486&gt;0,Worksheet!AN486/IF(Worksheet!M486&gt;0,Worksheet!M486,Worksheet!L486),""),"")</f>
        <v/>
      </c>
      <c r="I467" s="225">
        <f>IF(ISBLANK(Worksheet!L486)=FALSE,Worksheet!L486,"")</f>
        <v>0</v>
      </c>
      <c r="J467" s="226" t="str">
        <f>IF(Worksheet!L486&lt;&gt;0, IFERROR(VLOOKUP(Worksheet!$C$12,SavingsSupportTable,3,FALSE)*Worksheet!AO486*IFERROR(1+VLOOKUP(Worksheet!$C$12,SavingsSupportTable,MATCH(Worksheet!$G$13,HVACe_Options,0)+4,FALSE),1)/IF(Worksheet!M486&gt;0,Worksheet!M486,Worksheet!L486),""),"")</f>
        <v/>
      </c>
      <c r="K467" s="226" t="str">
        <f>IF(Worksheet!L486&lt;&gt;0, IFERROR(VLOOKUP(Worksheet!$C$12,SavingsSupportTable,2,FALSE)*Worksheet!AO486*IF(IFERROR(MATCH(Worksheet!$G$13,HVACe_Options,0),0)&gt;0,1+VLOOKUP(Worksheet!$C$12,SavingsSupportTable,4,FALSE),1)/IF(Worksheet!M486&gt;0,Worksheet!M486,Worksheet!L486),""),"")</f>
        <v/>
      </c>
      <c r="L467" s="226" t="str">
        <f t="shared" si="14"/>
        <v/>
      </c>
      <c r="M467" s="226" t="str">
        <f>IF(Worksheet!L486&lt;&gt;0,IFERROR(VLOOKUP(Worksheet!$C$12,SavingsSupportTable,3,FALSE)*Worksheet!AO486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486&gt;0,Worksheet!M486,Worksheet!L486),0),"")</f>
        <v/>
      </c>
      <c r="N467" s="226" t="str">
        <f t="shared" si="15"/>
        <v/>
      </c>
      <c r="R467">
        <f>IF(ISBLANK(Worksheet!M486)=FALSE,Worksheet!M486,"")</f>
        <v>0</v>
      </c>
      <c r="S467" t="str">
        <f>IF(Worksheet!A486="-","",IF(Worksheet!A486="",S466,Worksheet!A486))</f>
        <v/>
      </c>
      <c r="T467" t="str">
        <f>IF(S467="","",IF(AND(Worksheet!G486="",Worksheet!H486="")=TRUE,T466,IF(Worksheet!G486="","",Worksheet!G486)))</f>
        <v/>
      </c>
      <c r="U467" t="str">
        <f>IF(S467="","",IF(AND(Worksheet!G486="",Worksheet!H486="")=TRUE,U466,IF(Worksheet!H486="","",Worksheet!H486)))</f>
        <v/>
      </c>
      <c r="V467" t="str">
        <f>IF(Worksheet!N486="","",Worksheet!N486)</f>
        <v/>
      </c>
      <c r="W467" t="str">
        <f>IF(Worksheet!O486="","",Worksheet!O486)</f>
        <v/>
      </c>
      <c r="X467" t="str">
        <f>IF(Worksheet!F486=0,"",Worksheet!F486)</f>
        <v/>
      </c>
      <c r="Y467" t="str">
        <f>IF(Worksheet!P486=0,"",Worksheet!P486)</f>
        <v/>
      </c>
      <c r="AD467" s="21"/>
      <c r="AE467" s="21"/>
    </row>
    <row r="468" spans="1:31" x14ac:dyDescent="0.25">
      <c r="A468" t="str">
        <f>IF(ISERROR(VLOOKUP(Worksheet!N487,MeasureLookup,2,FALSE))=FALSE,VLOOKUP(Worksheet!N487,MeasureLookup,2,FALSE),"")</f>
        <v/>
      </c>
      <c r="D468">
        <f>IF(ISERROR(Worksheet!P487)=FALSE,Worksheet!P487,"")</f>
        <v>0</v>
      </c>
      <c r="E468" s="6" t="s">
        <v>727</v>
      </c>
      <c r="F468" s="178"/>
      <c r="G468" s="178"/>
      <c r="H468" s="224" t="str">
        <f>IF(Worksheet!AN487&lt;&gt;"",IF(Worksheet!AN487&gt;0,Worksheet!AN487/IF(Worksheet!M487&gt;0,Worksheet!M487,Worksheet!L487),""),"")</f>
        <v/>
      </c>
      <c r="I468" s="225">
        <f>IF(ISBLANK(Worksheet!L487)=FALSE,Worksheet!L487,"")</f>
        <v>0</v>
      </c>
      <c r="J468" s="226" t="str">
        <f>IF(Worksheet!L487&lt;&gt;0, IFERROR(VLOOKUP(Worksheet!$C$12,SavingsSupportTable,3,FALSE)*Worksheet!AO487*IFERROR(1+VLOOKUP(Worksheet!$C$12,SavingsSupportTable,MATCH(Worksheet!$G$13,HVACe_Options,0)+4,FALSE),1)/IF(Worksheet!M487&gt;0,Worksheet!M487,Worksheet!L487),""),"")</f>
        <v/>
      </c>
      <c r="K468" s="226" t="str">
        <f>IF(Worksheet!L487&lt;&gt;0, IFERROR(VLOOKUP(Worksheet!$C$12,SavingsSupportTable,2,FALSE)*Worksheet!AO487*IF(IFERROR(MATCH(Worksheet!$G$13,HVACe_Options,0),0)&gt;0,1+VLOOKUP(Worksheet!$C$12,SavingsSupportTable,4,FALSE),1)/IF(Worksheet!M487&gt;0,Worksheet!M487,Worksheet!L487),""),"")</f>
        <v/>
      </c>
      <c r="L468" s="226" t="str">
        <f t="shared" si="14"/>
        <v/>
      </c>
      <c r="M468" s="226" t="str">
        <f>IF(Worksheet!L487&lt;&gt;0,IFERROR(VLOOKUP(Worksheet!$C$12,SavingsSupportTable,3,FALSE)*Worksheet!AO487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487&gt;0,Worksheet!M487,Worksheet!L487),0),"")</f>
        <v/>
      </c>
      <c r="N468" s="226" t="str">
        <f t="shared" si="15"/>
        <v/>
      </c>
      <c r="R468">
        <f>IF(ISBLANK(Worksheet!M487)=FALSE,Worksheet!M487,"")</f>
        <v>0</v>
      </c>
      <c r="S468" t="str">
        <f>IF(Worksheet!A487="-","",IF(Worksheet!A487="",S467,Worksheet!A487))</f>
        <v/>
      </c>
      <c r="T468" t="str">
        <f>IF(S468="","",IF(AND(Worksheet!G487="",Worksheet!H487="")=TRUE,T467,IF(Worksheet!G487="","",Worksheet!G487)))</f>
        <v/>
      </c>
      <c r="U468" t="str">
        <f>IF(S468="","",IF(AND(Worksheet!G487="",Worksheet!H487="")=TRUE,U467,IF(Worksheet!H487="","",Worksheet!H487)))</f>
        <v/>
      </c>
      <c r="V468" t="str">
        <f>IF(Worksheet!N487="","",Worksheet!N487)</f>
        <v/>
      </c>
      <c r="W468" t="str">
        <f>IF(Worksheet!O487="","",Worksheet!O487)</f>
        <v/>
      </c>
      <c r="X468" t="str">
        <f>IF(Worksheet!F487=0,"",Worksheet!F487)</f>
        <v/>
      </c>
      <c r="Y468" t="str">
        <f>IF(Worksheet!P487=0,"",Worksheet!P487)</f>
        <v/>
      </c>
      <c r="AD468" s="21"/>
      <c r="AE468" s="21"/>
    </row>
    <row r="469" spans="1:31" x14ac:dyDescent="0.25">
      <c r="A469" t="str">
        <f>IF(ISERROR(VLOOKUP(Worksheet!N488,MeasureLookup,2,FALSE))=FALSE,VLOOKUP(Worksheet!N488,MeasureLookup,2,FALSE),"")</f>
        <v/>
      </c>
      <c r="D469">
        <f>IF(ISERROR(Worksheet!P488)=FALSE,Worksheet!P488,"")</f>
        <v>0</v>
      </c>
      <c r="E469" s="6" t="s">
        <v>727</v>
      </c>
      <c r="F469" s="178"/>
      <c r="G469" s="178"/>
      <c r="H469" s="224" t="str">
        <f>IF(Worksheet!AN488&lt;&gt;"",IF(Worksheet!AN488&gt;0,Worksheet!AN488/IF(Worksheet!M488&gt;0,Worksheet!M488,Worksheet!L488),""),"")</f>
        <v/>
      </c>
      <c r="I469" s="225">
        <f>IF(ISBLANK(Worksheet!L488)=FALSE,Worksheet!L488,"")</f>
        <v>0</v>
      </c>
      <c r="J469" s="226" t="str">
        <f>IF(Worksheet!L488&lt;&gt;0, IFERROR(VLOOKUP(Worksheet!$C$12,SavingsSupportTable,3,FALSE)*Worksheet!AO488*IFERROR(1+VLOOKUP(Worksheet!$C$12,SavingsSupportTable,MATCH(Worksheet!$G$13,HVACe_Options,0)+4,FALSE),1)/IF(Worksheet!M488&gt;0,Worksheet!M488,Worksheet!L488),""),"")</f>
        <v/>
      </c>
      <c r="K469" s="226" t="str">
        <f>IF(Worksheet!L488&lt;&gt;0, IFERROR(VLOOKUP(Worksheet!$C$12,SavingsSupportTable,2,FALSE)*Worksheet!AO488*IF(IFERROR(MATCH(Worksheet!$G$13,HVACe_Options,0),0)&gt;0,1+VLOOKUP(Worksheet!$C$12,SavingsSupportTable,4,FALSE),1)/IF(Worksheet!M488&gt;0,Worksheet!M488,Worksheet!L488),""),"")</f>
        <v/>
      </c>
      <c r="L469" s="226" t="str">
        <f t="shared" si="14"/>
        <v/>
      </c>
      <c r="M469" s="226" t="str">
        <f>IF(Worksheet!L488&lt;&gt;0,IFERROR(VLOOKUP(Worksheet!$C$12,SavingsSupportTable,3,FALSE)*Worksheet!AO488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488&gt;0,Worksheet!M488,Worksheet!L488),0),"")</f>
        <v/>
      </c>
      <c r="N469" s="226" t="str">
        <f t="shared" si="15"/>
        <v/>
      </c>
      <c r="R469">
        <f>IF(ISBLANK(Worksheet!M488)=FALSE,Worksheet!M488,"")</f>
        <v>0</v>
      </c>
      <c r="S469" t="str">
        <f>IF(Worksheet!A488="-","",IF(Worksheet!A488="",S468,Worksheet!A488))</f>
        <v/>
      </c>
      <c r="T469" t="str">
        <f>IF(S469="","",IF(AND(Worksheet!G488="",Worksheet!H488="")=TRUE,T468,IF(Worksheet!G488="","",Worksheet!G488)))</f>
        <v/>
      </c>
      <c r="U469" t="str">
        <f>IF(S469="","",IF(AND(Worksheet!G488="",Worksheet!H488="")=TRUE,U468,IF(Worksheet!H488="","",Worksheet!H488)))</f>
        <v/>
      </c>
      <c r="V469" t="str">
        <f>IF(Worksheet!N488="","",Worksheet!N488)</f>
        <v/>
      </c>
      <c r="W469" t="str">
        <f>IF(Worksheet!O488="","",Worksheet!O488)</f>
        <v/>
      </c>
      <c r="X469" t="str">
        <f>IF(Worksheet!F488=0,"",Worksheet!F488)</f>
        <v/>
      </c>
      <c r="Y469" t="str">
        <f>IF(Worksheet!P488=0,"",Worksheet!P488)</f>
        <v/>
      </c>
      <c r="AD469" s="21"/>
      <c r="AE469" s="21"/>
    </row>
    <row r="470" spans="1:31" x14ac:dyDescent="0.25">
      <c r="A470" t="str">
        <f>IF(ISERROR(VLOOKUP(Worksheet!N489,MeasureLookup,2,FALSE))=FALSE,VLOOKUP(Worksheet!N489,MeasureLookup,2,FALSE),"")</f>
        <v/>
      </c>
      <c r="D470">
        <f>IF(ISERROR(Worksheet!P489)=FALSE,Worksheet!P489,"")</f>
        <v>0</v>
      </c>
      <c r="E470" s="6" t="s">
        <v>727</v>
      </c>
      <c r="F470" s="178"/>
      <c r="G470" s="178"/>
      <c r="H470" s="224" t="str">
        <f>IF(Worksheet!AN489&lt;&gt;"",IF(Worksheet!AN489&gt;0,Worksheet!AN489/IF(Worksheet!M489&gt;0,Worksheet!M489,Worksheet!L489),""),"")</f>
        <v/>
      </c>
      <c r="I470" s="225">
        <f>IF(ISBLANK(Worksheet!L489)=FALSE,Worksheet!L489,"")</f>
        <v>0</v>
      </c>
      <c r="J470" s="226" t="str">
        <f>IF(Worksheet!L489&lt;&gt;0, IFERROR(VLOOKUP(Worksheet!$C$12,SavingsSupportTable,3,FALSE)*Worksheet!AO489*IFERROR(1+VLOOKUP(Worksheet!$C$12,SavingsSupportTable,MATCH(Worksheet!$G$13,HVACe_Options,0)+4,FALSE),1)/IF(Worksheet!M489&gt;0,Worksheet!M489,Worksheet!L489),""),"")</f>
        <v/>
      </c>
      <c r="K470" s="226" t="str">
        <f>IF(Worksheet!L489&lt;&gt;0, IFERROR(VLOOKUP(Worksheet!$C$12,SavingsSupportTable,2,FALSE)*Worksheet!AO489*IF(IFERROR(MATCH(Worksheet!$G$13,HVACe_Options,0),0)&gt;0,1+VLOOKUP(Worksheet!$C$12,SavingsSupportTable,4,FALSE),1)/IF(Worksheet!M489&gt;0,Worksheet!M489,Worksheet!L489),""),"")</f>
        <v/>
      </c>
      <c r="L470" s="226" t="str">
        <f t="shared" si="14"/>
        <v/>
      </c>
      <c r="M470" s="226" t="str">
        <f>IF(Worksheet!L489&lt;&gt;0,IFERROR(VLOOKUP(Worksheet!$C$12,SavingsSupportTable,3,FALSE)*Worksheet!AO489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489&gt;0,Worksheet!M489,Worksheet!L489),0),"")</f>
        <v/>
      </c>
      <c r="N470" s="226" t="str">
        <f t="shared" si="15"/>
        <v/>
      </c>
      <c r="R470">
        <f>IF(ISBLANK(Worksheet!M489)=FALSE,Worksheet!M489,"")</f>
        <v>0</v>
      </c>
      <c r="S470" t="str">
        <f>IF(Worksheet!A489="-","",IF(Worksheet!A489="",S469,Worksheet!A489))</f>
        <v/>
      </c>
      <c r="T470" t="str">
        <f>IF(S470="","",IF(AND(Worksheet!G489="",Worksheet!H489="")=TRUE,T469,IF(Worksheet!G489="","",Worksheet!G489)))</f>
        <v/>
      </c>
      <c r="U470" t="str">
        <f>IF(S470="","",IF(AND(Worksheet!G489="",Worksheet!H489="")=TRUE,U469,IF(Worksheet!H489="","",Worksheet!H489)))</f>
        <v/>
      </c>
      <c r="V470" t="str">
        <f>IF(Worksheet!N489="","",Worksheet!N489)</f>
        <v/>
      </c>
      <c r="W470" t="str">
        <f>IF(Worksheet!O489="","",Worksheet!O489)</f>
        <v/>
      </c>
      <c r="X470" t="str">
        <f>IF(Worksheet!F489=0,"",Worksheet!F489)</f>
        <v/>
      </c>
      <c r="Y470" t="str">
        <f>IF(Worksheet!P489=0,"",Worksheet!P489)</f>
        <v/>
      </c>
      <c r="AD470" s="21"/>
      <c r="AE470" s="21"/>
    </row>
    <row r="471" spans="1:31" x14ac:dyDescent="0.25">
      <c r="A471" t="str">
        <f>IF(ISERROR(VLOOKUP(Worksheet!N490,MeasureLookup,2,FALSE))=FALSE,VLOOKUP(Worksheet!N490,MeasureLookup,2,FALSE),"")</f>
        <v/>
      </c>
      <c r="D471">
        <f>IF(ISERROR(Worksheet!P490)=FALSE,Worksheet!P490,"")</f>
        <v>0</v>
      </c>
      <c r="E471" s="6" t="s">
        <v>727</v>
      </c>
      <c r="F471" s="178"/>
      <c r="G471" s="178"/>
      <c r="H471" s="224" t="str">
        <f>IF(Worksheet!AN490&lt;&gt;"",IF(Worksheet!AN490&gt;0,Worksheet!AN490/IF(Worksheet!M490&gt;0,Worksheet!M490,Worksheet!L490),""),"")</f>
        <v/>
      </c>
      <c r="I471" s="225">
        <f>IF(ISBLANK(Worksheet!L490)=FALSE,Worksheet!L490,"")</f>
        <v>0</v>
      </c>
      <c r="J471" s="226" t="str">
        <f>IF(Worksheet!L490&lt;&gt;0, IFERROR(VLOOKUP(Worksheet!$C$12,SavingsSupportTable,3,FALSE)*Worksheet!AO490*IFERROR(1+VLOOKUP(Worksheet!$C$12,SavingsSupportTable,MATCH(Worksheet!$G$13,HVACe_Options,0)+4,FALSE),1)/IF(Worksheet!M490&gt;0,Worksheet!M490,Worksheet!L490),""),"")</f>
        <v/>
      </c>
      <c r="K471" s="226" t="str">
        <f>IF(Worksheet!L490&lt;&gt;0, IFERROR(VLOOKUP(Worksheet!$C$12,SavingsSupportTable,2,FALSE)*Worksheet!AO490*IF(IFERROR(MATCH(Worksheet!$G$13,HVACe_Options,0),0)&gt;0,1+VLOOKUP(Worksheet!$C$12,SavingsSupportTable,4,FALSE),1)/IF(Worksheet!M490&gt;0,Worksheet!M490,Worksheet!L490),""),"")</f>
        <v/>
      </c>
      <c r="L471" s="226" t="str">
        <f t="shared" si="14"/>
        <v/>
      </c>
      <c r="M471" s="226" t="str">
        <f>IF(Worksheet!L490&lt;&gt;0,IFERROR(VLOOKUP(Worksheet!$C$12,SavingsSupportTable,3,FALSE)*Worksheet!AO490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490&gt;0,Worksheet!M490,Worksheet!L490),0),"")</f>
        <v/>
      </c>
      <c r="N471" s="226" t="str">
        <f t="shared" si="15"/>
        <v/>
      </c>
      <c r="R471">
        <f>IF(ISBLANK(Worksheet!M490)=FALSE,Worksheet!M490,"")</f>
        <v>0</v>
      </c>
      <c r="S471" t="str">
        <f>IF(Worksheet!A490="-","",IF(Worksheet!A490="",S470,Worksheet!A490))</f>
        <v/>
      </c>
      <c r="T471" t="str">
        <f>IF(S471="","",IF(AND(Worksheet!G490="",Worksheet!H490="")=TRUE,T470,IF(Worksheet!G490="","",Worksheet!G490)))</f>
        <v/>
      </c>
      <c r="U471" t="str">
        <f>IF(S471="","",IF(AND(Worksheet!G490="",Worksheet!H490="")=TRUE,U470,IF(Worksheet!H490="","",Worksheet!H490)))</f>
        <v/>
      </c>
      <c r="V471" t="str">
        <f>IF(Worksheet!N490="","",Worksheet!N490)</f>
        <v/>
      </c>
      <c r="W471" t="str">
        <f>IF(Worksheet!O490="","",Worksheet!O490)</f>
        <v/>
      </c>
      <c r="X471" t="str">
        <f>IF(Worksheet!F490=0,"",Worksheet!F490)</f>
        <v/>
      </c>
      <c r="Y471" t="str">
        <f>IF(Worksheet!P490=0,"",Worksheet!P490)</f>
        <v/>
      </c>
      <c r="AD471" s="21"/>
      <c r="AE471" s="21"/>
    </row>
    <row r="472" spans="1:31" x14ac:dyDescent="0.25">
      <c r="A472" t="str">
        <f>IF(ISERROR(VLOOKUP(Worksheet!N491,MeasureLookup,2,FALSE))=FALSE,VLOOKUP(Worksheet!N491,MeasureLookup,2,FALSE),"")</f>
        <v/>
      </c>
      <c r="D472">
        <f>IF(ISERROR(Worksheet!P491)=FALSE,Worksheet!P491,"")</f>
        <v>0</v>
      </c>
      <c r="E472" s="6" t="s">
        <v>727</v>
      </c>
      <c r="F472" s="178"/>
      <c r="G472" s="178"/>
      <c r="H472" s="224" t="str">
        <f>IF(Worksheet!AN491&lt;&gt;"",IF(Worksheet!AN491&gt;0,Worksheet!AN491/IF(Worksheet!M491&gt;0,Worksheet!M491,Worksheet!L491),""),"")</f>
        <v/>
      </c>
      <c r="I472" s="225">
        <f>IF(ISBLANK(Worksheet!L491)=FALSE,Worksheet!L491,"")</f>
        <v>0</v>
      </c>
      <c r="J472" s="226" t="str">
        <f>IF(Worksheet!L491&lt;&gt;0, IFERROR(VLOOKUP(Worksheet!$C$12,SavingsSupportTable,3,FALSE)*Worksheet!AO491*IFERROR(1+VLOOKUP(Worksheet!$C$12,SavingsSupportTable,MATCH(Worksheet!$G$13,HVACe_Options,0)+4,FALSE),1)/IF(Worksheet!M491&gt;0,Worksheet!M491,Worksheet!L491),""),"")</f>
        <v/>
      </c>
      <c r="K472" s="226" t="str">
        <f>IF(Worksheet!L491&lt;&gt;0, IFERROR(VLOOKUP(Worksheet!$C$12,SavingsSupportTable,2,FALSE)*Worksheet!AO491*IF(IFERROR(MATCH(Worksheet!$G$13,HVACe_Options,0),0)&gt;0,1+VLOOKUP(Worksheet!$C$12,SavingsSupportTable,4,FALSE),1)/IF(Worksheet!M491&gt;0,Worksheet!M491,Worksheet!L491),""),"")</f>
        <v/>
      </c>
      <c r="L472" s="226" t="str">
        <f t="shared" si="14"/>
        <v/>
      </c>
      <c r="M472" s="226" t="str">
        <f>IF(Worksheet!L491&lt;&gt;0,IFERROR(VLOOKUP(Worksheet!$C$12,SavingsSupportTable,3,FALSE)*Worksheet!AO491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491&gt;0,Worksheet!M491,Worksheet!L491),0),"")</f>
        <v/>
      </c>
      <c r="N472" s="226" t="str">
        <f t="shared" si="15"/>
        <v/>
      </c>
      <c r="R472">
        <f>IF(ISBLANK(Worksheet!M491)=FALSE,Worksheet!M491,"")</f>
        <v>0</v>
      </c>
      <c r="S472" t="str">
        <f>IF(Worksheet!A491="-","",IF(Worksheet!A491="",S471,Worksheet!A491))</f>
        <v/>
      </c>
      <c r="T472" t="str">
        <f>IF(S472="","",IF(AND(Worksheet!G491="",Worksheet!H491="")=TRUE,T471,IF(Worksheet!G491="","",Worksheet!G491)))</f>
        <v/>
      </c>
      <c r="U472" t="str">
        <f>IF(S472="","",IF(AND(Worksheet!G491="",Worksheet!H491="")=TRUE,U471,IF(Worksheet!H491="","",Worksheet!H491)))</f>
        <v/>
      </c>
      <c r="V472" t="str">
        <f>IF(Worksheet!N491="","",Worksheet!N491)</f>
        <v/>
      </c>
      <c r="W472" t="str">
        <f>IF(Worksheet!O491="","",Worksheet!O491)</f>
        <v/>
      </c>
      <c r="X472" t="str">
        <f>IF(Worksheet!F491=0,"",Worksheet!F491)</f>
        <v/>
      </c>
      <c r="Y472" t="str">
        <f>IF(Worksheet!P491=0,"",Worksheet!P491)</f>
        <v/>
      </c>
      <c r="AD472" s="21"/>
      <c r="AE472" s="21"/>
    </row>
    <row r="473" spans="1:31" x14ac:dyDescent="0.25">
      <c r="A473" t="str">
        <f>IF(ISERROR(VLOOKUP(Worksheet!N492,MeasureLookup,2,FALSE))=FALSE,VLOOKUP(Worksheet!N492,MeasureLookup,2,FALSE),"")</f>
        <v/>
      </c>
      <c r="D473">
        <f>IF(ISERROR(Worksheet!P492)=FALSE,Worksheet!P492,"")</f>
        <v>0</v>
      </c>
      <c r="E473" s="6" t="s">
        <v>727</v>
      </c>
      <c r="F473" s="178"/>
      <c r="G473" s="178"/>
      <c r="H473" s="224" t="str">
        <f>IF(Worksheet!AN492&lt;&gt;"",IF(Worksheet!AN492&gt;0,Worksheet!AN492/IF(Worksheet!M492&gt;0,Worksheet!M492,Worksheet!L492),""),"")</f>
        <v/>
      </c>
      <c r="I473" s="225">
        <f>IF(ISBLANK(Worksheet!L492)=FALSE,Worksheet!L492,"")</f>
        <v>0</v>
      </c>
      <c r="J473" s="226" t="str">
        <f>IF(Worksheet!L492&lt;&gt;0, IFERROR(VLOOKUP(Worksheet!$C$12,SavingsSupportTable,3,FALSE)*Worksheet!AO492*IFERROR(1+VLOOKUP(Worksheet!$C$12,SavingsSupportTable,MATCH(Worksheet!$G$13,HVACe_Options,0)+4,FALSE),1)/IF(Worksheet!M492&gt;0,Worksheet!M492,Worksheet!L492),""),"")</f>
        <v/>
      </c>
      <c r="K473" s="226" t="str">
        <f>IF(Worksheet!L492&lt;&gt;0, IFERROR(VLOOKUP(Worksheet!$C$12,SavingsSupportTable,2,FALSE)*Worksheet!AO492*IF(IFERROR(MATCH(Worksheet!$G$13,HVACe_Options,0),0)&gt;0,1+VLOOKUP(Worksheet!$C$12,SavingsSupportTable,4,FALSE),1)/IF(Worksheet!M492&gt;0,Worksheet!M492,Worksheet!L492),""),"")</f>
        <v/>
      </c>
      <c r="L473" s="226" t="str">
        <f t="shared" si="14"/>
        <v/>
      </c>
      <c r="M473" s="226" t="str">
        <f>IF(Worksheet!L492&lt;&gt;0,IFERROR(VLOOKUP(Worksheet!$C$12,SavingsSupportTable,3,FALSE)*Worksheet!AO492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492&gt;0,Worksheet!M492,Worksheet!L492),0),"")</f>
        <v/>
      </c>
      <c r="N473" s="226" t="str">
        <f t="shared" si="15"/>
        <v/>
      </c>
      <c r="R473">
        <f>IF(ISBLANK(Worksheet!M492)=FALSE,Worksheet!M492,"")</f>
        <v>0</v>
      </c>
      <c r="S473" t="str">
        <f>IF(Worksheet!A492="-","",IF(Worksheet!A492="",S472,Worksheet!A492))</f>
        <v/>
      </c>
      <c r="T473" t="str">
        <f>IF(S473="","",IF(AND(Worksheet!G492="",Worksheet!H492="")=TRUE,T472,IF(Worksheet!G492="","",Worksheet!G492)))</f>
        <v/>
      </c>
      <c r="U473" t="str">
        <f>IF(S473="","",IF(AND(Worksheet!G492="",Worksheet!H492="")=TRUE,U472,IF(Worksheet!H492="","",Worksheet!H492)))</f>
        <v/>
      </c>
      <c r="V473" t="str">
        <f>IF(Worksheet!N492="","",Worksheet!N492)</f>
        <v/>
      </c>
      <c r="W473" t="str">
        <f>IF(Worksheet!O492="","",Worksheet!O492)</f>
        <v/>
      </c>
      <c r="X473" t="str">
        <f>IF(Worksheet!F492=0,"",Worksheet!F492)</f>
        <v/>
      </c>
      <c r="Y473" t="str">
        <f>IF(Worksheet!P492=0,"",Worksheet!P492)</f>
        <v/>
      </c>
      <c r="AD473" s="21"/>
      <c r="AE473" s="21"/>
    </row>
    <row r="474" spans="1:31" x14ac:dyDescent="0.25">
      <c r="A474" t="str">
        <f>IF(ISERROR(VLOOKUP(Worksheet!N493,MeasureLookup,2,FALSE))=FALSE,VLOOKUP(Worksheet!N493,MeasureLookup,2,FALSE),"")</f>
        <v/>
      </c>
      <c r="D474">
        <f>IF(ISERROR(Worksheet!P493)=FALSE,Worksheet!P493,"")</f>
        <v>0</v>
      </c>
      <c r="E474" s="6" t="s">
        <v>727</v>
      </c>
      <c r="F474" s="178"/>
      <c r="G474" s="178"/>
      <c r="H474" s="224" t="str">
        <f>IF(Worksheet!AN493&lt;&gt;"",IF(Worksheet!AN493&gt;0,Worksheet!AN493/IF(Worksheet!M493&gt;0,Worksheet!M493,Worksheet!L493),""),"")</f>
        <v/>
      </c>
      <c r="I474" s="225">
        <f>IF(ISBLANK(Worksheet!L493)=FALSE,Worksheet!L493,"")</f>
        <v>0</v>
      </c>
      <c r="J474" s="226" t="str">
        <f>IF(Worksheet!L493&lt;&gt;0, IFERROR(VLOOKUP(Worksheet!$C$12,SavingsSupportTable,3,FALSE)*Worksheet!AO493*IFERROR(1+VLOOKUP(Worksheet!$C$12,SavingsSupportTable,MATCH(Worksheet!$G$13,HVACe_Options,0)+4,FALSE),1)/IF(Worksheet!M493&gt;0,Worksheet!M493,Worksheet!L493),""),"")</f>
        <v/>
      </c>
      <c r="K474" s="226" t="str">
        <f>IF(Worksheet!L493&lt;&gt;0, IFERROR(VLOOKUP(Worksheet!$C$12,SavingsSupportTable,2,FALSE)*Worksheet!AO493*IF(IFERROR(MATCH(Worksheet!$G$13,HVACe_Options,0),0)&gt;0,1+VLOOKUP(Worksheet!$C$12,SavingsSupportTable,4,FALSE),1)/IF(Worksheet!M493&gt;0,Worksheet!M493,Worksheet!L493),""),"")</f>
        <v/>
      </c>
      <c r="L474" s="226" t="str">
        <f t="shared" si="14"/>
        <v/>
      </c>
      <c r="M474" s="226" t="str">
        <f>IF(Worksheet!L493&lt;&gt;0,IFERROR(VLOOKUP(Worksheet!$C$12,SavingsSupportTable,3,FALSE)*Worksheet!AO493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493&gt;0,Worksheet!M493,Worksheet!L493),0),"")</f>
        <v/>
      </c>
      <c r="N474" s="226" t="str">
        <f t="shared" si="15"/>
        <v/>
      </c>
      <c r="R474">
        <f>IF(ISBLANK(Worksheet!M493)=FALSE,Worksheet!M493,"")</f>
        <v>0</v>
      </c>
      <c r="S474" t="str">
        <f>IF(Worksheet!A493="-","",IF(Worksheet!A493="",S473,Worksheet!A493))</f>
        <v/>
      </c>
      <c r="T474" t="str">
        <f>IF(S474="","",IF(AND(Worksheet!G493="",Worksheet!H493="")=TRUE,T473,IF(Worksheet!G493="","",Worksheet!G493)))</f>
        <v/>
      </c>
      <c r="U474" t="str">
        <f>IF(S474="","",IF(AND(Worksheet!G493="",Worksheet!H493="")=TRUE,U473,IF(Worksheet!H493="","",Worksheet!H493)))</f>
        <v/>
      </c>
      <c r="V474" t="str">
        <f>IF(Worksheet!N493="","",Worksheet!N493)</f>
        <v/>
      </c>
      <c r="W474" t="str">
        <f>IF(Worksheet!O493="","",Worksheet!O493)</f>
        <v/>
      </c>
      <c r="X474" t="str">
        <f>IF(Worksheet!F493=0,"",Worksheet!F493)</f>
        <v/>
      </c>
      <c r="Y474" t="str">
        <f>IF(Worksheet!P493=0,"",Worksheet!P493)</f>
        <v/>
      </c>
      <c r="AD474" s="21"/>
      <c r="AE474" s="21"/>
    </row>
    <row r="475" spans="1:31" x14ac:dyDescent="0.25">
      <c r="A475" t="str">
        <f>IF(ISERROR(VLOOKUP(Worksheet!N494,MeasureLookup,2,FALSE))=FALSE,VLOOKUP(Worksheet!N494,MeasureLookup,2,FALSE),"")</f>
        <v/>
      </c>
      <c r="D475">
        <f>IF(ISERROR(Worksheet!P494)=FALSE,Worksheet!P494,"")</f>
        <v>0</v>
      </c>
      <c r="E475" s="6" t="s">
        <v>727</v>
      </c>
      <c r="F475" s="178"/>
      <c r="G475" s="178"/>
      <c r="H475" s="224" t="str">
        <f>IF(Worksheet!AN494&lt;&gt;"",IF(Worksheet!AN494&gt;0,Worksheet!AN494/IF(Worksheet!M494&gt;0,Worksheet!M494,Worksheet!L494),""),"")</f>
        <v/>
      </c>
      <c r="I475" s="225">
        <f>IF(ISBLANK(Worksheet!L494)=FALSE,Worksheet!L494,"")</f>
        <v>0</v>
      </c>
      <c r="J475" s="226" t="str">
        <f>IF(Worksheet!L494&lt;&gt;0, IFERROR(VLOOKUP(Worksheet!$C$12,SavingsSupportTable,3,FALSE)*Worksheet!AO494*IFERROR(1+VLOOKUP(Worksheet!$C$12,SavingsSupportTable,MATCH(Worksheet!$G$13,HVACe_Options,0)+4,FALSE),1)/IF(Worksheet!M494&gt;0,Worksheet!M494,Worksheet!L494),""),"")</f>
        <v/>
      </c>
      <c r="K475" s="226" t="str">
        <f>IF(Worksheet!L494&lt;&gt;0, IFERROR(VLOOKUP(Worksheet!$C$12,SavingsSupportTable,2,FALSE)*Worksheet!AO494*IF(IFERROR(MATCH(Worksheet!$G$13,HVACe_Options,0),0)&gt;0,1+VLOOKUP(Worksheet!$C$12,SavingsSupportTable,4,FALSE),1)/IF(Worksheet!M494&gt;0,Worksheet!M494,Worksheet!L494),""),"")</f>
        <v/>
      </c>
      <c r="L475" s="226" t="str">
        <f t="shared" si="14"/>
        <v/>
      </c>
      <c r="M475" s="226" t="str">
        <f>IF(Worksheet!L494&lt;&gt;0,IFERROR(VLOOKUP(Worksheet!$C$12,SavingsSupportTable,3,FALSE)*Worksheet!AO494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494&gt;0,Worksheet!M494,Worksheet!L494),0),"")</f>
        <v/>
      </c>
      <c r="N475" s="226" t="str">
        <f t="shared" si="15"/>
        <v/>
      </c>
      <c r="R475">
        <f>IF(ISBLANK(Worksheet!M494)=FALSE,Worksheet!M494,"")</f>
        <v>0</v>
      </c>
      <c r="S475" t="str">
        <f>IF(Worksheet!A494="-","",IF(Worksheet!A494="",S474,Worksheet!A494))</f>
        <v/>
      </c>
      <c r="T475" t="str">
        <f>IF(S475="","",IF(AND(Worksheet!G494="",Worksheet!H494="")=TRUE,T474,IF(Worksheet!G494="","",Worksheet!G494)))</f>
        <v/>
      </c>
      <c r="U475" t="str">
        <f>IF(S475="","",IF(AND(Worksheet!G494="",Worksheet!H494="")=TRUE,U474,IF(Worksheet!H494="","",Worksheet!H494)))</f>
        <v/>
      </c>
      <c r="V475" t="str">
        <f>IF(Worksheet!N494="","",Worksheet!N494)</f>
        <v/>
      </c>
      <c r="W475" t="str">
        <f>IF(Worksheet!O494="","",Worksheet!O494)</f>
        <v/>
      </c>
      <c r="X475" t="str">
        <f>IF(Worksheet!F494=0,"",Worksheet!F494)</f>
        <v/>
      </c>
      <c r="Y475" t="str">
        <f>IF(Worksheet!P494=0,"",Worksheet!P494)</f>
        <v/>
      </c>
      <c r="AD475" s="21"/>
      <c r="AE475" s="21"/>
    </row>
    <row r="476" spans="1:31" x14ac:dyDescent="0.25">
      <c r="A476" t="str">
        <f>IF(ISERROR(VLOOKUP(Worksheet!N495,MeasureLookup,2,FALSE))=FALSE,VLOOKUP(Worksheet!N495,MeasureLookup,2,FALSE),"")</f>
        <v/>
      </c>
      <c r="D476">
        <f>IF(ISERROR(Worksheet!P495)=FALSE,Worksheet!P495,"")</f>
        <v>0</v>
      </c>
      <c r="E476" s="6" t="s">
        <v>727</v>
      </c>
      <c r="F476" s="178"/>
      <c r="G476" s="178"/>
      <c r="H476" s="224" t="str">
        <f>IF(Worksheet!AN495&lt;&gt;"",IF(Worksheet!AN495&gt;0,Worksheet!AN495/IF(Worksheet!M495&gt;0,Worksheet!M495,Worksheet!L495),""),"")</f>
        <v/>
      </c>
      <c r="I476" s="225">
        <f>IF(ISBLANK(Worksheet!L495)=FALSE,Worksheet!L495,"")</f>
        <v>0</v>
      </c>
      <c r="J476" s="226" t="str">
        <f>IF(Worksheet!L495&lt;&gt;0, IFERROR(VLOOKUP(Worksheet!$C$12,SavingsSupportTable,3,FALSE)*Worksheet!AO495*IFERROR(1+VLOOKUP(Worksheet!$C$12,SavingsSupportTable,MATCH(Worksheet!$G$13,HVACe_Options,0)+4,FALSE),1)/IF(Worksheet!M495&gt;0,Worksheet!M495,Worksheet!L495),""),"")</f>
        <v/>
      </c>
      <c r="K476" s="226" t="str">
        <f>IF(Worksheet!L495&lt;&gt;0, IFERROR(VLOOKUP(Worksheet!$C$12,SavingsSupportTable,2,FALSE)*Worksheet!AO495*IF(IFERROR(MATCH(Worksheet!$G$13,HVACe_Options,0),0)&gt;0,1+VLOOKUP(Worksheet!$C$12,SavingsSupportTable,4,FALSE),1)/IF(Worksheet!M495&gt;0,Worksheet!M495,Worksheet!L495),""),"")</f>
        <v/>
      </c>
      <c r="L476" s="226" t="str">
        <f t="shared" si="14"/>
        <v/>
      </c>
      <c r="M476" s="226" t="str">
        <f>IF(Worksheet!L495&lt;&gt;0,IFERROR(VLOOKUP(Worksheet!$C$12,SavingsSupportTable,3,FALSE)*Worksheet!AO495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495&gt;0,Worksheet!M495,Worksheet!L495),0),"")</f>
        <v/>
      </c>
      <c r="N476" s="226" t="str">
        <f t="shared" si="15"/>
        <v/>
      </c>
      <c r="R476">
        <f>IF(ISBLANK(Worksheet!M495)=FALSE,Worksheet!M495,"")</f>
        <v>0</v>
      </c>
      <c r="S476" t="str">
        <f>IF(Worksheet!A495="-","",IF(Worksheet!A495="",S475,Worksheet!A495))</f>
        <v/>
      </c>
      <c r="T476" t="str">
        <f>IF(S476="","",IF(AND(Worksheet!G495="",Worksheet!H495="")=TRUE,T475,IF(Worksheet!G495="","",Worksheet!G495)))</f>
        <v/>
      </c>
      <c r="U476" t="str">
        <f>IF(S476="","",IF(AND(Worksheet!G495="",Worksheet!H495="")=TRUE,U475,IF(Worksheet!H495="","",Worksheet!H495)))</f>
        <v/>
      </c>
      <c r="V476" t="str">
        <f>IF(Worksheet!N495="","",Worksheet!N495)</f>
        <v/>
      </c>
      <c r="W476" t="str">
        <f>IF(Worksheet!O495="","",Worksheet!O495)</f>
        <v/>
      </c>
      <c r="X476" t="str">
        <f>IF(Worksheet!F495=0,"",Worksheet!F495)</f>
        <v/>
      </c>
      <c r="Y476" t="str">
        <f>IF(Worksheet!P495=0,"",Worksheet!P495)</f>
        <v/>
      </c>
      <c r="AD476" s="21"/>
      <c r="AE476" s="21"/>
    </row>
    <row r="477" spans="1:31" x14ac:dyDescent="0.25">
      <c r="A477" t="str">
        <f>IF(ISERROR(VLOOKUP(Worksheet!N496,MeasureLookup,2,FALSE))=FALSE,VLOOKUP(Worksheet!N496,MeasureLookup,2,FALSE),"")</f>
        <v/>
      </c>
      <c r="D477">
        <f>IF(ISERROR(Worksheet!P496)=FALSE,Worksheet!P496,"")</f>
        <v>0</v>
      </c>
      <c r="E477" s="6" t="s">
        <v>727</v>
      </c>
      <c r="F477" s="178"/>
      <c r="G477" s="178"/>
      <c r="H477" s="224" t="str">
        <f>IF(Worksheet!AN496&lt;&gt;"",IF(Worksheet!AN496&gt;0,Worksheet!AN496/IF(Worksheet!M496&gt;0,Worksheet!M496,Worksheet!L496),""),"")</f>
        <v/>
      </c>
      <c r="I477" s="225">
        <f>IF(ISBLANK(Worksheet!L496)=FALSE,Worksheet!L496,"")</f>
        <v>0</v>
      </c>
      <c r="J477" s="226" t="str">
        <f>IF(Worksheet!L496&lt;&gt;0, IFERROR(VLOOKUP(Worksheet!$C$12,SavingsSupportTable,3,FALSE)*Worksheet!AO496*IFERROR(1+VLOOKUP(Worksheet!$C$12,SavingsSupportTable,MATCH(Worksheet!$G$13,HVACe_Options,0)+4,FALSE),1)/IF(Worksheet!M496&gt;0,Worksheet!M496,Worksheet!L496),""),"")</f>
        <v/>
      </c>
      <c r="K477" s="226" t="str">
        <f>IF(Worksheet!L496&lt;&gt;0, IFERROR(VLOOKUP(Worksheet!$C$12,SavingsSupportTable,2,FALSE)*Worksheet!AO496*IF(IFERROR(MATCH(Worksheet!$G$13,HVACe_Options,0),0)&gt;0,1+VLOOKUP(Worksheet!$C$12,SavingsSupportTable,4,FALSE),1)/IF(Worksheet!M496&gt;0,Worksheet!M496,Worksheet!L496),""),"")</f>
        <v/>
      </c>
      <c r="L477" s="226" t="str">
        <f t="shared" si="14"/>
        <v/>
      </c>
      <c r="M477" s="226" t="str">
        <f>IF(Worksheet!L496&lt;&gt;0,IFERROR(VLOOKUP(Worksheet!$C$12,SavingsSupportTable,3,FALSE)*Worksheet!AO496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496&gt;0,Worksheet!M496,Worksheet!L496),0),"")</f>
        <v/>
      </c>
      <c r="N477" s="226" t="str">
        <f t="shared" si="15"/>
        <v/>
      </c>
      <c r="R477">
        <f>IF(ISBLANK(Worksheet!M496)=FALSE,Worksheet!M496,"")</f>
        <v>0</v>
      </c>
      <c r="S477" t="str">
        <f>IF(Worksheet!A496="-","",IF(Worksheet!A496="",S476,Worksheet!A496))</f>
        <v/>
      </c>
      <c r="T477" t="str">
        <f>IF(S477="","",IF(AND(Worksheet!G496="",Worksheet!H496="")=TRUE,T476,IF(Worksheet!G496="","",Worksheet!G496)))</f>
        <v/>
      </c>
      <c r="U477" t="str">
        <f>IF(S477="","",IF(AND(Worksheet!G496="",Worksheet!H496="")=TRUE,U476,IF(Worksheet!H496="","",Worksheet!H496)))</f>
        <v/>
      </c>
      <c r="V477" t="str">
        <f>IF(Worksheet!N496="","",Worksheet!N496)</f>
        <v/>
      </c>
      <c r="W477" t="str">
        <f>IF(Worksheet!O496="","",Worksheet!O496)</f>
        <v/>
      </c>
      <c r="X477" t="str">
        <f>IF(Worksheet!F496=0,"",Worksheet!F496)</f>
        <v/>
      </c>
      <c r="Y477" t="str">
        <f>IF(Worksheet!P496=0,"",Worksheet!P496)</f>
        <v/>
      </c>
      <c r="AD477" s="21"/>
      <c r="AE477" s="21"/>
    </row>
    <row r="478" spans="1:31" x14ac:dyDescent="0.25">
      <c r="A478" t="str">
        <f>IF(ISERROR(VLOOKUP(Worksheet!N497,MeasureLookup,2,FALSE))=FALSE,VLOOKUP(Worksheet!N497,MeasureLookup,2,FALSE),"")</f>
        <v/>
      </c>
      <c r="D478">
        <f>IF(ISERROR(Worksheet!P497)=FALSE,Worksheet!P497,"")</f>
        <v>0</v>
      </c>
      <c r="E478" s="6" t="s">
        <v>727</v>
      </c>
      <c r="F478" s="178"/>
      <c r="G478" s="178"/>
      <c r="H478" s="224" t="str">
        <f>IF(Worksheet!AN497&lt;&gt;"",IF(Worksheet!AN497&gt;0,Worksheet!AN497/IF(Worksheet!M497&gt;0,Worksheet!M497,Worksheet!L497),""),"")</f>
        <v/>
      </c>
      <c r="I478" s="225">
        <f>IF(ISBLANK(Worksheet!L497)=FALSE,Worksheet!L497,"")</f>
        <v>0</v>
      </c>
      <c r="J478" s="226" t="str">
        <f>IF(Worksheet!L497&lt;&gt;0, IFERROR(VLOOKUP(Worksheet!$C$12,SavingsSupportTable,3,FALSE)*Worksheet!AO497*IFERROR(1+VLOOKUP(Worksheet!$C$12,SavingsSupportTable,MATCH(Worksheet!$G$13,HVACe_Options,0)+4,FALSE),1)/IF(Worksheet!M497&gt;0,Worksheet!M497,Worksheet!L497),""),"")</f>
        <v/>
      </c>
      <c r="K478" s="226" t="str">
        <f>IF(Worksheet!L497&lt;&gt;0, IFERROR(VLOOKUP(Worksheet!$C$12,SavingsSupportTable,2,FALSE)*Worksheet!AO497*IF(IFERROR(MATCH(Worksheet!$G$13,HVACe_Options,0),0)&gt;0,1+VLOOKUP(Worksheet!$C$12,SavingsSupportTable,4,FALSE),1)/IF(Worksheet!M497&gt;0,Worksheet!M497,Worksheet!L497),""),"")</f>
        <v/>
      </c>
      <c r="L478" s="226" t="str">
        <f t="shared" si="14"/>
        <v/>
      </c>
      <c r="M478" s="226" t="str">
        <f>IF(Worksheet!L497&lt;&gt;0,IFERROR(VLOOKUP(Worksheet!$C$12,SavingsSupportTable,3,FALSE)*Worksheet!AO497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497&gt;0,Worksheet!M497,Worksheet!L497),0),"")</f>
        <v/>
      </c>
      <c r="N478" s="226" t="str">
        <f t="shared" si="15"/>
        <v/>
      </c>
      <c r="R478">
        <f>IF(ISBLANK(Worksheet!M497)=FALSE,Worksheet!M497,"")</f>
        <v>0</v>
      </c>
      <c r="S478" t="str">
        <f>IF(Worksheet!A497="-","",IF(Worksheet!A497="",S477,Worksheet!A497))</f>
        <v/>
      </c>
      <c r="T478" t="str">
        <f>IF(S478="","",IF(AND(Worksheet!G497="",Worksheet!H497="")=TRUE,T477,IF(Worksheet!G497="","",Worksheet!G497)))</f>
        <v/>
      </c>
      <c r="U478" t="str">
        <f>IF(S478="","",IF(AND(Worksheet!G497="",Worksheet!H497="")=TRUE,U477,IF(Worksheet!H497="","",Worksheet!H497)))</f>
        <v/>
      </c>
      <c r="V478" t="str">
        <f>IF(Worksheet!N497="","",Worksheet!N497)</f>
        <v/>
      </c>
      <c r="W478" t="str">
        <f>IF(Worksheet!O497="","",Worksheet!O497)</f>
        <v/>
      </c>
      <c r="X478" t="str">
        <f>IF(Worksheet!F497=0,"",Worksheet!F497)</f>
        <v/>
      </c>
      <c r="Y478" t="str">
        <f>IF(Worksheet!P497=0,"",Worksheet!P497)</f>
        <v/>
      </c>
      <c r="AD478" s="21"/>
      <c r="AE478" s="21"/>
    </row>
    <row r="479" spans="1:31" x14ac:dyDescent="0.25">
      <c r="A479" t="str">
        <f>IF(ISERROR(VLOOKUP(Worksheet!N498,MeasureLookup,2,FALSE))=FALSE,VLOOKUP(Worksheet!N498,MeasureLookup,2,FALSE),"")</f>
        <v/>
      </c>
      <c r="D479">
        <f>IF(ISERROR(Worksheet!P498)=FALSE,Worksheet!P498,"")</f>
        <v>0</v>
      </c>
      <c r="E479" s="6" t="s">
        <v>727</v>
      </c>
      <c r="F479" s="178"/>
      <c r="G479" s="178"/>
      <c r="H479" s="224" t="str">
        <f>IF(Worksheet!AN498&lt;&gt;"",IF(Worksheet!AN498&gt;0,Worksheet!AN498/IF(Worksheet!M498&gt;0,Worksheet!M498,Worksheet!L498),""),"")</f>
        <v/>
      </c>
      <c r="I479" s="225">
        <f>IF(ISBLANK(Worksheet!L498)=FALSE,Worksheet!L498,"")</f>
        <v>0</v>
      </c>
      <c r="J479" s="226" t="str">
        <f>IF(Worksheet!L498&lt;&gt;0, IFERROR(VLOOKUP(Worksheet!$C$12,SavingsSupportTable,3,FALSE)*Worksheet!AO498*IFERROR(1+VLOOKUP(Worksheet!$C$12,SavingsSupportTable,MATCH(Worksheet!$G$13,HVACe_Options,0)+4,FALSE),1)/IF(Worksheet!M498&gt;0,Worksheet!M498,Worksheet!L498),""),"")</f>
        <v/>
      </c>
      <c r="K479" s="226" t="str">
        <f>IF(Worksheet!L498&lt;&gt;0, IFERROR(VLOOKUP(Worksheet!$C$12,SavingsSupportTable,2,FALSE)*Worksheet!AO498*IF(IFERROR(MATCH(Worksheet!$G$13,HVACe_Options,0),0)&gt;0,1+VLOOKUP(Worksheet!$C$12,SavingsSupportTable,4,FALSE),1)/IF(Worksheet!M498&gt;0,Worksheet!M498,Worksheet!L498),""),"")</f>
        <v/>
      </c>
      <c r="L479" s="226" t="str">
        <f t="shared" si="14"/>
        <v/>
      </c>
      <c r="M479" s="226" t="str">
        <f>IF(Worksheet!L498&lt;&gt;0,IFERROR(VLOOKUP(Worksheet!$C$12,SavingsSupportTable,3,FALSE)*Worksheet!AO498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498&gt;0,Worksheet!M498,Worksheet!L498),0),"")</f>
        <v/>
      </c>
      <c r="N479" s="226" t="str">
        <f t="shared" si="15"/>
        <v/>
      </c>
      <c r="R479">
        <f>IF(ISBLANK(Worksheet!M498)=FALSE,Worksheet!M498,"")</f>
        <v>0</v>
      </c>
      <c r="S479" t="str">
        <f>IF(Worksheet!A498="-","",IF(Worksheet!A498="",S478,Worksheet!A498))</f>
        <v/>
      </c>
      <c r="T479" t="str">
        <f>IF(S479="","",IF(AND(Worksheet!G498="",Worksheet!H498="")=TRUE,T478,IF(Worksheet!G498="","",Worksheet!G498)))</f>
        <v/>
      </c>
      <c r="U479" t="str">
        <f>IF(S479="","",IF(AND(Worksheet!G498="",Worksheet!H498="")=TRUE,U478,IF(Worksheet!H498="","",Worksheet!H498)))</f>
        <v/>
      </c>
      <c r="V479" t="str">
        <f>IF(Worksheet!N498="","",Worksheet!N498)</f>
        <v/>
      </c>
      <c r="W479" t="str">
        <f>IF(Worksheet!O498="","",Worksheet!O498)</f>
        <v/>
      </c>
      <c r="X479" t="str">
        <f>IF(Worksheet!F498=0,"",Worksheet!F498)</f>
        <v/>
      </c>
      <c r="Y479" t="str">
        <f>IF(Worksheet!P498=0,"",Worksheet!P498)</f>
        <v/>
      </c>
      <c r="AD479" s="21"/>
      <c r="AE479" s="21"/>
    </row>
    <row r="480" spans="1:31" x14ac:dyDescent="0.25">
      <c r="A480" t="str">
        <f>IF(ISERROR(VLOOKUP(Worksheet!N499,MeasureLookup,2,FALSE))=FALSE,VLOOKUP(Worksheet!N499,MeasureLookup,2,FALSE),"")</f>
        <v/>
      </c>
      <c r="D480">
        <f>IF(ISERROR(Worksheet!P499)=FALSE,Worksheet!P499,"")</f>
        <v>0</v>
      </c>
      <c r="E480" s="6" t="s">
        <v>727</v>
      </c>
      <c r="F480" s="178"/>
      <c r="G480" s="178"/>
      <c r="H480" s="224" t="str">
        <f>IF(Worksheet!AN499&lt;&gt;"",IF(Worksheet!AN499&gt;0,Worksheet!AN499/IF(Worksheet!M499&gt;0,Worksheet!M499,Worksheet!L499),""),"")</f>
        <v/>
      </c>
      <c r="I480" s="225">
        <f>IF(ISBLANK(Worksheet!L499)=FALSE,Worksheet!L499,"")</f>
        <v>0</v>
      </c>
      <c r="J480" s="226" t="str">
        <f>IF(Worksheet!L499&lt;&gt;0, IFERROR(VLOOKUP(Worksheet!$C$12,SavingsSupportTable,3,FALSE)*Worksheet!AO499*IFERROR(1+VLOOKUP(Worksheet!$C$12,SavingsSupportTable,MATCH(Worksheet!$G$13,HVACe_Options,0)+4,FALSE),1)/IF(Worksheet!M499&gt;0,Worksheet!M499,Worksheet!L499),""),"")</f>
        <v/>
      </c>
      <c r="K480" s="226" t="str">
        <f>IF(Worksheet!L499&lt;&gt;0, IFERROR(VLOOKUP(Worksheet!$C$12,SavingsSupportTable,2,FALSE)*Worksheet!AO499*IF(IFERROR(MATCH(Worksheet!$G$13,HVACe_Options,0),0)&gt;0,1+VLOOKUP(Worksheet!$C$12,SavingsSupportTable,4,FALSE),1)/IF(Worksheet!M499&gt;0,Worksheet!M499,Worksheet!L499),""),"")</f>
        <v/>
      </c>
      <c r="L480" s="226" t="str">
        <f t="shared" si="14"/>
        <v/>
      </c>
      <c r="M480" s="226" t="str">
        <f>IF(Worksheet!L499&lt;&gt;0,IFERROR(VLOOKUP(Worksheet!$C$12,SavingsSupportTable,3,FALSE)*Worksheet!AO499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499&gt;0,Worksheet!M499,Worksheet!L499),0),"")</f>
        <v/>
      </c>
      <c r="N480" s="226" t="str">
        <f t="shared" si="15"/>
        <v/>
      </c>
      <c r="R480">
        <f>IF(ISBLANK(Worksheet!M499)=FALSE,Worksheet!M499,"")</f>
        <v>0</v>
      </c>
      <c r="S480" t="str">
        <f>IF(Worksheet!A499="-","",IF(Worksheet!A499="",S479,Worksheet!A499))</f>
        <v/>
      </c>
      <c r="T480" t="str">
        <f>IF(S480="","",IF(AND(Worksheet!G499="",Worksheet!H499="")=TRUE,T479,IF(Worksheet!G499="","",Worksheet!G499)))</f>
        <v/>
      </c>
      <c r="U480" t="str">
        <f>IF(S480="","",IF(AND(Worksheet!G499="",Worksheet!H499="")=TRUE,U479,IF(Worksheet!H499="","",Worksheet!H499)))</f>
        <v/>
      </c>
      <c r="V480" t="str">
        <f>IF(Worksheet!N499="","",Worksheet!N499)</f>
        <v/>
      </c>
      <c r="W480" t="str">
        <f>IF(Worksheet!O499="","",Worksheet!O499)</f>
        <v/>
      </c>
      <c r="X480" t="str">
        <f>IF(Worksheet!F499=0,"",Worksheet!F499)</f>
        <v/>
      </c>
      <c r="Y480" t="str">
        <f>IF(Worksheet!P499=0,"",Worksheet!P499)</f>
        <v/>
      </c>
      <c r="AD480" s="21"/>
      <c r="AE480" s="21"/>
    </row>
    <row r="481" spans="1:31" x14ac:dyDescent="0.25">
      <c r="A481" t="str">
        <f>IF(ISERROR(VLOOKUP(Worksheet!N500,MeasureLookup,2,FALSE))=FALSE,VLOOKUP(Worksheet!N500,MeasureLookup,2,FALSE),"")</f>
        <v/>
      </c>
      <c r="D481">
        <f>IF(ISERROR(Worksheet!P500)=FALSE,Worksheet!P500,"")</f>
        <v>0</v>
      </c>
      <c r="E481" s="6" t="s">
        <v>727</v>
      </c>
      <c r="F481" s="178"/>
      <c r="G481" s="178"/>
      <c r="H481" s="224" t="str">
        <f>IF(Worksheet!AN500&lt;&gt;"",IF(Worksheet!AN500&gt;0,Worksheet!AN500/IF(Worksheet!M500&gt;0,Worksheet!M500,Worksheet!L500),""),"")</f>
        <v/>
      </c>
      <c r="I481" s="225">
        <f>IF(ISBLANK(Worksheet!L500)=FALSE,Worksheet!L500,"")</f>
        <v>0</v>
      </c>
      <c r="J481" s="226" t="str">
        <f>IF(Worksheet!L500&lt;&gt;0, IFERROR(VLOOKUP(Worksheet!$C$12,SavingsSupportTable,3,FALSE)*Worksheet!AO500*IFERROR(1+VLOOKUP(Worksheet!$C$12,SavingsSupportTable,MATCH(Worksheet!$G$13,HVACe_Options,0)+4,FALSE),1)/IF(Worksheet!M500&gt;0,Worksheet!M500,Worksheet!L500),""),"")</f>
        <v/>
      </c>
      <c r="K481" s="226" t="str">
        <f>IF(Worksheet!L500&lt;&gt;0, IFERROR(VLOOKUP(Worksheet!$C$12,SavingsSupportTable,2,FALSE)*Worksheet!AO500*IF(IFERROR(MATCH(Worksheet!$G$13,HVACe_Options,0),0)&gt;0,1+VLOOKUP(Worksheet!$C$12,SavingsSupportTable,4,FALSE),1)/IF(Worksheet!M500&gt;0,Worksheet!M500,Worksheet!L500),""),"")</f>
        <v/>
      </c>
      <c r="L481" s="226" t="str">
        <f t="shared" si="14"/>
        <v/>
      </c>
      <c r="M481" s="226" t="str">
        <f>IF(Worksheet!L500&lt;&gt;0,IFERROR(VLOOKUP(Worksheet!$C$12,SavingsSupportTable,3,FALSE)*Worksheet!AO500*IF(IFERROR(SEARCH("Gas",Worksheet!$G$13),0)&gt;0,VLOOKUP("Gas",HVACg_Lookup,MATCH(Worksheet!$G$12,BuildingSize,0)+1,FALSE),IF(IFERROR(SEARCH("Oil",Worksheet!$G$13),0)&gt;0,VLOOKUP("Oil",HVACg_Lookup,MATCH(Worksheet!$G$12,BuildingSize,0)+1,FALSE),IF(IFERROR(SEARCH("Propane",Worksheet!$G$13),0)&gt;0,VLOOKUP("Propane",HVACg_Lookup,MATCH(Worksheet!$G$12,BuildingSize,0)+1,FALSE),0)))/IF(Worksheet!M500&gt;0,Worksheet!M500,Worksheet!L500),0),"")</f>
        <v/>
      </c>
      <c r="N481" s="226" t="str">
        <f t="shared" si="15"/>
        <v/>
      </c>
      <c r="R481">
        <f>IF(ISBLANK(Worksheet!M500)=FALSE,Worksheet!M500,"")</f>
        <v>0</v>
      </c>
      <c r="S481" t="str">
        <f>IF(Worksheet!A500="-","",IF(Worksheet!A500="",S480,Worksheet!A500))</f>
        <v/>
      </c>
      <c r="T481" t="str">
        <f>IF(S481="","",IF(AND(Worksheet!G500="",Worksheet!H500="")=TRUE,T480,IF(Worksheet!G500="","",Worksheet!G500)))</f>
        <v/>
      </c>
      <c r="U481" t="str">
        <f>IF(S481="","",IF(AND(Worksheet!G500="",Worksheet!H500="")=TRUE,U480,IF(Worksheet!H500="","",Worksheet!H500)))</f>
        <v/>
      </c>
      <c r="V481" t="str">
        <f>IF(Worksheet!N500="","",Worksheet!N500)</f>
        <v/>
      </c>
      <c r="W481" t="str">
        <f>IF(Worksheet!O500="","",Worksheet!O500)</f>
        <v/>
      </c>
      <c r="X481" t="str">
        <f>IF(Worksheet!F500=0,"",Worksheet!F500)</f>
        <v/>
      </c>
      <c r="Y481" t="str">
        <f>IF(Worksheet!P500=0,"",Worksheet!P500)</f>
        <v/>
      </c>
      <c r="AD481" s="21"/>
      <c r="AE481" s="21"/>
    </row>
    <row r="482" spans="1:31" x14ac:dyDescent="0.25">
      <c r="J482" s="179"/>
      <c r="K482" s="179"/>
      <c r="L482" s="179"/>
      <c r="M482" s="179"/>
      <c r="N482" s="179"/>
    </row>
    <row r="483" spans="1:31" x14ac:dyDescent="0.25">
      <c r="J483" s="179"/>
      <c r="K483" s="179"/>
      <c r="L483" s="179"/>
      <c r="M483" s="179"/>
      <c r="N483" s="179"/>
    </row>
    <row r="484" spans="1:31" x14ac:dyDescent="0.25">
      <c r="J484" s="179"/>
      <c r="K484" s="179"/>
      <c r="L484" s="179"/>
      <c r="M484" s="179"/>
      <c r="N484" s="179"/>
    </row>
    <row r="485" spans="1:31" x14ac:dyDescent="0.25">
      <c r="J485" s="179"/>
      <c r="K485" s="179"/>
      <c r="L485" s="179"/>
      <c r="M485" s="179"/>
      <c r="N485" s="179"/>
    </row>
    <row r="486" spans="1:31" x14ac:dyDescent="0.25">
      <c r="J486" s="179"/>
      <c r="K486" s="179"/>
      <c r="L486" s="179"/>
      <c r="M486" s="179"/>
      <c r="N486" s="179"/>
    </row>
    <row r="487" spans="1:31" x14ac:dyDescent="0.25">
      <c r="J487" s="179"/>
      <c r="K487" s="179"/>
      <c r="L487" s="179"/>
      <c r="M487" s="179"/>
      <c r="N487" s="179"/>
    </row>
    <row r="488" spans="1:31" x14ac:dyDescent="0.25">
      <c r="J488" s="179"/>
      <c r="K488" s="179"/>
      <c r="L488" s="179"/>
      <c r="M488" s="179"/>
      <c r="N488" s="179"/>
    </row>
    <row r="489" spans="1:31" x14ac:dyDescent="0.25">
      <c r="J489" s="179"/>
      <c r="K489" s="179"/>
      <c r="L489" s="179"/>
      <c r="M489" s="179"/>
      <c r="N489" s="179"/>
    </row>
    <row r="490" spans="1:31" x14ac:dyDescent="0.25">
      <c r="J490" s="179"/>
      <c r="K490" s="179"/>
      <c r="L490" s="179"/>
      <c r="M490" s="179"/>
      <c r="N490" s="179"/>
    </row>
    <row r="491" spans="1:31" x14ac:dyDescent="0.25">
      <c r="J491" s="179"/>
      <c r="K491" s="179"/>
      <c r="L491" s="179"/>
      <c r="M491" s="179"/>
      <c r="N491" s="179"/>
    </row>
    <row r="492" spans="1:31" x14ac:dyDescent="0.25">
      <c r="J492" s="179"/>
      <c r="K492" s="179"/>
      <c r="L492" s="179"/>
      <c r="M492" s="179"/>
      <c r="N492" s="179"/>
    </row>
    <row r="493" spans="1:31" x14ac:dyDescent="0.25">
      <c r="J493" s="179"/>
      <c r="K493" s="179"/>
      <c r="L493" s="179"/>
      <c r="M493" s="179"/>
      <c r="N493" s="179"/>
    </row>
    <row r="494" spans="1:31" x14ac:dyDescent="0.25">
      <c r="J494" s="179"/>
      <c r="K494" s="179"/>
      <c r="L494" s="179"/>
      <c r="M494" s="179"/>
      <c r="N494" s="179"/>
    </row>
    <row r="495" spans="1:31" x14ac:dyDescent="0.25">
      <c r="J495" s="179"/>
      <c r="K495" s="179"/>
      <c r="L495" s="179"/>
      <c r="M495" s="179"/>
      <c r="N495" s="179"/>
    </row>
    <row r="496" spans="1:31" x14ac:dyDescent="0.25">
      <c r="J496" s="179"/>
      <c r="K496" s="179"/>
      <c r="L496" s="179"/>
      <c r="M496" s="179"/>
      <c r="N496" s="179"/>
    </row>
    <row r="497" spans="10:14" x14ac:dyDescent="0.25">
      <c r="J497" s="179"/>
      <c r="K497" s="179"/>
      <c r="L497" s="179"/>
      <c r="M497" s="179"/>
      <c r="N497" s="179"/>
    </row>
    <row r="498" spans="10:14" x14ac:dyDescent="0.25">
      <c r="J498" s="179"/>
      <c r="K498" s="179"/>
      <c r="L498" s="179"/>
      <c r="M498" s="179"/>
      <c r="N498" s="179"/>
    </row>
    <row r="499" spans="10:14" x14ac:dyDescent="0.25">
      <c r="J499" s="179"/>
      <c r="K499" s="179"/>
      <c r="L499" s="179"/>
      <c r="M499" s="179"/>
      <c r="N499" s="179"/>
    </row>
    <row r="500" spans="10:14" x14ac:dyDescent="0.25">
      <c r="J500" s="179"/>
      <c r="K500" s="179"/>
      <c r="L500" s="179"/>
      <c r="M500" s="179"/>
      <c r="N500" s="179"/>
    </row>
    <row r="501" spans="10:14" x14ac:dyDescent="0.25">
      <c r="J501" s="179"/>
      <c r="K501" s="179"/>
      <c r="L501" s="179"/>
      <c r="M501" s="179"/>
      <c r="N501" s="179"/>
    </row>
    <row r="502" spans="10:14" x14ac:dyDescent="0.25">
      <c r="J502" s="179"/>
      <c r="K502" s="179"/>
      <c r="L502" s="179"/>
      <c r="M502" s="179"/>
      <c r="N502" s="179"/>
    </row>
    <row r="503" spans="10:14" x14ac:dyDescent="0.25">
      <c r="J503" s="179"/>
      <c r="K503" s="179"/>
      <c r="L503" s="179"/>
      <c r="M503" s="179"/>
      <c r="N503" s="179"/>
    </row>
    <row r="504" spans="10:14" x14ac:dyDescent="0.25">
      <c r="J504" s="179"/>
      <c r="K504" s="179"/>
      <c r="L504" s="179"/>
      <c r="M504" s="179"/>
      <c r="N504" s="179"/>
    </row>
    <row r="505" spans="10:14" x14ac:dyDescent="0.25">
      <c r="J505" s="179"/>
      <c r="K505" s="179"/>
      <c r="L505" s="179"/>
      <c r="M505" s="179"/>
      <c r="N505" s="179"/>
    </row>
    <row r="506" spans="10:14" x14ac:dyDescent="0.25">
      <c r="J506" s="179"/>
      <c r="K506" s="179"/>
      <c r="L506" s="179"/>
      <c r="M506" s="179"/>
      <c r="N506" s="179"/>
    </row>
    <row r="507" spans="10:14" x14ac:dyDescent="0.25">
      <c r="J507" s="179"/>
      <c r="K507" s="179"/>
      <c r="L507" s="179"/>
      <c r="M507" s="179"/>
      <c r="N507" s="179"/>
    </row>
    <row r="508" spans="10:14" x14ac:dyDescent="0.25">
      <c r="J508" s="179"/>
      <c r="K508" s="179"/>
      <c r="L508" s="179"/>
      <c r="M508" s="179"/>
      <c r="N508" s="179"/>
    </row>
    <row r="509" spans="10:14" x14ac:dyDescent="0.25">
      <c r="J509" s="179"/>
      <c r="K509" s="179"/>
      <c r="L509" s="179"/>
      <c r="M509" s="179"/>
      <c r="N509" s="179"/>
    </row>
    <row r="510" spans="10:14" x14ac:dyDescent="0.25">
      <c r="J510" s="179"/>
      <c r="K510" s="179"/>
      <c r="L510" s="179"/>
      <c r="M510" s="179"/>
      <c r="N510" s="179"/>
    </row>
    <row r="511" spans="10:14" x14ac:dyDescent="0.25">
      <c r="J511" s="179"/>
      <c r="K511" s="179"/>
      <c r="L511" s="179"/>
      <c r="M511" s="179"/>
      <c r="N511" s="179"/>
    </row>
    <row r="512" spans="10:14" x14ac:dyDescent="0.25">
      <c r="J512" s="179"/>
      <c r="K512" s="179"/>
      <c r="L512" s="179"/>
      <c r="M512" s="179"/>
      <c r="N512" s="179"/>
    </row>
    <row r="513" spans="10:14" x14ac:dyDescent="0.25">
      <c r="J513" s="179"/>
      <c r="K513" s="179"/>
      <c r="L513" s="179"/>
      <c r="M513" s="179"/>
      <c r="N513" s="179"/>
    </row>
    <row r="514" spans="10:14" x14ac:dyDescent="0.25">
      <c r="J514" s="179"/>
      <c r="K514" s="179"/>
      <c r="L514" s="179"/>
      <c r="M514" s="179"/>
      <c r="N514" s="179"/>
    </row>
    <row r="515" spans="10:14" x14ac:dyDescent="0.25">
      <c r="J515" s="179"/>
      <c r="K515" s="179"/>
      <c r="L515" s="179"/>
      <c r="M515" s="179"/>
      <c r="N515" s="179"/>
    </row>
    <row r="516" spans="10:14" x14ac:dyDescent="0.25">
      <c r="J516" s="179"/>
      <c r="K516" s="179"/>
      <c r="L516" s="179"/>
      <c r="M516" s="179"/>
      <c r="N516" s="179"/>
    </row>
    <row r="517" spans="10:14" x14ac:dyDescent="0.25">
      <c r="J517" s="179"/>
      <c r="K517" s="179"/>
      <c r="L517" s="179"/>
      <c r="M517" s="179"/>
      <c r="N517" s="179"/>
    </row>
    <row r="518" spans="10:14" x14ac:dyDescent="0.25">
      <c r="J518" s="179"/>
      <c r="K518" s="179"/>
      <c r="L518" s="179"/>
      <c r="M518" s="179"/>
      <c r="N518" s="179"/>
    </row>
    <row r="519" spans="10:14" x14ac:dyDescent="0.25">
      <c r="J519" s="179"/>
      <c r="K519" s="179"/>
      <c r="L519" s="179"/>
      <c r="M519" s="179"/>
      <c r="N519" s="179"/>
    </row>
    <row r="520" spans="10:14" x14ac:dyDescent="0.25">
      <c r="J520" s="179"/>
      <c r="K520" s="179"/>
      <c r="L520" s="179"/>
      <c r="M520" s="179"/>
      <c r="N520" s="179"/>
    </row>
    <row r="521" spans="10:14" x14ac:dyDescent="0.25">
      <c r="J521" s="179"/>
      <c r="K521" s="179"/>
      <c r="L521" s="179"/>
      <c r="M521" s="179"/>
      <c r="N521" s="179"/>
    </row>
    <row r="522" spans="10:14" x14ac:dyDescent="0.25">
      <c r="J522" s="179"/>
      <c r="K522" s="179"/>
      <c r="L522" s="179"/>
      <c r="M522" s="179"/>
      <c r="N522" s="179"/>
    </row>
    <row r="523" spans="10:14" x14ac:dyDescent="0.25">
      <c r="J523" s="179"/>
      <c r="K523" s="179"/>
      <c r="L523" s="179"/>
      <c r="M523" s="179"/>
      <c r="N523" s="179"/>
    </row>
    <row r="524" spans="10:14" x14ac:dyDescent="0.25">
      <c r="J524" s="179"/>
      <c r="K524" s="179"/>
      <c r="L524" s="179"/>
      <c r="M524" s="179"/>
      <c r="N524" s="179"/>
    </row>
    <row r="525" spans="10:14" x14ac:dyDescent="0.25">
      <c r="J525" s="179"/>
      <c r="K525" s="179"/>
      <c r="L525" s="179"/>
      <c r="M525" s="179"/>
      <c r="N525" s="179"/>
    </row>
    <row r="526" spans="10:14" x14ac:dyDescent="0.25">
      <c r="J526" s="179"/>
      <c r="K526" s="179"/>
      <c r="L526" s="179"/>
      <c r="M526" s="179"/>
      <c r="N526" s="179"/>
    </row>
    <row r="527" spans="10:14" x14ac:dyDescent="0.25">
      <c r="J527" s="179"/>
      <c r="K527" s="179"/>
      <c r="L527" s="179"/>
      <c r="M527" s="179"/>
      <c r="N527" s="179"/>
    </row>
    <row r="528" spans="10:14" x14ac:dyDescent="0.25">
      <c r="J528" s="179"/>
      <c r="K528" s="179"/>
      <c r="L528" s="179"/>
      <c r="M528" s="179"/>
      <c r="N528" s="179"/>
    </row>
    <row r="529" spans="10:14" x14ac:dyDescent="0.25">
      <c r="J529" s="179"/>
      <c r="K529" s="179"/>
      <c r="L529" s="179"/>
      <c r="M529" s="179"/>
      <c r="N529" s="179"/>
    </row>
    <row r="530" spans="10:14" x14ac:dyDescent="0.25">
      <c r="J530" s="179"/>
      <c r="K530" s="179"/>
      <c r="L530" s="179"/>
      <c r="M530" s="179"/>
      <c r="N530" s="179"/>
    </row>
    <row r="531" spans="10:14" x14ac:dyDescent="0.25">
      <c r="J531" s="179"/>
      <c r="K531" s="179"/>
      <c r="L531" s="179"/>
      <c r="M531" s="179"/>
      <c r="N531" s="179"/>
    </row>
    <row r="532" spans="10:14" x14ac:dyDescent="0.25">
      <c r="J532" s="179"/>
      <c r="K532" s="179"/>
      <c r="L532" s="179"/>
      <c r="M532" s="179"/>
      <c r="N532" s="179"/>
    </row>
    <row r="533" spans="10:14" x14ac:dyDescent="0.25">
      <c r="J533" s="179"/>
      <c r="K533" s="179"/>
      <c r="L533" s="179"/>
      <c r="M533" s="179"/>
      <c r="N533" s="179"/>
    </row>
    <row r="534" spans="10:14" x14ac:dyDescent="0.25">
      <c r="J534" s="179"/>
      <c r="K534" s="179"/>
      <c r="L534" s="179"/>
      <c r="M534" s="179"/>
      <c r="N534" s="179"/>
    </row>
    <row r="535" spans="10:14" x14ac:dyDescent="0.25">
      <c r="J535" s="179"/>
      <c r="K535" s="179"/>
      <c r="L535" s="179"/>
      <c r="M535" s="179"/>
      <c r="N535" s="179"/>
    </row>
    <row r="536" spans="10:14" x14ac:dyDescent="0.25">
      <c r="J536" s="179"/>
      <c r="K536" s="179"/>
      <c r="L536" s="179"/>
      <c r="M536" s="179"/>
      <c r="N536" s="179"/>
    </row>
    <row r="537" spans="10:14" x14ac:dyDescent="0.25">
      <c r="J537" s="179"/>
      <c r="K537" s="179"/>
      <c r="L537" s="179"/>
      <c r="M537" s="179"/>
      <c r="N537" s="179"/>
    </row>
    <row r="538" spans="10:14" x14ac:dyDescent="0.25">
      <c r="J538" s="179"/>
      <c r="K538" s="179"/>
      <c r="L538" s="179"/>
      <c r="M538" s="179"/>
      <c r="N538" s="179"/>
    </row>
    <row r="539" spans="10:14" x14ac:dyDescent="0.25">
      <c r="J539" s="179"/>
      <c r="K539" s="179"/>
      <c r="L539" s="179"/>
      <c r="M539" s="179"/>
      <c r="N539" s="179"/>
    </row>
    <row r="540" spans="10:14" x14ac:dyDescent="0.25">
      <c r="J540" s="179"/>
      <c r="K540" s="179"/>
      <c r="L540" s="179"/>
      <c r="M540" s="179"/>
      <c r="N540" s="179"/>
    </row>
    <row r="541" spans="10:14" x14ac:dyDescent="0.25">
      <c r="J541" s="179"/>
      <c r="K541" s="179"/>
      <c r="L541" s="179"/>
      <c r="M541" s="179"/>
      <c r="N541" s="179"/>
    </row>
    <row r="542" spans="10:14" x14ac:dyDescent="0.25">
      <c r="J542" s="179"/>
      <c r="K542" s="179"/>
      <c r="L542" s="179"/>
      <c r="M542" s="179"/>
      <c r="N542" s="179"/>
    </row>
    <row r="543" spans="10:14" x14ac:dyDescent="0.25">
      <c r="J543" s="179"/>
      <c r="K543" s="179"/>
      <c r="L543" s="179"/>
      <c r="M543" s="179"/>
      <c r="N543" s="179"/>
    </row>
    <row r="544" spans="10:14" x14ac:dyDescent="0.25">
      <c r="J544" s="179"/>
      <c r="K544" s="179"/>
      <c r="L544" s="179"/>
      <c r="M544" s="179"/>
      <c r="N544" s="179"/>
    </row>
    <row r="545" spans="10:14" x14ac:dyDescent="0.25">
      <c r="J545" s="179"/>
      <c r="K545" s="179"/>
      <c r="L545" s="179"/>
      <c r="M545" s="179"/>
      <c r="N545" s="179"/>
    </row>
    <row r="546" spans="10:14" x14ac:dyDescent="0.25">
      <c r="J546" s="179"/>
      <c r="K546" s="179"/>
      <c r="L546" s="179"/>
      <c r="M546" s="179"/>
      <c r="N546" s="179"/>
    </row>
    <row r="547" spans="10:14" x14ac:dyDescent="0.25">
      <c r="J547" s="179"/>
      <c r="K547" s="179"/>
      <c r="L547" s="179"/>
      <c r="M547" s="179"/>
      <c r="N547" s="179"/>
    </row>
    <row r="548" spans="10:14" x14ac:dyDescent="0.25">
      <c r="J548" s="179"/>
      <c r="K548" s="179"/>
      <c r="L548" s="179"/>
      <c r="M548" s="179"/>
      <c r="N548" s="179"/>
    </row>
    <row r="549" spans="10:14" x14ac:dyDescent="0.25">
      <c r="J549" s="179"/>
      <c r="K549" s="179"/>
      <c r="L549" s="179"/>
      <c r="M549" s="179"/>
      <c r="N549" s="179"/>
    </row>
    <row r="550" spans="10:14" x14ac:dyDescent="0.25">
      <c r="J550" s="179"/>
      <c r="K550" s="179"/>
      <c r="L550" s="179"/>
      <c r="M550" s="179"/>
      <c r="N550" s="179"/>
    </row>
    <row r="551" spans="10:14" x14ac:dyDescent="0.25">
      <c r="J551" s="179"/>
      <c r="K551" s="179"/>
      <c r="L551" s="179"/>
      <c r="M551" s="179"/>
      <c r="N551" s="179"/>
    </row>
    <row r="552" spans="10:14" x14ac:dyDescent="0.25">
      <c r="J552" s="179"/>
      <c r="K552" s="179"/>
      <c r="L552" s="179"/>
      <c r="M552" s="179"/>
      <c r="N552" s="179"/>
    </row>
    <row r="553" spans="10:14" x14ac:dyDescent="0.25">
      <c r="J553" s="179"/>
      <c r="K553" s="179"/>
      <c r="L553" s="179"/>
      <c r="M553" s="179"/>
      <c r="N553" s="179"/>
    </row>
    <row r="554" spans="10:14" x14ac:dyDescent="0.25">
      <c r="J554" s="179"/>
      <c r="K554" s="179"/>
      <c r="L554" s="179"/>
      <c r="M554" s="179"/>
      <c r="N554" s="179"/>
    </row>
    <row r="555" spans="10:14" x14ac:dyDescent="0.25">
      <c r="J555" s="179"/>
      <c r="K555" s="179"/>
      <c r="L555" s="179"/>
      <c r="M555" s="179"/>
      <c r="N555" s="179"/>
    </row>
    <row r="556" spans="10:14" x14ac:dyDescent="0.25">
      <c r="J556" s="179"/>
      <c r="K556" s="179"/>
      <c r="L556" s="179"/>
      <c r="M556" s="179"/>
      <c r="N556" s="179"/>
    </row>
    <row r="557" spans="10:14" x14ac:dyDescent="0.25">
      <c r="J557" s="179"/>
      <c r="K557" s="179"/>
      <c r="L557" s="179"/>
      <c r="M557" s="179"/>
      <c r="N557" s="179"/>
    </row>
    <row r="558" spans="10:14" x14ac:dyDescent="0.25">
      <c r="J558" s="179"/>
      <c r="K558" s="179"/>
      <c r="L558" s="179"/>
      <c r="M558" s="179"/>
      <c r="N558" s="179"/>
    </row>
    <row r="559" spans="10:14" x14ac:dyDescent="0.25">
      <c r="J559" s="179"/>
      <c r="K559" s="179"/>
      <c r="L559" s="179"/>
      <c r="M559" s="179"/>
      <c r="N559" s="179"/>
    </row>
    <row r="560" spans="10:14" x14ac:dyDescent="0.25">
      <c r="J560" s="179"/>
      <c r="K560" s="179"/>
      <c r="L560" s="179"/>
      <c r="M560" s="179"/>
      <c r="N560" s="179"/>
    </row>
    <row r="561" spans="10:14" x14ac:dyDescent="0.25">
      <c r="J561" s="179"/>
      <c r="K561" s="179"/>
      <c r="L561" s="179"/>
      <c r="M561" s="179"/>
      <c r="N561" s="179"/>
    </row>
    <row r="562" spans="10:14" x14ac:dyDescent="0.25">
      <c r="J562" s="179"/>
      <c r="K562" s="179"/>
      <c r="L562" s="179"/>
      <c r="M562" s="179"/>
      <c r="N562" s="179"/>
    </row>
    <row r="563" spans="10:14" x14ac:dyDescent="0.25">
      <c r="J563" s="179"/>
      <c r="K563" s="179"/>
      <c r="L563" s="179"/>
      <c r="M563" s="179"/>
      <c r="N563" s="179"/>
    </row>
    <row r="564" spans="10:14" x14ac:dyDescent="0.25">
      <c r="J564" s="179"/>
      <c r="K564" s="179"/>
      <c r="L564" s="179"/>
      <c r="M564" s="179"/>
      <c r="N564" s="179"/>
    </row>
    <row r="565" spans="10:14" x14ac:dyDescent="0.25">
      <c r="J565" s="179"/>
      <c r="K565" s="179"/>
      <c r="L565" s="179"/>
      <c r="M565" s="179"/>
      <c r="N565" s="179"/>
    </row>
    <row r="566" spans="10:14" x14ac:dyDescent="0.25">
      <c r="J566" s="179"/>
      <c r="K566" s="179"/>
      <c r="L566" s="179"/>
      <c r="M566" s="179"/>
      <c r="N566" s="179"/>
    </row>
    <row r="567" spans="10:14" x14ac:dyDescent="0.25">
      <c r="J567" s="179"/>
      <c r="K567" s="179"/>
      <c r="L567" s="179"/>
      <c r="M567" s="179"/>
      <c r="N567" s="179"/>
    </row>
    <row r="568" spans="10:14" x14ac:dyDescent="0.25">
      <c r="J568" s="179"/>
      <c r="K568" s="179"/>
      <c r="L568" s="179"/>
      <c r="M568" s="179"/>
      <c r="N568" s="179"/>
    </row>
    <row r="569" spans="10:14" x14ac:dyDescent="0.25">
      <c r="J569" s="179"/>
      <c r="K569" s="179"/>
      <c r="L569" s="179"/>
      <c r="M569" s="179"/>
      <c r="N569" s="179"/>
    </row>
    <row r="570" spans="10:14" x14ac:dyDescent="0.25">
      <c r="J570" s="179"/>
      <c r="K570" s="179"/>
      <c r="L570" s="179"/>
      <c r="M570" s="179"/>
      <c r="N570" s="179"/>
    </row>
    <row r="571" spans="10:14" x14ac:dyDescent="0.25">
      <c r="J571" s="179"/>
      <c r="K571" s="179"/>
      <c r="L571" s="179"/>
      <c r="M571" s="179"/>
      <c r="N571" s="179"/>
    </row>
    <row r="572" spans="10:14" x14ac:dyDescent="0.25">
      <c r="J572" s="179"/>
      <c r="K572" s="179"/>
      <c r="L572" s="179"/>
      <c r="M572" s="179"/>
      <c r="N572" s="179"/>
    </row>
    <row r="573" spans="10:14" x14ac:dyDescent="0.25">
      <c r="J573" s="179"/>
      <c r="K573" s="179"/>
      <c r="L573" s="179"/>
      <c r="M573" s="179"/>
      <c r="N573" s="179"/>
    </row>
    <row r="574" spans="10:14" x14ac:dyDescent="0.25">
      <c r="J574" s="179"/>
      <c r="K574" s="179"/>
      <c r="L574" s="179"/>
      <c r="M574" s="179"/>
      <c r="N574" s="179"/>
    </row>
    <row r="575" spans="10:14" x14ac:dyDescent="0.25">
      <c r="J575" s="179"/>
      <c r="K575" s="179"/>
      <c r="L575" s="179"/>
      <c r="M575" s="179"/>
      <c r="N575" s="179"/>
    </row>
    <row r="576" spans="10:14" x14ac:dyDescent="0.25">
      <c r="J576" s="179"/>
      <c r="K576" s="179"/>
      <c r="L576" s="179"/>
      <c r="M576" s="179"/>
      <c r="N576" s="179"/>
    </row>
    <row r="577" spans="10:14" x14ac:dyDescent="0.25">
      <c r="J577" s="179"/>
      <c r="K577" s="179"/>
      <c r="L577" s="179"/>
      <c r="M577" s="179"/>
      <c r="N577" s="179"/>
    </row>
    <row r="578" spans="10:14" x14ac:dyDescent="0.25">
      <c r="J578" s="179"/>
      <c r="K578" s="179"/>
      <c r="L578" s="179"/>
      <c r="M578" s="179"/>
      <c r="N578" s="179"/>
    </row>
    <row r="579" spans="10:14" x14ac:dyDescent="0.25">
      <c r="J579" s="179"/>
      <c r="K579" s="179"/>
      <c r="L579" s="179"/>
      <c r="M579" s="179"/>
      <c r="N579" s="179"/>
    </row>
    <row r="580" spans="10:14" x14ac:dyDescent="0.25">
      <c r="J580" s="179"/>
      <c r="K580" s="179"/>
      <c r="L580" s="179"/>
      <c r="M580" s="179"/>
      <c r="N580" s="179"/>
    </row>
    <row r="581" spans="10:14" x14ac:dyDescent="0.25">
      <c r="J581" s="179"/>
      <c r="K581" s="179"/>
      <c r="L581" s="179"/>
      <c r="M581" s="179"/>
      <c r="N581" s="179"/>
    </row>
    <row r="582" spans="10:14" x14ac:dyDescent="0.25">
      <c r="J582" s="179"/>
      <c r="K582" s="179"/>
      <c r="L582" s="179"/>
      <c r="M582" s="179"/>
      <c r="N582" s="179"/>
    </row>
    <row r="583" spans="10:14" x14ac:dyDescent="0.25">
      <c r="J583" s="179"/>
      <c r="K583" s="179"/>
      <c r="L583" s="179"/>
      <c r="M583" s="179"/>
      <c r="N583" s="179"/>
    </row>
    <row r="584" spans="10:14" x14ac:dyDescent="0.25">
      <c r="J584" s="179"/>
      <c r="K584" s="179"/>
      <c r="L584" s="179"/>
      <c r="M584" s="179"/>
      <c r="N584" s="179"/>
    </row>
    <row r="585" spans="10:14" x14ac:dyDescent="0.25">
      <c r="J585" s="179"/>
      <c r="K585" s="179"/>
      <c r="L585" s="179"/>
      <c r="M585" s="179"/>
      <c r="N585" s="179"/>
    </row>
    <row r="586" spans="10:14" x14ac:dyDescent="0.25">
      <c r="J586" s="179"/>
      <c r="K586" s="179"/>
      <c r="L586" s="179"/>
      <c r="M586" s="179"/>
      <c r="N586" s="179"/>
    </row>
    <row r="587" spans="10:14" x14ac:dyDescent="0.25">
      <c r="J587" s="179"/>
      <c r="K587" s="179"/>
      <c r="L587" s="179"/>
      <c r="M587" s="179"/>
      <c r="N587" s="179"/>
    </row>
    <row r="588" spans="10:14" x14ac:dyDescent="0.25">
      <c r="J588" s="179"/>
      <c r="K588" s="179"/>
      <c r="L588" s="179"/>
      <c r="M588" s="179"/>
      <c r="N588" s="179"/>
    </row>
    <row r="589" spans="10:14" x14ac:dyDescent="0.25">
      <c r="J589" s="179"/>
      <c r="K589" s="179"/>
      <c r="L589" s="179"/>
      <c r="M589" s="179"/>
      <c r="N589" s="179"/>
    </row>
    <row r="590" spans="10:14" x14ac:dyDescent="0.25">
      <c r="J590" s="179"/>
      <c r="K590" s="179"/>
      <c r="L590" s="179"/>
      <c r="M590" s="179"/>
      <c r="N590" s="179"/>
    </row>
    <row r="591" spans="10:14" x14ac:dyDescent="0.25">
      <c r="J591" s="179"/>
      <c r="K591" s="179"/>
      <c r="L591" s="179"/>
      <c r="M591" s="179"/>
      <c r="N591" s="179"/>
    </row>
    <row r="592" spans="10:14" x14ac:dyDescent="0.25">
      <c r="J592" s="179"/>
      <c r="K592" s="179"/>
      <c r="L592" s="179"/>
      <c r="M592" s="179"/>
      <c r="N592" s="179"/>
    </row>
    <row r="593" spans="10:14" x14ac:dyDescent="0.25">
      <c r="J593" s="179"/>
      <c r="K593" s="179"/>
      <c r="L593" s="179"/>
      <c r="M593" s="179"/>
      <c r="N593" s="179"/>
    </row>
    <row r="594" spans="10:14" x14ac:dyDescent="0.25">
      <c r="J594" s="179"/>
      <c r="K594" s="179"/>
      <c r="L594" s="179"/>
      <c r="M594" s="179"/>
      <c r="N594" s="179"/>
    </row>
    <row r="595" spans="10:14" x14ac:dyDescent="0.25">
      <c r="J595" s="179"/>
      <c r="K595" s="179"/>
      <c r="L595" s="179"/>
      <c r="M595" s="179"/>
      <c r="N595" s="179"/>
    </row>
    <row r="596" spans="10:14" x14ac:dyDescent="0.25">
      <c r="J596" s="179"/>
      <c r="K596" s="179"/>
      <c r="L596" s="179"/>
      <c r="M596" s="179"/>
      <c r="N596" s="179"/>
    </row>
    <row r="597" spans="10:14" x14ac:dyDescent="0.25">
      <c r="J597" s="179"/>
      <c r="K597" s="179"/>
      <c r="L597" s="179"/>
      <c r="M597" s="179"/>
      <c r="N597" s="179"/>
    </row>
    <row r="598" spans="10:14" x14ac:dyDescent="0.25">
      <c r="J598" s="179"/>
      <c r="K598" s="179"/>
      <c r="L598" s="179"/>
      <c r="M598" s="179"/>
      <c r="N598" s="179"/>
    </row>
    <row r="599" spans="10:14" x14ac:dyDescent="0.25">
      <c r="J599" s="179"/>
      <c r="K599" s="179"/>
      <c r="L599" s="179"/>
      <c r="M599" s="179"/>
      <c r="N599" s="179"/>
    </row>
    <row r="600" spans="10:14" x14ac:dyDescent="0.25">
      <c r="J600" s="179"/>
      <c r="K600" s="179"/>
      <c r="L600" s="179"/>
      <c r="M600" s="179"/>
      <c r="N600" s="179"/>
    </row>
    <row r="601" spans="10:14" x14ac:dyDescent="0.25">
      <c r="J601" s="179"/>
      <c r="K601" s="179"/>
      <c r="L601" s="179"/>
      <c r="M601" s="179"/>
      <c r="N601" s="179"/>
    </row>
    <row r="602" spans="10:14" x14ac:dyDescent="0.25">
      <c r="J602" s="179"/>
      <c r="K602" s="179"/>
      <c r="L602" s="179"/>
      <c r="M602" s="179"/>
      <c r="N602" s="179"/>
    </row>
    <row r="603" spans="10:14" x14ac:dyDescent="0.25">
      <c r="J603" s="179"/>
      <c r="K603" s="179"/>
      <c r="L603" s="179"/>
      <c r="M603" s="179"/>
      <c r="N603" s="179"/>
    </row>
    <row r="604" spans="10:14" x14ac:dyDescent="0.25">
      <c r="J604" s="179"/>
      <c r="K604" s="179"/>
      <c r="L604" s="179"/>
      <c r="M604" s="179"/>
      <c r="N604" s="179"/>
    </row>
    <row r="605" spans="10:14" x14ac:dyDescent="0.25">
      <c r="J605" s="179"/>
      <c r="K605" s="179"/>
      <c r="L605" s="179"/>
      <c r="M605" s="179"/>
      <c r="N605" s="179"/>
    </row>
    <row r="606" spans="10:14" x14ac:dyDescent="0.25">
      <c r="J606" s="179"/>
      <c r="K606" s="179"/>
      <c r="L606" s="179"/>
      <c r="M606" s="179"/>
      <c r="N606" s="179"/>
    </row>
    <row r="607" spans="10:14" x14ac:dyDescent="0.25">
      <c r="J607" s="179"/>
      <c r="K607" s="179"/>
      <c r="L607" s="179"/>
      <c r="M607" s="179"/>
      <c r="N607" s="179"/>
    </row>
    <row r="608" spans="10:14" x14ac:dyDescent="0.25">
      <c r="J608" s="179"/>
      <c r="K608" s="179"/>
      <c r="L608" s="179"/>
      <c r="M608" s="179"/>
      <c r="N608" s="179"/>
    </row>
    <row r="609" spans="10:14" x14ac:dyDescent="0.25">
      <c r="J609" s="179"/>
      <c r="K609" s="179"/>
      <c r="L609" s="179"/>
      <c r="M609" s="179"/>
      <c r="N609" s="179"/>
    </row>
    <row r="610" spans="10:14" x14ac:dyDescent="0.25">
      <c r="J610" s="179"/>
      <c r="K610" s="179"/>
      <c r="L610" s="179"/>
      <c r="M610" s="179"/>
      <c r="N610" s="179"/>
    </row>
    <row r="611" spans="10:14" x14ac:dyDescent="0.25">
      <c r="J611" s="179"/>
      <c r="K611" s="179"/>
      <c r="L611" s="179"/>
      <c r="M611" s="179"/>
      <c r="N611" s="179"/>
    </row>
    <row r="612" spans="10:14" x14ac:dyDescent="0.25">
      <c r="J612" s="179"/>
      <c r="K612" s="179"/>
      <c r="L612" s="179"/>
      <c r="M612" s="179"/>
      <c r="N612" s="179"/>
    </row>
    <row r="613" spans="10:14" x14ac:dyDescent="0.25">
      <c r="J613" s="179"/>
      <c r="K613" s="179"/>
      <c r="L613" s="179"/>
      <c r="M613" s="179"/>
      <c r="N613" s="179"/>
    </row>
    <row r="614" spans="10:14" x14ac:dyDescent="0.25">
      <c r="J614" s="179"/>
      <c r="K614" s="179"/>
      <c r="L614" s="179"/>
      <c r="M614" s="179"/>
      <c r="N614" s="179"/>
    </row>
    <row r="615" spans="10:14" x14ac:dyDescent="0.25">
      <c r="J615" s="179"/>
      <c r="K615" s="179"/>
      <c r="L615" s="179"/>
      <c r="M615" s="179"/>
      <c r="N615" s="179"/>
    </row>
    <row r="616" spans="10:14" x14ac:dyDescent="0.25">
      <c r="J616" s="179"/>
      <c r="K616" s="179"/>
      <c r="L616" s="179"/>
      <c r="M616" s="179"/>
      <c r="N616" s="179"/>
    </row>
    <row r="617" spans="10:14" x14ac:dyDescent="0.25">
      <c r="J617" s="179"/>
      <c r="K617" s="179"/>
      <c r="L617" s="179"/>
      <c r="M617" s="179"/>
      <c r="N617" s="179"/>
    </row>
    <row r="618" spans="10:14" x14ac:dyDescent="0.25">
      <c r="J618" s="179"/>
      <c r="K618" s="179"/>
      <c r="L618" s="179"/>
      <c r="M618" s="179"/>
      <c r="N618" s="179"/>
    </row>
    <row r="619" spans="10:14" x14ac:dyDescent="0.25">
      <c r="J619" s="179"/>
      <c r="K619" s="179"/>
      <c r="L619" s="179"/>
      <c r="M619" s="179"/>
      <c r="N619" s="179"/>
    </row>
    <row r="620" spans="10:14" x14ac:dyDescent="0.25">
      <c r="J620" s="179"/>
      <c r="K620" s="179"/>
      <c r="L620" s="179"/>
      <c r="M620" s="179"/>
      <c r="N620" s="179"/>
    </row>
    <row r="621" spans="10:14" x14ac:dyDescent="0.25">
      <c r="J621" s="179"/>
      <c r="K621" s="179"/>
      <c r="L621" s="179"/>
      <c r="M621" s="179"/>
      <c r="N621" s="179"/>
    </row>
    <row r="622" spans="10:14" x14ac:dyDescent="0.25">
      <c r="J622" s="179"/>
      <c r="K622" s="179"/>
      <c r="L622" s="179"/>
      <c r="M622" s="179"/>
      <c r="N622" s="179"/>
    </row>
    <row r="623" spans="10:14" x14ac:dyDescent="0.25">
      <c r="J623" s="179"/>
      <c r="K623" s="179"/>
      <c r="L623" s="179"/>
      <c r="M623" s="179"/>
      <c r="N623" s="179"/>
    </row>
    <row r="624" spans="10:14" x14ac:dyDescent="0.25">
      <c r="J624" s="179"/>
      <c r="K624" s="179"/>
      <c r="L624" s="179"/>
      <c r="M624" s="179"/>
      <c r="N624" s="179"/>
    </row>
    <row r="625" spans="10:14" x14ac:dyDescent="0.25">
      <c r="J625" s="179"/>
      <c r="K625" s="179"/>
      <c r="L625" s="179"/>
      <c r="M625" s="179"/>
      <c r="N625" s="179"/>
    </row>
    <row r="626" spans="10:14" x14ac:dyDescent="0.25">
      <c r="J626" s="179"/>
      <c r="K626" s="179"/>
      <c r="L626" s="179"/>
      <c r="M626" s="179"/>
      <c r="N626" s="179"/>
    </row>
    <row r="627" spans="10:14" x14ac:dyDescent="0.25">
      <c r="J627" s="179"/>
      <c r="K627" s="179"/>
      <c r="L627" s="179"/>
      <c r="M627" s="179"/>
      <c r="N627" s="179"/>
    </row>
    <row r="628" spans="10:14" x14ac:dyDescent="0.25">
      <c r="J628" s="179"/>
      <c r="K628" s="179"/>
      <c r="L628" s="179"/>
      <c r="M628" s="179"/>
      <c r="N628" s="179"/>
    </row>
    <row r="629" spans="10:14" x14ac:dyDescent="0.25">
      <c r="J629" s="179"/>
      <c r="K629" s="179"/>
      <c r="L629" s="179"/>
      <c r="M629" s="179"/>
      <c r="N629" s="179"/>
    </row>
    <row r="630" spans="10:14" x14ac:dyDescent="0.25">
      <c r="J630" s="179"/>
      <c r="K630" s="179"/>
      <c r="L630" s="179"/>
      <c r="M630" s="179"/>
      <c r="N630" s="179"/>
    </row>
    <row r="631" spans="10:14" x14ac:dyDescent="0.25">
      <c r="J631" s="179"/>
      <c r="K631" s="179"/>
      <c r="L631" s="179"/>
      <c r="M631" s="179"/>
      <c r="N631" s="179"/>
    </row>
    <row r="632" spans="10:14" x14ac:dyDescent="0.25">
      <c r="J632" s="179"/>
      <c r="K632" s="179"/>
      <c r="L632" s="179"/>
      <c r="M632" s="179"/>
      <c r="N632" s="179"/>
    </row>
    <row r="633" spans="10:14" x14ac:dyDescent="0.25">
      <c r="J633" s="179"/>
      <c r="K633" s="179"/>
      <c r="L633" s="179"/>
      <c r="M633" s="179"/>
      <c r="N633" s="179"/>
    </row>
    <row r="634" spans="10:14" x14ac:dyDescent="0.25">
      <c r="J634" s="179"/>
      <c r="K634" s="179"/>
      <c r="L634" s="179"/>
      <c r="M634" s="179"/>
      <c r="N634" s="179"/>
    </row>
    <row r="635" spans="10:14" x14ac:dyDescent="0.25">
      <c r="J635" s="179"/>
      <c r="K635" s="179"/>
      <c r="L635" s="179"/>
      <c r="M635" s="179"/>
      <c r="N635" s="179"/>
    </row>
    <row r="636" spans="10:14" x14ac:dyDescent="0.25">
      <c r="J636" s="179"/>
      <c r="K636" s="179"/>
      <c r="L636" s="179"/>
      <c r="M636" s="179"/>
      <c r="N636" s="179"/>
    </row>
    <row r="637" spans="10:14" x14ac:dyDescent="0.25">
      <c r="J637" s="179"/>
      <c r="K637" s="179"/>
      <c r="L637" s="179"/>
      <c r="M637" s="179"/>
      <c r="N637" s="179"/>
    </row>
    <row r="638" spans="10:14" x14ac:dyDescent="0.25">
      <c r="J638" s="179"/>
      <c r="K638" s="179"/>
      <c r="L638" s="179"/>
      <c r="M638" s="179"/>
      <c r="N638" s="179"/>
    </row>
    <row r="639" spans="10:14" x14ac:dyDescent="0.25">
      <c r="J639" s="179"/>
      <c r="K639" s="179"/>
      <c r="L639" s="179"/>
      <c r="M639" s="179"/>
      <c r="N639" s="179"/>
    </row>
    <row r="640" spans="10:14" x14ac:dyDescent="0.25">
      <c r="J640" s="179"/>
      <c r="K640" s="179"/>
      <c r="L640" s="179"/>
      <c r="M640" s="179"/>
      <c r="N640" s="179"/>
    </row>
    <row r="641" spans="10:14" x14ac:dyDescent="0.25">
      <c r="J641" s="179"/>
      <c r="K641" s="179"/>
      <c r="L641" s="179"/>
      <c r="M641" s="179"/>
      <c r="N641" s="179"/>
    </row>
    <row r="642" spans="10:14" x14ac:dyDescent="0.25">
      <c r="J642" s="179"/>
      <c r="K642" s="179"/>
      <c r="L642" s="179"/>
      <c r="M642" s="179"/>
      <c r="N642" s="179"/>
    </row>
    <row r="643" spans="10:14" x14ac:dyDescent="0.25">
      <c r="J643" s="179"/>
      <c r="K643" s="179"/>
      <c r="L643" s="179"/>
      <c r="M643" s="179"/>
      <c r="N643" s="179"/>
    </row>
    <row r="644" spans="10:14" x14ac:dyDescent="0.25">
      <c r="J644" s="179"/>
      <c r="K644" s="179"/>
      <c r="L644" s="179"/>
      <c r="M644" s="179"/>
      <c r="N644" s="179"/>
    </row>
    <row r="645" spans="10:14" x14ac:dyDescent="0.25">
      <c r="J645" s="179"/>
      <c r="K645" s="179"/>
      <c r="L645" s="179"/>
      <c r="M645" s="179"/>
      <c r="N645" s="179"/>
    </row>
    <row r="646" spans="10:14" x14ac:dyDescent="0.25">
      <c r="J646" s="179"/>
      <c r="K646" s="179"/>
      <c r="L646" s="179"/>
      <c r="M646" s="179"/>
      <c r="N646" s="179"/>
    </row>
    <row r="647" spans="10:14" x14ac:dyDescent="0.25">
      <c r="J647" s="179"/>
      <c r="K647" s="179"/>
      <c r="L647" s="179"/>
      <c r="M647" s="179"/>
      <c r="N647" s="179"/>
    </row>
    <row r="648" spans="10:14" x14ac:dyDescent="0.25">
      <c r="J648" s="179"/>
      <c r="K648" s="179"/>
      <c r="L648" s="179"/>
      <c r="M648" s="179"/>
      <c r="N648" s="179"/>
    </row>
    <row r="649" spans="10:14" x14ac:dyDescent="0.25">
      <c r="J649" s="179"/>
      <c r="K649" s="179"/>
      <c r="L649" s="179"/>
      <c r="M649" s="179"/>
      <c r="N649" s="179"/>
    </row>
    <row r="650" spans="10:14" x14ac:dyDescent="0.25">
      <c r="J650" s="179"/>
      <c r="K650" s="179"/>
      <c r="L650" s="179"/>
      <c r="M650" s="179"/>
      <c r="N650" s="179"/>
    </row>
    <row r="651" spans="10:14" x14ac:dyDescent="0.25">
      <c r="J651" s="179"/>
      <c r="K651" s="179"/>
      <c r="L651" s="179"/>
      <c r="M651" s="179"/>
      <c r="N651" s="179"/>
    </row>
    <row r="652" spans="10:14" x14ac:dyDescent="0.25">
      <c r="J652" s="179"/>
      <c r="K652" s="179"/>
      <c r="L652" s="179"/>
      <c r="M652" s="179"/>
      <c r="N652" s="179"/>
    </row>
    <row r="653" spans="10:14" x14ac:dyDescent="0.25">
      <c r="J653" s="179"/>
      <c r="K653" s="179"/>
      <c r="L653" s="179"/>
      <c r="M653" s="179"/>
      <c r="N653" s="179"/>
    </row>
    <row r="654" spans="10:14" x14ac:dyDescent="0.25">
      <c r="J654" s="179"/>
      <c r="K654" s="179"/>
      <c r="L654" s="179"/>
      <c r="M654" s="179"/>
      <c r="N654" s="179"/>
    </row>
    <row r="655" spans="10:14" x14ac:dyDescent="0.25">
      <c r="J655" s="179"/>
      <c r="K655" s="179"/>
      <c r="L655" s="179"/>
      <c r="M655" s="179"/>
      <c r="N655" s="179"/>
    </row>
    <row r="656" spans="10:14" x14ac:dyDescent="0.25">
      <c r="J656" s="179"/>
      <c r="K656" s="179"/>
      <c r="L656" s="179"/>
      <c r="M656" s="179"/>
      <c r="N656" s="179"/>
    </row>
    <row r="657" spans="10:14" x14ac:dyDescent="0.25">
      <c r="J657" s="179"/>
      <c r="K657" s="179"/>
      <c r="L657" s="179"/>
      <c r="M657" s="179"/>
      <c r="N657" s="179"/>
    </row>
    <row r="658" spans="10:14" x14ac:dyDescent="0.25">
      <c r="J658" s="179"/>
      <c r="K658" s="179"/>
      <c r="L658" s="179"/>
      <c r="M658" s="179"/>
      <c r="N658" s="179"/>
    </row>
    <row r="659" spans="10:14" x14ac:dyDescent="0.25">
      <c r="J659" s="179"/>
      <c r="K659" s="179"/>
      <c r="L659" s="179"/>
      <c r="M659" s="179"/>
      <c r="N659" s="179"/>
    </row>
    <row r="660" spans="10:14" x14ac:dyDescent="0.25">
      <c r="J660" s="179"/>
      <c r="K660" s="179"/>
      <c r="L660" s="179"/>
      <c r="M660" s="179"/>
      <c r="N660" s="179"/>
    </row>
    <row r="661" spans="10:14" x14ac:dyDescent="0.25">
      <c r="J661" s="179"/>
      <c r="K661" s="179"/>
      <c r="L661" s="179"/>
      <c r="M661" s="179"/>
      <c r="N661" s="179"/>
    </row>
    <row r="662" spans="10:14" x14ac:dyDescent="0.25">
      <c r="J662" s="179"/>
      <c r="K662" s="179"/>
      <c r="L662" s="179"/>
      <c r="M662" s="179"/>
      <c r="N662" s="179"/>
    </row>
    <row r="663" spans="10:14" x14ac:dyDescent="0.25">
      <c r="J663" s="179"/>
      <c r="K663" s="179"/>
      <c r="L663" s="179"/>
      <c r="M663" s="179"/>
      <c r="N663" s="179"/>
    </row>
    <row r="664" spans="10:14" x14ac:dyDescent="0.25">
      <c r="J664" s="179"/>
      <c r="K664" s="179"/>
      <c r="L664" s="179"/>
      <c r="M664" s="179"/>
      <c r="N664" s="179"/>
    </row>
    <row r="665" spans="10:14" x14ac:dyDescent="0.25">
      <c r="J665" s="179"/>
      <c r="K665" s="179"/>
      <c r="L665" s="179"/>
      <c r="M665" s="179"/>
      <c r="N665" s="179"/>
    </row>
    <row r="666" spans="10:14" x14ac:dyDescent="0.25">
      <c r="J666" s="179"/>
      <c r="K666" s="179"/>
      <c r="L666" s="179"/>
      <c r="M666" s="179"/>
      <c r="N666" s="179"/>
    </row>
    <row r="667" spans="10:14" x14ac:dyDescent="0.25">
      <c r="J667" s="179"/>
      <c r="K667" s="179"/>
      <c r="L667" s="179"/>
      <c r="M667" s="179"/>
      <c r="N667" s="179"/>
    </row>
    <row r="668" spans="10:14" x14ac:dyDescent="0.25">
      <c r="J668" s="179"/>
      <c r="K668" s="179"/>
      <c r="L668" s="179"/>
      <c r="M668" s="179"/>
      <c r="N668" s="179"/>
    </row>
    <row r="669" spans="10:14" x14ac:dyDescent="0.25">
      <c r="J669" s="179"/>
      <c r="K669" s="179"/>
      <c r="L669" s="179"/>
      <c r="M669" s="179"/>
      <c r="N669" s="179"/>
    </row>
    <row r="670" spans="10:14" x14ac:dyDescent="0.25">
      <c r="J670" s="179"/>
      <c r="K670" s="179"/>
      <c r="L670" s="179"/>
      <c r="M670" s="179"/>
      <c r="N670" s="179"/>
    </row>
    <row r="671" spans="10:14" x14ac:dyDescent="0.25">
      <c r="J671" s="179"/>
      <c r="K671" s="179"/>
      <c r="L671" s="179"/>
      <c r="M671" s="179"/>
      <c r="N671" s="179"/>
    </row>
    <row r="672" spans="10:14" x14ac:dyDescent="0.25">
      <c r="J672" s="179"/>
      <c r="K672" s="179"/>
      <c r="L672" s="179"/>
      <c r="M672" s="179"/>
      <c r="N672" s="179"/>
    </row>
    <row r="673" spans="10:14" x14ac:dyDescent="0.25">
      <c r="J673" s="179"/>
      <c r="K673" s="179"/>
      <c r="L673" s="179"/>
      <c r="M673" s="179"/>
      <c r="N673" s="179"/>
    </row>
    <row r="674" spans="10:14" x14ac:dyDescent="0.25">
      <c r="J674" s="179"/>
      <c r="K674" s="179"/>
      <c r="L674" s="179"/>
      <c r="M674" s="179"/>
      <c r="N674" s="179"/>
    </row>
    <row r="675" spans="10:14" x14ac:dyDescent="0.25">
      <c r="J675" s="179"/>
      <c r="K675" s="179"/>
      <c r="L675" s="179"/>
      <c r="M675" s="179"/>
      <c r="N675" s="179"/>
    </row>
    <row r="676" spans="10:14" x14ac:dyDescent="0.25">
      <c r="J676" s="179"/>
      <c r="K676" s="179"/>
      <c r="L676" s="179"/>
      <c r="M676" s="179"/>
      <c r="N676" s="179"/>
    </row>
    <row r="677" spans="10:14" x14ac:dyDescent="0.25">
      <c r="J677" s="179"/>
      <c r="K677" s="179"/>
      <c r="L677" s="179"/>
      <c r="M677" s="179"/>
      <c r="N677" s="179"/>
    </row>
    <row r="678" spans="10:14" x14ac:dyDescent="0.25">
      <c r="J678" s="179"/>
      <c r="K678" s="179"/>
      <c r="L678" s="179"/>
      <c r="M678" s="179"/>
      <c r="N678" s="179"/>
    </row>
    <row r="679" spans="10:14" x14ac:dyDescent="0.25">
      <c r="J679" s="179"/>
      <c r="K679" s="179"/>
      <c r="L679" s="179"/>
      <c r="M679" s="179"/>
      <c r="N679" s="179"/>
    </row>
    <row r="680" spans="10:14" x14ac:dyDescent="0.25">
      <c r="J680" s="179"/>
      <c r="K680" s="179"/>
      <c r="L680" s="179"/>
      <c r="M680" s="179"/>
      <c r="N680" s="179"/>
    </row>
    <row r="681" spans="10:14" x14ac:dyDescent="0.25">
      <c r="J681" s="179"/>
      <c r="K681" s="179"/>
      <c r="L681" s="179"/>
      <c r="M681" s="179"/>
      <c r="N681" s="179"/>
    </row>
    <row r="682" spans="10:14" x14ac:dyDescent="0.25">
      <c r="J682" s="179"/>
      <c r="K682" s="179"/>
      <c r="L682" s="179"/>
      <c r="M682" s="179"/>
      <c r="N682" s="179"/>
    </row>
    <row r="683" spans="10:14" x14ac:dyDescent="0.25">
      <c r="J683" s="179"/>
      <c r="K683" s="179"/>
      <c r="L683" s="179"/>
      <c r="M683" s="179"/>
      <c r="N683" s="179"/>
    </row>
    <row r="684" spans="10:14" x14ac:dyDescent="0.25">
      <c r="J684" s="179"/>
      <c r="K684" s="179"/>
      <c r="L684" s="179"/>
      <c r="M684" s="179"/>
      <c r="N684" s="179"/>
    </row>
    <row r="685" spans="10:14" x14ac:dyDescent="0.25">
      <c r="J685" s="179"/>
      <c r="K685" s="179"/>
      <c r="L685" s="179"/>
      <c r="M685" s="179"/>
      <c r="N685" s="179"/>
    </row>
    <row r="686" spans="10:14" x14ac:dyDescent="0.25">
      <c r="J686" s="179"/>
      <c r="K686" s="179"/>
      <c r="L686" s="179"/>
      <c r="M686" s="179"/>
      <c r="N686" s="179"/>
    </row>
    <row r="687" spans="10:14" x14ac:dyDescent="0.25">
      <c r="J687" s="179"/>
      <c r="K687" s="179"/>
      <c r="L687" s="179"/>
      <c r="M687" s="179"/>
      <c r="N687" s="179"/>
    </row>
    <row r="688" spans="10:14" x14ac:dyDescent="0.25">
      <c r="J688" s="179"/>
      <c r="K688" s="179"/>
      <c r="L688" s="179"/>
      <c r="M688" s="179"/>
      <c r="N688" s="179"/>
    </row>
    <row r="689" spans="10:14" x14ac:dyDescent="0.25">
      <c r="J689" s="179"/>
      <c r="K689" s="179"/>
      <c r="L689" s="179"/>
      <c r="M689" s="179"/>
      <c r="N689" s="179"/>
    </row>
    <row r="690" spans="10:14" x14ac:dyDescent="0.25">
      <c r="J690" s="179"/>
      <c r="K690" s="179"/>
      <c r="L690" s="179"/>
      <c r="M690" s="179"/>
      <c r="N690" s="179"/>
    </row>
    <row r="691" spans="10:14" x14ac:dyDescent="0.25">
      <c r="J691" s="179"/>
      <c r="K691" s="179"/>
      <c r="L691" s="179"/>
      <c r="M691" s="179"/>
      <c r="N691" s="179"/>
    </row>
    <row r="692" spans="10:14" x14ac:dyDescent="0.25">
      <c r="J692" s="179"/>
      <c r="K692" s="179"/>
      <c r="L692" s="179"/>
      <c r="M692" s="179"/>
      <c r="N692" s="179"/>
    </row>
    <row r="693" spans="10:14" x14ac:dyDescent="0.25">
      <c r="J693" s="179"/>
      <c r="K693" s="179"/>
      <c r="L693" s="179"/>
      <c r="M693" s="179"/>
      <c r="N693" s="179"/>
    </row>
    <row r="694" spans="10:14" x14ac:dyDescent="0.25">
      <c r="J694" s="179"/>
      <c r="K694" s="179"/>
      <c r="L694" s="179"/>
      <c r="M694" s="179"/>
      <c r="N694" s="179"/>
    </row>
    <row r="695" spans="10:14" x14ac:dyDescent="0.25">
      <c r="J695" s="179"/>
      <c r="K695" s="179"/>
      <c r="L695" s="179"/>
      <c r="M695" s="179"/>
      <c r="N695" s="179"/>
    </row>
    <row r="696" spans="10:14" x14ac:dyDescent="0.25">
      <c r="J696" s="179"/>
      <c r="K696" s="179"/>
      <c r="L696" s="179"/>
      <c r="M696" s="179"/>
      <c r="N696" s="179"/>
    </row>
    <row r="697" spans="10:14" x14ac:dyDescent="0.25">
      <c r="J697" s="179"/>
      <c r="K697" s="179"/>
      <c r="L697" s="179"/>
      <c r="M697" s="179"/>
      <c r="N697" s="179"/>
    </row>
    <row r="698" spans="10:14" x14ac:dyDescent="0.25">
      <c r="J698" s="179"/>
      <c r="K698" s="179"/>
      <c r="L698" s="179"/>
      <c r="M698" s="179"/>
      <c r="N698" s="179"/>
    </row>
    <row r="699" spans="10:14" x14ac:dyDescent="0.25">
      <c r="J699" s="179"/>
      <c r="K699" s="179"/>
      <c r="L699" s="179"/>
      <c r="M699" s="179"/>
      <c r="N699" s="179"/>
    </row>
    <row r="700" spans="10:14" x14ac:dyDescent="0.25">
      <c r="J700" s="179"/>
      <c r="K700" s="179"/>
      <c r="L700" s="179"/>
      <c r="M700" s="179"/>
      <c r="N700" s="179"/>
    </row>
    <row r="701" spans="10:14" x14ac:dyDescent="0.25">
      <c r="J701" s="179"/>
      <c r="K701" s="179"/>
      <c r="L701" s="179"/>
      <c r="M701" s="179"/>
      <c r="N701" s="179"/>
    </row>
    <row r="702" spans="10:14" x14ac:dyDescent="0.25">
      <c r="J702" s="179"/>
      <c r="K702" s="179"/>
      <c r="L702" s="179"/>
      <c r="M702" s="179"/>
      <c r="N702" s="179"/>
    </row>
    <row r="703" spans="10:14" x14ac:dyDescent="0.25">
      <c r="J703" s="179"/>
      <c r="K703" s="179"/>
      <c r="L703" s="179"/>
      <c r="M703" s="179"/>
      <c r="N703" s="179"/>
    </row>
    <row r="704" spans="10:14" x14ac:dyDescent="0.25">
      <c r="J704" s="179"/>
      <c r="K704" s="179"/>
      <c r="L704" s="179"/>
      <c r="M704" s="179"/>
      <c r="N704" s="179"/>
    </row>
    <row r="705" spans="10:14" x14ac:dyDescent="0.25">
      <c r="J705" s="179"/>
      <c r="K705" s="179"/>
      <c r="L705" s="179"/>
      <c r="M705" s="179"/>
      <c r="N705" s="179"/>
    </row>
    <row r="706" spans="10:14" x14ac:dyDescent="0.25">
      <c r="J706" s="179"/>
      <c r="K706" s="179"/>
      <c r="L706" s="179"/>
      <c r="M706" s="179"/>
      <c r="N706" s="179"/>
    </row>
    <row r="707" spans="10:14" x14ac:dyDescent="0.25">
      <c r="J707" s="179"/>
      <c r="K707" s="179"/>
      <c r="L707" s="179"/>
      <c r="M707" s="179"/>
      <c r="N707" s="179"/>
    </row>
    <row r="708" spans="10:14" x14ac:dyDescent="0.25">
      <c r="J708" s="179"/>
      <c r="K708" s="179"/>
      <c r="L708" s="179"/>
      <c r="M708" s="179"/>
      <c r="N708" s="179"/>
    </row>
    <row r="709" spans="10:14" x14ac:dyDescent="0.25">
      <c r="J709" s="179"/>
      <c r="K709" s="179"/>
      <c r="L709" s="179"/>
      <c r="M709" s="179"/>
      <c r="N709" s="179"/>
    </row>
    <row r="710" spans="10:14" x14ac:dyDescent="0.25">
      <c r="J710" s="179"/>
      <c r="K710" s="179"/>
      <c r="L710" s="179"/>
      <c r="M710" s="179"/>
      <c r="N710" s="179"/>
    </row>
    <row r="711" spans="10:14" x14ac:dyDescent="0.25">
      <c r="J711" s="179"/>
      <c r="K711" s="179"/>
      <c r="L711" s="179"/>
      <c r="M711" s="179"/>
      <c r="N711" s="179"/>
    </row>
    <row r="712" spans="10:14" x14ac:dyDescent="0.25">
      <c r="J712" s="179"/>
      <c r="K712" s="179"/>
      <c r="L712" s="179"/>
      <c r="M712" s="179"/>
      <c r="N712" s="179"/>
    </row>
    <row r="713" spans="10:14" x14ac:dyDescent="0.25">
      <c r="J713" s="179"/>
      <c r="K713" s="179"/>
      <c r="L713" s="179"/>
      <c r="M713" s="179"/>
      <c r="N713" s="179"/>
    </row>
    <row r="714" spans="10:14" x14ac:dyDescent="0.25">
      <c r="J714" s="179"/>
      <c r="K714" s="179"/>
      <c r="L714" s="179"/>
      <c r="M714" s="179"/>
      <c r="N714" s="179"/>
    </row>
    <row r="715" spans="10:14" x14ac:dyDescent="0.25">
      <c r="J715" s="179"/>
      <c r="K715" s="179"/>
      <c r="L715" s="179"/>
      <c r="M715" s="179"/>
      <c r="N715" s="179"/>
    </row>
    <row r="716" spans="10:14" x14ac:dyDescent="0.25">
      <c r="J716" s="179"/>
      <c r="K716" s="179"/>
      <c r="L716" s="179"/>
      <c r="M716" s="179"/>
      <c r="N716" s="179"/>
    </row>
    <row r="717" spans="10:14" x14ac:dyDescent="0.25">
      <c r="J717" s="179"/>
      <c r="K717" s="179"/>
      <c r="L717" s="179"/>
      <c r="M717" s="179"/>
      <c r="N717" s="179"/>
    </row>
    <row r="718" spans="10:14" x14ac:dyDescent="0.25">
      <c r="J718" s="179"/>
      <c r="K718" s="179"/>
      <c r="L718" s="179"/>
      <c r="M718" s="179"/>
      <c r="N718" s="179"/>
    </row>
    <row r="719" spans="10:14" x14ac:dyDescent="0.25">
      <c r="J719" s="179"/>
      <c r="K719" s="179"/>
      <c r="L719" s="179"/>
      <c r="M719" s="179"/>
      <c r="N719" s="179"/>
    </row>
    <row r="720" spans="10:14" x14ac:dyDescent="0.25">
      <c r="J720" s="179"/>
      <c r="K720" s="179"/>
      <c r="L720" s="179"/>
      <c r="M720" s="179"/>
      <c r="N720" s="179"/>
    </row>
    <row r="721" spans="10:14" x14ac:dyDescent="0.25">
      <c r="J721" s="179"/>
      <c r="K721" s="179"/>
      <c r="L721" s="179"/>
      <c r="M721" s="179"/>
      <c r="N721" s="179"/>
    </row>
    <row r="722" spans="10:14" x14ac:dyDescent="0.25">
      <c r="J722" s="179"/>
      <c r="K722" s="179"/>
      <c r="L722" s="179"/>
      <c r="M722" s="179"/>
      <c r="N722" s="179"/>
    </row>
    <row r="723" spans="10:14" x14ac:dyDescent="0.25">
      <c r="J723" s="179"/>
      <c r="K723" s="179"/>
      <c r="L723" s="179"/>
      <c r="M723" s="179"/>
      <c r="N723" s="179"/>
    </row>
    <row r="724" spans="10:14" x14ac:dyDescent="0.25">
      <c r="J724" s="179"/>
      <c r="K724" s="179"/>
      <c r="L724" s="179"/>
      <c r="M724" s="179"/>
      <c r="N724" s="179"/>
    </row>
    <row r="725" spans="10:14" x14ac:dyDescent="0.25">
      <c r="J725" s="179"/>
      <c r="K725" s="179"/>
      <c r="L725" s="179"/>
      <c r="M725" s="179"/>
      <c r="N725" s="179"/>
    </row>
    <row r="726" spans="10:14" x14ac:dyDescent="0.25">
      <c r="J726" s="179"/>
      <c r="K726" s="179"/>
      <c r="L726" s="179"/>
      <c r="M726" s="179"/>
      <c r="N726" s="179"/>
    </row>
    <row r="727" spans="10:14" x14ac:dyDescent="0.25">
      <c r="J727" s="179"/>
      <c r="K727" s="179"/>
      <c r="L727" s="179"/>
      <c r="M727" s="179"/>
      <c r="N727" s="179"/>
    </row>
    <row r="728" spans="10:14" x14ac:dyDescent="0.25">
      <c r="J728" s="179"/>
      <c r="K728" s="179"/>
      <c r="L728" s="179"/>
      <c r="M728" s="179"/>
      <c r="N728" s="179"/>
    </row>
    <row r="729" spans="10:14" x14ac:dyDescent="0.25">
      <c r="J729" s="179"/>
      <c r="K729" s="179"/>
      <c r="L729" s="179"/>
      <c r="M729" s="179"/>
      <c r="N729" s="179"/>
    </row>
    <row r="730" spans="10:14" x14ac:dyDescent="0.25">
      <c r="J730" s="179"/>
      <c r="K730" s="179"/>
      <c r="L730" s="179"/>
      <c r="M730" s="179"/>
      <c r="N730" s="179"/>
    </row>
    <row r="731" spans="10:14" x14ac:dyDescent="0.25">
      <c r="J731" s="179"/>
      <c r="K731" s="179"/>
      <c r="L731" s="179"/>
      <c r="M731" s="179"/>
      <c r="N731" s="179"/>
    </row>
    <row r="732" spans="10:14" x14ac:dyDescent="0.25">
      <c r="J732" s="179"/>
      <c r="K732" s="179"/>
      <c r="L732" s="179"/>
      <c r="M732" s="179"/>
      <c r="N732" s="179"/>
    </row>
    <row r="733" spans="10:14" x14ac:dyDescent="0.25">
      <c r="J733" s="179"/>
      <c r="K733" s="179"/>
      <c r="L733" s="179"/>
      <c r="M733" s="179"/>
      <c r="N733" s="179"/>
    </row>
    <row r="734" spans="10:14" x14ac:dyDescent="0.25">
      <c r="J734" s="179"/>
      <c r="K734" s="179"/>
      <c r="L734" s="179"/>
      <c r="M734" s="179"/>
      <c r="N734" s="179"/>
    </row>
    <row r="735" spans="10:14" x14ac:dyDescent="0.25">
      <c r="J735" s="179"/>
      <c r="K735" s="179"/>
      <c r="L735" s="179"/>
      <c r="M735" s="179"/>
      <c r="N735" s="179"/>
    </row>
    <row r="736" spans="10:14" x14ac:dyDescent="0.25">
      <c r="J736" s="179"/>
      <c r="K736" s="179"/>
      <c r="L736" s="179"/>
      <c r="M736" s="179"/>
      <c r="N736" s="179"/>
    </row>
    <row r="737" spans="10:14" x14ac:dyDescent="0.25">
      <c r="J737" s="179"/>
      <c r="K737" s="179"/>
      <c r="L737" s="179"/>
      <c r="M737" s="179"/>
      <c r="N737" s="179"/>
    </row>
    <row r="738" spans="10:14" x14ac:dyDescent="0.25">
      <c r="J738" s="179"/>
      <c r="K738" s="179"/>
      <c r="L738" s="179"/>
      <c r="M738" s="179"/>
      <c r="N738" s="179"/>
    </row>
    <row r="739" spans="10:14" x14ac:dyDescent="0.25">
      <c r="J739" s="179"/>
      <c r="K739" s="179"/>
      <c r="L739" s="179"/>
      <c r="M739" s="179"/>
      <c r="N739" s="179"/>
    </row>
    <row r="740" spans="10:14" x14ac:dyDescent="0.25">
      <c r="J740" s="179"/>
      <c r="K740" s="179"/>
      <c r="L740" s="179"/>
      <c r="M740" s="179"/>
      <c r="N740" s="179"/>
    </row>
    <row r="741" spans="10:14" x14ac:dyDescent="0.25">
      <c r="J741" s="179"/>
      <c r="K741" s="179"/>
      <c r="L741" s="179"/>
      <c r="M741" s="179"/>
      <c r="N741" s="179"/>
    </row>
    <row r="742" spans="10:14" x14ac:dyDescent="0.25">
      <c r="J742" s="179"/>
      <c r="K742" s="179"/>
      <c r="L742" s="179"/>
      <c r="M742" s="179"/>
      <c r="N742" s="179"/>
    </row>
    <row r="743" spans="10:14" x14ac:dyDescent="0.25">
      <c r="J743" s="179"/>
      <c r="K743" s="179"/>
      <c r="L743" s="179"/>
      <c r="M743" s="179"/>
      <c r="N743" s="179"/>
    </row>
    <row r="744" spans="10:14" x14ac:dyDescent="0.25">
      <c r="J744" s="179"/>
      <c r="K744" s="179"/>
      <c r="L744" s="179"/>
      <c r="M744" s="179"/>
      <c r="N744" s="179"/>
    </row>
    <row r="745" spans="10:14" x14ac:dyDescent="0.25">
      <c r="J745" s="179"/>
      <c r="K745" s="179"/>
      <c r="L745" s="179"/>
      <c r="M745" s="179"/>
      <c r="N745" s="179"/>
    </row>
    <row r="746" spans="10:14" x14ac:dyDescent="0.25">
      <c r="J746" s="179"/>
      <c r="K746" s="179"/>
      <c r="L746" s="179"/>
      <c r="M746" s="179"/>
      <c r="N746" s="179"/>
    </row>
    <row r="747" spans="10:14" x14ac:dyDescent="0.25">
      <c r="J747" s="179"/>
      <c r="K747" s="179"/>
      <c r="L747" s="179"/>
      <c r="M747" s="179"/>
      <c r="N747" s="179"/>
    </row>
    <row r="748" spans="10:14" x14ac:dyDescent="0.25">
      <c r="J748" s="179"/>
      <c r="K748" s="179"/>
      <c r="L748" s="179"/>
      <c r="M748" s="179"/>
      <c r="N748" s="179"/>
    </row>
    <row r="749" spans="10:14" x14ac:dyDescent="0.25">
      <c r="J749" s="179"/>
      <c r="K749" s="179"/>
      <c r="L749" s="179"/>
      <c r="M749" s="179"/>
      <c r="N749" s="179"/>
    </row>
    <row r="750" spans="10:14" x14ac:dyDescent="0.25">
      <c r="J750" s="179"/>
      <c r="K750" s="179"/>
      <c r="L750" s="179"/>
      <c r="M750" s="179"/>
      <c r="N750" s="179"/>
    </row>
    <row r="751" spans="10:14" x14ac:dyDescent="0.25">
      <c r="J751" s="179"/>
      <c r="K751" s="179"/>
      <c r="L751" s="179"/>
      <c r="M751" s="179"/>
      <c r="N751" s="179"/>
    </row>
    <row r="752" spans="10:14" x14ac:dyDescent="0.25">
      <c r="J752" s="179"/>
      <c r="K752" s="179"/>
      <c r="L752" s="179"/>
      <c r="M752" s="179"/>
      <c r="N752" s="179"/>
    </row>
    <row r="753" spans="10:14" x14ac:dyDescent="0.25">
      <c r="J753" s="179"/>
      <c r="K753" s="179"/>
      <c r="L753" s="179"/>
      <c r="M753" s="179"/>
      <c r="N753" s="179"/>
    </row>
    <row r="754" spans="10:14" x14ac:dyDescent="0.25">
      <c r="J754" s="179"/>
      <c r="K754" s="179"/>
      <c r="L754" s="179"/>
      <c r="M754" s="179"/>
      <c r="N754" s="179"/>
    </row>
    <row r="755" spans="10:14" x14ac:dyDescent="0.25">
      <c r="J755" s="179"/>
      <c r="K755" s="179"/>
      <c r="L755" s="179"/>
      <c r="M755" s="179"/>
      <c r="N755" s="179"/>
    </row>
    <row r="756" spans="10:14" x14ac:dyDescent="0.25">
      <c r="J756" s="179"/>
      <c r="K756" s="179"/>
      <c r="L756" s="179"/>
      <c r="M756" s="179"/>
      <c r="N756" s="179"/>
    </row>
    <row r="757" spans="10:14" x14ac:dyDescent="0.25">
      <c r="J757" s="179"/>
      <c r="K757" s="179"/>
      <c r="L757" s="179"/>
      <c r="M757" s="179"/>
      <c r="N757" s="179"/>
    </row>
    <row r="758" spans="10:14" x14ac:dyDescent="0.25">
      <c r="J758" s="179"/>
      <c r="K758" s="179"/>
      <c r="L758" s="179"/>
      <c r="M758" s="179"/>
      <c r="N758" s="179"/>
    </row>
    <row r="759" spans="10:14" x14ac:dyDescent="0.25">
      <c r="J759" s="179"/>
      <c r="K759" s="179"/>
      <c r="L759" s="179"/>
      <c r="M759" s="179"/>
      <c r="N759" s="179"/>
    </row>
    <row r="760" spans="10:14" x14ac:dyDescent="0.25">
      <c r="J760" s="179"/>
      <c r="K760" s="179"/>
      <c r="L760" s="179"/>
      <c r="M760" s="179"/>
      <c r="N760" s="179"/>
    </row>
    <row r="761" spans="10:14" x14ac:dyDescent="0.25">
      <c r="J761" s="179"/>
      <c r="K761" s="179"/>
      <c r="L761" s="179"/>
      <c r="M761" s="179"/>
      <c r="N761" s="179"/>
    </row>
    <row r="762" spans="10:14" x14ac:dyDescent="0.25">
      <c r="J762" s="179"/>
      <c r="K762" s="179"/>
      <c r="L762" s="179"/>
      <c r="M762" s="179"/>
      <c r="N762" s="179"/>
    </row>
    <row r="763" spans="10:14" x14ac:dyDescent="0.25">
      <c r="J763" s="179"/>
      <c r="K763" s="179"/>
      <c r="L763" s="179"/>
      <c r="M763" s="179"/>
      <c r="N763" s="179"/>
    </row>
    <row r="764" spans="10:14" x14ac:dyDescent="0.25">
      <c r="J764" s="179"/>
      <c r="K764" s="179"/>
      <c r="L764" s="179"/>
      <c r="M764" s="179"/>
      <c r="N764" s="179"/>
    </row>
    <row r="765" spans="10:14" x14ac:dyDescent="0.25">
      <c r="J765" s="179"/>
      <c r="K765" s="179"/>
      <c r="L765" s="179"/>
      <c r="M765" s="179"/>
      <c r="N765" s="179"/>
    </row>
    <row r="766" spans="10:14" x14ac:dyDescent="0.25">
      <c r="J766" s="179"/>
      <c r="K766" s="179"/>
      <c r="L766" s="179"/>
      <c r="M766" s="179"/>
      <c r="N766" s="179"/>
    </row>
    <row r="767" spans="10:14" x14ac:dyDescent="0.25">
      <c r="J767" s="179"/>
      <c r="K767" s="179"/>
      <c r="L767" s="179"/>
      <c r="M767" s="179"/>
      <c r="N767" s="179"/>
    </row>
    <row r="768" spans="10:14" x14ac:dyDescent="0.25">
      <c r="J768" s="179"/>
      <c r="K768" s="179"/>
      <c r="L768" s="179"/>
      <c r="M768" s="179"/>
      <c r="N768" s="179"/>
    </row>
    <row r="769" spans="10:14" x14ac:dyDescent="0.25">
      <c r="J769" s="179"/>
      <c r="K769" s="179"/>
      <c r="L769" s="179"/>
      <c r="M769" s="179"/>
      <c r="N769" s="179"/>
    </row>
    <row r="770" spans="10:14" x14ac:dyDescent="0.25">
      <c r="J770" s="179"/>
      <c r="K770" s="179"/>
      <c r="L770" s="179"/>
      <c r="M770" s="179"/>
      <c r="N770" s="179"/>
    </row>
    <row r="771" spans="10:14" x14ac:dyDescent="0.25">
      <c r="J771" s="179"/>
      <c r="K771" s="179"/>
      <c r="L771" s="179"/>
      <c r="M771" s="179"/>
      <c r="N771" s="179"/>
    </row>
    <row r="772" spans="10:14" x14ac:dyDescent="0.25">
      <c r="J772" s="179"/>
      <c r="K772" s="179"/>
      <c r="L772" s="179"/>
      <c r="M772" s="179"/>
      <c r="N772" s="179"/>
    </row>
    <row r="773" spans="10:14" x14ac:dyDescent="0.25">
      <c r="J773" s="179"/>
      <c r="K773" s="179"/>
      <c r="L773" s="179"/>
      <c r="M773" s="179"/>
      <c r="N773" s="179"/>
    </row>
    <row r="774" spans="10:14" x14ac:dyDescent="0.25">
      <c r="J774" s="179"/>
      <c r="K774" s="179"/>
      <c r="L774" s="179"/>
      <c r="M774" s="179"/>
      <c r="N774" s="179"/>
    </row>
    <row r="775" spans="10:14" x14ac:dyDescent="0.25">
      <c r="J775" s="179"/>
      <c r="K775" s="179"/>
      <c r="L775" s="179"/>
      <c r="M775" s="179"/>
      <c r="N775" s="179"/>
    </row>
    <row r="776" spans="10:14" x14ac:dyDescent="0.25">
      <c r="J776" s="179"/>
      <c r="K776" s="179"/>
      <c r="L776" s="179"/>
      <c r="M776" s="179"/>
      <c r="N776" s="179"/>
    </row>
    <row r="777" spans="10:14" x14ac:dyDescent="0.25">
      <c r="J777" s="179"/>
      <c r="K777" s="179"/>
      <c r="L777" s="179"/>
      <c r="M777" s="179"/>
      <c r="N777" s="179"/>
    </row>
    <row r="778" spans="10:14" x14ac:dyDescent="0.25">
      <c r="J778" s="179"/>
      <c r="K778" s="179"/>
      <c r="L778" s="179"/>
      <c r="M778" s="179"/>
      <c r="N778" s="179"/>
    </row>
    <row r="779" spans="10:14" x14ac:dyDescent="0.25">
      <c r="J779" s="179"/>
      <c r="K779" s="179"/>
      <c r="L779" s="179"/>
      <c r="M779" s="179"/>
      <c r="N779" s="179"/>
    </row>
    <row r="780" spans="10:14" x14ac:dyDescent="0.25">
      <c r="J780" s="179"/>
      <c r="K780" s="179"/>
      <c r="L780" s="179"/>
      <c r="M780" s="179"/>
      <c r="N780" s="179"/>
    </row>
    <row r="781" spans="10:14" x14ac:dyDescent="0.25">
      <c r="J781" s="179"/>
      <c r="K781" s="179"/>
      <c r="L781" s="179"/>
      <c r="M781" s="179"/>
      <c r="N781" s="179"/>
    </row>
    <row r="782" spans="10:14" x14ac:dyDescent="0.25">
      <c r="J782" s="179"/>
      <c r="K782" s="179"/>
      <c r="L782" s="179"/>
      <c r="M782" s="179"/>
      <c r="N782" s="179"/>
    </row>
    <row r="783" spans="10:14" x14ac:dyDescent="0.25">
      <c r="J783" s="179"/>
      <c r="K783" s="179"/>
      <c r="L783" s="179"/>
      <c r="M783" s="179"/>
      <c r="N783" s="179"/>
    </row>
    <row r="784" spans="10:14" x14ac:dyDescent="0.25">
      <c r="J784" s="179"/>
      <c r="K784" s="179"/>
      <c r="L784" s="179"/>
      <c r="M784" s="179"/>
      <c r="N784" s="179"/>
    </row>
    <row r="785" spans="10:14" x14ac:dyDescent="0.25">
      <c r="J785" s="179"/>
      <c r="K785" s="179"/>
      <c r="L785" s="179"/>
      <c r="M785" s="179"/>
      <c r="N785" s="179"/>
    </row>
    <row r="786" spans="10:14" x14ac:dyDescent="0.25">
      <c r="J786" s="179"/>
      <c r="K786" s="179"/>
      <c r="L786" s="179"/>
      <c r="M786" s="179"/>
      <c r="N786" s="179"/>
    </row>
    <row r="787" spans="10:14" x14ac:dyDescent="0.25">
      <c r="J787" s="179"/>
      <c r="K787" s="179"/>
      <c r="L787" s="179"/>
      <c r="M787" s="179"/>
      <c r="N787" s="179"/>
    </row>
    <row r="788" spans="10:14" x14ac:dyDescent="0.25">
      <c r="J788" s="179"/>
      <c r="K788" s="179"/>
      <c r="L788" s="179"/>
      <c r="M788" s="179"/>
      <c r="N788" s="179"/>
    </row>
    <row r="789" spans="10:14" x14ac:dyDescent="0.25">
      <c r="J789" s="179"/>
      <c r="K789" s="179"/>
      <c r="L789" s="179"/>
      <c r="M789" s="179"/>
      <c r="N789" s="179"/>
    </row>
    <row r="790" spans="10:14" x14ac:dyDescent="0.25">
      <c r="J790" s="179"/>
      <c r="K790" s="179"/>
      <c r="L790" s="179"/>
      <c r="M790" s="179"/>
      <c r="N790" s="179"/>
    </row>
    <row r="791" spans="10:14" x14ac:dyDescent="0.25">
      <c r="J791" s="179"/>
      <c r="K791" s="179"/>
      <c r="L791" s="179"/>
      <c r="M791" s="179"/>
      <c r="N791" s="179"/>
    </row>
    <row r="792" spans="10:14" x14ac:dyDescent="0.25">
      <c r="J792" s="179"/>
      <c r="K792" s="179"/>
      <c r="L792" s="179"/>
      <c r="M792" s="179"/>
      <c r="N792" s="179"/>
    </row>
    <row r="793" spans="10:14" x14ac:dyDescent="0.25">
      <c r="J793" s="179"/>
      <c r="K793" s="179"/>
      <c r="L793" s="179"/>
      <c r="M793" s="179"/>
      <c r="N793" s="179"/>
    </row>
    <row r="794" spans="10:14" x14ac:dyDescent="0.25">
      <c r="J794" s="179"/>
      <c r="K794" s="179"/>
      <c r="L794" s="179"/>
      <c r="M794" s="179"/>
      <c r="N794" s="179"/>
    </row>
    <row r="795" spans="10:14" x14ac:dyDescent="0.25">
      <c r="J795" s="179"/>
      <c r="K795" s="179"/>
      <c r="L795" s="179"/>
      <c r="M795" s="179"/>
      <c r="N795" s="179"/>
    </row>
    <row r="796" spans="10:14" x14ac:dyDescent="0.25">
      <c r="J796" s="179"/>
      <c r="K796" s="179"/>
      <c r="L796" s="179"/>
      <c r="M796" s="179"/>
      <c r="N796" s="179"/>
    </row>
    <row r="797" spans="10:14" x14ac:dyDescent="0.25">
      <c r="J797" s="179"/>
      <c r="K797" s="179"/>
      <c r="L797" s="179"/>
      <c r="M797" s="179"/>
      <c r="N797" s="179"/>
    </row>
    <row r="798" spans="10:14" x14ac:dyDescent="0.25">
      <c r="J798" s="179"/>
      <c r="K798" s="179"/>
      <c r="L798" s="179"/>
      <c r="M798" s="179"/>
      <c r="N798" s="179"/>
    </row>
    <row r="799" spans="10:14" x14ac:dyDescent="0.25">
      <c r="J799" s="179"/>
      <c r="K799" s="179"/>
      <c r="L799" s="179"/>
      <c r="M799" s="179"/>
      <c r="N799" s="179"/>
    </row>
    <row r="800" spans="10:14" x14ac:dyDescent="0.25">
      <c r="J800" s="179"/>
      <c r="K800" s="179"/>
      <c r="L800" s="179"/>
      <c r="M800" s="179"/>
      <c r="N800" s="179"/>
    </row>
    <row r="801" spans="10:14" x14ac:dyDescent="0.25">
      <c r="J801" s="179"/>
      <c r="K801" s="179"/>
      <c r="L801" s="179"/>
      <c r="M801" s="179"/>
      <c r="N801" s="179"/>
    </row>
    <row r="802" spans="10:14" x14ac:dyDescent="0.25">
      <c r="J802" s="179"/>
      <c r="K802" s="179"/>
      <c r="L802" s="179"/>
      <c r="M802" s="179"/>
      <c r="N802" s="179"/>
    </row>
    <row r="803" spans="10:14" x14ac:dyDescent="0.25">
      <c r="J803" s="179"/>
      <c r="K803" s="179"/>
      <c r="L803" s="179"/>
      <c r="M803" s="179"/>
      <c r="N803" s="179"/>
    </row>
    <row r="804" spans="10:14" x14ac:dyDescent="0.25">
      <c r="J804" s="179"/>
      <c r="K804" s="179"/>
      <c r="L804" s="179"/>
      <c r="M804" s="179"/>
      <c r="N804" s="179"/>
    </row>
    <row r="805" spans="10:14" x14ac:dyDescent="0.25">
      <c r="J805" s="179"/>
      <c r="K805" s="179"/>
      <c r="L805" s="179"/>
      <c r="M805" s="179"/>
      <c r="N805" s="179"/>
    </row>
    <row r="806" spans="10:14" x14ac:dyDescent="0.25">
      <c r="J806" s="179"/>
      <c r="K806" s="179"/>
      <c r="L806" s="179"/>
      <c r="M806" s="179"/>
      <c r="N806" s="179"/>
    </row>
    <row r="807" spans="10:14" x14ac:dyDescent="0.25">
      <c r="J807" s="179"/>
      <c r="K807" s="179"/>
      <c r="L807" s="179"/>
      <c r="M807" s="179"/>
      <c r="N807" s="17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1"/>
  <sheetViews>
    <sheetView workbookViewId="0"/>
  </sheetViews>
  <sheetFormatPr defaultRowHeight="13.2" x14ac:dyDescent="0.25"/>
  <cols>
    <col min="1" max="1" width="10.5546875" customWidth="1"/>
  </cols>
  <sheetData>
    <row r="1" spans="1:10" x14ac:dyDescent="0.25">
      <c r="A1">
        <v>12</v>
      </c>
      <c r="B1" s="9"/>
    </row>
    <row r="2" spans="1:10" x14ac:dyDescent="0.25">
      <c r="B2" s="9"/>
    </row>
    <row r="3" spans="1:10" x14ac:dyDescent="0.25">
      <c r="A3" s="8" t="s">
        <v>670</v>
      </c>
    </row>
    <row r="4" spans="1:10" x14ac:dyDescent="0.25">
      <c r="A4" s="9">
        <v>39783</v>
      </c>
      <c r="B4" t="s">
        <v>669</v>
      </c>
    </row>
    <row r="5" spans="1:10" x14ac:dyDescent="0.25">
      <c r="A5" s="9"/>
    </row>
    <row r="6" spans="1:10" x14ac:dyDescent="0.25">
      <c r="A6" t="s">
        <v>746</v>
      </c>
      <c r="J6" s="6" t="s">
        <v>747</v>
      </c>
    </row>
    <row r="7" spans="1:10" x14ac:dyDescent="0.25">
      <c r="A7" t="s">
        <v>749</v>
      </c>
      <c r="J7" s="6"/>
    </row>
    <row r="9" spans="1:10" x14ac:dyDescent="0.25">
      <c r="A9" s="9">
        <v>40921</v>
      </c>
      <c r="B9" t="s">
        <v>753</v>
      </c>
      <c r="C9" t="s">
        <v>754</v>
      </c>
    </row>
    <row r="10" spans="1:10" x14ac:dyDescent="0.25">
      <c r="A10" s="9">
        <v>41464</v>
      </c>
      <c r="B10" t="s">
        <v>755</v>
      </c>
      <c r="C10" t="s">
        <v>756</v>
      </c>
    </row>
    <row r="11" spans="1:10" x14ac:dyDescent="0.25">
      <c r="A11" s="9">
        <v>43272</v>
      </c>
      <c r="B11" s="217" t="s">
        <v>1088</v>
      </c>
      <c r="C11" s="217" t="s">
        <v>1089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30"/>
  <sheetViews>
    <sheetView workbookViewId="0">
      <selection sqref="A1:B1"/>
    </sheetView>
  </sheetViews>
  <sheetFormatPr defaultRowHeight="13.2" x14ac:dyDescent="0.25"/>
  <cols>
    <col min="2" max="2" width="9.6640625" style="7" customWidth="1"/>
    <col min="3" max="3" width="40.88671875" style="3" customWidth="1"/>
    <col min="4" max="4" width="7.44140625" style="3" bestFit="1" customWidth="1"/>
    <col min="5" max="5" width="14.33203125" customWidth="1"/>
    <col min="7" max="7" width="23.88671875" customWidth="1"/>
    <col min="11" max="11" width="37.109375" bestFit="1" customWidth="1"/>
    <col min="12" max="12" width="4" bestFit="1" customWidth="1"/>
    <col min="13" max="13" width="7.5546875" bestFit="1" customWidth="1"/>
    <col min="14" max="14" width="11.109375" bestFit="1" customWidth="1"/>
  </cols>
  <sheetData>
    <row r="1" spans="1:14" ht="13.8" x14ac:dyDescent="0.25">
      <c r="A1" s="10" t="s">
        <v>666</v>
      </c>
      <c r="B1" s="11" t="s">
        <v>40</v>
      </c>
      <c r="C1" s="11" t="s">
        <v>41</v>
      </c>
      <c r="D1" s="11" t="s">
        <v>42</v>
      </c>
      <c r="E1" s="11" t="s">
        <v>671</v>
      </c>
      <c r="F1" s="11" t="s">
        <v>672</v>
      </c>
      <c r="K1" s="261" t="s">
        <v>742</v>
      </c>
      <c r="L1" s="261"/>
    </row>
    <row r="2" spans="1:14" x14ac:dyDescent="0.25">
      <c r="A2" s="10">
        <v>128</v>
      </c>
      <c r="B2" s="11" t="s">
        <v>263</v>
      </c>
      <c r="C2" s="11" t="s">
        <v>264</v>
      </c>
      <c r="D2" s="11">
        <v>20</v>
      </c>
      <c r="E2" s="17" t="s">
        <v>673</v>
      </c>
      <c r="F2" s="10">
        <v>118</v>
      </c>
      <c r="H2">
        <v>15</v>
      </c>
      <c r="K2" s="8" t="s">
        <v>743</v>
      </c>
      <c r="L2" s="8" t="s">
        <v>744</v>
      </c>
      <c r="M2" s="6" t="s">
        <v>695</v>
      </c>
    </row>
    <row r="3" spans="1:14" x14ac:dyDescent="0.25">
      <c r="A3" s="10">
        <v>129</v>
      </c>
      <c r="B3" s="11" t="s">
        <v>265</v>
      </c>
      <c r="C3" s="11" t="s">
        <v>266</v>
      </c>
      <c r="D3" s="11">
        <v>25</v>
      </c>
      <c r="E3" s="18" t="s">
        <v>673</v>
      </c>
      <c r="F3" s="10">
        <v>118</v>
      </c>
      <c r="H3">
        <v>15</v>
      </c>
      <c r="K3" s="41" t="s">
        <v>673</v>
      </c>
      <c r="L3">
        <v>118</v>
      </c>
      <c r="M3">
        <v>14</v>
      </c>
    </row>
    <row r="4" spans="1:14" x14ac:dyDescent="0.25">
      <c r="A4" s="10">
        <v>130</v>
      </c>
      <c r="B4" s="11" t="s">
        <v>267</v>
      </c>
      <c r="C4" s="11" t="s">
        <v>268</v>
      </c>
      <c r="D4" s="11">
        <v>30</v>
      </c>
      <c r="E4" s="17" t="s">
        <v>673</v>
      </c>
      <c r="F4" s="10">
        <v>118</v>
      </c>
      <c r="H4">
        <v>15</v>
      </c>
      <c r="K4" s="6" t="s">
        <v>674</v>
      </c>
      <c r="L4">
        <v>40</v>
      </c>
      <c r="M4">
        <v>47</v>
      </c>
    </row>
    <row r="5" spans="1:14" x14ac:dyDescent="0.25">
      <c r="A5" s="10">
        <v>131</v>
      </c>
      <c r="B5" s="11" t="s">
        <v>269</v>
      </c>
      <c r="C5" s="11" t="s">
        <v>270</v>
      </c>
      <c r="D5" s="11">
        <v>34</v>
      </c>
      <c r="E5" s="17" t="s">
        <v>673</v>
      </c>
      <c r="F5" s="10">
        <v>118</v>
      </c>
      <c r="H5">
        <v>15</v>
      </c>
      <c r="K5" s="6" t="s">
        <v>739</v>
      </c>
      <c r="L5">
        <v>115</v>
      </c>
      <c r="M5">
        <v>75</v>
      </c>
    </row>
    <row r="6" spans="1:14" x14ac:dyDescent="0.25">
      <c r="A6" s="10">
        <v>132</v>
      </c>
      <c r="B6" s="11" t="s">
        <v>271</v>
      </c>
      <c r="C6" s="11" t="s">
        <v>272</v>
      </c>
      <c r="D6" s="11">
        <v>36</v>
      </c>
      <c r="E6" s="17" t="s">
        <v>673</v>
      </c>
      <c r="F6" s="10">
        <v>118</v>
      </c>
      <c r="H6">
        <v>15</v>
      </c>
      <c r="K6" s="6" t="s">
        <v>699</v>
      </c>
      <c r="L6">
        <v>121</v>
      </c>
      <c r="M6">
        <v>17</v>
      </c>
    </row>
    <row r="7" spans="1:14" x14ac:dyDescent="0.25">
      <c r="A7" s="10">
        <v>133</v>
      </c>
      <c r="B7" s="11" t="s">
        <v>273</v>
      </c>
      <c r="C7" s="11" t="s">
        <v>274</v>
      </c>
      <c r="D7" s="11">
        <v>40</v>
      </c>
      <c r="E7" s="17" t="s">
        <v>673</v>
      </c>
      <c r="F7" s="10">
        <v>118</v>
      </c>
      <c r="H7">
        <v>15</v>
      </c>
      <c r="K7" s="6" t="s">
        <v>748</v>
      </c>
      <c r="L7">
        <v>117</v>
      </c>
      <c r="M7">
        <v>95</v>
      </c>
    </row>
    <row r="8" spans="1:14" x14ac:dyDescent="0.25">
      <c r="A8" s="10">
        <v>134</v>
      </c>
      <c r="B8" s="11" t="s">
        <v>275</v>
      </c>
      <c r="C8" s="11" t="s">
        <v>276</v>
      </c>
      <c r="D8" s="11">
        <v>42</v>
      </c>
      <c r="E8" s="17" t="s">
        <v>673</v>
      </c>
      <c r="F8" s="10">
        <v>118</v>
      </c>
      <c r="H8">
        <v>15</v>
      </c>
      <c r="K8" s="6" t="s">
        <v>678</v>
      </c>
      <c r="L8">
        <v>119</v>
      </c>
      <c r="M8">
        <v>92</v>
      </c>
    </row>
    <row r="9" spans="1:14" x14ac:dyDescent="0.25">
      <c r="A9" s="10">
        <v>135</v>
      </c>
      <c r="B9" s="11" t="s">
        <v>277</v>
      </c>
      <c r="C9" s="11" t="s">
        <v>278</v>
      </c>
      <c r="D9" s="11">
        <v>45</v>
      </c>
      <c r="E9" s="17" t="s">
        <v>673</v>
      </c>
      <c r="F9" s="10">
        <v>118</v>
      </c>
      <c r="H9">
        <v>15</v>
      </c>
      <c r="K9" s="6" t="s">
        <v>677</v>
      </c>
      <c r="L9">
        <v>120</v>
      </c>
      <c r="M9">
        <v>46</v>
      </c>
    </row>
    <row r="10" spans="1:14" x14ac:dyDescent="0.25">
      <c r="A10" s="10">
        <v>136</v>
      </c>
      <c r="B10" s="11" t="s">
        <v>279</v>
      </c>
      <c r="C10" s="11" t="s">
        <v>280</v>
      </c>
      <c r="D10" s="11">
        <v>50</v>
      </c>
      <c r="E10" s="17" t="s">
        <v>673</v>
      </c>
      <c r="F10" s="10">
        <v>118</v>
      </c>
      <c r="H10">
        <v>15</v>
      </c>
      <c r="K10" s="6" t="s">
        <v>766</v>
      </c>
      <c r="L10">
        <v>308</v>
      </c>
      <c r="M10">
        <v>80</v>
      </c>
      <c r="N10" s="6" t="s">
        <v>767</v>
      </c>
    </row>
    <row r="11" spans="1:14" x14ac:dyDescent="0.25">
      <c r="A11" s="10">
        <v>137</v>
      </c>
      <c r="B11" s="11" t="s">
        <v>281</v>
      </c>
      <c r="C11" s="11" t="s">
        <v>282</v>
      </c>
      <c r="D11" s="11">
        <v>52</v>
      </c>
      <c r="E11" s="17" t="s">
        <v>673</v>
      </c>
      <c r="F11" s="10">
        <v>118</v>
      </c>
      <c r="H11">
        <v>15</v>
      </c>
      <c r="K11" s="6" t="s">
        <v>768</v>
      </c>
      <c r="L11">
        <v>308</v>
      </c>
      <c r="M11">
        <v>80</v>
      </c>
      <c r="N11" s="6" t="s">
        <v>769</v>
      </c>
    </row>
    <row r="12" spans="1:14" x14ac:dyDescent="0.25">
      <c r="A12" s="10">
        <v>138</v>
      </c>
      <c r="B12" s="11" t="s">
        <v>283</v>
      </c>
      <c r="C12" s="11" t="s">
        <v>284</v>
      </c>
      <c r="D12" s="11">
        <v>55</v>
      </c>
      <c r="E12" s="17" t="s">
        <v>673</v>
      </c>
      <c r="F12" s="10">
        <v>118</v>
      </c>
      <c r="H12">
        <v>15</v>
      </c>
      <c r="K12" s="6" t="s">
        <v>770</v>
      </c>
      <c r="L12">
        <v>308</v>
      </c>
      <c r="M12">
        <v>80</v>
      </c>
      <c r="N12" s="6" t="s">
        <v>771</v>
      </c>
    </row>
    <row r="13" spans="1:14" x14ac:dyDescent="0.25">
      <c r="A13" s="10">
        <v>139</v>
      </c>
      <c r="B13" s="11" t="s">
        <v>285</v>
      </c>
      <c r="C13" s="11" t="s">
        <v>286</v>
      </c>
      <c r="D13" s="11">
        <v>60</v>
      </c>
      <c r="E13" s="17" t="s">
        <v>673</v>
      </c>
      <c r="F13" s="10">
        <v>118</v>
      </c>
      <c r="H13">
        <v>15</v>
      </c>
      <c r="K13" s="6" t="s">
        <v>745</v>
      </c>
      <c r="L13">
        <v>122</v>
      </c>
      <c r="M13">
        <v>0</v>
      </c>
    </row>
    <row r="14" spans="1:14" x14ac:dyDescent="0.25">
      <c r="A14" s="10">
        <v>140</v>
      </c>
      <c r="B14" s="11" t="s">
        <v>287</v>
      </c>
      <c r="C14" s="11" t="s">
        <v>288</v>
      </c>
      <c r="D14" s="11">
        <v>65</v>
      </c>
      <c r="E14" s="17" t="s">
        <v>673</v>
      </c>
      <c r="F14" s="10">
        <v>118</v>
      </c>
      <c r="H14">
        <v>15</v>
      </c>
    </row>
    <row r="15" spans="1:14" x14ac:dyDescent="0.25">
      <c r="A15" s="10">
        <v>141</v>
      </c>
      <c r="B15" s="11" t="s">
        <v>289</v>
      </c>
      <c r="C15" s="11" t="s">
        <v>290</v>
      </c>
      <c r="D15" s="11">
        <v>67</v>
      </c>
      <c r="E15" s="17" t="s">
        <v>673</v>
      </c>
      <c r="F15" s="10">
        <v>118</v>
      </c>
      <c r="H15">
        <v>15</v>
      </c>
    </row>
    <row r="16" spans="1:14" x14ac:dyDescent="0.25">
      <c r="A16" s="10">
        <v>142</v>
      </c>
      <c r="B16" s="11" t="s">
        <v>291</v>
      </c>
      <c r="C16" s="11" t="s">
        <v>292</v>
      </c>
      <c r="D16" s="11">
        <v>69</v>
      </c>
      <c r="E16" s="17" t="s">
        <v>673</v>
      </c>
      <c r="F16" s="10">
        <v>118</v>
      </c>
      <c r="H16">
        <v>15</v>
      </c>
    </row>
    <row r="17" spans="1:13" x14ac:dyDescent="0.25">
      <c r="A17" s="10">
        <v>143</v>
      </c>
      <c r="B17" s="11" t="s">
        <v>293</v>
      </c>
      <c r="C17" s="11" t="s">
        <v>294</v>
      </c>
      <c r="D17" s="11">
        <v>72</v>
      </c>
      <c r="E17" s="17" t="s">
        <v>673</v>
      </c>
      <c r="F17" s="10">
        <v>118</v>
      </c>
      <c r="H17">
        <v>15</v>
      </c>
    </row>
    <row r="18" spans="1:13" ht="13.8" x14ac:dyDescent="0.25">
      <c r="A18" s="10">
        <v>144</v>
      </c>
      <c r="B18" s="11" t="s">
        <v>295</v>
      </c>
      <c r="C18" s="11" t="s">
        <v>296</v>
      </c>
      <c r="D18" s="11">
        <v>75</v>
      </c>
      <c r="E18" s="17" t="s">
        <v>673</v>
      </c>
      <c r="F18" s="10">
        <v>118</v>
      </c>
      <c r="H18">
        <v>15</v>
      </c>
      <c r="K18" s="43"/>
      <c r="L18" s="44"/>
    </row>
    <row r="19" spans="1:13" ht="13.8" x14ac:dyDescent="0.25">
      <c r="A19" s="10">
        <v>145</v>
      </c>
      <c r="B19" s="11" t="s">
        <v>297</v>
      </c>
      <c r="C19" s="11" t="s">
        <v>298</v>
      </c>
      <c r="D19" s="11">
        <v>80</v>
      </c>
      <c r="E19" s="17" t="s">
        <v>673</v>
      </c>
      <c r="F19" s="10">
        <v>118</v>
      </c>
      <c r="H19">
        <v>15</v>
      </c>
      <c r="K19" s="43"/>
      <c r="L19" s="46"/>
      <c r="M19" s="45"/>
    </row>
    <row r="20" spans="1:13" ht="13.8" x14ac:dyDescent="0.25">
      <c r="A20" s="10">
        <v>146</v>
      </c>
      <c r="B20" s="11" t="s">
        <v>299</v>
      </c>
      <c r="C20" s="11" t="s">
        <v>300</v>
      </c>
      <c r="D20" s="11">
        <v>85</v>
      </c>
      <c r="E20" s="17" t="s">
        <v>673</v>
      </c>
      <c r="F20" s="10">
        <v>118</v>
      </c>
      <c r="H20">
        <v>15</v>
      </c>
      <c r="K20" s="43"/>
      <c r="L20" s="46"/>
      <c r="M20" s="45"/>
    </row>
    <row r="21" spans="1:13" ht="13.8" x14ac:dyDescent="0.25">
      <c r="A21" s="10">
        <v>147</v>
      </c>
      <c r="B21" s="11" t="s">
        <v>301</v>
      </c>
      <c r="C21" s="11" t="s">
        <v>302</v>
      </c>
      <c r="D21" s="11">
        <v>90</v>
      </c>
      <c r="E21" s="17" t="s">
        <v>673</v>
      </c>
      <c r="F21" s="10">
        <v>118</v>
      </c>
      <c r="H21">
        <v>15</v>
      </c>
      <c r="K21" s="43"/>
      <c r="L21" s="46"/>
      <c r="M21" s="45"/>
    </row>
    <row r="22" spans="1:13" ht="13.8" x14ac:dyDescent="0.25">
      <c r="A22" s="10">
        <v>148</v>
      </c>
      <c r="B22" s="11" t="s">
        <v>303</v>
      </c>
      <c r="C22" s="11" t="s">
        <v>304</v>
      </c>
      <c r="D22" s="11">
        <v>100</v>
      </c>
      <c r="E22" s="17" t="s">
        <v>673</v>
      </c>
      <c r="F22" s="10">
        <v>118</v>
      </c>
      <c r="H22">
        <v>15</v>
      </c>
      <c r="K22" s="43"/>
      <c r="L22" s="42"/>
      <c r="M22" s="45"/>
    </row>
    <row r="23" spans="1:13" x14ac:dyDescent="0.25">
      <c r="A23" s="10">
        <v>149</v>
      </c>
      <c r="B23" s="11" t="s">
        <v>305</v>
      </c>
      <c r="C23" s="11" t="s">
        <v>306</v>
      </c>
      <c r="D23" s="11">
        <v>120</v>
      </c>
      <c r="E23" s="17" t="s">
        <v>673</v>
      </c>
      <c r="F23" s="10">
        <v>118</v>
      </c>
      <c r="H23">
        <v>15</v>
      </c>
      <c r="M23" s="45"/>
    </row>
    <row r="24" spans="1:13" x14ac:dyDescent="0.25">
      <c r="A24" s="10">
        <v>150</v>
      </c>
      <c r="B24" s="11" t="s">
        <v>307</v>
      </c>
      <c r="C24" s="11" t="s">
        <v>308</v>
      </c>
      <c r="D24" s="11">
        <v>125</v>
      </c>
      <c r="E24" s="17" t="s">
        <v>673</v>
      </c>
      <c r="F24" s="10">
        <v>118</v>
      </c>
      <c r="H24">
        <v>15</v>
      </c>
    </row>
    <row r="25" spans="1:13" x14ac:dyDescent="0.25">
      <c r="A25" s="10">
        <v>151</v>
      </c>
      <c r="B25" s="11" t="s">
        <v>309</v>
      </c>
      <c r="C25" s="11" t="s">
        <v>310</v>
      </c>
      <c r="D25" s="11">
        <v>135</v>
      </c>
      <c r="E25" s="17" t="s">
        <v>673</v>
      </c>
      <c r="F25" s="10">
        <v>118</v>
      </c>
      <c r="H25">
        <v>15</v>
      </c>
    </row>
    <row r="26" spans="1:13" x14ac:dyDescent="0.25">
      <c r="A26" s="10">
        <v>152</v>
      </c>
      <c r="B26" s="11" t="s">
        <v>311</v>
      </c>
      <c r="C26" s="11" t="s">
        <v>312</v>
      </c>
      <c r="D26" s="11">
        <v>150</v>
      </c>
      <c r="E26" s="17" t="s">
        <v>673</v>
      </c>
      <c r="F26" s="10">
        <v>118</v>
      </c>
      <c r="H26">
        <v>15</v>
      </c>
    </row>
    <row r="27" spans="1:13" x14ac:dyDescent="0.25">
      <c r="A27" s="10">
        <v>153</v>
      </c>
      <c r="B27" s="11" t="s">
        <v>313</v>
      </c>
      <c r="C27" s="11" t="s">
        <v>314</v>
      </c>
      <c r="D27" s="11">
        <v>200</v>
      </c>
      <c r="E27" s="17" t="s">
        <v>673</v>
      </c>
      <c r="F27" s="10">
        <v>118</v>
      </c>
      <c r="H27">
        <v>15</v>
      </c>
    </row>
    <row r="28" spans="1:13" x14ac:dyDescent="0.25">
      <c r="A28" s="10">
        <v>154</v>
      </c>
      <c r="B28" s="11" t="s">
        <v>315</v>
      </c>
      <c r="C28" s="11" t="s">
        <v>316</v>
      </c>
      <c r="D28" s="11">
        <v>250</v>
      </c>
      <c r="E28" s="17" t="s">
        <v>673</v>
      </c>
      <c r="F28" s="10">
        <v>118</v>
      </c>
      <c r="H28">
        <v>15</v>
      </c>
    </row>
    <row r="29" spans="1:13" x14ac:dyDescent="0.25">
      <c r="A29" s="10">
        <v>155</v>
      </c>
      <c r="B29" s="11" t="s">
        <v>317</v>
      </c>
      <c r="C29" s="11" t="s">
        <v>318</v>
      </c>
      <c r="D29" s="11">
        <v>300</v>
      </c>
      <c r="E29" s="17" t="s">
        <v>673</v>
      </c>
      <c r="F29" s="10">
        <v>118</v>
      </c>
      <c r="H29">
        <v>15</v>
      </c>
    </row>
    <row r="30" spans="1:13" x14ac:dyDescent="0.25">
      <c r="A30" s="10">
        <v>156</v>
      </c>
      <c r="B30" s="11" t="s">
        <v>319</v>
      </c>
      <c r="C30" s="11" t="s">
        <v>320</v>
      </c>
      <c r="D30" s="11">
        <v>500</v>
      </c>
      <c r="E30" s="17" t="s">
        <v>673</v>
      </c>
      <c r="F30" s="10">
        <v>118</v>
      </c>
      <c r="H30">
        <v>15</v>
      </c>
    </row>
    <row r="31" spans="1:13" x14ac:dyDescent="0.25">
      <c r="A31" s="10">
        <v>157</v>
      </c>
      <c r="B31" s="11" t="s">
        <v>321</v>
      </c>
      <c r="C31" s="11" t="s">
        <v>322</v>
      </c>
      <c r="D31" s="11">
        <v>750</v>
      </c>
      <c r="E31" s="17" t="s">
        <v>673</v>
      </c>
      <c r="F31" s="10">
        <v>118</v>
      </c>
      <c r="H31">
        <v>15</v>
      </c>
    </row>
    <row r="32" spans="1:13" x14ac:dyDescent="0.25">
      <c r="A32" s="10">
        <v>158</v>
      </c>
      <c r="B32" s="11" t="s">
        <v>323</v>
      </c>
      <c r="C32" s="11" t="s">
        <v>324</v>
      </c>
      <c r="D32" s="11">
        <v>1000</v>
      </c>
      <c r="E32" s="17" t="s">
        <v>673</v>
      </c>
      <c r="F32" s="10">
        <v>118</v>
      </c>
      <c r="H32">
        <v>15</v>
      </c>
    </row>
    <row r="33" spans="1:8" x14ac:dyDescent="0.25">
      <c r="A33" s="10">
        <v>159</v>
      </c>
      <c r="B33" s="11" t="s">
        <v>325</v>
      </c>
      <c r="C33" s="11" t="s">
        <v>326</v>
      </c>
      <c r="D33" s="11">
        <v>1500</v>
      </c>
      <c r="E33" s="17" t="s">
        <v>673</v>
      </c>
      <c r="F33" s="10">
        <v>118</v>
      </c>
      <c r="H33">
        <v>15</v>
      </c>
    </row>
    <row r="34" spans="1:8" x14ac:dyDescent="0.25">
      <c r="A34" s="10">
        <v>161</v>
      </c>
      <c r="B34" s="11" t="s">
        <v>327</v>
      </c>
      <c r="C34" s="11" t="s">
        <v>328</v>
      </c>
      <c r="D34" s="11">
        <v>50</v>
      </c>
      <c r="E34" s="17" t="s">
        <v>673</v>
      </c>
      <c r="F34" s="10">
        <v>118</v>
      </c>
      <c r="H34">
        <v>15</v>
      </c>
    </row>
    <row r="35" spans="1:8" x14ac:dyDescent="0.25">
      <c r="A35" s="10">
        <v>162</v>
      </c>
      <c r="B35" s="11" t="s">
        <v>329</v>
      </c>
      <c r="C35" s="11" t="s">
        <v>330</v>
      </c>
      <c r="D35" s="11">
        <v>75</v>
      </c>
      <c r="E35" s="17" t="s">
        <v>673</v>
      </c>
      <c r="F35" s="10">
        <v>118</v>
      </c>
      <c r="H35">
        <v>15</v>
      </c>
    </row>
    <row r="36" spans="1:8" x14ac:dyDescent="0.25">
      <c r="A36" s="10">
        <v>163</v>
      </c>
      <c r="B36" s="11" t="s">
        <v>331</v>
      </c>
      <c r="C36" s="11" t="s">
        <v>332</v>
      </c>
      <c r="D36" s="11">
        <v>100</v>
      </c>
      <c r="E36" s="17" t="s">
        <v>673</v>
      </c>
      <c r="F36" s="10">
        <v>118</v>
      </c>
      <c r="H36">
        <v>15</v>
      </c>
    </row>
    <row r="37" spans="1:8" x14ac:dyDescent="0.25">
      <c r="A37" s="10">
        <v>164</v>
      </c>
      <c r="B37" s="11" t="s">
        <v>333</v>
      </c>
      <c r="C37" s="11" t="s">
        <v>334</v>
      </c>
      <c r="D37" s="11">
        <v>150</v>
      </c>
      <c r="E37" s="17" t="s">
        <v>673</v>
      </c>
      <c r="F37" s="10">
        <v>118</v>
      </c>
      <c r="H37">
        <v>15</v>
      </c>
    </row>
    <row r="38" spans="1:8" x14ac:dyDescent="0.25">
      <c r="A38" s="10">
        <v>165</v>
      </c>
      <c r="B38" s="11" t="s">
        <v>335</v>
      </c>
      <c r="C38" s="11" t="s">
        <v>336</v>
      </c>
      <c r="D38" s="11">
        <v>200</v>
      </c>
      <c r="E38" s="17" t="s">
        <v>673</v>
      </c>
      <c r="F38" s="10">
        <v>118</v>
      </c>
      <c r="H38">
        <v>15</v>
      </c>
    </row>
    <row r="39" spans="1:8" x14ac:dyDescent="0.25">
      <c r="A39" s="10">
        <v>166</v>
      </c>
      <c r="B39" s="11" t="s">
        <v>337</v>
      </c>
      <c r="C39" s="11" t="s">
        <v>338</v>
      </c>
      <c r="D39" s="11">
        <v>250</v>
      </c>
      <c r="E39" s="17" t="s">
        <v>673</v>
      </c>
      <c r="F39" s="10">
        <v>118</v>
      </c>
      <c r="H39">
        <v>15</v>
      </c>
    </row>
    <row r="40" spans="1:8" x14ac:dyDescent="0.25">
      <c r="A40" s="10">
        <v>167</v>
      </c>
      <c r="B40" s="11" t="s">
        <v>339</v>
      </c>
      <c r="C40" s="11" t="s">
        <v>340</v>
      </c>
      <c r="D40" s="11">
        <v>300</v>
      </c>
      <c r="E40" s="17" t="s">
        <v>673</v>
      </c>
      <c r="F40" s="10">
        <v>118</v>
      </c>
      <c r="H40">
        <v>15</v>
      </c>
    </row>
    <row r="41" spans="1:8" x14ac:dyDescent="0.25">
      <c r="A41" s="10">
        <v>168</v>
      </c>
      <c r="B41" s="11" t="s">
        <v>341</v>
      </c>
      <c r="C41" s="11" t="s">
        <v>342</v>
      </c>
      <c r="D41" s="11">
        <v>350</v>
      </c>
      <c r="E41" s="17" t="s">
        <v>673</v>
      </c>
      <c r="F41" s="10">
        <v>118</v>
      </c>
      <c r="H41">
        <v>15</v>
      </c>
    </row>
    <row r="42" spans="1:8" x14ac:dyDescent="0.25">
      <c r="A42" s="10">
        <v>169</v>
      </c>
      <c r="B42" s="11" t="s">
        <v>343</v>
      </c>
      <c r="C42" s="11" t="s">
        <v>344</v>
      </c>
      <c r="D42" s="11">
        <v>400</v>
      </c>
      <c r="E42" s="17" t="s">
        <v>673</v>
      </c>
      <c r="F42" s="10">
        <v>118</v>
      </c>
      <c r="H42">
        <v>15</v>
      </c>
    </row>
    <row r="43" spans="1:8" x14ac:dyDescent="0.25">
      <c r="A43" s="10">
        <v>170</v>
      </c>
      <c r="B43" s="11" t="s">
        <v>345</v>
      </c>
      <c r="C43" s="11" t="s">
        <v>346</v>
      </c>
      <c r="D43" s="11">
        <v>425</v>
      </c>
      <c r="E43" s="17" t="s">
        <v>673</v>
      </c>
      <c r="F43" s="10">
        <v>118</v>
      </c>
      <c r="H43">
        <v>15</v>
      </c>
    </row>
    <row r="44" spans="1:8" x14ac:dyDescent="0.25">
      <c r="A44" s="10">
        <v>171</v>
      </c>
      <c r="B44" s="11" t="s">
        <v>347</v>
      </c>
      <c r="C44" s="11" t="s">
        <v>348</v>
      </c>
      <c r="D44" s="11">
        <v>500</v>
      </c>
      <c r="E44" s="17" t="s">
        <v>673</v>
      </c>
      <c r="F44" s="10">
        <v>118</v>
      </c>
      <c r="H44">
        <v>15</v>
      </c>
    </row>
    <row r="45" spans="1:8" x14ac:dyDescent="0.25">
      <c r="A45" s="10">
        <v>172</v>
      </c>
      <c r="B45" s="11" t="s">
        <v>349</v>
      </c>
      <c r="C45" s="11" t="s">
        <v>350</v>
      </c>
      <c r="D45" s="11">
        <v>750</v>
      </c>
      <c r="E45" s="17" t="s">
        <v>673</v>
      </c>
      <c r="F45" s="10">
        <v>118</v>
      </c>
      <c r="H45">
        <v>15</v>
      </c>
    </row>
    <row r="46" spans="1:8" x14ac:dyDescent="0.25">
      <c r="A46" s="10">
        <v>173</v>
      </c>
      <c r="B46" s="11" t="s">
        <v>351</v>
      </c>
      <c r="C46" s="11" t="s">
        <v>352</v>
      </c>
      <c r="D46" s="11">
        <v>900</v>
      </c>
      <c r="E46" s="17" t="s">
        <v>673</v>
      </c>
      <c r="F46" s="10">
        <v>118</v>
      </c>
      <c r="H46">
        <v>15</v>
      </c>
    </row>
    <row r="47" spans="1:8" x14ac:dyDescent="0.25">
      <c r="A47" s="10">
        <v>174</v>
      </c>
      <c r="B47" s="11" t="s">
        <v>353</v>
      </c>
      <c r="C47" s="11" t="s">
        <v>354</v>
      </c>
      <c r="D47" s="11">
        <v>1000</v>
      </c>
      <c r="E47" s="17" t="s">
        <v>673</v>
      </c>
      <c r="F47" s="10">
        <v>118</v>
      </c>
      <c r="H47">
        <v>15</v>
      </c>
    </row>
    <row r="48" spans="1:8" x14ac:dyDescent="0.25">
      <c r="A48" s="10">
        <v>175</v>
      </c>
      <c r="B48" s="11" t="s">
        <v>355</v>
      </c>
      <c r="C48" s="11" t="s">
        <v>356</v>
      </c>
      <c r="D48" s="11">
        <v>1500</v>
      </c>
      <c r="E48" s="17" t="s">
        <v>673</v>
      </c>
      <c r="F48" s="10">
        <v>118</v>
      </c>
      <c r="H48">
        <v>15</v>
      </c>
    </row>
    <row r="49" spans="1:8" x14ac:dyDescent="0.25">
      <c r="A49" s="10">
        <v>12</v>
      </c>
      <c r="B49" s="11" t="s">
        <v>61</v>
      </c>
      <c r="C49" s="11" t="s">
        <v>62</v>
      </c>
      <c r="D49" s="11">
        <v>7</v>
      </c>
      <c r="E49" s="17" t="s">
        <v>674</v>
      </c>
      <c r="F49" s="10">
        <v>40</v>
      </c>
      <c r="H49">
        <v>52</v>
      </c>
    </row>
    <row r="50" spans="1:8" x14ac:dyDescent="0.25">
      <c r="A50" s="10">
        <v>13</v>
      </c>
      <c r="B50" s="11" t="s">
        <v>63</v>
      </c>
      <c r="C50" s="11" t="s">
        <v>64</v>
      </c>
      <c r="D50" s="11">
        <v>10</v>
      </c>
      <c r="E50" s="17" t="s">
        <v>674</v>
      </c>
      <c r="F50" s="10">
        <v>40</v>
      </c>
      <c r="H50">
        <v>52</v>
      </c>
    </row>
    <row r="51" spans="1:8" x14ac:dyDescent="0.25">
      <c r="A51" s="10">
        <v>14</v>
      </c>
      <c r="B51" s="11" t="s">
        <v>65</v>
      </c>
      <c r="C51" s="11" t="s">
        <v>66</v>
      </c>
      <c r="D51" s="11">
        <v>7</v>
      </c>
      <c r="E51" s="17" t="s">
        <v>674</v>
      </c>
      <c r="F51" s="10">
        <v>40</v>
      </c>
      <c r="H51">
        <v>52</v>
      </c>
    </row>
    <row r="52" spans="1:8" x14ac:dyDescent="0.25">
      <c r="A52" s="10">
        <v>15</v>
      </c>
      <c r="B52" s="11" t="s">
        <v>67</v>
      </c>
      <c r="C52" s="11" t="s">
        <v>68</v>
      </c>
      <c r="D52" s="11">
        <v>10</v>
      </c>
      <c r="E52" s="17" t="s">
        <v>674</v>
      </c>
      <c r="F52" s="10">
        <v>40</v>
      </c>
      <c r="H52">
        <v>52</v>
      </c>
    </row>
    <row r="53" spans="1:8" x14ac:dyDescent="0.25">
      <c r="A53" s="10">
        <v>16</v>
      </c>
      <c r="B53" s="11" t="s">
        <v>69</v>
      </c>
      <c r="C53" s="11" t="s">
        <v>70</v>
      </c>
      <c r="D53" s="11">
        <v>10</v>
      </c>
      <c r="E53" s="17" t="s">
        <v>674</v>
      </c>
      <c r="F53" s="10">
        <v>40</v>
      </c>
      <c r="H53">
        <v>52</v>
      </c>
    </row>
    <row r="54" spans="1:8" x14ac:dyDescent="0.25">
      <c r="A54" s="10">
        <v>18</v>
      </c>
      <c r="B54" s="11" t="s">
        <v>73</v>
      </c>
      <c r="C54" s="11" t="s">
        <v>74</v>
      </c>
      <c r="D54" s="11">
        <v>14</v>
      </c>
      <c r="E54" s="17" t="s">
        <v>674</v>
      </c>
      <c r="F54" s="10">
        <v>40</v>
      </c>
      <c r="H54">
        <v>52</v>
      </c>
    </row>
    <row r="55" spans="1:8" x14ac:dyDescent="0.25">
      <c r="A55" s="10">
        <v>17</v>
      </c>
      <c r="B55" s="11" t="s">
        <v>71</v>
      </c>
      <c r="C55" s="11" t="s">
        <v>72</v>
      </c>
      <c r="D55" s="11">
        <v>11</v>
      </c>
      <c r="E55" s="17" t="s">
        <v>674</v>
      </c>
      <c r="F55" s="10">
        <v>40</v>
      </c>
      <c r="H55">
        <v>52</v>
      </c>
    </row>
    <row r="56" spans="1:8" x14ac:dyDescent="0.25">
      <c r="A56" s="10">
        <v>19</v>
      </c>
      <c r="B56" s="11" t="s">
        <v>75</v>
      </c>
      <c r="C56" s="11" t="s">
        <v>76</v>
      </c>
      <c r="D56" s="11">
        <v>11</v>
      </c>
      <c r="E56" s="17" t="s">
        <v>674</v>
      </c>
      <c r="F56" s="10">
        <v>40</v>
      </c>
      <c r="H56">
        <v>52</v>
      </c>
    </row>
    <row r="57" spans="1:8" x14ac:dyDescent="0.25">
      <c r="A57" s="10">
        <v>20</v>
      </c>
      <c r="B57" s="11" t="s">
        <v>77</v>
      </c>
      <c r="C57" s="11" t="s">
        <v>78</v>
      </c>
      <c r="D57" s="11">
        <v>13</v>
      </c>
      <c r="E57" s="17" t="s">
        <v>674</v>
      </c>
      <c r="F57" s="10">
        <v>40</v>
      </c>
      <c r="H57">
        <v>52</v>
      </c>
    </row>
    <row r="58" spans="1:8" x14ac:dyDescent="0.25">
      <c r="A58" s="10">
        <v>21</v>
      </c>
      <c r="B58" s="12" t="s">
        <v>79</v>
      </c>
      <c r="C58" s="11" t="s">
        <v>80</v>
      </c>
      <c r="D58" s="11">
        <v>13</v>
      </c>
      <c r="E58" s="17" t="s">
        <v>674</v>
      </c>
      <c r="F58" s="10">
        <v>40</v>
      </c>
      <c r="H58">
        <v>52</v>
      </c>
    </row>
    <row r="59" spans="1:8" x14ac:dyDescent="0.25">
      <c r="A59" s="10">
        <v>22</v>
      </c>
      <c r="B59" s="11" t="s">
        <v>81</v>
      </c>
      <c r="C59" s="11" t="s">
        <v>82</v>
      </c>
      <c r="D59" s="11">
        <v>15</v>
      </c>
      <c r="E59" s="17" t="s">
        <v>674</v>
      </c>
      <c r="F59" s="10">
        <v>40</v>
      </c>
      <c r="H59">
        <v>52</v>
      </c>
    </row>
    <row r="60" spans="1:8" x14ac:dyDescent="0.25">
      <c r="A60" s="10">
        <v>23</v>
      </c>
      <c r="B60" s="11" t="s">
        <v>83</v>
      </c>
      <c r="C60" s="11" t="s">
        <v>84</v>
      </c>
      <c r="D60" s="11">
        <v>17</v>
      </c>
      <c r="E60" s="17" t="s">
        <v>674</v>
      </c>
      <c r="F60" s="10">
        <v>40</v>
      </c>
      <c r="H60">
        <v>52</v>
      </c>
    </row>
    <row r="61" spans="1:8" x14ac:dyDescent="0.25">
      <c r="A61" s="10">
        <v>24</v>
      </c>
      <c r="B61" s="11" t="s">
        <v>85</v>
      </c>
      <c r="C61" s="11" t="s">
        <v>86</v>
      </c>
      <c r="D61" s="11">
        <v>15</v>
      </c>
      <c r="E61" s="17" t="s">
        <v>674</v>
      </c>
      <c r="F61" s="10">
        <v>40</v>
      </c>
      <c r="H61">
        <v>52</v>
      </c>
    </row>
    <row r="62" spans="1:8" x14ac:dyDescent="0.25">
      <c r="A62" s="10">
        <v>25</v>
      </c>
      <c r="B62" s="11" t="s">
        <v>87</v>
      </c>
      <c r="C62" s="11" t="s">
        <v>88</v>
      </c>
      <c r="D62" s="11">
        <v>16</v>
      </c>
      <c r="E62" s="17" t="s">
        <v>674</v>
      </c>
      <c r="F62" s="10">
        <v>40</v>
      </c>
      <c r="H62">
        <v>52</v>
      </c>
    </row>
    <row r="63" spans="1:8" x14ac:dyDescent="0.25">
      <c r="A63" s="10">
        <v>26</v>
      </c>
      <c r="B63" s="11" t="s">
        <v>89</v>
      </c>
      <c r="C63" s="11" t="s">
        <v>90</v>
      </c>
      <c r="D63" s="11">
        <v>17</v>
      </c>
      <c r="E63" s="17" t="s">
        <v>674</v>
      </c>
      <c r="F63" s="10">
        <v>40</v>
      </c>
      <c r="H63">
        <v>52</v>
      </c>
    </row>
    <row r="64" spans="1:8" x14ac:dyDescent="0.25">
      <c r="A64" s="10">
        <v>28</v>
      </c>
      <c r="B64" s="11" t="s">
        <v>93</v>
      </c>
      <c r="C64" s="11" t="s">
        <v>94</v>
      </c>
      <c r="D64" s="11">
        <v>22</v>
      </c>
      <c r="E64" s="17" t="s">
        <v>674</v>
      </c>
      <c r="F64" s="10">
        <v>40</v>
      </c>
      <c r="H64">
        <v>52</v>
      </c>
    </row>
    <row r="65" spans="1:8" x14ac:dyDescent="0.25">
      <c r="A65" s="10">
        <v>54</v>
      </c>
      <c r="B65" s="11" t="s">
        <v>143</v>
      </c>
      <c r="C65" s="11" t="s">
        <v>144</v>
      </c>
      <c r="D65" s="11">
        <v>38</v>
      </c>
      <c r="E65" s="17" t="s">
        <v>674</v>
      </c>
      <c r="F65" s="10">
        <v>40</v>
      </c>
      <c r="H65">
        <v>52</v>
      </c>
    </row>
    <row r="66" spans="1:8" x14ac:dyDescent="0.25">
      <c r="A66" s="10">
        <v>55</v>
      </c>
      <c r="B66" s="11" t="s">
        <v>145</v>
      </c>
      <c r="C66" s="11" t="s">
        <v>146</v>
      </c>
      <c r="D66" s="11">
        <v>40</v>
      </c>
      <c r="E66" s="17" t="s">
        <v>674</v>
      </c>
      <c r="F66" s="10">
        <v>40</v>
      </c>
      <c r="H66">
        <v>52</v>
      </c>
    </row>
    <row r="67" spans="1:8" x14ac:dyDescent="0.25">
      <c r="A67" s="10">
        <v>27</v>
      </c>
      <c r="B67" s="11" t="s">
        <v>91</v>
      </c>
      <c r="C67" s="11" t="s">
        <v>92</v>
      </c>
      <c r="D67" s="11">
        <v>19</v>
      </c>
      <c r="E67" s="17" t="s">
        <v>674</v>
      </c>
      <c r="F67" s="10">
        <v>40</v>
      </c>
      <c r="H67">
        <v>52</v>
      </c>
    </row>
    <row r="68" spans="1:8" x14ac:dyDescent="0.25">
      <c r="A68" s="10">
        <v>30</v>
      </c>
      <c r="B68" s="11" t="s">
        <v>97</v>
      </c>
      <c r="C68" s="11" t="s">
        <v>98</v>
      </c>
      <c r="D68" s="11">
        <v>22</v>
      </c>
      <c r="E68" s="17" t="s">
        <v>674</v>
      </c>
      <c r="F68" s="10">
        <v>40</v>
      </c>
      <c r="H68">
        <v>52</v>
      </c>
    </row>
    <row r="69" spans="1:8" x14ac:dyDescent="0.25">
      <c r="A69" s="10">
        <v>53</v>
      </c>
      <c r="B69" s="11" t="s">
        <v>141</v>
      </c>
      <c r="C69" s="11" t="s">
        <v>142</v>
      </c>
      <c r="D69" s="11">
        <v>36</v>
      </c>
      <c r="E69" s="17" t="s">
        <v>674</v>
      </c>
      <c r="F69" s="10">
        <v>40</v>
      </c>
      <c r="H69">
        <v>52</v>
      </c>
    </row>
    <row r="70" spans="1:8" x14ac:dyDescent="0.25">
      <c r="A70" s="10">
        <v>63</v>
      </c>
      <c r="B70" s="12" t="s">
        <v>159</v>
      </c>
      <c r="C70" s="11" t="s">
        <v>160</v>
      </c>
      <c r="D70" s="11">
        <v>50</v>
      </c>
      <c r="E70" s="17" t="s">
        <v>674</v>
      </c>
      <c r="F70" s="10">
        <v>40</v>
      </c>
      <c r="H70">
        <v>52</v>
      </c>
    </row>
    <row r="71" spans="1:8" x14ac:dyDescent="0.25">
      <c r="A71" s="10">
        <v>29</v>
      </c>
      <c r="B71" s="11" t="s">
        <v>95</v>
      </c>
      <c r="C71" s="11" t="s">
        <v>96</v>
      </c>
      <c r="D71" s="11">
        <v>20</v>
      </c>
      <c r="E71" s="17" t="s">
        <v>674</v>
      </c>
      <c r="F71" s="10">
        <v>40</v>
      </c>
      <c r="H71">
        <v>52</v>
      </c>
    </row>
    <row r="72" spans="1:8" x14ac:dyDescent="0.25">
      <c r="A72" s="10">
        <v>31</v>
      </c>
      <c r="B72" s="11" t="s">
        <v>99</v>
      </c>
      <c r="C72" s="11" t="s">
        <v>100</v>
      </c>
      <c r="D72" s="11">
        <v>26</v>
      </c>
      <c r="E72" s="17" t="s">
        <v>674</v>
      </c>
      <c r="F72" s="10">
        <v>40</v>
      </c>
      <c r="H72">
        <v>52</v>
      </c>
    </row>
    <row r="73" spans="1:8" x14ac:dyDescent="0.25">
      <c r="A73" s="10">
        <v>32</v>
      </c>
      <c r="B73" s="11" t="s">
        <v>101</v>
      </c>
      <c r="C73" s="11" t="s">
        <v>102</v>
      </c>
      <c r="D73" s="11">
        <v>24</v>
      </c>
      <c r="E73" s="17" t="s">
        <v>674</v>
      </c>
      <c r="F73" s="10">
        <v>40</v>
      </c>
      <c r="H73">
        <v>52</v>
      </c>
    </row>
    <row r="74" spans="1:8" x14ac:dyDescent="0.25">
      <c r="A74" s="10">
        <v>33</v>
      </c>
      <c r="B74" s="11" t="s">
        <v>103</v>
      </c>
      <c r="C74" s="11" t="s">
        <v>104</v>
      </c>
      <c r="D74" s="11">
        <v>25</v>
      </c>
      <c r="E74" s="17" t="s">
        <v>674</v>
      </c>
      <c r="F74" s="10">
        <v>40</v>
      </c>
      <c r="H74">
        <v>52</v>
      </c>
    </row>
    <row r="75" spans="1:8" x14ac:dyDescent="0.25">
      <c r="A75" s="10">
        <v>36</v>
      </c>
      <c r="B75" s="11" t="s">
        <v>109</v>
      </c>
      <c r="C75" s="11" t="s">
        <v>110</v>
      </c>
      <c r="D75" s="11">
        <v>27</v>
      </c>
      <c r="E75" s="17" t="s">
        <v>674</v>
      </c>
      <c r="F75" s="10">
        <v>40</v>
      </c>
      <c r="H75">
        <v>52</v>
      </c>
    </row>
    <row r="76" spans="1:8" x14ac:dyDescent="0.25">
      <c r="A76" s="10">
        <v>59</v>
      </c>
      <c r="B76" s="11" t="s">
        <v>153</v>
      </c>
      <c r="C76" s="11" t="s">
        <v>154</v>
      </c>
      <c r="D76" s="11">
        <v>54</v>
      </c>
      <c r="E76" s="17" t="s">
        <v>674</v>
      </c>
      <c r="F76" s="10">
        <v>40</v>
      </c>
      <c r="H76">
        <v>52</v>
      </c>
    </row>
    <row r="77" spans="1:8" x14ac:dyDescent="0.25">
      <c r="A77" s="10">
        <v>57</v>
      </c>
      <c r="B77" s="11" t="s">
        <v>149</v>
      </c>
      <c r="C77" s="11" t="s">
        <v>150</v>
      </c>
      <c r="D77" s="11">
        <v>50</v>
      </c>
      <c r="E77" s="17" t="s">
        <v>674</v>
      </c>
      <c r="F77" s="10">
        <v>40</v>
      </c>
      <c r="H77">
        <v>52</v>
      </c>
    </row>
    <row r="78" spans="1:8" x14ac:dyDescent="0.25">
      <c r="A78" s="10">
        <v>34</v>
      </c>
      <c r="B78" s="11" t="s">
        <v>105</v>
      </c>
      <c r="C78" s="11" t="s">
        <v>106</v>
      </c>
      <c r="D78" s="11">
        <v>28</v>
      </c>
      <c r="E78" s="17" t="s">
        <v>674</v>
      </c>
      <c r="F78" s="10">
        <v>40</v>
      </c>
      <c r="H78">
        <v>52</v>
      </c>
    </row>
    <row r="79" spans="1:8" x14ac:dyDescent="0.25">
      <c r="A79" s="10">
        <v>35</v>
      </c>
      <c r="B79" s="11" t="s">
        <v>107</v>
      </c>
      <c r="C79" s="11" t="s">
        <v>108</v>
      </c>
      <c r="D79" s="11">
        <v>31</v>
      </c>
      <c r="E79" s="17" t="s">
        <v>674</v>
      </c>
      <c r="F79" s="10">
        <v>40</v>
      </c>
      <c r="H79">
        <v>52</v>
      </c>
    </row>
    <row r="80" spans="1:8" x14ac:dyDescent="0.25">
      <c r="A80" s="10">
        <v>58</v>
      </c>
      <c r="B80" s="11" t="s">
        <v>151</v>
      </c>
      <c r="C80" s="11" t="s">
        <v>152</v>
      </c>
      <c r="D80" s="11">
        <v>53</v>
      </c>
      <c r="E80" s="17" t="s">
        <v>674</v>
      </c>
      <c r="F80" s="10">
        <v>40</v>
      </c>
      <c r="H80">
        <v>52</v>
      </c>
    </row>
    <row r="81" spans="1:8" x14ac:dyDescent="0.25">
      <c r="A81" s="10">
        <v>56</v>
      </c>
      <c r="B81" s="11" t="s">
        <v>147</v>
      </c>
      <c r="C81" s="11" t="s">
        <v>148</v>
      </c>
      <c r="D81" s="11">
        <v>50</v>
      </c>
      <c r="E81" s="17" t="s">
        <v>674</v>
      </c>
      <c r="F81" s="10">
        <v>40</v>
      </c>
      <c r="H81">
        <v>52</v>
      </c>
    </row>
    <row r="82" spans="1:8" x14ac:dyDescent="0.25">
      <c r="A82" s="10">
        <v>38</v>
      </c>
      <c r="B82" s="11" t="s">
        <v>113</v>
      </c>
      <c r="C82" s="11" t="s">
        <v>114</v>
      </c>
      <c r="D82" s="11">
        <v>27</v>
      </c>
      <c r="E82" s="17" t="s">
        <v>674</v>
      </c>
      <c r="F82" s="10">
        <v>40</v>
      </c>
      <c r="H82">
        <v>52</v>
      </c>
    </row>
    <row r="83" spans="1:8" x14ac:dyDescent="0.25">
      <c r="A83" s="10">
        <v>37</v>
      </c>
      <c r="B83" s="11" t="s">
        <v>111</v>
      </c>
      <c r="C83" s="11" t="s">
        <v>112</v>
      </c>
      <c r="D83" s="11">
        <v>24</v>
      </c>
      <c r="E83" s="17" t="s">
        <v>674</v>
      </c>
      <c r="F83" s="10">
        <v>40</v>
      </c>
      <c r="H83">
        <v>52</v>
      </c>
    </row>
    <row r="84" spans="1:8" x14ac:dyDescent="0.25">
      <c r="A84" s="10">
        <v>39</v>
      </c>
      <c r="B84" s="11" t="s">
        <v>115</v>
      </c>
      <c r="C84" s="11" t="s">
        <v>116</v>
      </c>
      <c r="D84" s="11">
        <v>28</v>
      </c>
      <c r="E84" s="17" t="s">
        <v>674</v>
      </c>
      <c r="F84" s="10">
        <v>40</v>
      </c>
      <c r="H84">
        <v>52</v>
      </c>
    </row>
    <row r="85" spans="1:8" x14ac:dyDescent="0.25">
      <c r="A85" s="10">
        <v>40</v>
      </c>
      <c r="B85" s="11" t="s">
        <v>117</v>
      </c>
      <c r="C85" s="11" t="s">
        <v>118</v>
      </c>
      <c r="D85" s="11">
        <v>30</v>
      </c>
      <c r="E85" s="17" t="s">
        <v>674</v>
      </c>
      <c r="F85" s="10">
        <v>40</v>
      </c>
      <c r="H85">
        <v>52</v>
      </c>
    </row>
    <row r="86" spans="1:8" x14ac:dyDescent="0.25">
      <c r="A86" s="10">
        <v>41</v>
      </c>
      <c r="B86" s="11" t="s">
        <v>119</v>
      </c>
      <c r="C86" s="11" t="s">
        <v>120</v>
      </c>
      <c r="D86" s="11">
        <v>29</v>
      </c>
      <c r="E86" s="17" t="s">
        <v>674</v>
      </c>
      <c r="F86" s="10">
        <v>40</v>
      </c>
      <c r="H86">
        <v>52</v>
      </c>
    </row>
    <row r="87" spans="1:8" x14ac:dyDescent="0.25">
      <c r="A87" s="10">
        <v>42</v>
      </c>
      <c r="B87" s="11" t="s">
        <v>121</v>
      </c>
      <c r="C87" s="11" t="s">
        <v>122</v>
      </c>
      <c r="D87" s="11">
        <v>34</v>
      </c>
      <c r="E87" s="17" t="s">
        <v>674</v>
      </c>
      <c r="F87" s="10">
        <v>40</v>
      </c>
      <c r="H87">
        <v>52</v>
      </c>
    </row>
    <row r="88" spans="1:8" x14ac:dyDescent="0.25">
      <c r="A88" s="10">
        <v>43</v>
      </c>
      <c r="B88" s="11" t="s">
        <v>123</v>
      </c>
      <c r="C88" s="11" t="s">
        <v>124</v>
      </c>
      <c r="D88" s="11">
        <v>41</v>
      </c>
      <c r="E88" s="17" t="s">
        <v>674</v>
      </c>
      <c r="F88" s="10">
        <v>40</v>
      </c>
      <c r="H88">
        <v>52</v>
      </c>
    </row>
    <row r="89" spans="1:8" x14ac:dyDescent="0.25">
      <c r="A89" s="10">
        <v>44</v>
      </c>
      <c r="B89" s="11" t="s">
        <v>125</v>
      </c>
      <c r="C89" s="11" t="s">
        <v>126</v>
      </c>
      <c r="D89" s="11">
        <v>45</v>
      </c>
      <c r="E89" s="17" t="s">
        <v>674</v>
      </c>
      <c r="F89" s="10">
        <v>40</v>
      </c>
      <c r="H89">
        <v>52</v>
      </c>
    </row>
    <row r="90" spans="1:8" x14ac:dyDescent="0.25">
      <c r="A90" s="10">
        <v>45</v>
      </c>
      <c r="B90" s="11" t="s">
        <v>127</v>
      </c>
      <c r="C90" s="11" t="s">
        <v>128</v>
      </c>
      <c r="D90" s="11">
        <v>44</v>
      </c>
      <c r="E90" s="17" t="s">
        <v>674</v>
      </c>
      <c r="F90" s="10">
        <v>40</v>
      </c>
      <c r="H90">
        <v>52</v>
      </c>
    </row>
    <row r="91" spans="1:8" x14ac:dyDescent="0.25">
      <c r="A91" s="10">
        <v>47</v>
      </c>
      <c r="B91" s="11" t="s">
        <v>129</v>
      </c>
      <c r="C91" s="11" t="s">
        <v>130</v>
      </c>
      <c r="D91" s="11">
        <v>14</v>
      </c>
      <c r="E91" s="17" t="s">
        <v>674</v>
      </c>
      <c r="F91" s="10">
        <v>40</v>
      </c>
      <c r="H91">
        <v>52</v>
      </c>
    </row>
    <row r="92" spans="1:8" x14ac:dyDescent="0.25">
      <c r="A92" s="10">
        <v>48</v>
      </c>
      <c r="B92" s="11" t="s">
        <v>131</v>
      </c>
      <c r="C92" s="11" t="s">
        <v>132</v>
      </c>
      <c r="D92" s="11">
        <v>18</v>
      </c>
      <c r="E92" s="17" t="s">
        <v>674</v>
      </c>
      <c r="F92" s="10">
        <v>40</v>
      </c>
      <c r="H92">
        <v>52</v>
      </c>
    </row>
    <row r="93" spans="1:8" x14ac:dyDescent="0.25">
      <c r="A93" s="10">
        <v>49</v>
      </c>
      <c r="B93" s="11" t="s">
        <v>133</v>
      </c>
      <c r="C93" s="11" t="s">
        <v>134</v>
      </c>
      <c r="D93" s="11">
        <v>22</v>
      </c>
      <c r="E93" s="17" t="s">
        <v>674</v>
      </c>
      <c r="F93" s="10">
        <v>40</v>
      </c>
      <c r="H93">
        <v>52</v>
      </c>
    </row>
    <row r="94" spans="1:8" x14ac:dyDescent="0.25">
      <c r="A94" s="10">
        <v>61</v>
      </c>
      <c r="B94" s="11" t="s">
        <v>155</v>
      </c>
      <c r="C94" s="11" t="s">
        <v>156</v>
      </c>
      <c r="D94" s="11">
        <v>33</v>
      </c>
      <c r="E94" s="17" t="s">
        <v>674</v>
      </c>
      <c r="F94" s="10">
        <v>40</v>
      </c>
      <c r="H94">
        <v>52</v>
      </c>
    </row>
    <row r="95" spans="1:8" x14ac:dyDescent="0.25">
      <c r="A95" s="10">
        <v>50</v>
      </c>
      <c r="B95" s="11" t="s">
        <v>135</v>
      </c>
      <c r="C95" s="11" t="s">
        <v>136</v>
      </c>
      <c r="D95" s="11">
        <v>26</v>
      </c>
      <c r="E95" s="17" t="s">
        <v>674</v>
      </c>
      <c r="F95" s="10">
        <v>40</v>
      </c>
      <c r="H95">
        <v>52</v>
      </c>
    </row>
    <row r="96" spans="1:8" x14ac:dyDescent="0.25">
      <c r="A96" s="10">
        <v>52</v>
      </c>
      <c r="B96" s="11" t="s">
        <v>139</v>
      </c>
      <c r="C96" s="11" t="s">
        <v>140</v>
      </c>
      <c r="D96" s="11">
        <v>30</v>
      </c>
      <c r="E96" s="17" t="s">
        <v>674</v>
      </c>
      <c r="F96" s="10">
        <v>40</v>
      </c>
      <c r="H96">
        <v>52</v>
      </c>
    </row>
    <row r="97" spans="1:8" x14ac:dyDescent="0.25">
      <c r="A97" s="10">
        <v>51</v>
      </c>
      <c r="B97" s="11" t="s">
        <v>137</v>
      </c>
      <c r="C97" s="11" t="s">
        <v>138</v>
      </c>
      <c r="D97" s="11">
        <v>29</v>
      </c>
      <c r="E97" s="17" t="s">
        <v>674</v>
      </c>
      <c r="F97" s="10">
        <v>40</v>
      </c>
      <c r="H97">
        <v>52</v>
      </c>
    </row>
    <row r="98" spans="1:8" x14ac:dyDescent="0.25">
      <c r="A98" s="10">
        <v>62</v>
      </c>
      <c r="B98" s="11" t="s">
        <v>157</v>
      </c>
      <c r="C98" s="11" t="s">
        <v>158</v>
      </c>
      <c r="D98" s="11">
        <v>45</v>
      </c>
      <c r="E98" s="17" t="s">
        <v>674</v>
      </c>
      <c r="F98" s="10">
        <v>40</v>
      </c>
      <c r="H98">
        <v>52</v>
      </c>
    </row>
    <row r="99" spans="1:8" x14ac:dyDescent="0.25">
      <c r="A99" s="10">
        <v>1</v>
      </c>
      <c r="B99" s="11" t="s">
        <v>43</v>
      </c>
      <c r="C99" s="11" t="s">
        <v>44</v>
      </c>
      <c r="D99" s="11">
        <v>12</v>
      </c>
      <c r="E99" s="17" t="s">
        <v>675</v>
      </c>
      <c r="F99" s="10">
        <v>115</v>
      </c>
      <c r="H99">
        <v>52</v>
      </c>
    </row>
    <row r="100" spans="1:8" x14ac:dyDescent="0.25">
      <c r="A100" s="10">
        <v>2</v>
      </c>
      <c r="B100" s="11" t="s">
        <v>45</v>
      </c>
      <c r="C100" s="11" t="s">
        <v>46</v>
      </c>
      <c r="D100" s="11">
        <v>15</v>
      </c>
      <c r="E100" s="17" t="s">
        <v>675</v>
      </c>
      <c r="F100" s="10">
        <v>115</v>
      </c>
      <c r="H100">
        <v>52</v>
      </c>
    </row>
    <row r="101" spans="1:8" x14ac:dyDescent="0.25">
      <c r="A101" s="10">
        <v>3</v>
      </c>
      <c r="B101" s="11" t="s">
        <v>47</v>
      </c>
      <c r="C101" s="11" t="s">
        <v>48</v>
      </c>
      <c r="D101" s="11">
        <v>21</v>
      </c>
      <c r="E101" s="17" t="s">
        <v>675</v>
      </c>
      <c r="F101" s="10">
        <v>115</v>
      </c>
      <c r="H101">
        <v>52</v>
      </c>
    </row>
    <row r="102" spans="1:8" x14ac:dyDescent="0.25">
      <c r="A102" s="10">
        <v>5</v>
      </c>
      <c r="B102" s="11" t="s">
        <v>51</v>
      </c>
      <c r="C102" s="11" t="s">
        <v>52</v>
      </c>
      <c r="D102" s="11">
        <v>30</v>
      </c>
      <c r="E102" s="17" t="s">
        <v>675</v>
      </c>
      <c r="F102" s="10">
        <v>115</v>
      </c>
      <c r="H102">
        <v>52</v>
      </c>
    </row>
    <row r="103" spans="1:8" x14ac:dyDescent="0.25">
      <c r="A103" s="10">
        <v>4</v>
      </c>
      <c r="B103" s="11" t="s">
        <v>49</v>
      </c>
      <c r="C103" s="11" t="s">
        <v>50</v>
      </c>
      <c r="D103" s="11">
        <v>29</v>
      </c>
      <c r="E103" s="17" t="s">
        <v>675</v>
      </c>
      <c r="F103" s="10">
        <v>115</v>
      </c>
      <c r="H103">
        <v>52</v>
      </c>
    </row>
    <row r="104" spans="1:8" x14ac:dyDescent="0.25">
      <c r="A104" s="10">
        <v>7</v>
      </c>
      <c r="B104" s="11" t="s">
        <v>55</v>
      </c>
      <c r="C104" s="11" t="s">
        <v>56</v>
      </c>
      <c r="D104" s="11">
        <v>36</v>
      </c>
      <c r="E104" s="17" t="s">
        <v>675</v>
      </c>
      <c r="F104" s="10">
        <v>115</v>
      </c>
      <c r="H104">
        <v>52</v>
      </c>
    </row>
    <row r="105" spans="1:8" x14ac:dyDescent="0.25">
      <c r="A105" s="10">
        <v>6</v>
      </c>
      <c r="B105" s="11" t="s">
        <v>53</v>
      </c>
      <c r="C105" s="11" t="s">
        <v>54</v>
      </c>
      <c r="D105" s="11">
        <v>34</v>
      </c>
      <c r="E105" s="17" t="s">
        <v>675</v>
      </c>
      <c r="F105" s="10">
        <v>115</v>
      </c>
      <c r="H105">
        <v>52</v>
      </c>
    </row>
    <row r="106" spans="1:8" x14ac:dyDescent="0.25">
      <c r="A106" s="10">
        <v>8</v>
      </c>
      <c r="B106" s="11" t="s">
        <v>57</v>
      </c>
      <c r="C106" s="11" t="s">
        <v>58</v>
      </c>
      <c r="D106" s="11">
        <v>39</v>
      </c>
      <c r="E106" s="17" t="s">
        <v>675</v>
      </c>
      <c r="F106" s="10">
        <v>115</v>
      </c>
      <c r="H106">
        <v>52</v>
      </c>
    </row>
    <row r="107" spans="1:8" x14ac:dyDescent="0.25">
      <c r="A107" s="10">
        <v>10</v>
      </c>
      <c r="B107" s="11" t="s">
        <v>59</v>
      </c>
      <c r="C107" s="11" t="s">
        <v>60</v>
      </c>
      <c r="D107" s="11">
        <v>54</v>
      </c>
      <c r="E107" s="17" t="s">
        <v>675</v>
      </c>
      <c r="F107" s="10">
        <v>115</v>
      </c>
      <c r="H107">
        <v>52</v>
      </c>
    </row>
    <row r="108" spans="1:8" x14ac:dyDescent="0.25">
      <c r="A108" s="10">
        <v>96</v>
      </c>
      <c r="B108" s="11" t="s">
        <v>205</v>
      </c>
      <c r="C108" s="11" t="s">
        <v>206</v>
      </c>
      <c r="D108" s="11">
        <v>42</v>
      </c>
      <c r="E108" s="17" t="s">
        <v>699</v>
      </c>
      <c r="F108" s="10">
        <v>121</v>
      </c>
      <c r="H108">
        <v>15</v>
      </c>
    </row>
    <row r="109" spans="1:8" x14ac:dyDescent="0.25">
      <c r="A109" s="10">
        <v>98</v>
      </c>
      <c r="B109" s="11" t="s">
        <v>209</v>
      </c>
      <c r="C109" s="11" t="s">
        <v>210</v>
      </c>
      <c r="D109" s="11">
        <v>45</v>
      </c>
      <c r="E109" s="17" t="s">
        <v>699</v>
      </c>
      <c r="F109" s="10">
        <v>121</v>
      </c>
      <c r="H109">
        <v>15</v>
      </c>
    </row>
    <row r="110" spans="1:8" x14ac:dyDescent="0.25">
      <c r="A110" s="10">
        <v>99</v>
      </c>
      <c r="B110" s="12" t="s">
        <v>211</v>
      </c>
      <c r="C110" s="11" t="s">
        <v>212</v>
      </c>
      <c r="D110" s="11">
        <v>50</v>
      </c>
      <c r="E110" s="17" t="s">
        <v>699</v>
      </c>
      <c r="F110" s="10">
        <v>121</v>
      </c>
      <c r="H110">
        <v>15</v>
      </c>
    </row>
    <row r="111" spans="1:8" x14ac:dyDescent="0.25">
      <c r="A111" s="10">
        <v>101</v>
      </c>
      <c r="B111" s="11" t="s">
        <v>215</v>
      </c>
      <c r="C111" s="11" t="s">
        <v>216</v>
      </c>
      <c r="D111" s="11">
        <v>52</v>
      </c>
      <c r="E111" s="17" t="s">
        <v>699</v>
      </c>
      <c r="F111" s="10">
        <v>121</v>
      </c>
      <c r="H111">
        <v>15</v>
      </c>
    </row>
    <row r="112" spans="1:8" x14ac:dyDescent="0.25">
      <c r="A112" s="10">
        <v>102</v>
      </c>
      <c r="B112" s="11" t="s">
        <v>217</v>
      </c>
      <c r="C112" s="11" t="s">
        <v>218</v>
      </c>
      <c r="D112" s="11">
        <v>60</v>
      </c>
      <c r="E112" s="17" t="s">
        <v>699</v>
      </c>
      <c r="F112" s="10">
        <v>121</v>
      </c>
      <c r="H112">
        <v>15</v>
      </c>
    </row>
    <row r="113" spans="1:8" x14ac:dyDescent="0.25">
      <c r="A113" s="10">
        <v>105</v>
      </c>
      <c r="B113" s="11" t="s">
        <v>223</v>
      </c>
      <c r="C113" s="11" t="s">
        <v>224</v>
      </c>
      <c r="D113" s="11">
        <v>72</v>
      </c>
      <c r="E113" s="17" t="s">
        <v>699</v>
      </c>
      <c r="F113" s="10">
        <v>121</v>
      </c>
      <c r="H113">
        <v>15</v>
      </c>
    </row>
    <row r="114" spans="1:8" x14ac:dyDescent="0.25">
      <c r="A114" s="10">
        <v>106</v>
      </c>
      <c r="B114" s="12" t="s">
        <v>225</v>
      </c>
      <c r="C114" s="11" t="s">
        <v>226</v>
      </c>
      <c r="D114" s="11">
        <v>75</v>
      </c>
      <c r="E114" s="17" t="s">
        <v>699</v>
      </c>
      <c r="F114" s="10">
        <v>121</v>
      </c>
      <c r="H114">
        <v>15</v>
      </c>
    </row>
    <row r="115" spans="1:8" x14ac:dyDescent="0.25">
      <c r="A115" s="10">
        <v>108</v>
      </c>
      <c r="B115" s="11" t="s">
        <v>229</v>
      </c>
      <c r="C115" s="11" t="s">
        <v>230</v>
      </c>
      <c r="D115" s="11">
        <v>90</v>
      </c>
      <c r="E115" s="17" t="s">
        <v>699</v>
      </c>
      <c r="F115" s="10">
        <v>121</v>
      </c>
      <c r="H115">
        <v>15</v>
      </c>
    </row>
    <row r="116" spans="1:8" x14ac:dyDescent="0.25">
      <c r="A116" s="10">
        <v>93</v>
      </c>
      <c r="B116" s="11" t="s">
        <v>199</v>
      </c>
      <c r="C116" s="11" t="s">
        <v>200</v>
      </c>
      <c r="D116" s="11">
        <v>30</v>
      </c>
      <c r="E116" s="17" t="s">
        <v>699</v>
      </c>
      <c r="F116" s="10">
        <v>121</v>
      </c>
      <c r="H116">
        <v>15</v>
      </c>
    </row>
    <row r="117" spans="1:8" x14ac:dyDescent="0.25">
      <c r="A117" s="10">
        <v>94</v>
      </c>
      <c r="B117" s="11" t="s">
        <v>201</v>
      </c>
      <c r="C117" s="11" t="s">
        <v>202</v>
      </c>
      <c r="D117" s="11">
        <v>35</v>
      </c>
      <c r="E117" s="17" t="s">
        <v>699</v>
      </c>
      <c r="F117" s="10">
        <v>121</v>
      </c>
      <c r="H117">
        <v>15</v>
      </c>
    </row>
    <row r="118" spans="1:8" x14ac:dyDescent="0.25">
      <c r="A118" s="10">
        <v>95</v>
      </c>
      <c r="B118" s="11" t="s">
        <v>203</v>
      </c>
      <c r="C118" s="11" t="s">
        <v>204</v>
      </c>
      <c r="D118" s="11">
        <v>45</v>
      </c>
      <c r="E118" s="17" t="s">
        <v>699</v>
      </c>
      <c r="F118" s="10">
        <v>121</v>
      </c>
      <c r="H118">
        <v>15</v>
      </c>
    </row>
    <row r="119" spans="1:8" x14ac:dyDescent="0.25">
      <c r="A119" s="10">
        <v>97</v>
      </c>
      <c r="B119" s="11" t="s">
        <v>207</v>
      </c>
      <c r="C119" s="11" t="s">
        <v>208</v>
      </c>
      <c r="D119" s="11">
        <v>52</v>
      </c>
      <c r="E119" s="17" t="s">
        <v>699</v>
      </c>
      <c r="F119" s="10">
        <v>121</v>
      </c>
      <c r="H119">
        <v>15</v>
      </c>
    </row>
    <row r="120" spans="1:8" x14ac:dyDescent="0.25">
      <c r="A120" s="10">
        <v>100</v>
      </c>
      <c r="B120" s="11" t="s">
        <v>213</v>
      </c>
      <c r="C120" s="11" t="s">
        <v>214</v>
      </c>
      <c r="D120" s="11">
        <v>60</v>
      </c>
      <c r="E120" s="17" t="s">
        <v>699</v>
      </c>
      <c r="F120" s="10">
        <v>121</v>
      </c>
      <c r="H120">
        <v>15</v>
      </c>
    </row>
    <row r="121" spans="1:8" x14ac:dyDescent="0.25">
      <c r="A121" s="10">
        <v>103</v>
      </c>
      <c r="B121" s="12" t="s">
        <v>219</v>
      </c>
      <c r="C121" s="11" t="s">
        <v>220</v>
      </c>
      <c r="D121" s="11">
        <v>70</v>
      </c>
      <c r="E121" s="17" t="s">
        <v>699</v>
      </c>
      <c r="F121" s="10">
        <v>121</v>
      </c>
      <c r="H121">
        <v>15</v>
      </c>
    </row>
    <row r="122" spans="1:8" x14ac:dyDescent="0.25">
      <c r="A122" s="10">
        <v>104</v>
      </c>
      <c r="B122" s="11" t="s">
        <v>221</v>
      </c>
      <c r="C122" s="11" t="s">
        <v>222</v>
      </c>
      <c r="D122" s="11">
        <v>75</v>
      </c>
      <c r="E122" s="17" t="s">
        <v>699</v>
      </c>
      <c r="F122" s="10">
        <v>121</v>
      </c>
      <c r="H122">
        <v>15</v>
      </c>
    </row>
    <row r="123" spans="1:8" x14ac:dyDescent="0.25">
      <c r="A123" s="10">
        <v>107</v>
      </c>
      <c r="B123" s="11" t="s">
        <v>227</v>
      </c>
      <c r="C123" s="11" t="s">
        <v>228</v>
      </c>
      <c r="D123" s="11">
        <v>85</v>
      </c>
      <c r="E123" s="17" t="s">
        <v>699</v>
      </c>
      <c r="F123" s="10">
        <v>121</v>
      </c>
      <c r="H123">
        <v>15</v>
      </c>
    </row>
    <row r="124" spans="1:8" x14ac:dyDescent="0.25">
      <c r="A124" s="10">
        <v>224</v>
      </c>
      <c r="B124" s="13" t="s">
        <v>586</v>
      </c>
      <c r="C124" s="13" t="s">
        <v>587</v>
      </c>
      <c r="D124" s="13">
        <v>28</v>
      </c>
      <c r="E124" s="17" t="s">
        <v>675</v>
      </c>
      <c r="F124" s="10">
        <v>115</v>
      </c>
      <c r="H124">
        <v>80</v>
      </c>
    </row>
    <row r="125" spans="1:8" x14ac:dyDescent="0.25">
      <c r="A125" s="10">
        <v>225</v>
      </c>
      <c r="B125" s="13" t="s">
        <v>588</v>
      </c>
      <c r="C125" s="13" t="s">
        <v>589</v>
      </c>
      <c r="D125" s="13">
        <v>54</v>
      </c>
      <c r="E125" s="17" t="s">
        <v>675</v>
      </c>
      <c r="F125" s="10">
        <v>115</v>
      </c>
      <c r="H125">
        <v>80</v>
      </c>
    </row>
    <row r="126" spans="1:8" x14ac:dyDescent="0.25">
      <c r="A126" s="10">
        <v>226</v>
      </c>
      <c r="B126" s="13" t="s">
        <v>590</v>
      </c>
      <c r="C126" s="13" t="s">
        <v>591</v>
      </c>
      <c r="D126" s="13">
        <v>42</v>
      </c>
      <c r="E126" s="17" t="s">
        <v>675</v>
      </c>
      <c r="F126" s="10">
        <v>115</v>
      </c>
      <c r="H126">
        <v>80</v>
      </c>
    </row>
    <row r="127" spans="1:8" x14ac:dyDescent="0.25">
      <c r="A127" s="10">
        <v>227</v>
      </c>
      <c r="B127" s="13" t="s">
        <v>592</v>
      </c>
      <c r="C127" s="13" t="s">
        <v>593</v>
      </c>
      <c r="D127" s="13">
        <v>87</v>
      </c>
      <c r="E127" s="17" t="s">
        <v>675</v>
      </c>
      <c r="F127" s="10">
        <v>115</v>
      </c>
      <c r="H127">
        <v>80</v>
      </c>
    </row>
    <row r="128" spans="1:8" x14ac:dyDescent="0.25">
      <c r="A128" s="10">
        <v>228</v>
      </c>
      <c r="B128" s="13" t="s">
        <v>594</v>
      </c>
      <c r="C128" s="13" t="s">
        <v>595</v>
      </c>
      <c r="D128" s="13">
        <v>60</v>
      </c>
      <c r="E128" s="17" t="s">
        <v>675</v>
      </c>
      <c r="F128" s="10">
        <v>115</v>
      </c>
      <c r="H128">
        <v>80</v>
      </c>
    </row>
    <row r="129" spans="1:8" x14ac:dyDescent="0.25">
      <c r="A129" s="10">
        <v>229</v>
      </c>
      <c r="B129" s="13" t="s">
        <v>596</v>
      </c>
      <c r="C129" s="13" t="s">
        <v>597</v>
      </c>
      <c r="D129" s="13">
        <v>120</v>
      </c>
      <c r="E129" s="17" t="s">
        <v>675</v>
      </c>
      <c r="F129" s="10">
        <v>115</v>
      </c>
      <c r="H129">
        <v>80</v>
      </c>
    </row>
    <row r="130" spans="1:8" x14ac:dyDescent="0.25">
      <c r="A130" s="10">
        <v>230</v>
      </c>
      <c r="B130" s="13" t="s">
        <v>598</v>
      </c>
      <c r="C130" s="13" t="s">
        <v>599</v>
      </c>
      <c r="D130" s="13">
        <v>33</v>
      </c>
      <c r="E130" s="17" t="s">
        <v>675</v>
      </c>
      <c r="F130" s="10">
        <v>115</v>
      </c>
      <c r="H130">
        <v>80</v>
      </c>
    </row>
    <row r="131" spans="1:8" x14ac:dyDescent="0.25">
      <c r="A131" s="10">
        <v>231</v>
      </c>
      <c r="B131" s="13" t="s">
        <v>600</v>
      </c>
      <c r="C131" s="13" t="s">
        <v>601</v>
      </c>
      <c r="D131" s="13">
        <v>62</v>
      </c>
      <c r="E131" s="17" t="s">
        <v>675</v>
      </c>
      <c r="F131" s="10">
        <v>115</v>
      </c>
      <c r="H131">
        <v>80</v>
      </c>
    </row>
    <row r="132" spans="1:8" x14ac:dyDescent="0.25">
      <c r="A132" s="10">
        <v>232</v>
      </c>
      <c r="B132" s="13" t="s">
        <v>602</v>
      </c>
      <c r="C132" s="13" t="s">
        <v>603</v>
      </c>
      <c r="D132" s="13">
        <v>10</v>
      </c>
      <c r="E132" s="17" t="s">
        <v>675</v>
      </c>
      <c r="F132" s="10">
        <v>115</v>
      </c>
      <c r="H132">
        <v>80</v>
      </c>
    </row>
    <row r="133" spans="1:8" x14ac:dyDescent="0.25">
      <c r="A133" s="10">
        <v>273</v>
      </c>
      <c r="B133" s="11" t="s">
        <v>471</v>
      </c>
      <c r="C133" s="11" t="s">
        <v>472</v>
      </c>
      <c r="D133" s="11">
        <v>38</v>
      </c>
      <c r="E133" s="17" t="s">
        <v>675</v>
      </c>
      <c r="F133" s="10">
        <v>115</v>
      </c>
      <c r="H133">
        <v>80</v>
      </c>
    </row>
    <row r="134" spans="1:8" x14ac:dyDescent="0.25">
      <c r="A134" s="10">
        <v>274</v>
      </c>
      <c r="B134" s="11" t="s">
        <v>473</v>
      </c>
      <c r="C134" s="11" t="s">
        <v>474</v>
      </c>
      <c r="D134" s="11">
        <v>42</v>
      </c>
      <c r="E134" s="17" t="s">
        <v>675</v>
      </c>
      <c r="F134" s="10">
        <v>115</v>
      </c>
      <c r="H134">
        <v>80</v>
      </c>
    </row>
    <row r="135" spans="1:8" x14ac:dyDescent="0.25">
      <c r="A135" s="10">
        <v>284</v>
      </c>
      <c r="B135" s="11" t="s">
        <v>490</v>
      </c>
      <c r="C135" s="11" t="s">
        <v>491</v>
      </c>
      <c r="D135" s="11">
        <v>72</v>
      </c>
      <c r="E135" s="17" t="s">
        <v>675</v>
      </c>
      <c r="F135" s="10">
        <v>115</v>
      </c>
      <c r="H135">
        <v>80</v>
      </c>
    </row>
    <row r="136" spans="1:8" x14ac:dyDescent="0.25">
      <c r="A136" s="10">
        <v>301</v>
      </c>
      <c r="B136" s="11" t="s">
        <v>516</v>
      </c>
      <c r="C136" s="11" t="s">
        <v>517</v>
      </c>
      <c r="D136" s="11">
        <v>110</v>
      </c>
      <c r="E136" s="17" t="s">
        <v>675</v>
      </c>
      <c r="F136" s="10">
        <v>115</v>
      </c>
      <c r="H136">
        <v>80</v>
      </c>
    </row>
    <row r="137" spans="1:8" x14ac:dyDescent="0.25">
      <c r="A137" s="10">
        <v>308</v>
      </c>
      <c r="B137" s="11" t="s">
        <v>526</v>
      </c>
      <c r="C137" s="11" t="s">
        <v>527</v>
      </c>
      <c r="D137" s="11">
        <v>144</v>
      </c>
      <c r="E137" s="17" t="s">
        <v>675</v>
      </c>
      <c r="F137" s="10">
        <v>115</v>
      </c>
      <c r="H137">
        <v>80</v>
      </c>
    </row>
    <row r="138" spans="1:8" x14ac:dyDescent="0.25">
      <c r="A138" s="10">
        <v>309</v>
      </c>
      <c r="B138" s="11" t="s">
        <v>628</v>
      </c>
      <c r="C138" s="11" t="s">
        <v>629</v>
      </c>
      <c r="D138" s="11">
        <v>224</v>
      </c>
      <c r="E138" s="17" t="s">
        <v>675</v>
      </c>
      <c r="F138" s="10">
        <v>115</v>
      </c>
      <c r="H138">
        <v>80</v>
      </c>
    </row>
    <row r="139" spans="1:8" x14ac:dyDescent="0.25">
      <c r="A139" s="10">
        <v>271</v>
      </c>
      <c r="B139" s="11" t="s">
        <v>467</v>
      </c>
      <c r="C139" s="11" t="s">
        <v>468</v>
      </c>
      <c r="D139" s="11">
        <v>31</v>
      </c>
      <c r="E139" s="17" t="s">
        <v>675</v>
      </c>
      <c r="F139" s="10">
        <v>115</v>
      </c>
      <c r="H139">
        <v>80</v>
      </c>
    </row>
    <row r="140" spans="1:8" x14ac:dyDescent="0.25">
      <c r="A140" s="10">
        <v>270</v>
      </c>
      <c r="B140" s="11" t="s">
        <v>465</v>
      </c>
      <c r="C140" s="11" t="s">
        <v>466</v>
      </c>
      <c r="D140" s="11">
        <v>28</v>
      </c>
      <c r="E140" s="17" t="s">
        <v>675</v>
      </c>
      <c r="F140" s="10">
        <v>115</v>
      </c>
      <c r="H140">
        <v>80</v>
      </c>
    </row>
    <row r="141" spans="1:8" x14ac:dyDescent="0.25">
      <c r="A141" s="10">
        <v>272</v>
      </c>
      <c r="B141" s="11" t="s">
        <v>469</v>
      </c>
      <c r="C141" s="11" t="s">
        <v>470</v>
      </c>
      <c r="D141" s="11">
        <v>34</v>
      </c>
      <c r="E141" s="17" t="s">
        <v>675</v>
      </c>
      <c r="F141" s="10">
        <v>115</v>
      </c>
      <c r="H141">
        <v>80</v>
      </c>
    </row>
    <row r="142" spans="1:8" x14ac:dyDescent="0.25">
      <c r="A142" s="10">
        <v>283</v>
      </c>
      <c r="B142" s="11" t="s">
        <v>488</v>
      </c>
      <c r="C142" s="11" t="s">
        <v>489</v>
      </c>
      <c r="D142" s="11">
        <v>61</v>
      </c>
      <c r="E142" s="17" t="s">
        <v>675</v>
      </c>
      <c r="F142" s="10">
        <v>115</v>
      </c>
      <c r="H142">
        <v>80</v>
      </c>
    </row>
    <row r="143" spans="1:8" x14ac:dyDescent="0.25">
      <c r="A143" s="10">
        <v>282</v>
      </c>
      <c r="B143" s="11" t="s">
        <v>486</v>
      </c>
      <c r="C143" s="11" t="s">
        <v>487</v>
      </c>
      <c r="D143" s="11">
        <v>55</v>
      </c>
      <c r="E143" s="17" t="s">
        <v>675</v>
      </c>
      <c r="F143" s="10">
        <v>115</v>
      </c>
      <c r="H143">
        <v>80</v>
      </c>
    </row>
    <row r="144" spans="1:8" x14ac:dyDescent="0.25">
      <c r="A144" s="10">
        <v>286</v>
      </c>
      <c r="B144" s="11" t="s">
        <v>494</v>
      </c>
      <c r="C144" s="11" t="s">
        <v>495</v>
      </c>
      <c r="D144" s="11">
        <v>82</v>
      </c>
      <c r="E144" s="17" t="s">
        <v>675</v>
      </c>
      <c r="F144" s="10">
        <v>115</v>
      </c>
      <c r="H144">
        <v>80</v>
      </c>
    </row>
    <row r="145" spans="1:8" x14ac:dyDescent="0.25">
      <c r="A145" s="10">
        <v>281</v>
      </c>
      <c r="B145" s="12" t="s">
        <v>484</v>
      </c>
      <c r="C145" s="11" t="s">
        <v>485</v>
      </c>
      <c r="D145" s="11">
        <v>51</v>
      </c>
      <c r="E145" s="17" t="s">
        <v>675</v>
      </c>
      <c r="F145" s="10">
        <v>115</v>
      </c>
      <c r="H145">
        <v>80</v>
      </c>
    </row>
    <row r="146" spans="1:8" x14ac:dyDescent="0.25">
      <c r="A146" s="10">
        <v>285</v>
      </c>
      <c r="B146" s="12" t="s">
        <v>492</v>
      </c>
      <c r="C146" s="11" t="s">
        <v>493</v>
      </c>
      <c r="D146" s="11">
        <v>76</v>
      </c>
      <c r="E146" s="17" t="s">
        <v>675</v>
      </c>
      <c r="F146" s="10">
        <v>115</v>
      </c>
      <c r="H146">
        <v>80</v>
      </c>
    </row>
    <row r="147" spans="1:8" x14ac:dyDescent="0.25">
      <c r="A147" s="10">
        <v>287</v>
      </c>
      <c r="B147" s="12" t="s">
        <v>496</v>
      </c>
      <c r="C147" s="11" t="s">
        <v>497</v>
      </c>
      <c r="D147" s="11">
        <v>88</v>
      </c>
      <c r="E147" s="17" t="s">
        <v>675</v>
      </c>
      <c r="F147" s="10">
        <v>115</v>
      </c>
      <c r="H147">
        <v>80</v>
      </c>
    </row>
    <row r="148" spans="1:8" x14ac:dyDescent="0.25">
      <c r="A148" s="10">
        <v>299</v>
      </c>
      <c r="B148" s="11" t="s">
        <v>512</v>
      </c>
      <c r="C148" s="11" t="s">
        <v>513</v>
      </c>
      <c r="D148" s="11">
        <v>89</v>
      </c>
      <c r="E148" s="17" t="s">
        <v>675</v>
      </c>
      <c r="F148" s="10">
        <v>115</v>
      </c>
      <c r="H148">
        <v>80</v>
      </c>
    </row>
    <row r="149" spans="1:8" x14ac:dyDescent="0.25">
      <c r="A149" s="10">
        <v>298</v>
      </c>
      <c r="B149" s="11" t="s">
        <v>510</v>
      </c>
      <c r="C149" s="11" t="s">
        <v>511</v>
      </c>
      <c r="D149" s="11">
        <v>79</v>
      </c>
      <c r="E149" s="17" t="s">
        <v>675</v>
      </c>
      <c r="F149" s="10">
        <v>115</v>
      </c>
      <c r="H149">
        <v>80</v>
      </c>
    </row>
    <row r="150" spans="1:8" x14ac:dyDescent="0.25">
      <c r="A150" s="10">
        <v>300</v>
      </c>
      <c r="B150" s="11" t="s">
        <v>514</v>
      </c>
      <c r="C150" s="11" t="s">
        <v>515</v>
      </c>
      <c r="D150" s="11">
        <v>97</v>
      </c>
      <c r="E150" s="17" t="s">
        <v>675</v>
      </c>
      <c r="F150" s="10">
        <v>115</v>
      </c>
      <c r="H150">
        <v>80</v>
      </c>
    </row>
    <row r="151" spans="1:8" x14ac:dyDescent="0.25">
      <c r="A151" s="10">
        <v>306</v>
      </c>
      <c r="B151" s="11" t="s">
        <v>522</v>
      </c>
      <c r="C151" s="11" t="s">
        <v>523</v>
      </c>
      <c r="D151" s="11">
        <v>110</v>
      </c>
      <c r="E151" s="17" t="s">
        <v>675</v>
      </c>
      <c r="F151" s="10">
        <v>115</v>
      </c>
      <c r="H151">
        <v>80</v>
      </c>
    </row>
    <row r="152" spans="1:8" x14ac:dyDescent="0.25">
      <c r="A152" s="10">
        <v>305</v>
      </c>
      <c r="B152" s="11" t="s">
        <v>520</v>
      </c>
      <c r="C152" s="11" t="s">
        <v>521</v>
      </c>
      <c r="D152" s="11">
        <v>99</v>
      </c>
      <c r="E152" s="17" t="s">
        <v>675</v>
      </c>
      <c r="F152" s="10">
        <v>115</v>
      </c>
      <c r="H152">
        <v>80</v>
      </c>
    </row>
    <row r="153" spans="1:8" x14ac:dyDescent="0.25">
      <c r="A153" s="10">
        <v>307</v>
      </c>
      <c r="B153" s="11" t="s">
        <v>524</v>
      </c>
      <c r="C153" s="11" t="s">
        <v>525</v>
      </c>
      <c r="D153" s="11">
        <v>115</v>
      </c>
      <c r="E153" s="17" t="s">
        <v>675</v>
      </c>
      <c r="F153" s="10">
        <v>115</v>
      </c>
      <c r="H153">
        <v>80</v>
      </c>
    </row>
    <row r="154" spans="1:8" x14ac:dyDescent="0.25">
      <c r="A154" s="10">
        <v>268</v>
      </c>
      <c r="B154" s="11" t="s">
        <v>463</v>
      </c>
      <c r="C154" s="11" t="s">
        <v>464</v>
      </c>
      <c r="D154" s="11">
        <v>78</v>
      </c>
      <c r="E154" s="17" t="s">
        <v>675</v>
      </c>
      <c r="F154" s="10">
        <v>115</v>
      </c>
      <c r="H154">
        <v>80</v>
      </c>
    </row>
    <row r="155" spans="1:8" x14ac:dyDescent="0.25">
      <c r="A155" s="10">
        <v>239</v>
      </c>
      <c r="B155" s="11" t="s">
        <v>409</v>
      </c>
      <c r="C155" s="11" t="s">
        <v>410</v>
      </c>
      <c r="D155" s="11">
        <v>24</v>
      </c>
      <c r="E155" s="17" t="s">
        <v>675</v>
      </c>
      <c r="F155" s="10">
        <v>115</v>
      </c>
      <c r="H155">
        <v>80</v>
      </c>
    </row>
    <row r="156" spans="1:8" x14ac:dyDescent="0.25">
      <c r="A156" s="10">
        <v>243</v>
      </c>
      <c r="B156" s="11" t="s">
        <v>417</v>
      </c>
      <c r="C156" s="11" t="s">
        <v>418</v>
      </c>
      <c r="D156" s="11">
        <v>43</v>
      </c>
      <c r="E156" s="17" t="s">
        <v>675</v>
      </c>
      <c r="F156" s="10">
        <v>115</v>
      </c>
      <c r="H156">
        <v>80</v>
      </c>
    </row>
    <row r="157" spans="1:8" x14ac:dyDescent="0.25">
      <c r="A157" s="10">
        <v>247</v>
      </c>
      <c r="B157" s="11" t="s">
        <v>425</v>
      </c>
      <c r="C157" s="11" t="s">
        <v>426</v>
      </c>
      <c r="D157" s="11">
        <v>67</v>
      </c>
      <c r="E157" s="17" t="s">
        <v>675</v>
      </c>
      <c r="F157" s="10">
        <v>115</v>
      </c>
      <c r="H157">
        <v>80</v>
      </c>
    </row>
    <row r="158" spans="1:8" x14ac:dyDescent="0.25">
      <c r="A158" s="10">
        <v>251</v>
      </c>
      <c r="B158" s="11" t="s">
        <v>433</v>
      </c>
      <c r="C158" s="11" t="s">
        <v>434</v>
      </c>
      <c r="D158" s="11">
        <v>86</v>
      </c>
      <c r="E158" s="17" t="s">
        <v>675</v>
      </c>
      <c r="F158" s="10">
        <v>115</v>
      </c>
      <c r="H158">
        <v>80</v>
      </c>
    </row>
    <row r="159" spans="1:8" x14ac:dyDescent="0.25">
      <c r="A159" s="10">
        <v>237</v>
      </c>
      <c r="B159" s="11" t="s">
        <v>405</v>
      </c>
      <c r="C159" s="11" t="s">
        <v>406</v>
      </c>
      <c r="D159" s="11">
        <v>18</v>
      </c>
      <c r="E159" s="17" t="s">
        <v>675</v>
      </c>
      <c r="F159" s="10">
        <v>115</v>
      </c>
      <c r="H159">
        <v>80</v>
      </c>
    </row>
    <row r="160" spans="1:8" x14ac:dyDescent="0.25">
      <c r="A160" s="10">
        <v>238</v>
      </c>
      <c r="B160" s="11" t="s">
        <v>407</v>
      </c>
      <c r="C160" s="11" t="s">
        <v>408</v>
      </c>
      <c r="D160" s="11">
        <v>20</v>
      </c>
      <c r="E160" s="17" t="s">
        <v>675</v>
      </c>
      <c r="F160" s="10">
        <v>115</v>
      </c>
      <c r="H160">
        <v>80</v>
      </c>
    </row>
    <row r="161" spans="1:8" x14ac:dyDescent="0.25">
      <c r="A161" s="10">
        <v>241</v>
      </c>
      <c r="B161" s="11" t="s">
        <v>413</v>
      </c>
      <c r="C161" s="11" t="s">
        <v>414</v>
      </c>
      <c r="D161" s="11">
        <v>34</v>
      </c>
      <c r="E161" s="17" t="s">
        <v>675</v>
      </c>
      <c r="F161" s="10">
        <v>115</v>
      </c>
      <c r="H161">
        <v>80</v>
      </c>
    </row>
    <row r="162" spans="1:8" x14ac:dyDescent="0.25">
      <c r="A162" s="10">
        <v>240</v>
      </c>
      <c r="B162" s="11" t="s">
        <v>411</v>
      </c>
      <c r="C162" s="11" t="s">
        <v>412</v>
      </c>
      <c r="D162" s="11">
        <v>25</v>
      </c>
      <c r="E162" s="17" t="s">
        <v>675</v>
      </c>
      <c r="F162" s="10">
        <v>115</v>
      </c>
      <c r="H162">
        <v>80</v>
      </c>
    </row>
    <row r="163" spans="1:8" x14ac:dyDescent="0.25">
      <c r="A163" s="10">
        <v>242</v>
      </c>
      <c r="B163" s="11" t="s">
        <v>415</v>
      </c>
      <c r="C163" s="11" t="s">
        <v>416</v>
      </c>
      <c r="D163" s="11">
        <v>37</v>
      </c>
      <c r="E163" s="17" t="s">
        <v>675</v>
      </c>
      <c r="F163" s="10">
        <v>115</v>
      </c>
      <c r="H163">
        <v>80</v>
      </c>
    </row>
    <row r="164" spans="1:8" x14ac:dyDescent="0.25">
      <c r="A164" s="10">
        <v>245</v>
      </c>
      <c r="B164" s="11" t="s">
        <v>421</v>
      </c>
      <c r="C164" s="11" t="s">
        <v>422</v>
      </c>
      <c r="D164" s="11">
        <v>50</v>
      </c>
      <c r="E164" s="17" t="s">
        <v>675</v>
      </c>
      <c r="F164" s="10">
        <v>115</v>
      </c>
      <c r="H164">
        <v>80</v>
      </c>
    </row>
    <row r="165" spans="1:8" x14ac:dyDescent="0.25">
      <c r="A165" s="10">
        <v>244</v>
      </c>
      <c r="B165" s="11" t="s">
        <v>419</v>
      </c>
      <c r="C165" s="11" t="s">
        <v>420</v>
      </c>
      <c r="D165" s="11">
        <v>47</v>
      </c>
      <c r="E165" s="17" t="s">
        <v>675</v>
      </c>
      <c r="F165" s="10">
        <v>115</v>
      </c>
      <c r="H165">
        <v>80</v>
      </c>
    </row>
    <row r="166" spans="1:8" x14ac:dyDescent="0.25">
      <c r="A166" s="10">
        <v>246</v>
      </c>
      <c r="B166" s="11" t="s">
        <v>423</v>
      </c>
      <c r="C166" s="11" t="s">
        <v>424</v>
      </c>
      <c r="D166" s="11">
        <v>53</v>
      </c>
      <c r="E166" s="17" t="s">
        <v>675</v>
      </c>
      <c r="F166" s="10">
        <v>115</v>
      </c>
      <c r="H166">
        <v>80</v>
      </c>
    </row>
    <row r="167" spans="1:8" x14ac:dyDescent="0.25">
      <c r="A167" s="10">
        <v>249</v>
      </c>
      <c r="B167" s="11" t="s">
        <v>429</v>
      </c>
      <c r="C167" s="11" t="s">
        <v>430</v>
      </c>
      <c r="D167" s="11">
        <v>62</v>
      </c>
      <c r="E167" s="17" t="s">
        <v>675</v>
      </c>
      <c r="F167" s="10">
        <v>115</v>
      </c>
      <c r="H167">
        <v>80</v>
      </c>
    </row>
    <row r="168" spans="1:8" x14ac:dyDescent="0.25">
      <c r="A168" s="10">
        <v>248</v>
      </c>
      <c r="B168" s="11" t="s">
        <v>427</v>
      </c>
      <c r="C168" s="11" t="s">
        <v>428</v>
      </c>
      <c r="D168" s="11">
        <v>58</v>
      </c>
      <c r="E168" s="17" t="s">
        <v>675</v>
      </c>
      <c r="F168" s="10">
        <v>115</v>
      </c>
      <c r="H168">
        <v>80</v>
      </c>
    </row>
    <row r="169" spans="1:8" x14ac:dyDescent="0.25">
      <c r="A169" s="10">
        <v>250</v>
      </c>
      <c r="B169" s="11" t="s">
        <v>431</v>
      </c>
      <c r="C169" s="11" t="s">
        <v>432</v>
      </c>
      <c r="D169" s="11">
        <v>66</v>
      </c>
      <c r="E169" s="17" t="s">
        <v>675</v>
      </c>
      <c r="F169" s="10">
        <v>115</v>
      </c>
      <c r="H169">
        <v>80</v>
      </c>
    </row>
    <row r="170" spans="1:8" x14ac:dyDescent="0.25">
      <c r="A170" s="10">
        <v>87</v>
      </c>
      <c r="B170" s="11" t="s">
        <v>191</v>
      </c>
      <c r="C170" s="11" t="s">
        <v>192</v>
      </c>
      <c r="D170" s="11">
        <v>99</v>
      </c>
      <c r="E170" s="17" t="s">
        <v>674</v>
      </c>
      <c r="F170" s="10">
        <v>23</v>
      </c>
      <c r="H170">
        <v>52</v>
      </c>
    </row>
    <row r="171" spans="1:8" x14ac:dyDescent="0.25">
      <c r="A171" s="10">
        <v>88</v>
      </c>
      <c r="B171" s="11" t="s">
        <v>193</v>
      </c>
      <c r="C171" s="11" t="s">
        <v>194</v>
      </c>
      <c r="D171" s="11">
        <v>91</v>
      </c>
      <c r="E171" s="17" t="s">
        <v>674</v>
      </c>
      <c r="F171" s="10">
        <v>23</v>
      </c>
      <c r="H171">
        <v>52</v>
      </c>
    </row>
    <row r="172" spans="1:8" x14ac:dyDescent="0.25">
      <c r="A172" s="10">
        <v>255</v>
      </c>
      <c r="B172" s="11" t="s">
        <v>439</v>
      </c>
      <c r="C172" s="11" t="s">
        <v>440</v>
      </c>
      <c r="D172" s="11">
        <v>30</v>
      </c>
      <c r="E172" s="17" t="s">
        <v>675</v>
      </c>
      <c r="F172" s="10">
        <v>115</v>
      </c>
      <c r="H172">
        <v>80</v>
      </c>
    </row>
    <row r="173" spans="1:8" x14ac:dyDescent="0.25">
      <c r="A173" s="10">
        <v>259</v>
      </c>
      <c r="B173" s="11" t="s">
        <v>447</v>
      </c>
      <c r="C173" s="11" t="s">
        <v>448</v>
      </c>
      <c r="D173" s="11">
        <v>58</v>
      </c>
      <c r="E173" s="17" t="s">
        <v>675</v>
      </c>
      <c r="F173" s="10">
        <v>115</v>
      </c>
      <c r="H173">
        <v>80</v>
      </c>
    </row>
    <row r="174" spans="1:8" x14ac:dyDescent="0.25">
      <c r="A174" s="10">
        <v>262</v>
      </c>
      <c r="B174" s="11" t="s">
        <v>453</v>
      </c>
      <c r="C174" s="11" t="s">
        <v>454</v>
      </c>
      <c r="D174" s="11">
        <v>88</v>
      </c>
      <c r="E174" s="17" t="s">
        <v>675</v>
      </c>
      <c r="F174" s="10">
        <v>115</v>
      </c>
      <c r="H174">
        <v>80</v>
      </c>
    </row>
    <row r="175" spans="1:8" x14ac:dyDescent="0.25">
      <c r="A175" s="10">
        <v>266</v>
      </c>
      <c r="B175" s="11" t="s">
        <v>461</v>
      </c>
      <c r="C175" s="11" t="s">
        <v>462</v>
      </c>
      <c r="D175" s="11">
        <v>116</v>
      </c>
      <c r="E175" s="17" t="s">
        <v>675</v>
      </c>
      <c r="F175" s="10">
        <v>115</v>
      </c>
      <c r="H175">
        <v>80</v>
      </c>
    </row>
    <row r="176" spans="1:8" x14ac:dyDescent="0.25">
      <c r="A176" s="10">
        <v>254</v>
      </c>
      <c r="B176" s="11" t="s">
        <v>437</v>
      </c>
      <c r="C176" s="11" t="s">
        <v>438</v>
      </c>
      <c r="D176" s="11">
        <v>30</v>
      </c>
      <c r="E176" s="17" t="s">
        <v>675</v>
      </c>
      <c r="F176" s="10">
        <v>115</v>
      </c>
      <c r="H176">
        <v>80</v>
      </c>
    </row>
    <row r="177" spans="1:8" x14ac:dyDescent="0.25">
      <c r="A177" s="10">
        <v>253</v>
      </c>
      <c r="B177" s="11" t="s">
        <v>435</v>
      </c>
      <c r="C177" s="11" t="s">
        <v>436</v>
      </c>
      <c r="D177" s="11">
        <v>25</v>
      </c>
      <c r="E177" s="17" t="s">
        <v>675</v>
      </c>
      <c r="F177" s="10">
        <v>115</v>
      </c>
      <c r="H177">
        <v>80</v>
      </c>
    </row>
    <row r="178" spans="1:8" x14ac:dyDescent="0.25">
      <c r="A178" s="10">
        <v>257</v>
      </c>
      <c r="B178" s="11" t="s">
        <v>443</v>
      </c>
      <c r="C178" s="11" t="s">
        <v>444</v>
      </c>
      <c r="D178" s="11">
        <v>48</v>
      </c>
      <c r="E178" s="17" t="s">
        <v>675</v>
      </c>
      <c r="F178" s="10">
        <v>115</v>
      </c>
      <c r="H178">
        <v>80</v>
      </c>
    </row>
    <row r="179" spans="1:8" x14ac:dyDescent="0.25">
      <c r="A179" s="10">
        <v>256</v>
      </c>
      <c r="B179" s="11" t="s">
        <v>441</v>
      </c>
      <c r="C179" s="11" t="s">
        <v>442</v>
      </c>
      <c r="D179" s="11">
        <v>45</v>
      </c>
      <c r="E179" s="17" t="s">
        <v>675</v>
      </c>
      <c r="F179" s="10">
        <v>115</v>
      </c>
      <c r="H179">
        <v>80</v>
      </c>
    </row>
    <row r="180" spans="1:8" x14ac:dyDescent="0.25">
      <c r="A180" s="10">
        <v>258</v>
      </c>
      <c r="B180" s="11" t="s">
        <v>445</v>
      </c>
      <c r="C180" s="11" t="s">
        <v>446</v>
      </c>
      <c r="D180" s="11">
        <v>58</v>
      </c>
      <c r="E180" s="17" t="s">
        <v>675</v>
      </c>
      <c r="F180" s="10">
        <v>115</v>
      </c>
      <c r="H180">
        <v>80</v>
      </c>
    </row>
    <row r="181" spans="1:8" x14ac:dyDescent="0.25">
      <c r="A181" s="10">
        <v>260</v>
      </c>
      <c r="B181" s="11" t="s">
        <v>449</v>
      </c>
      <c r="C181" s="11" t="s">
        <v>450</v>
      </c>
      <c r="D181" s="11">
        <v>68</v>
      </c>
      <c r="E181" s="17" t="s">
        <v>675</v>
      </c>
      <c r="F181" s="10">
        <v>115</v>
      </c>
      <c r="H181">
        <v>80</v>
      </c>
    </row>
    <row r="182" spans="1:8" x14ac:dyDescent="0.25">
      <c r="A182" s="10">
        <v>261</v>
      </c>
      <c r="B182" s="11" t="s">
        <v>451</v>
      </c>
      <c r="C182" s="11" t="s">
        <v>452</v>
      </c>
      <c r="D182" s="11">
        <v>72</v>
      </c>
      <c r="E182" s="17" t="s">
        <v>675</v>
      </c>
      <c r="F182" s="10">
        <v>115</v>
      </c>
      <c r="H182">
        <v>80</v>
      </c>
    </row>
    <row r="183" spans="1:8" x14ac:dyDescent="0.25">
      <c r="A183" s="10">
        <v>264</v>
      </c>
      <c r="B183" s="11" t="s">
        <v>457</v>
      </c>
      <c r="C183" s="11" t="s">
        <v>458</v>
      </c>
      <c r="D183" s="11">
        <v>90</v>
      </c>
      <c r="E183" s="17" t="s">
        <v>675</v>
      </c>
      <c r="F183" s="10">
        <v>115</v>
      </c>
      <c r="H183">
        <v>80</v>
      </c>
    </row>
    <row r="184" spans="1:8" x14ac:dyDescent="0.25">
      <c r="A184" s="10">
        <v>263</v>
      </c>
      <c r="B184" s="11" t="s">
        <v>455</v>
      </c>
      <c r="C184" s="11" t="s">
        <v>456</v>
      </c>
      <c r="D184" s="11">
        <v>85</v>
      </c>
      <c r="E184" s="17" t="s">
        <v>675</v>
      </c>
      <c r="F184" s="10">
        <v>115</v>
      </c>
      <c r="H184">
        <v>80</v>
      </c>
    </row>
    <row r="185" spans="1:8" x14ac:dyDescent="0.25">
      <c r="A185" s="10">
        <v>265</v>
      </c>
      <c r="B185" s="11" t="s">
        <v>459</v>
      </c>
      <c r="C185" s="11" t="s">
        <v>460</v>
      </c>
      <c r="D185" s="11">
        <v>95</v>
      </c>
      <c r="E185" s="17" t="s">
        <v>675</v>
      </c>
      <c r="F185" s="10">
        <v>115</v>
      </c>
      <c r="H185">
        <v>80</v>
      </c>
    </row>
    <row r="186" spans="1:8" x14ac:dyDescent="0.25">
      <c r="A186" s="10">
        <v>316</v>
      </c>
      <c r="B186" s="11" t="s">
        <v>536</v>
      </c>
      <c r="C186" s="11" t="s">
        <v>537</v>
      </c>
      <c r="D186" s="11">
        <v>36</v>
      </c>
      <c r="E186" s="17" t="s">
        <v>675</v>
      </c>
      <c r="F186" s="10">
        <v>115</v>
      </c>
      <c r="H186">
        <v>80</v>
      </c>
    </row>
    <row r="187" spans="1:8" x14ac:dyDescent="0.25">
      <c r="A187" s="10">
        <v>317</v>
      </c>
      <c r="B187" s="11" t="s">
        <v>538</v>
      </c>
      <c r="C187" s="11" t="s">
        <v>539</v>
      </c>
      <c r="D187" s="11">
        <v>65</v>
      </c>
      <c r="E187" s="17" t="s">
        <v>675</v>
      </c>
      <c r="F187" s="10">
        <v>115</v>
      </c>
      <c r="H187">
        <v>80</v>
      </c>
    </row>
    <row r="188" spans="1:8" x14ac:dyDescent="0.25">
      <c r="A188" s="10">
        <v>318</v>
      </c>
      <c r="B188" s="11" t="s">
        <v>540</v>
      </c>
      <c r="C188" s="11" t="s">
        <v>541</v>
      </c>
      <c r="D188" s="11">
        <v>95</v>
      </c>
      <c r="E188" s="17" t="s">
        <v>675</v>
      </c>
      <c r="F188" s="10">
        <v>115</v>
      </c>
      <c r="H188">
        <v>80</v>
      </c>
    </row>
    <row r="189" spans="1:8" x14ac:dyDescent="0.25">
      <c r="A189" s="10">
        <v>91</v>
      </c>
      <c r="B189" s="11" t="s">
        <v>197</v>
      </c>
      <c r="C189" s="11" t="s">
        <v>198</v>
      </c>
      <c r="D189" s="11">
        <v>66</v>
      </c>
      <c r="E189" s="17" t="s">
        <v>674</v>
      </c>
      <c r="F189" s="10">
        <v>23</v>
      </c>
      <c r="H189">
        <v>52</v>
      </c>
    </row>
    <row r="190" spans="1:8" x14ac:dyDescent="0.25">
      <c r="A190" s="10">
        <v>275</v>
      </c>
      <c r="B190" s="11" t="s">
        <v>475</v>
      </c>
      <c r="C190" s="11" t="s">
        <v>476</v>
      </c>
      <c r="D190" s="11">
        <v>44</v>
      </c>
      <c r="E190" s="17" t="s">
        <v>675</v>
      </c>
      <c r="F190" s="10">
        <v>115</v>
      </c>
      <c r="H190">
        <v>80</v>
      </c>
    </row>
    <row r="191" spans="1:8" x14ac:dyDescent="0.25">
      <c r="A191" s="10">
        <v>276</v>
      </c>
      <c r="B191" s="11" t="s">
        <v>477</v>
      </c>
      <c r="C191" s="11" t="s">
        <v>478</v>
      </c>
      <c r="D191" s="11">
        <v>47</v>
      </c>
      <c r="E191" s="17" t="s">
        <v>675</v>
      </c>
      <c r="F191" s="10">
        <v>115</v>
      </c>
      <c r="H191">
        <v>80</v>
      </c>
    </row>
    <row r="192" spans="1:8" x14ac:dyDescent="0.25">
      <c r="A192" s="10">
        <v>289</v>
      </c>
      <c r="B192" s="11" t="s">
        <v>498</v>
      </c>
      <c r="C192" s="11" t="s">
        <v>499</v>
      </c>
      <c r="D192" s="11">
        <v>73</v>
      </c>
      <c r="E192" s="17" t="s">
        <v>675</v>
      </c>
      <c r="F192" s="10">
        <v>115</v>
      </c>
      <c r="H192">
        <v>80</v>
      </c>
    </row>
    <row r="193" spans="1:8" x14ac:dyDescent="0.25">
      <c r="A193" s="10">
        <v>290</v>
      </c>
      <c r="B193" s="11" t="s">
        <v>500</v>
      </c>
      <c r="C193" s="11" t="s">
        <v>501</v>
      </c>
      <c r="D193" s="11">
        <v>79</v>
      </c>
      <c r="E193" s="17" t="s">
        <v>675</v>
      </c>
      <c r="F193" s="10">
        <v>115</v>
      </c>
      <c r="H193">
        <v>80</v>
      </c>
    </row>
    <row r="194" spans="1:8" x14ac:dyDescent="0.25">
      <c r="A194" s="10">
        <v>303</v>
      </c>
      <c r="B194" s="11" t="s">
        <v>518</v>
      </c>
      <c r="C194" s="11" t="s">
        <v>519</v>
      </c>
      <c r="D194" s="11">
        <v>108</v>
      </c>
      <c r="E194" s="17" t="s">
        <v>675</v>
      </c>
      <c r="F194" s="10">
        <v>115</v>
      </c>
      <c r="H194">
        <v>80</v>
      </c>
    </row>
    <row r="195" spans="1:8" x14ac:dyDescent="0.25">
      <c r="A195" s="10">
        <v>310</v>
      </c>
      <c r="B195" s="11" t="s">
        <v>528</v>
      </c>
      <c r="C195" s="11" t="s">
        <v>529</v>
      </c>
      <c r="D195" s="11">
        <v>216</v>
      </c>
      <c r="E195" s="17" t="s">
        <v>675</v>
      </c>
      <c r="F195" s="10">
        <v>115</v>
      </c>
      <c r="H195">
        <v>80</v>
      </c>
    </row>
    <row r="196" spans="1:8" x14ac:dyDescent="0.25">
      <c r="A196" s="10">
        <v>292</v>
      </c>
      <c r="B196" s="11" t="s">
        <v>502</v>
      </c>
      <c r="C196" s="11" t="s">
        <v>503</v>
      </c>
      <c r="D196" s="11">
        <v>108</v>
      </c>
      <c r="E196" s="17" t="s">
        <v>675</v>
      </c>
      <c r="F196" s="10">
        <v>115</v>
      </c>
      <c r="H196">
        <v>80</v>
      </c>
    </row>
    <row r="197" spans="1:8" x14ac:dyDescent="0.25">
      <c r="A197" s="10">
        <v>66</v>
      </c>
      <c r="B197" s="11" t="s">
        <v>163</v>
      </c>
      <c r="C197" s="11" t="s">
        <v>164</v>
      </c>
      <c r="D197" s="11">
        <v>43</v>
      </c>
      <c r="E197" s="17" t="s">
        <v>674</v>
      </c>
      <c r="F197" s="10">
        <v>23</v>
      </c>
      <c r="H197">
        <v>52</v>
      </c>
    </row>
    <row r="198" spans="1:8" x14ac:dyDescent="0.25">
      <c r="A198" s="10">
        <v>65</v>
      </c>
      <c r="B198" s="11" t="s">
        <v>161</v>
      </c>
      <c r="C198" s="11" t="s">
        <v>162</v>
      </c>
      <c r="D198" s="11">
        <v>38</v>
      </c>
      <c r="E198" s="17" t="s">
        <v>674</v>
      </c>
      <c r="F198" s="10">
        <v>23</v>
      </c>
      <c r="H198">
        <v>52</v>
      </c>
    </row>
    <row r="199" spans="1:8" x14ac:dyDescent="0.25">
      <c r="A199" s="10">
        <v>67</v>
      </c>
      <c r="B199" s="11" t="s">
        <v>165</v>
      </c>
      <c r="C199" s="11" t="s">
        <v>166</v>
      </c>
      <c r="D199" s="11">
        <v>47</v>
      </c>
      <c r="E199" s="17" t="s">
        <v>674</v>
      </c>
      <c r="F199" s="10">
        <v>23</v>
      </c>
      <c r="H199">
        <v>52</v>
      </c>
    </row>
    <row r="200" spans="1:8" x14ac:dyDescent="0.25">
      <c r="A200" s="10">
        <v>75</v>
      </c>
      <c r="B200" s="11" t="s">
        <v>175</v>
      </c>
      <c r="C200" s="11" t="s">
        <v>176</v>
      </c>
      <c r="D200" s="11">
        <v>71</v>
      </c>
      <c r="E200" s="17" t="s">
        <v>674</v>
      </c>
      <c r="F200" s="10">
        <v>23</v>
      </c>
      <c r="H200">
        <v>52</v>
      </c>
    </row>
    <row r="201" spans="1:8" x14ac:dyDescent="0.25">
      <c r="A201" s="10">
        <v>76</v>
      </c>
      <c r="B201" s="11" t="s">
        <v>177</v>
      </c>
      <c r="C201" s="11" t="s">
        <v>178</v>
      </c>
      <c r="D201" s="11">
        <v>78</v>
      </c>
      <c r="E201" s="17" t="s">
        <v>674</v>
      </c>
      <c r="F201" s="10">
        <v>23</v>
      </c>
      <c r="H201">
        <v>52</v>
      </c>
    </row>
    <row r="202" spans="1:8" x14ac:dyDescent="0.25">
      <c r="A202" s="10">
        <v>85</v>
      </c>
      <c r="B202" s="11" t="s">
        <v>189</v>
      </c>
      <c r="C202" s="11" t="s">
        <v>190</v>
      </c>
      <c r="D202" s="11">
        <v>105</v>
      </c>
      <c r="E202" s="17" t="s">
        <v>674</v>
      </c>
      <c r="F202" s="10">
        <v>23</v>
      </c>
      <c r="H202">
        <v>52</v>
      </c>
    </row>
    <row r="203" spans="1:8" x14ac:dyDescent="0.25">
      <c r="A203" s="10">
        <v>70</v>
      </c>
      <c r="B203" s="11" t="s">
        <v>169</v>
      </c>
      <c r="C203" s="11" t="s">
        <v>170</v>
      </c>
      <c r="D203" s="11">
        <v>36</v>
      </c>
      <c r="E203" s="17" t="s">
        <v>674</v>
      </c>
      <c r="F203" s="10">
        <v>23</v>
      </c>
      <c r="H203">
        <v>52</v>
      </c>
    </row>
    <row r="204" spans="1:8" x14ac:dyDescent="0.25">
      <c r="A204" s="10">
        <v>69</v>
      </c>
      <c r="B204" s="11" t="s">
        <v>167</v>
      </c>
      <c r="C204" s="11" t="s">
        <v>168</v>
      </c>
      <c r="D204" s="11">
        <v>26</v>
      </c>
      <c r="E204" s="17" t="s">
        <v>674</v>
      </c>
      <c r="F204" s="10">
        <v>23</v>
      </c>
      <c r="H204">
        <v>52</v>
      </c>
    </row>
    <row r="205" spans="1:8" x14ac:dyDescent="0.25">
      <c r="A205" s="10">
        <v>71</v>
      </c>
      <c r="B205" s="11" t="s">
        <v>171</v>
      </c>
      <c r="C205" s="11" t="s">
        <v>172</v>
      </c>
      <c r="D205" s="11">
        <v>39</v>
      </c>
      <c r="E205" s="17" t="s">
        <v>674</v>
      </c>
      <c r="F205" s="10">
        <v>23</v>
      </c>
      <c r="H205">
        <v>52</v>
      </c>
    </row>
    <row r="206" spans="1:8" x14ac:dyDescent="0.25">
      <c r="A206" s="10">
        <v>79</v>
      </c>
      <c r="B206" s="11" t="s">
        <v>181</v>
      </c>
      <c r="C206" s="11" t="s">
        <v>182</v>
      </c>
      <c r="D206" s="11">
        <v>71</v>
      </c>
      <c r="E206" s="17" t="s">
        <v>674</v>
      </c>
      <c r="F206" s="10">
        <v>23</v>
      </c>
      <c r="H206">
        <v>52</v>
      </c>
    </row>
    <row r="207" spans="1:8" x14ac:dyDescent="0.25">
      <c r="A207" s="10">
        <v>78</v>
      </c>
      <c r="B207" s="11" t="s">
        <v>179</v>
      </c>
      <c r="C207" s="11" t="s">
        <v>180</v>
      </c>
      <c r="D207" s="11">
        <v>66</v>
      </c>
      <c r="E207" s="17" t="s">
        <v>674</v>
      </c>
      <c r="F207" s="10">
        <v>23</v>
      </c>
      <c r="H207">
        <v>52</v>
      </c>
    </row>
    <row r="208" spans="1:8" x14ac:dyDescent="0.25">
      <c r="A208" s="10">
        <v>80</v>
      </c>
      <c r="B208" s="11" t="s">
        <v>183</v>
      </c>
      <c r="C208" s="11" t="s">
        <v>184</v>
      </c>
      <c r="D208" s="11">
        <v>78</v>
      </c>
      <c r="E208" s="17" t="s">
        <v>674</v>
      </c>
      <c r="F208" s="10">
        <v>23</v>
      </c>
      <c r="H208">
        <v>52</v>
      </c>
    </row>
    <row r="209" spans="1:8" x14ac:dyDescent="0.25">
      <c r="A209" s="10">
        <v>73</v>
      </c>
      <c r="B209" s="11" t="s">
        <v>173</v>
      </c>
      <c r="C209" s="11" t="s">
        <v>174</v>
      </c>
      <c r="D209" s="11">
        <v>55</v>
      </c>
      <c r="E209" s="17" t="s">
        <v>674</v>
      </c>
      <c r="F209" s="10">
        <v>23</v>
      </c>
      <c r="H209">
        <v>52</v>
      </c>
    </row>
    <row r="210" spans="1:8" x14ac:dyDescent="0.25">
      <c r="A210" s="10">
        <v>83</v>
      </c>
      <c r="B210" s="11" t="s">
        <v>187</v>
      </c>
      <c r="C210" s="11" t="s">
        <v>188</v>
      </c>
      <c r="D210" s="11">
        <v>105</v>
      </c>
      <c r="E210" s="17" t="s">
        <v>674</v>
      </c>
      <c r="F210" s="10">
        <v>23</v>
      </c>
      <c r="H210">
        <v>52</v>
      </c>
    </row>
    <row r="211" spans="1:8" x14ac:dyDescent="0.25">
      <c r="A211" s="10">
        <v>82</v>
      </c>
      <c r="B211" s="11" t="s">
        <v>185</v>
      </c>
      <c r="C211" s="11" t="s">
        <v>186</v>
      </c>
      <c r="D211" s="11">
        <v>92</v>
      </c>
      <c r="E211" s="17" t="s">
        <v>674</v>
      </c>
      <c r="F211" s="10">
        <v>23</v>
      </c>
      <c r="H211">
        <v>52</v>
      </c>
    </row>
    <row r="212" spans="1:8" x14ac:dyDescent="0.25">
      <c r="A212" s="10">
        <v>90</v>
      </c>
      <c r="B212" s="11" t="s">
        <v>195</v>
      </c>
      <c r="C212" s="11" t="s">
        <v>196</v>
      </c>
      <c r="D212" s="11">
        <v>61</v>
      </c>
      <c r="E212" s="17" t="s">
        <v>674</v>
      </c>
      <c r="F212" s="10">
        <v>23</v>
      </c>
      <c r="H212">
        <v>52</v>
      </c>
    </row>
    <row r="213" spans="1:8" x14ac:dyDescent="0.25">
      <c r="A213" s="10">
        <v>296</v>
      </c>
      <c r="B213" s="11" t="s">
        <v>508</v>
      </c>
      <c r="C213" s="11" t="s">
        <v>509</v>
      </c>
      <c r="D213" s="11">
        <v>160</v>
      </c>
      <c r="E213" s="17" t="s">
        <v>675</v>
      </c>
      <c r="F213" s="10">
        <v>115</v>
      </c>
      <c r="H213">
        <v>80</v>
      </c>
    </row>
    <row r="214" spans="1:8" x14ac:dyDescent="0.25">
      <c r="A214" s="10">
        <v>278</v>
      </c>
      <c r="B214" s="11" t="s">
        <v>481</v>
      </c>
      <c r="C214" s="11" t="s">
        <v>482</v>
      </c>
      <c r="D214" s="11">
        <v>67</v>
      </c>
      <c r="E214" s="17" t="s">
        <v>675</v>
      </c>
      <c r="F214" s="10">
        <v>115</v>
      </c>
      <c r="H214">
        <v>80</v>
      </c>
    </row>
    <row r="215" spans="1:8" x14ac:dyDescent="0.25">
      <c r="A215" s="10">
        <v>277</v>
      </c>
      <c r="B215" s="11" t="s">
        <v>479</v>
      </c>
      <c r="C215" s="11" t="s">
        <v>480</v>
      </c>
      <c r="D215" s="11">
        <v>59</v>
      </c>
      <c r="E215" s="17" t="s">
        <v>675</v>
      </c>
      <c r="F215" s="10">
        <v>115</v>
      </c>
      <c r="H215">
        <v>80</v>
      </c>
    </row>
    <row r="216" spans="1:8" x14ac:dyDescent="0.25">
      <c r="A216" s="10">
        <v>279</v>
      </c>
      <c r="B216" s="12" t="s">
        <v>483</v>
      </c>
      <c r="C216" s="11" t="s">
        <v>627</v>
      </c>
      <c r="D216" s="11">
        <v>88</v>
      </c>
      <c r="E216" s="17" t="s">
        <v>675</v>
      </c>
      <c r="F216" s="10">
        <v>115</v>
      </c>
      <c r="H216">
        <v>80</v>
      </c>
    </row>
    <row r="217" spans="1:8" x14ac:dyDescent="0.25">
      <c r="A217" s="10">
        <v>295</v>
      </c>
      <c r="B217" s="11" t="s">
        <v>506</v>
      </c>
      <c r="C217" s="11" t="s">
        <v>507</v>
      </c>
      <c r="D217" s="11">
        <v>118</v>
      </c>
      <c r="E217" s="17" t="s">
        <v>675</v>
      </c>
      <c r="F217" s="10">
        <v>115</v>
      </c>
      <c r="H217">
        <v>80</v>
      </c>
    </row>
    <row r="218" spans="1:8" x14ac:dyDescent="0.25">
      <c r="A218" s="10">
        <v>294</v>
      </c>
      <c r="B218" s="11" t="s">
        <v>504</v>
      </c>
      <c r="C218" s="11" t="s">
        <v>505</v>
      </c>
      <c r="D218" s="11">
        <v>103</v>
      </c>
      <c r="E218" s="17" t="s">
        <v>675</v>
      </c>
      <c r="F218" s="10">
        <v>115</v>
      </c>
      <c r="H218">
        <v>80</v>
      </c>
    </row>
    <row r="219" spans="1:8" x14ac:dyDescent="0.25">
      <c r="A219" s="10">
        <v>314</v>
      </c>
      <c r="B219" s="11" t="s">
        <v>534</v>
      </c>
      <c r="C219" s="11" t="s">
        <v>535</v>
      </c>
      <c r="D219" s="11">
        <v>233</v>
      </c>
      <c r="E219" s="17" t="s">
        <v>675</v>
      </c>
      <c r="F219" s="10">
        <v>115</v>
      </c>
      <c r="H219">
        <v>80</v>
      </c>
    </row>
    <row r="220" spans="1:8" x14ac:dyDescent="0.25">
      <c r="A220" s="10">
        <v>313</v>
      </c>
      <c r="B220" s="11" t="s">
        <v>532</v>
      </c>
      <c r="C220" s="11" t="s">
        <v>533</v>
      </c>
      <c r="D220" s="11">
        <v>206</v>
      </c>
      <c r="E220" s="17" t="s">
        <v>675</v>
      </c>
      <c r="F220" s="10">
        <v>115</v>
      </c>
      <c r="H220">
        <v>80</v>
      </c>
    </row>
    <row r="221" spans="1:8" x14ac:dyDescent="0.25">
      <c r="A221" s="10">
        <v>312</v>
      </c>
      <c r="B221" s="12" t="s">
        <v>530</v>
      </c>
      <c r="C221" s="11" t="s">
        <v>531</v>
      </c>
      <c r="D221" s="11">
        <v>158</v>
      </c>
      <c r="E221" s="17" t="s">
        <v>675</v>
      </c>
      <c r="F221" s="10">
        <v>115</v>
      </c>
      <c r="H221">
        <v>80</v>
      </c>
    </row>
    <row r="222" spans="1:8" x14ac:dyDescent="0.25">
      <c r="A222" s="10">
        <v>327</v>
      </c>
      <c r="B222" s="11" t="s">
        <v>554</v>
      </c>
      <c r="C222" s="11" t="s">
        <v>555</v>
      </c>
      <c r="D222" s="11">
        <v>22</v>
      </c>
      <c r="E222" s="17" t="s">
        <v>675</v>
      </c>
      <c r="F222" s="10">
        <v>115</v>
      </c>
      <c r="H222">
        <v>80</v>
      </c>
    </row>
    <row r="223" spans="1:8" x14ac:dyDescent="0.25">
      <c r="A223" s="10">
        <v>328</v>
      </c>
      <c r="B223" s="11" t="s">
        <v>556</v>
      </c>
      <c r="C223" s="11" t="s">
        <v>557</v>
      </c>
      <c r="D223" s="11">
        <v>32</v>
      </c>
      <c r="E223" s="17" t="s">
        <v>675</v>
      </c>
      <c r="F223" s="10">
        <v>115</v>
      </c>
      <c r="H223">
        <v>80</v>
      </c>
    </row>
    <row r="224" spans="1:8" x14ac:dyDescent="0.25">
      <c r="A224" s="10">
        <v>329</v>
      </c>
      <c r="B224" s="12" t="s">
        <v>558</v>
      </c>
      <c r="C224" s="11" t="s">
        <v>559</v>
      </c>
      <c r="D224" s="11">
        <v>54</v>
      </c>
      <c r="E224" s="17" t="s">
        <v>675</v>
      </c>
      <c r="F224" s="10">
        <v>115</v>
      </c>
      <c r="H224">
        <v>80</v>
      </c>
    </row>
    <row r="225" spans="1:8" x14ac:dyDescent="0.25">
      <c r="A225" s="10">
        <v>320</v>
      </c>
      <c r="B225" s="11" t="s">
        <v>542</v>
      </c>
      <c r="C225" s="11" t="s">
        <v>543</v>
      </c>
      <c r="D225" s="11">
        <v>34</v>
      </c>
      <c r="E225" s="17" t="s">
        <v>675</v>
      </c>
      <c r="F225" s="10">
        <v>115</v>
      </c>
      <c r="G225" s="10"/>
      <c r="H225">
        <v>80</v>
      </c>
    </row>
    <row r="226" spans="1:8" x14ac:dyDescent="0.25">
      <c r="A226" s="10">
        <v>322</v>
      </c>
      <c r="B226" s="11" t="s">
        <v>546</v>
      </c>
      <c r="C226" s="11" t="s">
        <v>547</v>
      </c>
      <c r="D226" s="11">
        <v>48</v>
      </c>
      <c r="E226" s="17" t="s">
        <v>675</v>
      </c>
      <c r="F226" s="10">
        <v>115</v>
      </c>
      <c r="G226" s="10"/>
      <c r="H226">
        <v>80</v>
      </c>
    </row>
    <row r="227" spans="1:8" x14ac:dyDescent="0.25">
      <c r="A227" s="10">
        <v>321</v>
      </c>
      <c r="B227" s="11" t="s">
        <v>544</v>
      </c>
      <c r="C227" s="11" t="s">
        <v>545</v>
      </c>
      <c r="D227" s="11">
        <v>39</v>
      </c>
      <c r="E227" s="17" t="s">
        <v>675</v>
      </c>
      <c r="F227" s="10">
        <v>115</v>
      </c>
      <c r="G227" s="10"/>
      <c r="H227">
        <v>80</v>
      </c>
    </row>
    <row r="228" spans="1:8" x14ac:dyDescent="0.25">
      <c r="A228" s="10">
        <v>324</v>
      </c>
      <c r="B228" s="11" t="s">
        <v>550</v>
      </c>
      <c r="C228" s="11" t="s">
        <v>551</v>
      </c>
      <c r="D228" s="11">
        <v>62</v>
      </c>
      <c r="E228" s="17" t="s">
        <v>675</v>
      </c>
      <c r="F228" s="10">
        <v>115</v>
      </c>
      <c r="G228" s="10"/>
      <c r="H228">
        <v>80</v>
      </c>
    </row>
    <row r="229" spans="1:8" x14ac:dyDescent="0.25">
      <c r="A229" s="10">
        <v>323</v>
      </c>
      <c r="B229" s="12" t="s">
        <v>548</v>
      </c>
      <c r="C229" s="11" t="s">
        <v>549</v>
      </c>
      <c r="D229" s="11">
        <v>55</v>
      </c>
      <c r="E229" s="17" t="s">
        <v>675</v>
      </c>
      <c r="F229" s="10">
        <v>115</v>
      </c>
      <c r="G229" s="10"/>
      <c r="H229">
        <v>80</v>
      </c>
    </row>
    <row r="230" spans="1:8" x14ac:dyDescent="0.25">
      <c r="A230" s="10">
        <v>325</v>
      </c>
      <c r="B230" s="11" t="s">
        <v>552</v>
      </c>
      <c r="C230" s="11" t="s">
        <v>553</v>
      </c>
      <c r="D230" s="11">
        <v>101</v>
      </c>
      <c r="E230" s="17" t="s">
        <v>675</v>
      </c>
      <c r="F230" s="10">
        <v>115</v>
      </c>
      <c r="G230" s="10"/>
      <c r="H230">
        <v>80</v>
      </c>
    </row>
    <row r="231" spans="1:8" x14ac:dyDescent="0.25">
      <c r="A231" s="10">
        <v>177</v>
      </c>
      <c r="B231" s="12" t="s">
        <v>584</v>
      </c>
      <c r="C231" s="11" t="s">
        <v>585</v>
      </c>
      <c r="D231" s="11">
        <v>81</v>
      </c>
      <c r="E231" s="17" t="s">
        <v>676</v>
      </c>
      <c r="F231" s="10">
        <v>117</v>
      </c>
      <c r="G231" s="10" t="s">
        <v>677</v>
      </c>
      <c r="H231">
        <v>35</v>
      </c>
    </row>
    <row r="232" spans="1:8" x14ac:dyDescent="0.25">
      <c r="A232" s="10">
        <v>179</v>
      </c>
      <c r="B232" s="11" t="s">
        <v>357</v>
      </c>
      <c r="C232" s="11" t="s">
        <v>358</v>
      </c>
      <c r="D232" s="11">
        <v>50</v>
      </c>
      <c r="E232" s="17" t="s">
        <v>676</v>
      </c>
      <c r="F232" s="10">
        <v>117</v>
      </c>
      <c r="G232" s="10" t="s">
        <v>677</v>
      </c>
      <c r="H232">
        <v>35</v>
      </c>
    </row>
    <row r="233" spans="1:8" x14ac:dyDescent="0.25">
      <c r="A233" s="10">
        <v>180</v>
      </c>
      <c r="B233" s="11" t="s">
        <v>359</v>
      </c>
      <c r="C233" s="11" t="s">
        <v>360</v>
      </c>
      <c r="D233" s="11">
        <v>75</v>
      </c>
      <c r="E233" s="17" t="s">
        <v>676</v>
      </c>
      <c r="F233" s="10">
        <v>117</v>
      </c>
      <c r="G233" s="10" t="s">
        <v>677</v>
      </c>
      <c r="H233">
        <v>35</v>
      </c>
    </row>
    <row r="234" spans="1:8" x14ac:dyDescent="0.25">
      <c r="A234" s="10">
        <v>181</v>
      </c>
      <c r="B234" s="11" t="s">
        <v>361</v>
      </c>
      <c r="C234" s="11" t="s">
        <v>362</v>
      </c>
      <c r="D234" s="11">
        <v>95</v>
      </c>
      <c r="E234" s="17" t="s">
        <v>676</v>
      </c>
      <c r="F234" s="10">
        <v>117</v>
      </c>
      <c r="G234" s="10" t="s">
        <v>677</v>
      </c>
      <c r="H234">
        <v>35</v>
      </c>
    </row>
    <row r="235" spans="1:8" x14ac:dyDescent="0.25">
      <c r="A235" s="10">
        <v>182</v>
      </c>
      <c r="B235" s="11" t="s">
        <v>363</v>
      </c>
      <c r="C235" s="11" t="s">
        <v>364</v>
      </c>
      <c r="D235" s="11">
        <v>120</v>
      </c>
      <c r="E235" s="17" t="s">
        <v>676</v>
      </c>
      <c r="F235" s="10">
        <v>117</v>
      </c>
      <c r="G235" s="10" t="s">
        <v>677</v>
      </c>
      <c r="H235">
        <v>35</v>
      </c>
    </row>
    <row r="236" spans="1:8" x14ac:dyDescent="0.25">
      <c r="A236" s="10">
        <v>183</v>
      </c>
      <c r="B236" s="11" t="s">
        <v>365</v>
      </c>
      <c r="C236" s="11" t="s">
        <v>366</v>
      </c>
      <c r="D236" s="11">
        <v>205</v>
      </c>
      <c r="E236" s="17" t="s">
        <v>676</v>
      </c>
      <c r="F236" s="10">
        <v>117</v>
      </c>
      <c r="G236" s="10" t="s">
        <v>677</v>
      </c>
      <c r="H236">
        <v>35</v>
      </c>
    </row>
    <row r="237" spans="1:8" x14ac:dyDescent="0.25">
      <c r="A237" s="10">
        <v>184</v>
      </c>
      <c r="B237" s="11" t="s">
        <v>367</v>
      </c>
      <c r="C237" s="11" t="s">
        <v>368</v>
      </c>
      <c r="D237" s="11">
        <v>290</v>
      </c>
      <c r="E237" s="17" t="s">
        <v>676</v>
      </c>
      <c r="F237" s="10">
        <v>117</v>
      </c>
      <c r="G237" s="10" t="s">
        <v>677</v>
      </c>
      <c r="H237">
        <v>35</v>
      </c>
    </row>
    <row r="238" spans="1:8" x14ac:dyDescent="0.25">
      <c r="A238" s="10">
        <v>185</v>
      </c>
      <c r="B238" s="11" t="s">
        <v>369</v>
      </c>
      <c r="C238" s="11" t="s">
        <v>370</v>
      </c>
      <c r="D238" s="11">
        <v>450</v>
      </c>
      <c r="E238" s="17" t="s">
        <v>676</v>
      </c>
      <c r="F238" s="10">
        <v>117</v>
      </c>
      <c r="G238" s="10" t="s">
        <v>677</v>
      </c>
      <c r="H238">
        <v>35</v>
      </c>
    </row>
    <row r="239" spans="1:8" x14ac:dyDescent="0.25">
      <c r="A239" s="10">
        <v>189</v>
      </c>
      <c r="B239" s="11" t="s">
        <v>375</v>
      </c>
      <c r="C239" s="11" t="s">
        <v>376</v>
      </c>
      <c r="D239" s="11">
        <v>880</v>
      </c>
      <c r="E239" s="17" t="s">
        <v>676</v>
      </c>
      <c r="F239" s="10">
        <v>117</v>
      </c>
      <c r="G239" s="10" t="s">
        <v>677</v>
      </c>
      <c r="H239">
        <v>35</v>
      </c>
    </row>
    <row r="240" spans="1:8" x14ac:dyDescent="0.25">
      <c r="A240" s="10">
        <v>186</v>
      </c>
      <c r="B240" s="11" t="s">
        <v>371</v>
      </c>
      <c r="C240" s="11" t="s">
        <v>372</v>
      </c>
      <c r="D240" s="11">
        <v>775</v>
      </c>
      <c r="E240" s="17" t="s">
        <v>676</v>
      </c>
      <c r="F240" s="10">
        <v>117</v>
      </c>
      <c r="G240" s="10" t="s">
        <v>677</v>
      </c>
      <c r="H240">
        <v>35</v>
      </c>
    </row>
    <row r="241" spans="1:8" x14ac:dyDescent="0.25">
      <c r="A241" s="10">
        <v>187</v>
      </c>
      <c r="B241" s="11" t="s">
        <v>373</v>
      </c>
      <c r="C241" s="11" t="s">
        <v>374</v>
      </c>
      <c r="D241" s="11">
        <v>1075</v>
      </c>
      <c r="E241" s="17" t="s">
        <v>676</v>
      </c>
      <c r="F241" s="10">
        <v>117</v>
      </c>
      <c r="G241" s="10" t="s">
        <v>677</v>
      </c>
      <c r="H241">
        <v>35</v>
      </c>
    </row>
    <row r="242" spans="1:8" x14ac:dyDescent="0.25">
      <c r="A242" s="10">
        <v>191</v>
      </c>
      <c r="B242" s="11" t="s">
        <v>377</v>
      </c>
      <c r="C242" s="11" t="s">
        <v>378</v>
      </c>
      <c r="D242" s="11">
        <v>40</v>
      </c>
      <c r="E242" s="17" t="s">
        <v>676</v>
      </c>
      <c r="F242" s="10">
        <v>117</v>
      </c>
      <c r="G242" s="10" t="s">
        <v>678</v>
      </c>
      <c r="H242">
        <v>90</v>
      </c>
    </row>
    <row r="243" spans="1:8" x14ac:dyDescent="0.25">
      <c r="A243" s="10">
        <v>192</v>
      </c>
      <c r="B243" s="11" t="s">
        <v>379</v>
      </c>
      <c r="C243" s="11" t="s">
        <v>380</v>
      </c>
      <c r="D243" s="11">
        <v>95</v>
      </c>
      <c r="E243" s="17" t="s">
        <v>676</v>
      </c>
      <c r="F243" s="10">
        <v>117</v>
      </c>
      <c r="G243" s="10" t="s">
        <v>678</v>
      </c>
      <c r="H243">
        <v>90</v>
      </c>
    </row>
    <row r="244" spans="1:8" x14ac:dyDescent="0.25">
      <c r="A244" s="10">
        <v>193</v>
      </c>
      <c r="B244" s="11" t="s">
        <v>381</v>
      </c>
      <c r="C244" s="11" t="s">
        <v>382</v>
      </c>
      <c r="D244" s="11">
        <v>81</v>
      </c>
      <c r="E244" s="17" t="s">
        <v>676</v>
      </c>
      <c r="F244" s="10">
        <v>117</v>
      </c>
      <c r="G244" s="10" t="s">
        <v>678</v>
      </c>
      <c r="H244">
        <v>90</v>
      </c>
    </row>
    <row r="245" spans="1:8" x14ac:dyDescent="0.25">
      <c r="A245" s="10">
        <v>194</v>
      </c>
      <c r="B245" s="11" t="s">
        <v>383</v>
      </c>
      <c r="C245" s="11" t="s">
        <v>384</v>
      </c>
      <c r="D245" s="11">
        <v>120</v>
      </c>
      <c r="E245" s="17" t="s">
        <v>676</v>
      </c>
      <c r="F245" s="10">
        <v>117</v>
      </c>
      <c r="G245" s="10" t="s">
        <v>678</v>
      </c>
      <c r="H245">
        <v>90</v>
      </c>
    </row>
    <row r="246" spans="1:8" x14ac:dyDescent="0.25">
      <c r="A246" s="10">
        <v>195</v>
      </c>
      <c r="B246" s="11" t="s">
        <v>385</v>
      </c>
      <c r="C246" s="11" t="s">
        <v>386</v>
      </c>
      <c r="D246" s="11">
        <v>195</v>
      </c>
      <c r="E246" s="17" t="s">
        <v>676</v>
      </c>
      <c r="F246" s="10">
        <v>117</v>
      </c>
      <c r="G246" s="10" t="s">
        <v>678</v>
      </c>
      <c r="H246">
        <v>90</v>
      </c>
    </row>
    <row r="247" spans="1:8" x14ac:dyDescent="0.25">
      <c r="A247" s="10">
        <v>197</v>
      </c>
      <c r="B247" s="11" t="s">
        <v>389</v>
      </c>
      <c r="C247" s="11" t="s">
        <v>390</v>
      </c>
      <c r="D247" s="11">
        <v>215</v>
      </c>
      <c r="E247" s="17" t="s">
        <v>676</v>
      </c>
      <c r="F247" s="10">
        <v>117</v>
      </c>
      <c r="G247" s="10" t="s">
        <v>678</v>
      </c>
      <c r="H247">
        <v>90</v>
      </c>
    </row>
    <row r="248" spans="1:8" x14ac:dyDescent="0.25">
      <c r="A248" s="10">
        <v>196</v>
      </c>
      <c r="B248" s="12" t="s">
        <v>387</v>
      </c>
      <c r="C248" s="11" t="s">
        <v>388</v>
      </c>
      <c r="D248" s="11">
        <v>200</v>
      </c>
      <c r="E248" s="17" t="s">
        <v>676</v>
      </c>
      <c r="F248" s="10">
        <v>117</v>
      </c>
      <c r="G248" s="10" t="s">
        <v>678</v>
      </c>
      <c r="H248">
        <v>90</v>
      </c>
    </row>
    <row r="249" spans="1:8" x14ac:dyDescent="0.25">
      <c r="A249" s="10">
        <v>198</v>
      </c>
      <c r="B249" s="11" t="s">
        <v>391</v>
      </c>
      <c r="C249" s="11" t="s">
        <v>392</v>
      </c>
      <c r="D249" s="11">
        <v>286</v>
      </c>
      <c r="E249" s="17" t="s">
        <v>676</v>
      </c>
      <c r="F249" s="10">
        <v>117</v>
      </c>
      <c r="G249" s="10" t="s">
        <v>678</v>
      </c>
      <c r="H249">
        <v>90</v>
      </c>
    </row>
    <row r="250" spans="1:8" x14ac:dyDescent="0.25">
      <c r="A250" s="10">
        <v>200</v>
      </c>
      <c r="B250" s="12" t="s">
        <v>395</v>
      </c>
      <c r="C250" s="11" t="s">
        <v>396</v>
      </c>
      <c r="D250" s="11">
        <v>385</v>
      </c>
      <c r="E250" s="17" t="s">
        <v>676</v>
      </c>
      <c r="F250" s="10">
        <v>117</v>
      </c>
      <c r="G250" s="10" t="s">
        <v>678</v>
      </c>
      <c r="H250">
        <v>90</v>
      </c>
    </row>
    <row r="251" spans="1:8" x14ac:dyDescent="0.25">
      <c r="A251" s="10">
        <v>199</v>
      </c>
      <c r="B251" s="12" t="s">
        <v>393</v>
      </c>
      <c r="C251" s="11" t="s">
        <v>394</v>
      </c>
      <c r="D251" s="11">
        <v>375</v>
      </c>
      <c r="E251" s="17" t="s">
        <v>676</v>
      </c>
      <c r="F251" s="10">
        <v>117</v>
      </c>
      <c r="G251" s="10" t="s">
        <v>678</v>
      </c>
      <c r="H251">
        <v>90</v>
      </c>
    </row>
    <row r="252" spans="1:8" x14ac:dyDescent="0.25">
      <c r="A252" s="10">
        <v>201</v>
      </c>
      <c r="B252" s="11" t="s">
        <v>397</v>
      </c>
      <c r="C252" s="11" t="s">
        <v>398</v>
      </c>
      <c r="D252" s="11">
        <v>445</v>
      </c>
      <c r="E252" s="17" t="s">
        <v>676</v>
      </c>
      <c r="F252" s="10">
        <v>117</v>
      </c>
      <c r="G252" s="10" t="s">
        <v>678</v>
      </c>
      <c r="H252">
        <v>90</v>
      </c>
    </row>
    <row r="253" spans="1:8" x14ac:dyDescent="0.25">
      <c r="A253" s="10">
        <v>202</v>
      </c>
      <c r="B253" s="12" t="s">
        <v>399</v>
      </c>
      <c r="C253" s="11" t="s">
        <v>400</v>
      </c>
      <c r="D253" s="11">
        <v>795</v>
      </c>
      <c r="E253" s="17" t="s">
        <v>676</v>
      </c>
      <c r="F253" s="10">
        <v>117</v>
      </c>
      <c r="G253" s="10" t="s">
        <v>678</v>
      </c>
      <c r="H253">
        <v>90</v>
      </c>
    </row>
    <row r="254" spans="1:8" x14ac:dyDescent="0.25">
      <c r="A254" s="10">
        <v>203</v>
      </c>
      <c r="B254" s="11" t="s">
        <v>401</v>
      </c>
      <c r="C254" s="11" t="s">
        <v>402</v>
      </c>
      <c r="D254" s="11">
        <v>1070</v>
      </c>
      <c r="E254" s="17" t="s">
        <v>676</v>
      </c>
      <c r="F254" s="10">
        <v>117</v>
      </c>
      <c r="G254" s="10" t="s">
        <v>678</v>
      </c>
      <c r="H254">
        <v>90</v>
      </c>
    </row>
    <row r="255" spans="1:8" x14ac:dyDescent="0.25">
      <c r="A255" s="10">
        <v>204</v>
      </c>
      <c r="B255" s="11" t="s">
        <v>403</v>
      </c>
      <c r="C255" s="11" t="s">
        <v>404</v>
      </c>
      <c r="D255" s="11">
        <v>1625</v>
      </c>
      <c r="E255" s="17" t="s">
        <v>676</v>
      </c>
      <c r="F255" s="10">
        <v>117</v>
      </c>
      <c r="G255" s="10" t="s">
        <v>678</v>
      </c>
      <c r="H255">
        <v>90</v>
      </c>
    </row>
    <row r="256" spans="1:8" x14ac:dyDescent="0.25">
      <c r="A256" s="10">
        <v>110</v>
      </c>
      <c r="B256" s="11" t="s">
        <v>231</v>
      </c>
      <c r="C256" s="11" t="s">
        <v>232</v>
      </c>
      <c r="D256" s="11">
        <v>60</v>
      </c>
      <c r="E256" s="17" t="s">
        <v>676</v>
      </c>
      <c r="F256" s="10">
        <v>117</v>
      </c>
      <c r="G256" s="10" t="s">
        <v>679</v>
      </c>
      <c r="H256">
        <v>170</v>
      </c>
    </row>
    <row r="257" spans="1:8" x14ac:dyDescent="0.25">
      <c r="A257" s="10">
        <v>111</v>
      </c>
      <c r="B257" s="11" t="s">
        <v>233</v>
      </c>
      <c r="C257" s="11" t="s">
        <v>234</v>
      </c>
      <c r="D257" s="11">
        <v>85</v>
      </c>
      <c r="E257" s="17" t="s">
        <v>676</v>
      </c>
      <c r="F257" s="10">
        <v>117</v>
      </c>
      <c r="G257" s="10" t="s">
        <v>679</v>
      </c>
      <c r="H257">
        <v>170</v>
      </c>
    </row>
    <row r="258" spans="1:8" x14ac:dyDescent="0.25">
      <c r="A258" s="10">
        <v>112</v>
      </c>
      <c r="B258" s="11" t="s">
        <v>235</v>
      </c>
      <c r="C258" s="11" t="s">
        <v>236</v>
      </c>
      <c r="D258" s="11">
        <v>130</v>
      </c>
      <c r="E258" s="17" t="s">
        <v>676</v>
      </c>
      <c r="F258" s="10">
        <v>117</v>
      </c>
      <c r="G258" s="10" t="s">
        <v>679</v>
      </c>
      <c r="H258">
        <v>170</v>
      </c>
    </row>
    <row r="259" spans="1:8" x14ac:dyDescent="0.25">
      <c r="A259" s="10">
        <v>113</v>
      </c>
      <c r="B259" s="11" t="s">
        <v>237</v>
      </c>
      <c r="C259" s="11" t="s">
        <v>238</v>
      </c>
      <c r="D259" s="11">
        <v>180</v>
      </c>
      <c r="E259" s="17" t="s">
        <v>676</v>
      </c>
      <c r="F259" s="10">
        <v>117</v>
      </c>
      <c r="G259" s="10" t="s">
        <v>679</v>
      </c>
      <c r="H259">
        <v>170</v>
      </c>
    </row>
    <row r="260" spans="1:8" x14ac:dyDescent="0.25">
      <c r="A260" s="10">
        <v>114</v>
      </c>
      <c r="B260" s="11" t="s">
        <v>239</v>
      </c>
      <c r="C260" s="11" t="s">
        <v>240</v>
      </c>
      <c r="D260" s="11">
        <v>230</v>
      </c>
      <c r="E260" s="17" t="s">
        <v>676</v>
      </c>
      <c r="F260" s="10">
        <v>117</v>
      </c>
      <c r="G260" s="10" t="s">
        <v>679</v>
      </c>
      <c r="H260">
        <v>170</v>
      </c>
    </row>
    <row r="261" spans="1:8" x14ac:dyDescent="0.25">
      <c r="A261" s="10">
        <v>116</v>
      </c>
      <c r="B261" s="11" t="s">
        <v>241</v>
      </c>
      <c r="C261" s="11" t="s">
        <v>242</v>
      </c>
      <c r="D261" s="11">
        <v>45</v>
      </c>
      <c r="E261" s="17" t="s">
        <v>676</v>
      </c>
      <c r="F261" s="10">
        <v>117</v>
      </c>
      <c r="G261" s="10" t="s">
        <v>680</v>
      </c>
      <c r="H261">
        <v>150</v>
      </c>
    </row>
    <row r="262" spans="1:8" x14ac:dyDescent="0.25">
      <c r="A262" s="10">
        <v>117</v>
      </c>
      <c r="B262" s="11" t="s">
        <v>243</v>
      </c>
      <c r="C262" s="11" t="s">
        <v>244</v>
      </c>
      <c r="D262" s="11">
        <v>60</v>
      </c>
      <c r="E262" s="17" t="s">
        <v>676</v>
      </c>
      <c r="F262" s="10">
        <v>117</v>
      </c>
      <c r="G262" s="10" t="s">
        <v>680</v>
      </c>
      <c r="H262">
        <v>150</v>
      </c>
    </row>
    <row r="263" spans="1:8" x14ac:dyDescent="0.25">
      <c r="A263" s="10">
        <v>118</v>
      </c>
      <c r="B263" s="11" t="s">
        <v>245</v>
      </c>
      <c r="C263" s="11" t="s">
        <v>246</v>
      </c>
      <c r="D263" s="11">
        <v>92</v>
      </c>
      <c r="E263" s="17" t="s">
        <v>676</v>
      </c>
      <c r="F263" s="10">
        <v>117</v>
      </c>
      <c r="G263" s="10" t="s">
        <v>680</v>
      </c>
      <c r="H263">
        <v>150</v>
      </c>
    </row>
    <row r="264" spans="1:8" x14ac:dyDescent="0.25">
      <c r="A264" s="10">
        <v>119</v>
      </c>
      <c r="B264" s="11" t="s">
        <v>247</v>
      </c>
      <c r="C264" s="11" t="s">
        <v>248</v>
      </c>
      <c r="D264" s="11">
        <v>130</v>
      </c>
      <c r="E264" s="17" t="s">
        <v>676</v>
      </c>
      <c r="F264" s="10">
        <v>117</v>
      </c>
      <c r="G264" s="10" t="s">
        <v>680</v>
      </c>
      <c r="H264">
        <v>150</v>
      </c>
    </row>
    <row r="265" spans="1:8" x14ac:dyDescent="0.25">
      <c r="A265" s="10">
        <v>120</v>
      </c>
      <c r="B265" s="11" t="s">
        <v>249</v>
      </c>
      <c r="C265" s="11" t="s">
        <v>250</v>
      </c>
      <c r="D265" s="11">
        <v>190</v>
      </c>
      <c r="E265" s="17" t="s">
        <v>676</v>
      </c>
      <c r="F265" s="10">
        <v>117</v>
      </c>
      <c r="G265" s="10" t="s">
        <v>680</v>
      </c>
      <c r="H265">
        <v>150</v>
      </c>
    </row>
    <row r="266" spans="1:8" x14ac:dyDescent="0.25">
      <c r="A266" s="10">
        <v>121</v>
      </c>
      <c r="B266" s="11" t="s">
        <v>251</v>
      </c>
      <c r="C266" s="11" t="s">
        <v>252</v>
      </c>
      <c r="D266" s="11">
        <v>255</v>
      </c>
      <c r="E266" s="17" t="s">
        <v>676</v>
      </c>
      <c r="F266" s="10">
        <v>117</v>
      </c>
      <c r="G266" s="10" t="s">
        <v>680</v>
      </c>
      <c r="H266">
        <v>150</v>
      </c>
    </row>
    <row r="267" spans="1:8" x14ac:dyDescent="0.25">
      <c r="A267" s="10">
        <v>123</v>
      </c>
      <c r="B267" s="11" t="s">
        <v>255</v>
      </c>
      <c r="C267" s="11" t="s">
        <v>256</v>
      </c>
      <c r="D267" s="11">
        <v>295</v>
      </c>
      <c r="E267" s="17" t="s">
        <v>676</v>
      </c>
      <c r="F267" s="10">
        <v>117</v>
      </c>
      <c r="G267" s="10" t="s">
        <v>680</v>
      </c>
      <c r="H267">
        <v>150</v>
      </c>
    </row>
    <row r="268" spans="1:8" x14ac:dyDescent="0.25">
      <c r="A268" s="10">
        <v>122</v>
      </c>
      <c r="B268" s="12" t="s">
        <v>253</v>
      </c>
      <c r="C268" s="11" t="s">
        <v>254</v>
      </c>
      <c r="D268" s="11">
        <v>275</v>
      </c>
      <c r="E268" s="17" t="s">
        <v>676</v>
      </c>
      <c r="F268" s="10">
        <v>117</v>
      </c>
      <c r="G268" s="10" t="s">
        <v>680</v>
      </c>
      <c r="H268">
        <v>150</v>
      </c>
    </row>
    <row r="269" spans="1:8" x14ac:dyDescent="0.25">
      <c r="A269" s="10">
        <v>124</v>
      </c>
      <c r="B269" s="11" t="s">
        <v>257</v>
      </c>
      <c r="C269" s="11" t="s">
        <v>258</v>
      </c>
      <c r="D269" s="11">
        <v>400</v>
      </c>
      <c r="E269" s="17" t="s">
        <v>676</v>
      </c>
      <c r="F269" s="10">
        <v>117</v>
      </c>
      <c r="G269" s="10" t="s">
        <v>680</v>
      </c>
      <c r="H269">
        <v>150</v>
      </c>
    </row>
    <row r="270" spans="1:8" x14ac:dyDescent="0.25">
      <c r="A270" s="10">
        <v>125</v>
      </c>
      <c r="B270" s="11" t="s">
        <v>259</v>
      </c>
      <c r="C270" s="11" t="s">
        <v>260</v>
      </c>
      <c r="D270" s="11">
        <v>450</v>
      </c>
      <c r="E270" s="17" t="s">
        <v>676</v>
      </c>
      <c r="F270" s="10">
        <v>117</v>
      </c>
      <c r="G270" s="10" t="s">
        <v>680</v>
      </c>
      <c r="H270">
        <v>150</v>
      </c>
    </row>
    <row r="271" spans="1:8" x14ac:dyDescent="0.25">
      <c r="A271" s="10">
        <v>126</v>
      </c>
      <c r="B271" s="11" t="s">
        <v>261</v>
      </c>
      <c r="C271" s="11" t="s">
        <v>262</v>
      </c>
      <c r="D271" s="11">
        <v>1080</v>
      </c>
      <c r="E271" s="17" t="s">
        <v>676</v>
      </c>
      <c r="F271" s="10">
        <v>117</v>
      </c>
      <c r="G271" s="10" t="s">
        <v>680</v>
      </c>
      <c r="H271">
        <v>150</v>
      </c>
    </row>
    <row r="272" spans="1:8" x14ac:dyDescent="0.25">
      <c r="A272" s="10">
        <v>206</v>
      </c>
      <c r="B272" s="11" t="s">
        <v>561</v>
      </c>
      <c r="C272" s="11" t="s">
        <v>610</v>
      </c>
      <c r="D272" s="11">
        <v>68</v>
      </c>
      <c r="E272" s="17" t="s">
        <v>676</v>
      </c>
      <c r="F272" s="10">
        <v>117</v>
      </c>
      <c r="G272" s="10" t="s">
        <v>681</v>
      </c>
      <c r="H272">
        <v>90</v>
      </c>
    </row>
    <row r="273" spans="1:8" x14ac:dyDescent="0.25">
      <c r="A273" s="10">
        <v>207</v>
      </c>
      <c r="B273" s="11" t="s">
        <v>562</v>
      </c>
      <c r="C273" s="11" t="s">
        <v>611</v>
      </c>
      <c r="D273" s="11">
        <v>90</v>
      </c>
      <c r="E273" s="17" t="s">
        <v>676</v>
      </c>
      <c r="F273" s="10">
        <v>117</v>
      </c>
      <c r="G273" s="10" t="s">
        <v>681</v>
      </c>
      <c r="H273">
        <v>90</v>
      </c>
    </row>
    <row r="274" spans="1:8" x14ac:dyDescent="0.25">
      <c r="A274" s="10">
        <v>208</v>
      </c>
      <c r="B274" s="11" t="s">
        <v>563</v>
      </c>
      <c r="C274" s="11" t="s">
        <v>612</v>
      </c>
      <c r="D274" s="11">
        <v>125</v>
      </c>
      <c r="E274" s="17" t="s">
        <v>676</v>
      </c>
      <c r="F274" s="10">
        <v>117</v>
      </c>
      <c r="G274" s="10" t="s">
        <v>681</v>
      </c>
      <c r="H274">
        <v>90</v>
      </c>
    </row>
    <row r="275" spans="1:8" x14ac:dyDescent="0.25">
      <c r="A275" s="10">
        <v>209</v>
      </c>
      <c r="B275" s="11" t="s">
        <v>564</v>
      </c>
      <c r="C275" s="11" t="s">
        <v>613</v>
      </c>
      <c r="D275" s="11">
        <v>150</v>
      </c>
      <c r="E275" s="17" t="s">
        <v>676</v>
      </c>
      <c r="F275" s="10">
        <v>117</v>
      </c>
      <c r="G275" s="10" t="s">
        <v>681</v>
      </c>
      <c r="H275">
        <v>90</v>
      </c>
    </row>
    <row r="276" spans="1:8" x14ac:dyDescent="0.25">
      <c r="A276" s="10">
        <v>210</v>
      </c>
      <c r="B276" s="11" t="s">
        <v>565</v>
      </c>
      <c r="C276" s="11" t="s">
        <v>614</v>
      </c>
      <c r="D276" s="11">
        <v>190</v>
      </c>
      <c r="E276" s="17" t="s">
        <v>676</v>
      </c>
      <c r="F276" s="10">
        <v>117</v>
      </c>
      <c r="G276" s="10" t="s">
        <v>681</v>
      </c>
      <c r="H276">
        <v>90</v>
      </c>
    </row>
    <row r="277" spans="1:8" x14ac:dyDescent="0.25">
      <c r="A277" s="10">
        <v>211</v>
      </c>
      <c r="B277" s="11" t="s">
        <v>566</v>
      </c>
      <c r="C277" s="11" t="s">
        <v>615</v>
      </c>
      <c r="D277" s="11">
        <v>208</v>
      </c>
      <c r="E277" s="17" t="s">
        <v>676</v>
      </c>
      <c r="F277" s="10">
        <v>117</v>
      </c>
      <c r="G277" s="10" t="s">
        <v>681</v>
      </c>
      <c r="H277">
        <v>90</v>
      </c>
    </row>
    <row r="278" spans="1:8" x14ac:dyDescent="0.25">
      <c r="A278" s="10">
        <v>212</v>
      </c>
      <c r="B278" s="11" t="s">
        <v>567</v>
      </c>
      <c r="C278" s="11" t="s">
        <v>616</v>
      </c>
      <c r="D278" s="11">
        <v>235</v>
      </c>
      <c r="E278" s="17" t="s">
        <v>676</v>
      </c>
      <c r="F278" s="10">
        <v>117</v>
      </c>
      <c r="G278" s="10" t="s">
        <v>681</v>
      </c>
      <c r="H278">
        <v>90</v>
      </c>
    </row>
    <row r="279" spans="1:8" x14ac:dyDescent="0.25">
      <c r="A279" s="10">
        <v>213</v>
      </c>
      <c r="B279" s="11" t="s">
        <v>568</v>
      </c>
      <c r="C279" s="11" t="s">
        <v>617</v>
      </c>
      <c r="D279" s="11">
        <v>288</v>
      </c>
      <c r="E279" s="17" t="s">
        <v>676</v>
      </c>
      <c r="F279" s="10">
        <v>117</v>
      </c>
      <c r="G279" s="10" t="s">
        <v>681</v>
      </c>
      <c r="H279">
        <v>90</v>
      </c>
    </row>
    <row r="280" spans="1:8" x14ac:dyDescent="0.25">
      <c r="A280" s="10">
        <v>214</v>
      </c>
      <c r="B280" s="11" t="s">
        <v>569</v>
      </c>
      <c r="C280" s="11" t="s">
        <v>618</v>
      </c>
      <c r="D280" s="11">
        <v>342</v>
      </c>
      <c r="E280" s="17" t="s">
        <v>676</v>
      </c>
      <c r="F280" s="10">
        <v>117</v>
      </c>
      <c r="G280" s="10" t="s">
        <v>681</v>
      </c>
      <c r="H280">
        <v>90</v>
      </c>
    </row>
    <row r="281" spans="1:8" x14ac:dyDescent="0.25">
      <c r="A281" s="10">
        <v>215</v>
      </c>
      <c r="B281" s="11" t="s">
        <v>570</v>
      </c>
      <c r="C281" s="11" t="s">
        <v>619</v>
      </c>
      <c r="D281" s="11">
        <v>368</v>
      </c>
      <c r="E281" s="17" t="s">
        <v>676</v>
      </c>
      <c r="F281" s="10">
        <v>117</v>
      </c>
      <c r="G281" s="10" t="s">
        <v>681</v>
      </c>
      <c r="H281">
        <v>90</v>
      </c>
    </row>
    <row r="282" spans="1:8" x14ac:dyDescent="0.25">
      <c r="A282" s="10">
        <v>216</v>
      </c>
      <c r="B282" s="11" t="s">
        <v>571</v>
      </c>
      <c r="C282" s="11" t="s">
        <v>620</v>
      </c>
      <c r="D282" s="11">
        <v>400</v>
      </c>
      <c r="E282" s="17" t="s">
        <v>676</v>
      </c>
      <c r="F282" s="10">
        <v>117</v>
      </c>
      <c r="G282" s="10" t="s">
        <v>681</v>
      </c>
      <c r="H282">
        <v>90</v>
      </c>
    </row>
    <row r="283" spans="1:8" x14ac:dyDescent="0.25">
      <c r="A283" s="10">
        <v>217</v>
      </c>
      <c r="B283" s="11" t="s">
        <v>572</v>
      </c>
      <c r="C283" s="11" t="s">
        <v>621</v>
      </c>
      <c r="D283" s="11">
        <v>450</v>
      </c>
      <c r="E283" s="17" t="s">
        <v>676</v>
      </c>
      <c r="F283" s="10">
        <v>117</v>
      </c>
      <c r="G283" s="10" t="s">
        <v>681</v>
      </c>
      <c r="H283">
        <v>90</v>
      </c>
    </row>
    <row r="284" spans="1:8" x14ac:dyDescent="0.25">
      <c r="A284" s="10">
        <v>218</v>
      </c>
      <c r="B284" s="11" t="s">
        <v>573</v>
      </c>
      <c r="C284" s="11" t="s">
        <v>622</v>
      </c>
      <c r="D284" s="11">
        <v>510</v>
      </c>
      <c r="E284" s="17" t="s">
        <v>676</v>
      </c>
      <c r="F284" s="10">
        <v>117</v>
      </c>
      <c r="G284" s="10" t="s">
        <v>681</v>
      </c>
      <c r="H284">
        <v>90</v>
      </c>
    </row>
    <row r="285" spans="1:8" x14ac:dyDescent="0.25">
      <c r="A285" s="10">
        <v>219</v>
      </c>
      <c r="B285" s="11" t="s">
        <v>574</v>
      </c>
      <c r="C285" s="11" t="s">
        <v>623</v>
      </c>
      <c r="D285" s="11">
        <v>815</v>
      </c>
      <c r="E285" s="17" t="s">
        <v>676</v>
      </c>
      <c r="F285" s="10">
        <v>117</v>
      </c>
      <c r="G285" s="10" t="s">
        <v>681</v>
      </c>
      <c r="H285">
        <v>90</v>
      </c>
    </row>
    <row r="286" spans="1:8" x14ac:dyDescent="0.25">
      <c r="A286" s="10">
        <v>220</v>
      </c>
      <c r="B286" s="11" t="s">
        <v>575</v>
      </c>
      <c r="C286" s="11" t="s">
        <v>624</v>
      </c>
      <c r="D286" s="11">
        <v>940</v>
      </c>
      <c r="E286" s="17" t="s">
        <v>676</v>
      </c>
      <c r="F286" s="10">
        <v>117</v>
      </c>
      <c r="G286" s="10" t="s">
        <v>681</v>
      </c>
      <c r="H286">
        <v>90</v>
      </c>
    </row>
    <row r="287" spans="1:8" x14ac:dyDescent="0.25">
      <c r="A287" s="10">
        <v>221</v>
      </c>
      <c r="B287" s="11" t="s">
        <v>576</v>
      </c>
      <c r="C287" s="11" t="s">
        <v>625</v>
      </c>
      <c r="D287" s="11">
        <v>1080</v>
      </c>
      <c r="E287" s="17" t="s">
        <v>676</v>
      </c>
      <c r="F287" s="10">
        <v>117</v>
      </c>
      <c r="G287" s="10" t="s">
        <v>681</v>
      </c>
      <c r="H287">
        <v>90</v>
      </c>
    </row>
    <row r="288" spans="1:8" x14ac:dyDescent="0.25">
      <c r="A288" s="10">
        <v>222</v>
      </c>
      <c r="B288" s="11" t="s">
        <v>577</v>
      </c>
      <c r="C288" s="11" t="s">
        <v>626</v>
      </c>
      <c r="D288" s="11">
        <v>2140</v>
      </c>
      <c r="E288" s="17" t="s">
        <v>676</v>
      </c>
      <c r="F288" s="10">
        <v>117</v>
      </c>
      <c r="G288" s="10" t="s">
        <v>681</v>
      </c>
      <c r="H288">
        <v>90</v>
      </c>
    </row>
    <row r="289" spans="1:8" x14ac:dyDescent="0.25">
      <c r="A289" s="10">
        <v>233</v>
      </c>
      <c r="B289" s="14" t="s">
        <v>604</v>
      </c>
      <c r="C289" s="15" t="s">
        <v>605</v>
      </c>
      <c r="D289" s="16">
        <v>179</v>
      </c>
      <c r="E289" s="17" t="s">
        <v>675</v>
      </c>
      <c r="F289" s="10">
        <v>115</v>
      </c>
      <c r="H289">
        <v>80</v>
      </c>
    </row>
    <row r="290" spans="1:8" x14ac:dyDescent="0.25">
      <c r="A290" s="10">
        <v>234</v>
      </c>
      <c r="B290" s="14" t="s">
        <v>606</v>
      </c>
      <c r="C290" s="15" t="s">
        <v>607</v>
      </c>
      <c r="D290" s="15">
        <v>234</v>
      </c>
      <c r="E290" s="17" t="s">
        <v>675</v>
      </c>
      <c r="F290" s="10">
        <v>115</v>
      </c>
      <c r="H290">
        <v>80</v>
      </c>
    </row>
    <row r="291" spans="1:8" x14ac:dyDescent="0.25">
      <c r="A291" s="10">
        <v>235</v>
      </c>
      <c r="B291" s="14" t="s">
        <v>608</v>
      </c>
      <c r="C291" s="15" t="s">
        <v>609</v>
      </c>
      <c r="D291" s="15">
        <v>351</v>
      </c>
      <c r="E291" s="17" t="s">
        <v>675</v>
      </c>
      <c r="F291" s="10">
        <v>115</v>
      </c>
      <c r="H291">
        <v>80</v>
      </c>
    </row>
    <row r="292" spans="1:8" x14ac:dyDescent="0.25">
      <c r="A292" s="10"/>
      <c r="B292" s="11"/>
      <c r="C292" s="11"/>
      <c r="D292" s="11"/>
      <c r="E292" s="10"/>
      <c r="F292" s="10"/>
    </row>
    <row r="293" spans="1:8" x14ac:dyDescent="0.25">
      <c r="A293" s="10"/>
      <c r="B293" s="10"/>
      <c r="C293" s="10"/>
      <c r="D293" s="10"/>
      <c r="E293" s="10"/>
      <c r="F293" s="10"/>
    </row>
    <row r="294" spans="1:8" x14ac:dyDescent="0.25">
      <c r="A294" s="10"/>
      <c r="B294" s="11"/>
      <c r="C294" s="11"/>
      <c r="D294" s="11"/>
      <c r="E294" s="10"/>
      <c r="F294" s="10"/>
    </row>
    <row r="295" spans="1:8" x14ac:dyDescent="0.25">
      <c r="A295" s="10"/>
      <c r="B295" s="11"/>
      <c r="C295" s="11"/>
      <c r="D295" s="11"/>
      <c r="E295" s="10"/>
      <c r="F295" s="10"/>
    </row>
    <row r="296" spans="1:8" x14ac:dyDescent="0.25">
      <c r="A296" s="10"/>
      <c r="B296" s="11"/>
      <c r="C296" s="11"/>
      <c r="D296" s="11"/>
      <c r="E296" s="10"/>
      <c r="F296" s="10"/>
    </row>
    <row r="297" spans="1:8" x14ac:dyDescent="0.25">
      <c r="A297" s="10"/>
      <c r="B297" s="10"/>
      <c r="C297" s="10"/>
      <c r="D297" s="10"/>
      <c r="E297" s="10"/>
      <c r="F297" s="10"/>
    </row>
    <row r="298" spans="1:8" x14ac:dyDescent="0.25">
      <c r="A298" s="10"/>
      <c r="B298" s="10"/>
      <c r="C298" s="10"/>
      <c r="D298" s="10"/>
      <c r="E298" s="10"/>
      <c r="F298" s="10"/>
    </row>
    <row r="299" spans="1:8" x14ac:dyDescent="0.25">
      <c r="A299" s="10"/>
      <c r="B299" s="10"/>
      <c r="C299" s="10"/>
      <c r="D299" s="10"/>
      <c r="E299" s="10"/>
      <c r="F299" s="10"/>
    </row>
    <row r="300" spans="1:8" x14ac:dyDescent="0.25">
      <c r="A300" s="10"/>
      <c r="B300" s="11"/>
      <c r="C300" s="11"/>
      <c r="D300" s="11"/>
      <c r="E300" s="10"/>
      <c r="F300" s="10"/>
    </row>
    <row r="301" spans="1:8" x14ac:dyDescent="0.25">
      <c r="A301" s="10"/>
      <c r="B301" s="10"/>
      <c r="C301" s="10"/>
      <c r="D301" s="10"/>
      <c r="E301" s="10"/>
      <c r="F301" s="10"/>
    </row>
    <row r="302" spans="1:8" x14ac:dyDescent="0.25">
      <c r="A302" s="10"/>
      <c r="B302" s="10"/>
      <c r="C302" s="10"/>
      <c r="D302" s="10"/>
      <c r="E302" s="10"/>
      <c r="F302" s="10"/>
    </row>
    <row r="303" spans="1:8" x14ac:dyDescent="0.25">
      <c r="A303" s="10"/>
      <c r="B303" s="10"/>
      <c r="C303" s="10"/>
      <c r="D303" s="10"/>
      <c r="E303" s="10"/>
      <c r="F303" s="10"/>
    </row>
    <row r="304" spans="1:8" x14ac:dyDescent="0.25">
      <c r="A304" s="10"/>
      <c r="B304" s="10"/>
      <c r="C304" s="10"/>
      <c r="D304" s="10"/>
      <c r="E304" s="10"/>
      <c r="F304" s="10"/>
    </row>
    <row r="305" spans="1:4" x14ac:dyDescent="0.25">
      <c r="A305" s="10"/>
      <c r="B305" s="11"/>
      <c r="C305" s="11"/>
      <c r="D305" s="11"/>
    </row>
    <row r="306" spans="1:4" x14ac:dyDescent="0.25">
      <c r="A306" s="10"/>
      <c r="B306" s="11"/>
      <c r="C306" s="11"/>
      <c r="D306" s="11"/>
    </row>
    <row r="307" spans="1:4" x14ac:dyDescent="0.25">
      <c r="A307" s="10"/>
      <c r="B307" s="11"/>
      <c r="C307" s="11"/>
      <c r="D307" s="11"/>
    </row>
    <row r="308" spans="1:4" x14ac:dyDescent="0.25">
      <c r="A308" s="10"/>
      <c r="B308" s="11"/>
      <c r="C308" s="11"/>
      <c r="D308" s="11"/>
    </row>
    <row r="309" spans="1:4" x14ac:dyDescent="0.25">
      <c r="A309" s="10"/>
      <c r="B309" s="11"/>
      <c r="C309" s="11"/>
      <c r="D309" s="11"/>
    </row>
    <row r="310" spans="1:4" x14ac:dyDescent="0.25">
      <c r="A310" s="10"/>
      <c r="B310" s="11"/>
      <c r="C310" s="11"/>
      <c r="D310" s="11"/>
    </row>
    <row r="311" spans="1:4" x14ac:dyDescent="0.25">
      <c r="A311" s="10"/>
      <c r="B311" s="12"/>
      <c r="C311" s="11"/>
      <c r="D311" s="11"/>
    </row>
    <row r="312" spans="1:4" x14ac:dyDescent="0.25">
      <c r="A312" s="10"/>
      <c r="B312" s="11"/>
      <c r="C312" s="11"/>
      <c r="D312" s="11"/>
    </row>
    <row r="313" spans="1:4" x14ac:dyDescent="0.25">
      <c r="A313" s="10"/>
      <c r="B313" s="11"/>
      <c r="C313" s="11"/>
      <c r="D313" s="11"/>
    </row>
    <row r="314" spans="1:4" x14ac:dyDescent="0.25">
      <c r="A314" s="10"/>
      <c r="B314" s="11"/>
      <c r="C314" s="11"/>
      <c r="D314" s="11"/>
    </row>
    <row r="315" spans="1:4" x14ac:dyDescent="0.25">
      <c r="A315" s="10"/>
      <c r="B315" s="11"/>
      <c r="C315" s="11"/>
      <c r="D315" s="11"/>
    </row>
    <row r="316" spans="1:4" x14ac:dyDescent="0.25">
      <c r="A316" s="10"/>
      <c r="B316" s="11"/>
      <c r="C316" s="11"/>
      <c r="D316" s="11"/>
    </row>
    <row r="317" spans="1:4" x14ac:dyDescent="0.25">
      <c r="A317" s="10"/>
      <c r="B317" s="11"/>
      <c r="C317" s="11"/>
      <c r="D317" s="11"/>
    </row>
    <row r="318" spans="1:4" x14ac:dyDescent="0.25">
      <c r="A318" s="10"/>
      <c r="B318" s="11"/>
      <c r="C318" s="11"/>
      <c r="D318" s="11"/>
    </row>
    <row r="319" spans="1:4" x14ac:dyDescent="0.25">
      <c r="A319" s="10"/>
      <c r="B319" s="11"/>
      <c r="C319" s="11"/>
      <c r="D319" s="11"/>
    </row>
    <row r="320" spans="1:4" x14ac:dyDescent="0.25">
      <c r="A320" s="10"/>
      <c r="B320" s="12"/>
      <c r="C320" s="11"/>
      <c r="D320" s="11"/>
    </row>
    <row r="321" spans="1:4" x14ac:dyDescent="0.25">
      <c r="A321" s="10"/>
      <c r="B321" s="12"/>
      <c r="C321" s="11"/>
      <c r="D321" s="11"/>
    </row>
    <row r="322" spans="1:4" x14ac:dyDescent="0.25">
      <c r="A322" s="10"/>
      <c r="B322" s="10"/>
      <c r="C322" s="10"/>
      <c r="D322" s="10"/>
    </row>
    <row r="323" spans="1:4" x14ac:dyDescent="0.25">
      <c r="A323" s="10"/>
      <c r="B323" s="11"/>
      <c r="C323" s="11"/>
      <c r="D323" s="11"/>
    </row>
    <row r="324" spans="1:4" x14ac:dyDescent="0.25">
      <c r="A324" s="10"/>
      <c r="B324" s="11"/>
      <c r="C324" s="11"/>
      <c r="D324" s="11"/>
    </row>
    <row r="325" spans="1:4" x14ac:dyDescent="0.25">
      <c r="A325" s="10"/>
      <c r="B325" s="11"/>
      <c r="C325" s="11"/>
      <c r="D325" s="11"/>
    </row>
    <row r="326" spans="1:4" x14ac:dyDescent="0.25">
      <c r="A326" s="10"/>
      <c r="B326" s="11"/>
      <c r="C326" s="11"/>
      <c r="D326" s="11"/>
    </row>
    <row r="327" spans="1:4" x14ac:dyDescent="0.25">
      <c r="A327" s="10"/>
      <c r="B327" s="11"/>
      <c r="C327" s="11"/>
      <c r="D327" s="11"/>
    </row>
    <row r="328" spans="1:4" x14ac:dyDescent="0.25">
      <c r="A328" s="10"/>
      <c r="B328" s="11"/>
      <c r="C328" s="11"/>
      <c r="D328" s="11"/>
    </row>
    <row r="329" spans="1:4" x14ac:dyDescent="0.25">
      <c r="A329" s="10"/>
      <c r="B329" s="11"/>
      <c r="C329" s="11"/>
      <c r="D329" s="11"/>
    </row>
    <row r="330" spans="1:4" x14ac:dyDescent="0.25">
      <c r="A330" s="10"/>
      <c r="B330" s="11"/>
      <c r="C330" s="11"/>
      <c r="D330" s="11"/>
    </row>
  </sheetData>
  <mergeCells count="1">
    <mergeCell ref="K1:L1"/>
  </mergeCells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330"/>
  <sheetViews>
    <sheetView workbookViewId="0">
      <selection sqref="A1:B1"/>
    </sheetView>
  </sheetViews>
  <sheetFormatPr defaultRowHeight="13.2" x14ac:dyDescent="0.25"/>
  <cols>
    <col min="1" max="1" width="9.6640625" style="3" customWidth="1"/>
  </cols>
  <sheetData>
    <row r="1" spans="1:1" x14ac:dyDescent="0.25">
      <c r="A1" s="1" t="s">
        <v>40</v>
      </c>
    </row>
    <row r="2" spans="1:1" x14ac:dyDescent="0.25">
      <c r="A2" s="1" t="s">
        <v>263</v>
      </c>
    </row>
    <row r="3" spans="1:1" x14ac:dyDescent="0.25">
      <c r="A3" s="1" t="s">
        <v>265</v>
      </c>
    </row>
    <row r="4" spans="1:1" x14ac:dyDescent="0.25">
      <c r="A4" s="1" t="s">
        <v>267</v>
      </c>
    </row>
    <row r="5" spans="1:1" x14ac:dyDescent="0.25">
      <c r="A5" s="1" t="s">
        <v>269</v>
      </c>
    </row>
    <row r="6" spans="1:1" x14ac:dyDescent="0.25">
      <c r="A6" s="1" t="s">
        <v>271</v>
      </c>
    </row>
    <row r="7" spans="1:1" x14ac:dyDescent="0.25">
      <c r="A7" s="1" t="s">
        <v>273</v>
      </c>
    </row>
    <row r="8" spans="1:1" x14ac:dyDescent="0.25">
      <c r="A8" s="1" t="s">
        <v>275</v>
      </c>
    </row>
    <row r="9" spans="1:1" x14ac:dyDescent="0.25">
      <c r="A9" s="1" t="s">
        <v>277</v>
      </c>
    </row>
    <row r="10" spans="1:1" x14ac:dyDescent="0.25">
      <c r="A10" s="1" t="s">
        <v>279</v>
      </c>
    </row>
    <row r="11" spans="1:1" x14ac:dyDescent="0.25">
      <c r="A11" s="1" t="s">
        <v>281</v>
      </c>
    </row>
    <row r="12" spans="1:1" x14ac:dyDescent="0.25">
      <c r="A12" s="1" t="s">
        <v>283</v>
      </c>
    </row>
    <row r="13" spans="1:1" x14ac:dyDescent="0.25">
      <c r="A13" s="1" t="s">
        <v>285</v>
      </c>
    </row>
    <row r="14" spans="1:1" x14ac:dyDescent="0.25">
      <c r="A14" s="1" t="s">
        <v>287</v>
      </c>
    </row>
    <row r="15" spans="1:1" x14ac:dyDescent="0.25">
      <c r="A15" s="1" t="s">
        <v>289</v>
      </c>
    </row>
    <row r="16" spans="1:1" x14ac:dyDescent="0.25">
      <c r="A16" s="1" t="s">
        <v>291</v>
      </c>
    </row>
    <row r="17" spans="1:1" x14ac:dyDescent="0.25">
      <c r="A17" s="1" t="s">
        <v>293</v>
      </c>
    </row>
    <row r="18" spans="1:1" x14ac:dyDescent="0.25">
      <c r="A18" s="1" t="s">
        <v>295</v>
      </c>
    </row>
    <row r="19" spans="1:1" x14ac:dyDescent="0.25">
      <c r="A19" s="1" t="s">
        <v>297</v>
      </c>
    </row>
    <row r="20" spans="1:1" x14ac:dyDescent="0.25">
      <c r="A20" s="1" t="s">
        <v>299</v>
      </c>
    </row>
    <row r="21" spans="1:1" x14ac:dyDescent="0.25">
      <c r="A21" s="1" t="s">
        <v>301</v>
      </c>
    </row>
    <row r="22" spans="1:1" x14ac:dyDescent="0.25">
      <c r="A22" s="1" t="s">
        <v>303</v>
      </c>
    </row>
    <row r="23" spans="1:1" x14ac:dyDescent="0.25">
      <c r="A23" s="1" t="s">
        <v>305</v>
      </c>
    </row>
    <row r="24" spans="1:1" x14ac:dyDescent="0.25">
      <c r="A24" s="1" t="s">
        <v>307</v>
      </c>
    </row>
    <row r="25" spans="1:1" x14ac:dyDescent="0.25">
      <c r="A25" s="1" t="s">
        <v>309</v>
      </c>
    </row>
    <row r="26" spans="1:1" x14ac:dyDescent="0.25">
      <c r="A26" s="1" t="s">
        <v>311</v>
      </c>
    </row>
    <row r="27" spans="1:1" x14ac:dyDescent="0.25">
      <c r="A27" s="1" t="s">
        <v>313</v>
      </c>
    </row>
    <row r="28" spans="1:1" x14ac:dyDescent="0.25">
      <c r="A28" s="1" t="s">
        <v>315</v>
      </c>
    </row>
    <row r="29" spans="1:1" x14ac:dyDescent="0.25">
      <c r="A29" s="1" t="s">
        <v>317</v>
      </c>
    </row>
    <row r="30" spans="1:1" x14ac:dyDescent="0.25">
      <c r="A30" s="1" t="s">
        <v>319</v>
      </c>
    </row>
    <row r="31" spans="1:1" x14ac:dyDescent="0.25">
      <c r="A31" s="1" t="s">
        <v>321</v>
      </c>
    </row>
    <row r="32" spans="1:1" x14ac:dyDescent="0.25">
      <c r="A32" s="1" t="s">
        <v>323</v>
      </c>
    </row>
    <row r="33" spans="1:1" x14ac:dyDescent="0.25">
      <c r="A33" s="1" t="s">
        <v>325</v>
      </c>
    </row>
    <row r="34" spans="1:1" x14ac:dyDescent="0.25">
      <c r="A34" s="1" t="s">
        <v>327</v>
      </c>
    </row>
    <row r="35" spans="1:1" x14ac:dyDescent="0.25">
      <c r="A35" s="1" t="s">
        <v>329</v>
      </c>
    </row>
    <row r="36" spans="1:1" x14ac:dyDescent="0.25">
      <c r="A36" s="1" t="s">
        <v>331</v>
      </c>
    </row>
    <row r="37" spans="1:1" x14ac:dyDescent="0.25">
      <c r="A37" s="1" t="s">
        <v>333</v>
      </c>
    </row>
    <row r="38" spans="1:1" x14ac:dyDescent="0.25">
      <c r="A38" s="1" t="s">
        <v>335</v>
      </c>
    </row>
    <row r="39" spans="1:1" x14ac:dyDescent="0.25">
      <c r="A39" s="1" t="s">
        <v>337</v>
      </c>
    </row>
    <row r="40" spans="1:1" x14ac:dyDescent="0.25">
      <c r="A40" s="1" t="s">
        <v>339</v>
      </c>
    </row>
    <row r="41" spans="1:1" x14ac:dyDescent="0.25">
      <c r="A41" s="1" t="s">
        <v>341</v>
      </c>
    </row>
    <row r="42" spans="1:1" x14ac:dyDescent="0.25">
      <c r="A42" s="1" t="s">
        <v>343</v>
      </c>
    </row>
    <row r="43" spans="1:1" x14ac:dyDescent="0.25">
      <c r="A43" s="1" t="s">
        <v>345</v>
      </c>
    </row>
    <row r="44" spans="1:1" x14ac:dyDescent="0.25">
      <c r="A44" s="1" t="s">
        <v>347</v>
      </c>
    </row>
    <row r="45" spans="1:1" x14ac:dyDescent="0.25">
      <c r="A45" s="1" t="s">
        <v>349</v>
      </c>
    </row>
    <row r="46" spans="1:1" x14ac:dyDescent="0.25">
      <c r="A46" s="1" t="s">
        <v>351</v>
      </c>
    </row>
    <row r="47" spans="1:1" x14ac:dyDescent="0.25">
      <c r="A47" s="1" t="s">
        <v>353</v>
      </c>
    </row>
    <row r="48" spans="1:1" x14ac:dyDescent="0.25">
      <c r="A48" s="1" t="s">
        <v>355</v>
      </c>
    </row>
    <row r="49" spans="1:1" x14ac:dyDescent="0.25">
      <c r="A49" s="1" t="s">
        <v>61</v>
      </c>
    </row>
    <row r="50" spans="1:1" x14ac:dyDescent="0.25">
      <c r="A50" s="1" t="s">
        <v>63</v>
      </c>
    </row>
    <row r="51" spans="1:1" x14ac:dyDescent="0.25">
      <c r="A51" s="1" t="s">
        <v>65</v>
      </c>
    </row>
    <row r="52" spans="1:1" x14ac:dyDescent="0.25">
      <c r="A52" s="1" t="s">
        <v>67</v>
      </c>
    </row>
    <row r="53" spans="1:1" x14ac:dyDescent="0.25">
      <c r="A53" s="1" t="s">
        <v>69</v>
      </c>
    </row>
    <row r="54" spans="1:1" x14ac:dyDescent="0.25">
      <c r="A54" s="1" t="s">
        <v>73</v>
      </c>
    </row>
    <row r="55" spans="1:1" x14ac:dyDescent="0.25">
      <c r="A55" s="1" t="s">
        <v>71</v>
      </c>
    </row>
    <row r="56" spans="1:1" x14ac:dyDescent="0.25">
      <c r="A56" s="1" t="s">
        <v>75</v>
      </c>
    </row>
    <row r="57" spans="1:1" x14ac:dyDescent="0.25">
      <c r="A57" s="1" t="s">
        <v>77</v>
      </c>
    </row>
    <row r="58" spans="1:1" x14ac:dyDescent="0.25">
      <c r="A58" s="2" t="s">
        <v>79</v>
      </c>
    </row>
    <row r="59" spans="1:1" x14ac:dyDescent="0.25">
      <c r="A59" s="1" t="s">
        <v>81</v>
      </c>
    </row>
    <row r="60" spans="1:1" x14ac:dyDescent="0.25">
      <c r="A60" s="1" t="s">
        <v>83</v>
      </c>
    </row>
    <row r="61" spans="1:1" x14ac:dyDescent="0.25">
      <c r="A61" s="1" t="s">
        <v>85</v>
      </c>
    </row>
    <row r="62" spans="1:1" x14ac:dyDescent="0.25">
      <c r="A62" s="1" t="s">
        <v>87</v>
      </c>
    </row>
    <row r="63" spans="1:1" x14ac:dyDescent="0.25">
      <c r="A63" s="1" t="s">
        <v>89</v>
      </c>
    </row>
    <row r="64" spans="1:1" x14ac:dyDescent="0.25">
      <c r="A64" s="1" t="s">
        <v>93</v>
      </c>
    </row>
    <row r="65" spans="1:1" x14ac:dyDescent="0.25">
      <c r="A65" s="1" t="s">
        <v>143</v>
      </c>
    </row>
    <row r="66" spans="1:1" x14ac:dyDescent="0.25">
      <c r="A66" s="1" t="s">
        <v>145</v>
      </c>
    </row>
    <row r="67" spans="1:1" x14ac:dyDescent="0.25">
      <c r="A67" s="1" t="s">
        <v>91</v>
      </c>
    </row>
    <row r="68" spans="1:1" x14ac:dyDescent="0.25">
      <c r="A68" s="1" t="s">
        <v>97</v>
      </c>
    </row>
    <row r="69" spans="1:1" x14ac:dyDescent="0.25">
      <c r="A69" s="1" t="s">
        <v>141</v>
      </c>
    </row>
    <row r="70" spans="1:1" x14ac:dyDescent="0.25">
      <c r="A70" s="2" t="s">
        <v>159</v>
      </c>
    </row>
    <row r="71" spans="1:1" x14ac:dyDescent="0.25">
      <c r="A71" s="1" t="s">
        <v>95</v>
      </c>
    </row>
    <row r="72" spans="1:1" x14ac:dyDescent="0.25">
      <c r="A72" s="1" t="s">
        <v>99</v>
      </c>
    </row>
    <row r="73" spans="1:1" x14ac:dyDescent="0.25">
      <c r="A73" s="1" t="s">
        <v>101</v>
      </c>
    </row>
    <row r="74" spans="1:1" x14ac:dyDescent="0.25">
      <c r="A74" s="1" t="s">
        <v>103</v>
      </c>
    </row>
    <row r="75" spans="1:1" x14ac:dyDescent="0.25">
      <c r="A75" s="1" t="s">
        <v>109</v>
      </c>
    </row>
    <row r="76" spans="1:1" x14ac:dyDescent="0.25">
      <c r="A76" s="1" t="s">
        <v>153</v>
      </c>
    </row>
    <row r="77" spans="1:1" x14ac:dyDescent="0.25">
      <c r="A77" s="1" t="s">
        <v>149</v>
      </c>
    </row>
    <row r="78" spans="1:1" x14ac:dyDescent="0.25">
      <c r="A78" s="1" t="s">
        <v>105</v>
      </c>
    </row>
    <row r="79" spans="1:1" x14ac:dyDescent="0.25">
      <c r="A79" s="1" t="s">
        <v>107</v>
      </c>
    </row>
    <row r="80" spans="1:1" x14ac:dyDescent="0.25">
      <c r="A80" s="1" t="s">
        <v>151</v>
      </c>
    </row>
    <row r="81" spans="1:1" x14ac:dyDescent="0.25">
      <c r="A81" s="1" t="s">
        <v>147</v>
      </c>
    </row>
    <row r="82" spans="1:1" x14ac:dyDescent="0.25">
      <c r="A82" s="1" t="s">
        <v>113</v>
      </c>
    </row>
    <row r="83" spans="1:1" x14ac:dyDescent="0.25">
      <c r="A83" s="1" t="s">
        <v>111</v>
      </c>
    </row>
    <row r="84" spans="1:1" x14ac:dyDescent="0.25">
      <c r="A84" s="1" t="s">
        <v>115</v>
      </c>
    </row>
    <row r="85" spans="1:1" x14ac:dyDescent="0.25">
      <c r="A85" s="1" t="s">
        <v>117</v>
      </c>
    </row>
    <row r="86" spans="1:1" x14ac:dyDescent="0.25">
      <c r="A86" s="1" t="s">
        <v>119</v>
      </c>
    </row>
    <row r="87" spans="1:1" x14ac:dyDescent="0.25">
      <c r="A87" s="1" t="s">
        <v>121</v>
      </c>
    </row>
    <row r="88" spans="1:1" x14ac:dyDescent="0.25">
      <c r="A88" s="1" t="s">
        <v>123</v>
      </c>
    </row>
    <row r="89" spans="1:1" x14ac:dyDescent="0.25">
      <c r="A89" s="1" t="s">
        <v>125</v>
      </c>
    </row>
    <row r="90" spans="1:1" x14ac:dyDescent="0.25">
      <c r="A90" s="1" t="s">
        <v>127</v>
      </c>
    </row>
    <row r="91" spans="1:1" x14ac:dyDescent="0.25">
      <c r="A91" s="1" t="s">
        <v>129</v>
      </c>
    </row>
    <row r="92" spans="1:1" x14ac:dyDescent="0.25">
      <c r="A92" s="1" t="s">
        <v>131</v>
      </c>
    </row>
    <row r="93" spans="1:1" x14ac:dyDescent="0.25">
      <c r="A93" s="1" t="s">
        <v>133</v>
      </c>
    </row>
    <row r="94" spans="1:1" x14ac:dyDescent="0.25">
      <c r="A94" s="1" t="s">
        <v>155</v>
      </c>
    </row>
    <row r="95" spans="1:1" x14ac:dyDescent="0.25">
      <c r="A95" s="1" t="s">
        <v>135</v>
      </c>
    </row>
    <row r="96" spans="1:1" x14ac:dyDescent="0.25">
      <c r="A96" s="1" t="s">
        <v>139</v>
      </c>
    </row>
    <row r="97" spans="1:1" x14ac:dyDescent="0.25">
      <c r="A97" s="1" t="s">
        <v>137</v>
      </c>
    </row>
    <row r="98" spans="1:1" x14ac:dyDescent="0.25">
      <c r="A98" s="1" t="s">
        <v>157</v>
      </c>
    </row>
    <row r="99" spans="1:1" x14ac:dyDescent="0.25">
      <c r="A99" s="1" t="s">
        <v>43</v>
      </c>
    </row>
    <row r="100" spans="1:1" x14ac:dyDescent="0.25">
      <c r="A100" s="1" t="s">
        <v>45</v>
      </c>
    </row>
    <row r="101" spans="1:1" x14ac:dyDescent="0.25">
      <c r="A101" s="1" t="s">
        <v>47</v>
      </c>
    </row>
    <row r="102" spans="1:1" x14ac:dyDescent="0.25">
      <c r="A102" s="1" t="s">
        <v>51</v>
      </c>
    </row>
    <row r="103" spans="1:1" x14ac:dyDescent="0.25">
      <c r="A103" s="1" t="s">
        <v>49</v>
      </c>
    </row>
    <row r="104" spans="1:1" x14ac:dyDescent="0.25">
      <c r="A104" s="1" t="s">
        <v>55</v>
      </c>
    </row>
    <row r="105" spans="1:1" x14ac:dyDescent="0.25">
      <c r="A105" s="1" t="s">
        <v>53</v>
      </c>
    </row>
    <row r="106" spans="1:1" x14ac:dyDescent="0.25">
      <c r="A106" s="1" t="s">
        <v>57</v>
      </c>
    </row>
    <row r="107" spans="1:1" x14ac:dyDescent="0.25">
      <c r="A107" s="1" t="s">
        <v>59</v>
      </c>
    </row>
    <row r="108" spans="1:1" x14ac:dyDescent="0.25">
      <c r="A108" s="1" t="s">
        <v>205</v>
      </c>
    </row>
    <row r="109" spans="1:1" x14ac:dyDescent="0.25">
      <c r="A109" s="1" t="s">
        <v>209</v>
      </c>
    </row>
    <row r="110" spans="1:1" x14ac:dyDescent="0.25">
      <c r="A110" s="2" t="s">
        <v>211</v>
      </c>
    </row>
    <row r="111" spans="1:1" x14ac:dyDescent="0.25">
      <c r="A111" s="1" t="s">
        <v>215</v>
      </c>
    </row>
    <row r="112" spans="1:1" x14ac:dyDescent="0.25">
      <c r="A112" s="1" t="s">
        <v>217</v>
      </c>
    </row>
    <row r="113" spans="1:1" x14ac:dyDescent="0.25">
      <c r="A113" s="1" t="s">
        <v>223</v>
      </c>
    </row>
    <row r="114" spans="1:1" x14ac:dyDescent="0.25">
      <c r="A114" s="2" t="s">
        <v>225</v>
      </c>
    </row>
    <row r="115" spans="1:1" x14ac:dyDescent="0.25">
      <c r="A115" s="1" t="s">
        <v>229</v>
      </c>
    </row>
    <row r="116" spans="1:1" x14ac:dyDescent="0.25">
      <c r="A116" s="1" t="s">
        <v>199</v>
      </c>
    </row>
    <row r="117" spans="1:1" x14ac:dyDescent="0.25">
      <c r="A117" s="1" t="s">
        <v>201</v>
      </c>
    </row>
    <row r="118" spans="1:1" x14ac:dyDescent="0.25">
      <c r="A118" s="1" t="s">
        <v>203</v>
      </c>
    </row>
    <row r="119" spans="1:1" x14ac:dyDescent="0.25">
      <c r="A119" s="1" t="s">
        <v>207</v>
      </c>
    </row>
    <row r="120" spans="1:1" x14ac:dyDescent="0.25">
      <c r="A120" s="1" t="s">
        <v>213</v>
      </c>
    </row>
    <row r="121" spans="1:1" x14ac:dyDescent="0.25">
      <c r="A121" s="2" t="s">
        <v>219</v>
      </c>
    </row>
    <row r="122" spans="1:1" x14ac:dyDescent="0.25">
      <c r="A122" s="1" t="s">
        <v>221</v>
      </c>
    </row>
    <row r="123" spans="1:1" x14ac:dyDescent="0.25">
      <c r="A123" s="1" t="s">
        <v>227</v>
      </c>
    </row>
    <row r="124" spans="1:1" x14ac:dyDescent="0.25">
      <c r="A124" s="4" t="s">
        <v>586</v>
      </c>
    </row>
    <row r="125" spans="1:1" x14ac:dyDescent="0.25">
      <c r="A125" s="4" t="s">
        <v>588</v>
      </c>
    </row>
    <row r="126" spans="1:1" x14ac:dyDescent="0.25">
      <c r="A126" s="4" t="s">
        <v>590</v>
      </c>
    </row>
    <row r="127" spans="1:1" x14ac:dyDescent="0.25">
      <c r="A127" s="4" t="s">
        <v>592</v>
      </c>
    </row>
    <row r="128" spans="1:1" x14ac:dyDescent="0.25">
      <c r="A128" s="4" t="s">
        <v>594</v>
      </c>
    </row>
    <row r="129" spans="1:1" x14ac:dyDescent="0.25">
      <c r="A129" s="4" t="s">
        <v>596</v>
      </c>
    </row>
    <row r="130" spans="1:1" x14ac:dyDescent="0.25">
      <c r="A130" s="4" t="s">
        <v>598</v>
      </c>
    </row>
    <row r="131" spans="1:1" x14ac:dyDescent="0.25">
      <c r="A131" s="4" t="s">
        <v>600</v>
      </c>
    </row>
    <row r="132" spans="1:1" x14ac:dyDescent="0.25">
      <c r="A132" s="4" t="s">
        <v>602</v>
      </c>
    </row>
    <row r="133" spans="1:1" x14ac:dyDescent="0.25">
      <c r="A133" s="1" t="s">
        <v>471</v>
      </c>
    </row>
    <row r="134" spans="1:1" x14ac:dyDescent="0.25">
      <c r="A134" s="1" t="s">
        <v>473</v>
      </c>
    </row>
    <row r="135" spans="1:1" x14ac:dyDescent="0.25">
      <c r="A135" s="1" t="s">
        <v>490</v>
      </c>
    </row>
    <row r="136" spans="1:1" x14ac:dyDescent="0.25">
      <c r="A136" s="1" t="s">
        <v>516</v>
      </c>
    </row>
    <row r="137" spans="1:1" x14ac:dyDescent="0.25">
      <c r="A137" s="1" t="s">
        <v>526</v>
      </c>
    </row>
    <row r="138" spans="1:1" x14ac:dyDescent="0.25">
      <c r="A138" s="1" t="s">
        <v>467</v>
      </c>
    </row>
    <row r="139" spans="1:1" x14ac:dyDescent="0.25">
      <c r="A139" s="1" t="s">
        <v>465</v>
      </c>
    </row>
    <row r="140" spans="1:1" x14ac:dyDescent="0.25">
      <c r="A140" s="1" t="s">
        <v>469</v>
      </c>
    </row>
    <row r="141" spans="1:1" x14ac:dyDescent="0.25">
      <c r="A141" s="1" t="s">
        <v>488</v>
      </c>
    </row>
    <row r="142" spans="1:1" x14ac:dyDescent="0.25">
      <c r="A142" s="1" t="s">
        <v>486</v>
      </c>
    </row>
    <row r="143" spans="1:1" x14ac:dyDescent="0.25">
      <c r="A143" s="1" t="s">
        <v>494</v>
      </c>
    </row>
    <row r="144" spans="1:1" x14ac:dyDescent="0.25">
      <c r="A144" s="2" t="s">
        <v>484</v>
      </c>
    </row>
    <row r="145" spans="1:1" x14ac:dyDescent="0.25">
      <c r="A145" s="2" t="s">
        <v>492</v>
      </c>
    </row>
    <row r="146" spans="1:1" x14ac:dyDescent="0.25">
      <c r="A146" s="2" t="s">
        <v>496</v>
      </c>
    </row>
    <row r="147" spans="1:1" x14ac:dyDescent="0.25">
      <c r="A147" s="1" t="s">
        <v>512</v>
      </c>
    </row>
    <row r="148" spans="1:1" x14ac:dyDescent="0.25">
      <c r="A148" s="1" t="s">
        <v>510</v>
      </c>
    </row>
    <row r="149" spans="1:1" x14ac:dyDescent="0.25">
      <c r="A149" s="1" t="s">
        <v>514</v>
      </c>
    </row>
    <row r="150" spans="1:1" x14ac:dyDescent="0.25">
      <c r="A150" s="1" t="s">
        <v>522</v>
      </c>
    </row>
    <row r="151" spans="1:1" x14ac:dyDescent="0.25">
      <c r="A151" s="1" t="s">
        <v>520</v>
      </c>
    </row>
    <row r="152" spans="1:1" x14ac:dyDescent="0.25">
      <c r="A152" s="1" t="s">
        <v>524</v>
      </c>
    </row>
    <row r="153" spans="1:1" x14ac:dyDescent="0.25">
      <c r="A153" s="1" t="s">
        <v>463</v>
      </c>
    </row>
    <row r="154" spans="1:1" x14ac:dyDescent="0.25">
      <c r="A154" s="1" t="s">
        <v>409</v>
      </c>
    </row>
    <row r="155" spans="1:1" x14ac:dyDescent="0.25">
      <c r="A155" s="1" t="s">
        <v>417</v>
      </c>
    </row>
    <row r="156" spans="1:1" x14ac:dyDescent="0.25">
      <c r="A156" s="1" t="s">
        <v>425</v>
      </c>
    </row>
    <row r="157" spans="1:1" x14ac:dyDescent="0.25">
      <c r="A157" s="1" t="s">
        <v>433</v>
      </c>
    </row>
    <row r="158" spans="1:1" x14ac:dyDescent="0.25">
      <c r="A158" s="1" t="s">
        <v>405</v>
      </c>
    </row>
    <row r="159" spans="1:1" x14ac:dyDescent="0.25">
      <c r="A159" s="1" t="s">
        <v>407</v>
      </c>
    </row>
    <row r="160" spans="1:1" x14ac:dyDescent="0.25">
      <c r="A160" s="1" t="s">
        <v>413</v>
      </c>
    </row>
    <row r="161" spans="1:1" x14ac:dyDescent="0.25">
      <c r="A161" s="1" t="s">
        <v>411</v>
      </c>
    </row>
    <row r="162" spans="1:1" x14ac:dyDescent="0.25">
      <c r="A162" s="1" t="s">
        <v>415</v>
      </c>
    </row>
    <row r="163" spans="1:1" x14ac:dyDescent="0.25">
      <c r="A163" s="1" t="s">
        <v>421</v>
      </c>
    </row>
    <row r="164" spans="1:1" x14ac:dyDescent="0.25">
      <c r="A164" s="1" t="s">
        <v>419</v>
      </c>
    </row>
    <row r="165" spans="1:1" x14ac:dyDescent="0.25">
      <c r="A165" s="1" t="s">
        <v>423</v>
      </c>
    </row>
    <row r="166" spans="1:1" x14ac:dyDescent="0.25">
      <c r="A166" s="1" t="s">
        <v>429</v>
      </c>
    </row>
    <row r="167" spans="1:1" x14ac:dyDescent="0.25">
      <c r="A167" s="1" t="s">
        <v>427</v>
      </c>
    </row>
    <row r="168" spans="1:1" x14ac:dyDescent="0.25">
      <c r="A168" s="1" t="s">
        <v>431</v>
      </c>
    </row>
    <row r="169" spans="1:1" x14ac:dyDescent="0.25">
      <c r="A169" s="1" t="s">
        <v>191</v>
      </c>
    </row>
    <row r="170" spans="1:1" x14ac:dyDescent="0.25">
      <c r="A170" s="1" t="s">
        <v>193</v>
      </c>
    </row>
    <row r="171" spans="1:1" x14ac:dyDescent="0.25">
      <c r="A171" s="1" t="s">
        <v>439</v>
      </c>
    </row>
    <row r="172" spans="1:1" x14ac:dyDescent="0.25">
      <c r="A172" s="1" t="s">
        <v>447</v>
      </c>
    </row>
    <row r="173" spans="1:1" x14ac:dyDescent="0.25">
      <c r="A173" s="1" t="s">
        <v>453</v>
      </c>
    </row>
    <row r="174" spans="1:1" x14ac:dyDescent="0.25">
      <c r="A174" s="1" t="s">
        <v>461</v>
      </c>
    </row>
    <row r="175" spans="1:1" x14ac:dyDescent="0.25">
      <c r="A175" s="1" t="s">
        <v>437</v>
      </c>
    </row>
    <row r="176" spans="1:1" x14ac:dyDescent="0.25">
      <c r="A176" s="1" t="s">
        <v>435</v>
      </c>
    </row>
    <row r="177" spans="1:1" x14ac:dyDescent="0.25">
      <c r="A177" s="1" t="s">
        <v>443</v>
      </c>
    </row>
    <row r="178" spans="1:1" x14ac:dyDescent="0.25">
      <c r="A178" s="1" t="s">
        <v>441</v>
      </c>
    </row>
    <row r="179" spans="1:1" x14ac:dyDescent="0.25">
      <c r="A179" s="1" t="s">
        <v>445</v>
      </c>
    </row>
    <row r="180" spans="1:1" x14ac:dyDescent="0.25">
      <c r="A180" s="1" t="s">
        <v>449</v>
      </c>
    </row>
    <row r="181" spans="1:1" x14ac:dyDescent="0.25">
      <c r="A181" s="1" t="s">
        <v>451</v>
      </c>
    </row>
    <row r="182" spans="1:1" x14ac:dyDescent="0.25">
      <c r="A182" s="1" t="s">
        <v>457</v>
      </c>
    </row>
    <row r="183" spans="1:1" x14ac:dyDescent="0.25">
      <c r="A183" s="1" t="s">
        <v>455</v>
      </c>
    </row>
    <row r="184" spans="1:1" x14ac:dyDescent="0.25">
      <c r="A184" s="1" t="s">
        <v>459</v>
      </c>
    </row>
    <row r="185" spans="1:1" x14ac:dyDescent="0.25">
      <c r="A185" s="1" t="s">
        <v>536</v>
      </c>
    </row>
    <row r="186" spans="1:1" x14ac:dyDescent="0.25">
      <c r="A186" s="1" t="s">
        <v>538</v>
      </c>
    </row>
    <row r="187" spans="1:1" x14ac:dyDescent="0.25">
      <c r="A187" s="1" t="s">
        <v>540</v>
      </c>
    </row>
    <row r="188" spans="1:1" x14ac:dyDescent="0.25">
      <c r="A188" s="1" t="s">
        <v>197</v>
      </c>
    </row>
    <row r="189" spans="1:1" x14ac:dyDescent="0.25">
      <c r="A189" s="1" t="s">
        <v>475</v>
      </c>
    </row>
    <row r="190" spans="1:1" x14ac:dyDescent="0.25">
      <c r="A190" s="1" t="s">
        <v>477</v>
      </c>
    </row>
    <row r="191" spans="1:1" x14ac:dyDescent="0.25">
      <c r="A191" s="1" t="s">
        <v>498</v>
      </c>
    </row>
    <row r="192" spans="1:1" x14ac:dyDescent="0.25">
      <c r="A192" s="1" t="s">
        <v>500</v>
      </c>
    </row>
    <row r="193" spans="1:1" x14ac:dyDescent="0.25">
      <c r="A193" s="1" t="s">
        <v>518</v>
      </c>
    </row>
    <row r="194" spans="1:1" x14ac:dyDescent="0.25">
      <c r="A194" s="1" t="s">
        <v>528</v>
      </c>
    </row>
    <row r="195" spans="1:1" x14ac:dyDescent="0.25">
      <c r="A195" s="1" t="s">
        <v>502</v>
      </c>
    </row>
    <row r="196" spans="1:1" x14ac:dyDescent="0.25">
      <c r="A196" s="1" t="s">
        <v>163</v>
      </c>
    </row>
    <row r="197" spans="1:1" x14ac:dyDescent="0.25">
      <c r="A197" s="1" t="s">
        <v>161</v>
      </c>
    </row>
    <row r="198" spans="1:1" x14ac:dyDescent="0.25">
      <c r="A198" s="1" t="s">
        <v>165</v>
      </c>
    </row>
    <row r="199" spans="1:1" x14ac:dyDescent="0.25">
      <c r="A199" s="1" t="s">
        <v>175</v>
      </c>
    </row>
    <row r="200" spans="1:1" x14ac:dyDescent="0.25">
      <c r="A200" s="1" t="s">
        <v>177</v>
      </c>
    </row>
    <row r="201" spans="1:1" x14ac:dyDescent="0.25">
      <c r="A201" s="1" t="s">
        <v>189</v>
      </c>
    </row>
    <row r="202" spans="1:1" x14ac:dyDescent="0.25">
      <c r="A202" s="1" t="s">
        <v>169</v>
      </c>
    </row>
    <row r="203" spans="1:1" x14ac:dyDescent="0.25">
      <c r="A203" s="1" t="s">
        <v>167</v>
      </c>
    </row>
    <row r="204" spans="1:1" x14ac:dyDescent="0.25">
      <c r="A204" s="1" t="s">
        <v>171</v>
      </c>
    </row>
    <row r="205" spans="1:1" x14ac:dyDescent="0.25">
      <c r="A205" s="1" t="s">
        <v>181</v>
      </c>
    </row>
    <row r="206" spans="1:1" x14ac:dyDescent="0.25">
      <c r="A206" s="1" t="s">
        <v>179</v>
      </c>
    </row>
    <row r="207" spans="1:1" x14ac:dyDescent="0.25">
      <c r="A207" s="1" t="s">
        <v>183</v>
      </c>
    </row>
    <row r="208" spans="1:1" x14ac:dyDescent="0.25">
      <c r="A208" s="1" t="s">
        <v>173</v>
      </c>
    </row>
    <row r="209" spans="1:1" x14ac:dyDescent="0.25">
      <c r="A209" s="1" t="s">
        <v>187</v>
      </c>
    </row>
    <row r="210" spans="1:1" x14ac:dyDescent="0.25">
      <c r="A210" s="1" t="s">
        <v>185</v>
      </c>
    </row>
    <row r="211" spans="1:1" x14ac:dyDescent="0.25">
      <c r="A211" s="1" t="s">
        <v>195</v>
      </c>
    </row>
    <row r="212" spans="1:1" x14ac:dyDescent="0.25">
      <c r="A212" s="1" t="s">
        <v>508</v>
      </c>
    </row>
    <row r="213" spans="1:1" x14ac:dyDescent="0.25">
      <c r="A213" s="1" t="s">
        <v>481</v>
      </c>
    </row>
    <row r="214" spans="1:1" x14ac:dyDescent="0.25">
      <c r="A214" s="1" t="s">
        <v>479</v>
      </c>
    </row>
    <row r="215" spans="1:1" x14ac:dyDescent="0.25">
      <c r="A215" s="2" t="s">
        <v>483</v>
      </c>
    </row>
    <row r="216" spans="1:1" x14ac:dyDescent="0.25">
      <c r="A216" s="1" t="s">
        <v>506</v>
      </c>
    </row>
    <row r="217" spans="1:1" x14ac:dyDescent="0.25">
      <c r="A217" s="1" t="s">
        <v>504</v>
      </c>
    </row>
    <row r="218" spans="1:1" x14ac:dyDescent="0.25">
      <c r="A218" s="1" t="s">
        <v>534</v>
      </c>
    </row>
    <row r="219" spans="1:1" x14ac:dyDescent="0.25">
      <c r="A219" s="1" t="s">
        <v>532</v>
      </c>
    </row>
    <row r="220" spans="1:1" x14ac:dyDescent="0.25">
      <c r="A220" s="2" t="s">
        <v>530</v>
      </c>
    </row>
    <row r="221" spans="1:1" x14ac:dyDescent="0.25">
      <c r="A221" s="1" t="s">
        <v>554</v>
      </c>
    </row>
    <row r="222" spans="1:1" x14ac:dyDescent="0.25">
      <c r="A222" s="1" t="s">
        <v>556</v>
      </c>
    </row>
    <row r="223" spans="1:1" x14ac:dyDescent="0.25">
      <c r="A223" s="2" t="s">
        <v>558</v>
      </c>
    </row>
    <row r="224" spans="1:1" x14ac:dyDescent="0.25">
      <c r="A224" s="1" t="s">
        <v>542</v>
      </c>
    </row>
    <row r="225" spans="1:1" x14ac:dyDescent="0.25">
      <c r="A225" s="1" t="s">
        <v>546</v>
      </c>
    </row>
    <row r="226" spans="1:1" x14ac:dyDescent="0.25">
      <c r="A226" s="1" t="s">
        <v>544</v>
      </c>
    </row>
    <row r="227" spans="1:1" x14ac:dyDescent="0.25">
      <c r="A227" s="1" t="s">
        <v>550</v>
      </c>
    </row>
    <row r="228" spans="1:1" x14ac:dyDescent="0.25">
      <c r="A228" s="2" t="s">
        <v>548</v>
      </c>
    </row>
    <row r="229" spans="1:1" x14ac:dyDescent="0.25">
      <c r="A229" s="1" t="s">
        <v>552</v>
      </c>
    </row>
    <row r="230" spans="1:1" x14ac:dyDescent="0.25">
      <c r="A230" s="2" t="s">
        <v>584</v>
      </c>
    </row>
    <row r="231" spans="1:1" x14ac:dyDescent="0.25">
      <c r="A231" s="1" t="s">
        <v>357</v>
      </c>
    </row>
    <row r="232" spans="1:1" x14ac:dyDescent="0.25">
      <c r="A232" s="1" t="s">
        <v>359</v>
      </c>
    </row>
    <row r="233" spans="1:1" x14ac:dyDescent="0.25">
      <c r="A233" s="1" t="s">
        <v>361</v>
      </c>
    </row>
    <row r="234" spans="1:1" x14ac:dyDescent="0.25">
      <c r="A234" s="1" t="s">
        <v>363</v>
      </c>
    </row>
    <row r="235" spans="1:1" x14ac:dyDescent="0.25">
      <c r="A235" s="1" t="s">
        <v>365</v>
      </c>
    </row>
    <row r="236" spans="1:1" x14ac:dyDescent="0.25">
      <c r="A236" s="1" t="s">
        <v>367</v>
      </c>
    </row>
    <row r="237" spans="1:1" x14ac:dyDescent="0.25">
      <c r="A237" s="1" t="s">
        <v>369</v>
      </c>
    </row>
    <row r="238" spans="1:1" x14ac:dyDescent="0.25">
      <c r="A238" s="1" t="s">
        <v>375</v>
      </c>
    </row>
    <row r="239" spans="1:1" x14ac:dyDescent="0.25">
      <c r="A239" s="1" t="s">
        <v>371</v>
      </c>
    </row>
    <row r="240" spans="1:1" x14ac:dyDescent="0.25">
      <c r="A240" s="1" t="s">
        <v>373</v>
      </c>
    </row>
    <row r="241" spans="1:1" x14ac:dyDescent="0.25">
      <c r="A241" s="1" t="s">
        <v>377</v>
      </c>
    </row>
    <row r="242" spans="1:1" x14ac:dyDescent="0.25">
      <c r="A242" s="1" t="s">
        <v>379</v>
      </c>
    </row>
    <row r="243" spans="1:1" x14ac:dyDescent="0.25">
      <c r="A243" s="1" t="s">
        <v>381</v>
      </c>
    </row>
    <row r="244" spans="1:1" x14ac:dyDescent="0.25">
      <c r="A244" s="1" t="s">
        <v>383</v>
      </c>
    </row>
    <row r="245" spans="1:1" x14ac:dyDescent="0.25">
      <c r="A245" s="1" t="s">
        <v>385</v>
      </c>
    </row>
    <row r="246" spans="1:1" x14ac:dyDescent="0.25">
      <c r="A246" s="1" t="s">
        <v>389</v>
      </c>
    </row>
    <row r="247" spans="1:1" x14ac:dyDescent="0.25">
      <c r="A247" s="2" t="s">
        <v>387</v>
      </c>
    </row>
    <row r="248" spans="1:1" x14ac:dyDescent="0.25">
      <c r="A248" s="1" t="s">
        <v>391</v>
      </c>
    </row>
    <row r="249" spans="1:1" x14ac:dyDescent="0.25">
      <c r="A249" s="2" t="s">
        <v>395</v>
      </c>
    </row>
    <row r="250" spans="1:1" x14ac:dyDescent="0.25">
      <c r="A250" s="2" t="s">
        <v>393</v>
      </c>
    </row>
    <row r="251" spans="1:1" x14ac:dyDescent="0.25">
      <c r="A251" s="1" t="s">
        <v>397</v>
      </c>
    </row>
    <row r="252" spans="1:1" x14ac:dyDescent="0.25">
      <c r="A252" s="2" t="s">
        <v>399</v>
      </c>
    </row>
    <row r="253" spans="1:1" x14ac:dyDescent="0.25">
      <c r="A253" s="1" t="s">
        <v>401</v>
      </c>
    </row>
    <row r="254" spans="1:1" x14ac:dyDescent="0.25">
      <c r="A254" s="1" t="s">
        <v>403</v>
      </c>
    </row>
    <row r="255" spans="1:1" x14ac:dyDescent="0.25">
      <c r="A255" s="1" t="s">
        <v>231</v>
      </c>
    </row>
    <row r="256" spans="1:1" x14ac:dyDescent="0.25">
      <c r="A256" s="1" t="s">
        <v>233</v>
      </c>
    </row>
    <row r="257" spans="1:1" x14ac:dyDescent="0.25">
      <c r="A257" s="1" t="s">
        <v>235</v>
      </c>
    </row>
    <row r="258" spans="1:1" x14ac:dyDescent="0.25">
      <c r="A258" s="1" t="s">
        <v>237</v>
      </c>
    </row>
    <row r="259" spans="1:1" x14ac:dyDescent="0.25">
      <c r="A259" s="1" t="s">
        <v>239</v>
      </c>
    </row>
    <row r="260" spans="1:1" x14ac:dyDescent="0.25">
      <c r="A260" s="1" t="s">
        <v>241</v>
      </c>
    </row>
    <row r="261" spans="1:1" x14ac:dyDescent="0.25">
      <c r="A261" s="1" t="s">
        <v>243</v>
      </c>
    </row>
    <row r="262" spans="1:1" x14ac:dyDescent="0.25">
      <c r="A262" s="1" t="s">
        <v>245</v>
      </c>
    </row>
    <row r="263" spans="1:1" x14ac:dyDescent="0.25">
      <c r="A263" s="1" t="s">
        <v>247</v>
      </c>
    </row>
    <row r="264" spans="1:1" x14ac:dyDescent="0.25">
      <c r="A264" s="1" t="s">
        <v>249</v>
      </c>
    </row>
    <row r="265" spans="1:1" x14ac:dyDescent="0.25">
      <c r="A265" s="1" t="s">
        <v>251</v>
      </c>
    </row>
    <row r="266" spans="1:1" x14ac:dyDescent="0.25">
      <c r="A266" s="1" t="s">
        <v>255</v>
      </c>
    </row>
    <row r="267" spans="1:1" x14ac:dyDescent="0.25">
      <c r="A267" s="2" t="s">
        <v>253</v>
      </c>
    </row>
    <row r="268" spans="1:1" x14ac:dyDescent="0.25">
      <c r="A268" s="1" t="s">
        <v>257</v>
      </c>
    </row>
    <row r="269" spans="1:1" x14ac:dyDescent="0.25">
      <c r="A269" s="1" t="s">
        <v>259</v>
      </c>
    </row>
    <row r="270" spans="1:1" x14ac:dyDescent="0.25">
      <c r="A270" s="1" t="s">
        <v>261</v>
      </c>
    </row>
    <row r="271" spans="1:1" x14ac:dyDescent="0.25">
      <c r="A271" s="1" t="s">
        <v>561</v>
      </c>
    </row>
    <row r="272" spans="1:1" x14ac:dyDescent="0.25">
      <c r="A272" s="1" t="s">
        <v>562</v>
      </c>
    </row>
    <row r="273" spans="1:1" x14ac:dyDescent="0.25">
      <c r="A273" s="1" t="s">
        <v>563</v>
      </c>
    </row>
    <row r="274" spans="1:1" x14ac:dyDescent="0.25">
      <c r="A274" s="1" t="s">
        <v>564</v>
      </c>
    </row>
    <row r="275" spans="1:1" x14ac:dyDescent="0.25">
      <c r="A275" s="1" t="s">
        <v>565</v>
      </c>
    </row>
    <row r="276" spans="1:1" x14ac:dyDescent="0.25">
      <c r="A276" s="1" t="s">
        <v>566</v>
      </c>
    </row>
    <row r="277" spans="1:1" x14ac:dyDescent="0.25">
      <c r="A277" s="1" t="s">
        <v>567</v>
      </c>
    </row>
    <row r="278" spans="1:1" x14ac:dyDescent="0.25">
      <c r="A278" s="1" t="s">
        <v>568</v>
      </c>
    </row>
    <row r="279" spans="1:1" x14ac:dyDescent="0.25">
      <c r="A279" s="1" t="s">
        <v>569</v>
      </c>
    </row>
    <row r="280" spans="1:1" x14ac:dyDescent="0.25">
      <c r="A280" s="1" t="s">
        <v>570</v>
      </c>
    </row>
    <row r="281" spans="1:1" x14ac:dyDescent="0.25">
      <c r="A281" s="1" t="s">
        <v>571</v>
      </c>
    </row>
    <row r="282" spans="1:1" x14ac:dyDescent="0.25">
      <c r="A282" s="1" t="s">
        <v>572</v>
      </c>
    </row>
    <row r="283" spans="1:1" x14ac:dyDescent="0.25">
      <c r="A283" s="1" t="s">
        <v>573</v>
      </c>
    </row>
    <row r="284" spans="1:1" x14ac:dyDescent="0.25">
      <c r="A284" s="1" t="s">
        <v>574</v>
      </c>
    </row>
    <row r="285" spans="1:1" x14ac:dyDescent="0.25">
      <c r="A285" s="1" t="s">
        <v>575</v>
      </c>
    </row>
    <row r="286" spans="1:1" x14ac:dyDescent="0.25">
      <c r="A286" s="1" t="s">
        <v>576</v>
      </c>
    </row>
    <row r="287" spans="1:1" x14ac:dyDescent="0.25">
      <c r="A287" s="1" t="s">
        <v>577</v>
      </c>
    </row>
    <row r="288" spans="1:1" x14ac:dyDescent="0.25">
      <c r="A288" s="5" t="s">
        <v>604</v>
      </c>
    </row>
    <row r="289" spans="1:1" x14ac:dyDescent="0.25">
      <c r="A289" s="5" t="s">
        <v>606</v>
      </c>
    </row>
    <row r="290" spans="1:1" x14ac:dyDescent="0.25">
      <c r="A290" s="5" t="s">
        <v>608</v>
      </c>
    </row>
    <row r="291" spans="1:1" x14ac:dyDescent="0.25">
      <c r="A291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9" spans="1:1" x14ac:dyDescent="0.25">
      <c r="A299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2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2"/>
    </row>
    <row r="320" spans="1:1" x14ac:dyDescent="0.25">
      <c r="A320" s="2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</sheetData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3"/>
  <sheetViews>
    <sheetView workbookViewId="0">
      <selection sqref="A1:B1"/>
    </sheetView>
  </sheetViews>
  <sheetFormatPr defaultRowHeight="13.2" x14ac:dyDescent="0.25"/>
  <cols>
    <col min="1" max="1" width="60.33203125" bestFit="1" customWidth="1"/>
  </cols>
  <sheetData>
    <row r="1" spans="1:10" x14ac:dyDescent="0.25">
      <c r="A1" s="6" t="s">
        <v>772</v>
      </c>
    </row>
    <row r="2" spans="1:10" x14ac:dyDescent="0.25">
      <c r="A2" s="49" t="s">
        <v>773</v>
      </c>
      <c r="J2" s="6" t="s">
        <v>868</v>
      </c>
    </row>
    <row r="3" spans="1:10" x14ac:dyDescent="0.25">
      <c r="A3" s="49" t="s">
        <v>774</v>
      </c>
    </row>
    <row r="4" spans="1:10" x14ac:dyDescent="0.25">
      <c r="A4" s="49" t="s">
        <v>775</v>
      </c>
      <c r="J4" s="6" t="s">
        <v>869</v>
      </c>
    </row>
    <row r="5" spans="1:10" x14ac:dyDescent="0.25">
      <c r="A5" s="49" t="s">
        <v>776</v>
      </c>
      <c r="J5" s="6" t="s">
        <v>870</v>
      </c>
    </row>
    <row r="6" spans="1:10" x14ac:dyDescent="0.25">
      <c r="A6" s="49" t="s">
        <v>777</v>
      </c>
    </row>
    <row r="7" spans="1:10" x14ac:dyDescent="0.25">
      <c r="A7" s="49" t="s">
        <v>778</v>
      </c>
    </row>
    <row r="8" spans="1:10" x14ac:dyDescent="0.25">
      <c r="A8" s="49" t="s">
        <v>779</v>
      </c>
    </row>
    <row r="9" spans="1:10" x14ac:dyDescent="0.25">
      <c r="A9" s="49" t="s">
        <v>780</v>
      </c>
    </row>
    <row r="10" spans="1:10" x14ac:dyDescent="0.25">
      <c r="A10" s="49" t="s">
        <v>781</v>
      </c>
    </row>
    <row r="11" spans="1:10" x14ac:dyDescent="0.25">
      <c r="A11" s="49" t="s">
        <v>782</v>
      </c>
    </row>
    <row r="12" spans="1:10" x14ac:dyDescent="0.25">
      <c r="A12" s="49" t="s">
        <v>783</v>
      </c>
    </row>
    <row r="13" spans="1:10" x14ac:dyDescent="0.25">
      <c r="A13" s="49" t="s">
        <v>784</v>
      </c>
    </row>
    <row r="14" spans="1:10" x14ac:dyDescent="0.25">
      <c r="A14" s="49" t="s">
        <v>785</v>
      </c>
    </row>
    <row r="15" spans="1:10" x14ac:dyDescent="0.25">
      <c r="A15" s="49" t="s">
        <v>786</v>
      </c>
    </row>
    <row r="16" spans="1:10" x14ac:dyDescent="0.25">
      <c r="A16" s="49" t="s">
        <v>787</v>
      </c>
    </row>
    <row r="17" spans="1:1" x14ac:dyDescent="0.25">
      <c r="A17" s="49" t="s">
        <v>788</v>
      </c>
    </row>
    <row r="18" spans="1:1" x14ac:dyDescent="0.25">
      <c r="A18" s="49" t="s">
        <v>789</v>
      </c>
    </row>
    <row r="19" spans="1:1" x14ac:dyDescent="0.25">
      <c r="A19" s="49" t="s">
        <v>790</v>
      </c>
    </row>
    <row r="20" spans="1:1" x14ac:dyDescent="0.25">
      <c r="A20" s="49" t="s">
        <v>791</v>
      </c>
    </row>
    <row r="21" spans="1:1" x14ac:dyDescent="0.25">
      <c r="A21" s="49" t="s">
        <v>792</v>
      </c>
    </row>
    <row r="22" spans="1:1" x14ac:dyDescent="0.25">
      <c r="A22" s="49" t="s">
        <v>793</v>
      </c>
    </row>
    <row r="23" spans="1:1" x14ac:dyDescent="0.25">
      <c r="A23" s="49" t="s">
        <v>794</v>
      </c>
    </row>
    <row r="24" spans="1:1" x14ac:dyDescent="0.25">
      <c r="A24" s="49" t="s">
        <v>795</v>
      </c>
    </row>
    <row r="25" spans="1:1" x14ac:dyDescent="0.25">
      <c r="A25" s="49" t="s">
        <v>796</v>
      </c>
    </row>
    <row r="26" spans="1:1" x14ac:dyDescent="0.25">
      <c r="A26" s="49" t="s">
        <v>797</v>
      </c>
    </row>
    <row r="27" spans="1:1" x14ac:dyDescent="0.25">
      <c r="A27" s="49" t="s">
        <v>798</v>
      </c>
    </row>
    <row r="28" spans="1:1" x14ac:dyDescent="0.25">
      <c r="A28" s="49" t="s">
        <v>799</v>
      </c>
    </row>
    <row r="29" spans="1:1" x14ac:dyDescent="0.25">
      <c r="A29" s="49" t="s">
        <v>800</v>
      </c>
    </row>
    <row r="30" spans="1:1" x14ac:dyDescent="0.25">
      <c r="A30" s="49" t="s">
        <v>801</v>
      </c>
    </row>
    <row r="31" spans="1:1" x14ac:dyDescent="0.25">
      <c r="A31" s="49" t="s">
        <v>802</v>
      </c>
    </row>
    <row r="32" spans="1:1" x14ac:dyDescent="0.25">
      <c r="A32" s="49" t="s">
        <v>803</v>
      </c>
    </row>
    <row r="33" spans="1:1" x14ac:dyDescent="0.25">
      <c r="A33" s="49" t="s">
        <v>804</v>
      </c>
    </row>
    <row r="34" spans="1:1" x14ac:dyDescent="0.25">
      <c r="A34" s="49" t="s">
        <v>805</v>
      </c>
    </row>
    <row r="35" spans="1:1" x14ac:dyDescent="0.25">
      <c r="A35" s="49" t="s">
        <v>806</v>
      </c>
    </row>
    <row r="36" spans="1:1" x14ac:dyDescent="0.25">
      <c r="A36" s="49" t="s">
        <v>807</v>
      </c>
    </row>
    <row r="37" spans="1:1" x14ac:dyDescent="0.25">
      <c r="A37" s="49" t="s">
        <v>808</v>
      </c>
    </row>
    <row r="38" spans="1:1" x14ac:dyDescent="0.25">
      <c r="A38" s="49" t="s">
        <v>809</v>
      </c>
    </row>
    <row r="39" spans="1:1" x14ac:dyDescent="0.25">
      <c r="A39" s="49" t="s">
        <v>810</v>
      </c>
    </row>
    <row r="40" spans="1:1" x14ac:dyDescent="0.25">
      <c r="A40" s="49" t="s">
        <v>811</v>
      </c>
    </row>
    <row r="41" spans="1:1" x14ac:dyDescent="0.25">
      <c r="A41" s="49" t="s">
        <v>812</v>
      </c>
    </row>
    <row r="42" spans="1:1" x14ac:dyDescent="0.25">
      <c r="A42" s="49" t="s">
        <v>801</v>
      </c>
    </row>
    <row r="43" spans="1:1" x14ac:dyDescent="0.25">
      <c r="A43" s="49" t="s">
        <v>802</v>
      </c>
    </row>
    <row r="44" spans="1:1" x14ac:dyDescent="0.25">
      <c r="A44" s="50" t="s">
        <v>803</v>
      </c>
    </row>
    <row r="45" spans="1:1" x14ac:dyDescent="0.25">
      <c r="A45" s="49" t="s">
        <v>804</v>
      </c>
    </row>
    <row r="46" spans="1:1" x14ac:dyDescent="0.25">
      <c r="A46" s="49" t="s">
        <v>805</v>
      </c>
    </row>
    <row r="47" spans="1:1" x14ac:dyDescent="0.25">
      <c r="A47" s="49" t="s">
        <v>813</v>
      </c>
    </row>
    <row r="48" spans="1:1" x14ac:dyDescent="0.25">
      <c r="A48" s="51" t="s">
        <v>814</v>
      </c>
    </row>
    <row r="49" spans="1:1" x14ac:dyDescent="0.25">
      <c r="A49" s="52" t="s">
        <v>815</v>
      </c>
    </row>
    <row r="50" spans="1:1" x14ac:dyDescent="0.25">
      <c r="A50" s="52" t="s">
        <v>816</v>
      </c>
    </row>
    <row r="51" spans="1:1" x14ac:dyDescent="0.25">
      <c r="A51" s="52" t="s">
        <v>817</v>
      </c>
    </row>
    <row r="52" spans="1:1" x14ac:dyDescent="0.25">
      <c r="A52" s="52" t="s">
        <v>818</v>
      </c>
    </row>
    <row r="53" spans="1:1" x14ac:dyDescent="0.25">
      <c r="A53" s="52" t="s">
        <v>819</v>
      </c>
    </row>
    <row r="54" spans="1:1" x14ac:dyDescent="0.25">
      <c r="A54" s="52" t="s">
        <v>820</v>
      </c>
    </row>
    <row r="55" spans="1:1" x14ac:dyDescent="0.25">
      <c r="A55" s="52" t="s">
        <v>821</v>
      </c>
    </row>
    <row r="56" spans="1:1" x14ac:dyDescent="0.25">
      <c r="A56" s="52" t="s">
        <v>822</v>
      </c>
    </row>
    <row r="57" spans="1:1" x14ac:dyDescent="0.25">
      <c r="A57" s="52" t="s">
        <v>823</v>
      </c>
    </row>
    <row r="58" spans="1:1" x14ac:dyDescent="0.25">
      <c r="A58" s="52" t="s">
        <v>824</v>
      </c>
    </row>
    <row r="59" spans="1:1" x14ac:dyDescent="0.25">
      <c r="A59" s="52" t="s">
        <v>825</v>
      </c>
    </row>
    <row r="60" spans="1:1" x14ac:dyDescent="0.25">
      <c r="A60" s="52" t="s">
        <v>826</v>
      </c>
    </row>
    <row r="61" spans="1:1" x14ac:dyDescent="0.25">
      <c r="A61" s="52" t="s">
        <v>827</v>
      </c>
    </row>
    <row r="62" spans="1:1" x14ac:dyDescent="0.25">
      <c r="A62" s="52" t="s">
        <v>828</v>
      </c>
    </row>
    <row r="63" spans="1:1" x14ac:dyDescent="0.25">
      <c r="A63" s="52" t="s">
        <v>829</v>
      </c>
    </row>
    <row r="64" spans="1:1" x14ac:dyDescent="0.25">
      <c r="A64" s="52" t="s">
        <v>830</v>
      </c>
    </row>
    <row r="65" spans="1:1" x14ac:dyDescent="0.25">
      <c r="A65" s="52" t="s">
        <v>831</v>
      </c>
    </row>
    <row r="66" spans="1:1" x14ac:dyDescent="0.25">
      <c r="A66" s="52" t="s">
        <v>832</v>
      </c>
    </row>
    <row r="67" spans="1:1" x14ac:dyDescent="0.25">
      <c r="A67" s="52" t="s">
        <v>833</v>
      </c>
    </row>
    <row r="68" spans="1:1" x14ac:dyDescent="0.25">
      <c r="A68" s="49" t="s">
        <v>834</v>
      </c>
    </row>
    <row r="69" spans="1:1" x14ac:dyDescent="0.25">
      <c r="A69" s="52" t="s">
        <v>835</v>
      </c>
    </row>
    <row r="70" spans="1:1" x14ac:dyDescent="0.25">
      <c r="A70" s="49" t="s">
        <v>836</v>
      </c>
    </row>
    <row r="71" spans="1:1" x14ac:dyDescent="0.25">
      <c r="A71" s="52" t="s">
        <v>837</v>
      </c>
    </row>
    <row r="72" spans="1:1" x14ac:dyDescent="0.25">
      <c r="A72" s="51" t="s">
        <v>838</v>
      </c>
    </row>
    <row r="73" spans="1:1" x14ac:dyDescent="0.25">
      <c r="A73" s="53" t="s">
        <v>839</v>
      </c>
    </row>
    <row r="74" spans="1:1" x14ac:dyDescent="0.25">
      <c r="A74" s="53" t="s">
        <v>840</v>
      </c>
    </row>
    <row r="75" spans="1:1" x14ac:dyDescent="0.25">
      <c r="A75" s="53" t="s">
        <v>841</v>
      </c>
    </row>
    <row r="76" spans="1:1" x14ac:dyDescent="0.25">
      <c r="A76" s="53" t="s">
        <v>842</v>
      </c>
    </row>
    <row r="77" spans="1:1" x14ac:dyDescent="0.25">
      <c r="A77" s="53" t="s">
        <v>843</v>
      </c>
    </row>
    <row r="78" spans="1:1" x14ac:dyDescent="0.25">
      <c r="A78" s="53" t="s">
        <v>844</v>
      </c>
    </row>
    <row r="79" spans="1:1" x14ac:dyDescent="0.25">
      <c r="A79" s="53" t="s">
        <v>845</v>
      </c>
    </row>
    <row r="80" spans="1:1" x14ac:dyDescent="0.25">
      <c r="A80" s="53" t="s">
        <v>846</v>
      </c>
    </row>
    <row r="81" spans="1:1" x14ac:dyDescent="0.25">
      <c r="A81" s="53" t="s">
        <v>847</v>
      </c>
    </row>
    <row r="82" spans="1:1" x14ac:dyDescent="0.25">
      <c r="A82" s="53" t="s">
        <v>848</v>
      </c>
    </row>
    <row r="83" spans="1:1" x14ac:dyDescent="0.25">
      <c r="A83" s="53" t="s">
        <v>849</v>
      </c>
    </row>
    <row r="84" spans="1:1" x14ac:dyDescent="0.25">
      <c r="A84" s="53" t="s">
        <v>850</v>
      </c>
    </row>
    <row r="85" spans="1:1" x14ac:dyDescent="0.25">
      <c r="A85" s="53" t="s">
        <v>851</v>
      </c>
    </row>
    <row r="86" spans="1:1" x14ac:dyDescent="0.25">
      <c r="A86" s="53" t="s">
        <v>852</v>
      </c>
    </row>
    <row r="87" spans="1:1" x14ac:dyDescent="0.25">
      <c r="A87" s="53" t="s">
        <v>853</v>
      </c>
    </row>
    <row r="88" spans="1:1" x14ac:dyDescent="0.25">
      <c r="A88" s="53" t="s">
        <v>854</v>
      </c>
    </row>
    <row r="89" spans="1:1" x14ac:dyDescent="0.25">
      <c r="A89" s="53" t="s">
        <v>855</v>
      </c>
    </row>
    <row r="90" spans="1:1" x14ac:dyDescent="0.25">
      <c r="A90" s="53" t="s">
        <v>856</v>
      </c>
    </row>
    <row r="91" spans="1:1" x14ac:dyDescent="0.25">
      <c r="A91" s="53" t="s">
        <v>857</v>
      </c>
    </row>
    <row r="92" spans="1:1" x14ac:dyDescent="0.25">
      <c r="A92" s="53" t="s">
        <v>858</v>
      </c>
    </row>
    <row r="93" spans="1:1" x14ac:dyDescent="0.25">
      <c r="A93" s="53" t="s">
        <v>859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I76"/>
  <sheetViews>
    <sheetView showGridLines="0" workbookViewId="0">
      <pane xSplit="1" ySplit="2" topLeftCell="B3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109375" defaultRowHeight="13.2" x14ac:dyDescent="0.3"/>
  <cols>
    <col min="1" max="1" width="44.88671875" style="68" bestFit="1" customWidth="1"/>
    <col min="2" max="34" width="13.6640625" style="58" customWidth="1"/>
    <col min="35" max="35" width="9.109375" style="58"/>
    <col min="36" max="16384" width="9.109375" style="59"/>
  </cols>
  <sheetData>
    <row r="1" spans="1:35" x14ac:dyDescent="0.3">
      <c r="A1" s="57" t="s">
        <v>960</v>
      </c>
      <c r="B1" s="262" t="s">
        <v>956</v>
      </c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 t="s">
        <v>957</v>
      </c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</row>
    <row r="2" spans="1:35" s="61" customFormat="1" ht="52.8" x14ac:dyDescent="0.25">
      <c r="A2" s="60" t="s">
        <v>902</v>
      </c>
      <c r="B2" s="60" t="s">
        <v>896</v>
      </c>
      <c r="C2" s="60" t="s">
        <v>897</v>
      </c>
      <c r="D2" s="60" t="s">
        <v>898</v>
      </c>
      <c r="E2" s="60" t="s">
        <v>899</v>
      </c>
      <c r="F2" s="60" t="s">
        <v>19</v>
      </c>
      <c r="G2" s="60" t="s">
        <v>900</v>
      </c>
      <c r="H2" s="60" t="s">
        <v>894</v>
      </c>
      <c r="I2" s="60" t="s">
        <v>895</v>
      </c>
      <c r="J2" s="60" t="s">
        <v>901</v>
      </c>
      <c r="K2" s="60" t="s">
        <v>18</v>
      </c>
      <c r="L2" s="60" t="s">
        <v>17</v>
      </c>
      <c r="M2" s="60" t="s">
        <v>23</v>
      </c>
      <c r="N2" s="60" t="s">
        <v>16</v>
      </c>
      <c r="O2" s="60" t="s">
        <v>903</v>
      </c>
      <c r="P2" s="60" t="s">
        <v>904</v>
      </c>
      <c r="Q2" s="60" t="s">
        <v>905</v>
      </c>
      <c r="R2" s="60" t="s">
        <v>15</v>
      </c>
      <c r="S2" s="60" t="s">
        <v>906</v>
      </c>
      <c r="T2" s="60" t="s">
        <v>907</v>
      </c>
      <c r="U2" s="60" t="s">
        <v>7</v>
      </c>
      <c r="V2" s="60" t="s">
        <v>908</v>
      </c>
      <c r="W2" s="60" t="s">
        <v>1056</v>
      </c>
      <c r="X2" s="60" t="s">
        <v>909</v>
      </c>
      <c r="Y2" s="60" t="s">
        <v>1052</v>
      </c>
      <c r="Z2" s="60" t="s">
        <v>1053</v>
      </c>
      <c r="AA2" s="60" t="s">
        <v>910</v>
      </c>
      <c r="AB2" s="60" t="s">
        <v>911</v>
      </c>
      <c r="AC2" s="60" t="s">
        <v>912</v>
      </c>
      <c r="AD2" s="60" t="s">
        <v>913</v>
      </c>
      <c r="AE2" s="60" t="s">
        <v>914</v>
      </c>
      <c r="AF2" s="60" t="s">
        <v>915</v>
      </c>
      <c r="AG2" s="60" t="s">
        <v>916</v>
      </c>
      <c r="AH2" s="60" t="s">
        <v>917</v>
      </c>
    </row>
    <row r="3" spans="1:35" x14ac:dyDescent="0.3">
      <c r="A3" s="62" t="s">
        <v>875</v>
      </c>
      <c r="B3" s="63">
        <v>1.1000000000000001</v>
      </c>
      <c r="C3" s="63">
        <v>1.1000000000000001</v>
      </c>
      <c r="D3" s="63">
        <v>1.3</v>
      </c>
      <c r="E3" s="63">
        <v>1.4</v>
      </c>
      <c r="F3" s="63">
        <v>1.3</v>
      </c>
      <c r="G3" s="63">
        <v>0.9</v>
      </c>
      <c r="H3" s="63">
        <v>0.6</v>
      </c>
      <c r="I3" s="63">
        <v>0.2</v>
      </c>
      <c r="J3" s="63">
        <v>1.2</v>
      </c>
      <c r="K3" s="63">
        <v>0.9</v>
      </c>
      <c r="L3" s="63">
        <v>1.2</v>
      </c>
      <c r="M3" s="63">
        <v>1.4</v>
      </c>
      <c r="N3" s="63">
        <v>0.9</v>
      </c>
      <c r="O3" s="63">
        <v>0.6</v>
      </c>
      <c r="P3" s="63">
        <v>0.5</v>
      </c>
      <c r="Q3" s="63">
        <v>0.6</v>
      </c>
      <c r="R3" s="63">
        <v>0.8</v>
      </c>
      <c r="S3" s="63">
        <v>0.3</v>
      </c>
      <c r="T3" s="63">
        <v>1.5</v>
      </c>
      <c r="U3" s="63">
        <v>1.9</v>
      </c>
      <c r="V3" s="63">
        <v>1.7</v>
      </c>
      <c r="W3" s="63">
        <v>0.2</v>
      </c>
      <c r="X3" s="63">
        <v>0.15</v>
      </c>
      <c r="Y3" s="63">
        <v>1</v>
      </c>
      <c r="Z3" s="63">
        <v>0.2</v>
      </c>
      <c r="AA3" s="63">
        <v>0.2</v>
      </c>
      <c r="AB3" s="63">
        <v>0.2</v>
      </c>
      <c r="AC3" s="63">
        <v>1</v>
      </c>
      <c r="AD3" s="63">
        <v>30</v>
      </c>
      <c r="AE3" s="63">
        <v>20</v>
      </c>
      <c r="AF3" s="63">
        <v>1.25</v>
      </c>
      <c r="AG3" s="63">
        <v>0.5</v>
      </c>
      <c r="AH3" s="63">
        <v>20</v>
      </c>
      <c r="AI3" s="64"/>
    </row>
    <row r="4" spans="1:35" x14ac:dyDescent="0.3">
      <c r="A4" s="62" t="s">
        <v>888</v>
      </c>
      <c r="B4" s="63">
        <v>1.1000000000000001</v>
      </c>
      <c r="C4" s="63">
        <v>1.1000000000000001</v>
      </c>
      <c r="D4" s="63">
        <v>1.3</v>
      </c>
      <c r="E4" s="63">
        <v>1.4</v>
      </c>
      <c r="F4" s="63">
        <v>1.3</v>
      </c>
      <c r="G4" s="63">
        <v>0.9</v>
      </c>
      <c r="H4" s="63">
        <v>0.6</v>
      </c>
      <c r="I4" s="63">
        <v>0.2</v>
      </c>
      <c r="J4" s="63">
        <v>1.2</v>
      </c>
      <c r="K4" s="63">
        <v>0.9</v>
      </c>
      <c r="L4" s="63">
        <v>1.2</v>
      </c>
      <c r="M4" s="63">
        <v>1.4</v>
      </c>
      <c r="N4" s="63">
        <v>0.9</v>
      </c>
      <c r="O4" s="63">
        <v>0.6</v>
      </c>
      <c r="P4" s="63">
        <v>0.5</v>
      </c>
      <c r="Q4" s="63">
        <v>0.6</v>
      </c>
      <c r="R4" s="63">
        <v>0.8</v>
      </c>
      <c r="S4" s="63">
        <v>0.3</v>
      </c>
      <c r="T4" s="63">
        <v>1.5</v>
      </c>
      <c r="U4" s="63">
        <v>1.9</v>
      </c>
      <c r="V4" s="63">
        <v>1.7</v>
      </c>
      <c r="W4" s="63">
        <v>0.2</v>
      </c>
      <c r="X4" s="63">
        <v>0.15</v>
      </c>
      <c r="Y4" s="63">
        <v>1</v>
      </c>
      <c r="Z4" s="63">
        <v>0.2</v>
      </c>
      <c r="AA4" s="63">
        <v>0.2</v>
      </c>
      <c r="AB4" s="63">
        <v>0.2</v>
      </c>
      <c r="AC4" s="63">
        <v>1</v>
      </c>
      <c r="AD4" s="63">
        <v>30</v>
      </c>
      <c r="AE4" s="63">
        <v>20</v>
      </c>
      <c r="AF4" s="63">
        <v>1.25</v>
      </c>
      <c r="AG4" s="63">
        <v>0.5</v>
      </c>
      <c r="AH4" s="63">
        <v>20</v>
      </c>
      <c r="AI4" s="64"/>
    </row>
    <row r="5" spans="1:35" x14ac:dyDescent="0.3">
      <c r="A5" s="62" t="s">
        <v>5</v>
      </c>
      <c r="B5" s="63">
        <v>1.1000000000000001</v>
      </c>
      <c r="C5" s="63">
        <v>1.1000000000000001</v>
      </c>
      <c r="D5" s="63">
        <v>1.3</v>
      </c>
      <c r="E5" s="63">
        <v>1.4</v>
      </c>
      <c r="F5" s="63">
        <v>1.3</v>
      </c>
      <c r="G5" s="63">
        <v>0.7</v>
      </c>
      <c r="H5" s="63">
        <v>0.6</v>
      </c>
      <c r="I5" s="63">
        <v>0.2</v>
      </c>
      <c r="J5" s="63">
        <v>1.2</v>
      </c>
      <c r="K5" s="63">
        <v>0.9</v>
      </c>
      <c r="L5" s="63">
        <v>1.2</v>
      </c>
      <c r="M5" s="63">
        <v>1.4</v>
      </c>
      <c r="N5" s="63">
        <v>0.9</v>
      </c>
      <c r="O5" s="63">
        <v>0.6</v>
      </c>
      <c r="P5" s="63">
        <v>0.5</v>
      </c>
      <c r="Q5" s="63">
        <v>0.6</v>
      </c>
      <c r="R5" s="63">
        <v>0.8</v>
      </c>
      <c r="S5" s="63">
        <v>0.3</v>
      </c>
      <c r="T5" s="63">
        <v>1.5</v>
      </c>
      <c r="U5" s="63">
        <v>1.9</v>
      </c>
      <c r="V5" s="63">
        <v>1.7</v>
      </c>
      <c r="W5" s="63">
        <v>0.2</v>
      </c>
      <c r="X5" s="63">
        <v>0.15</v>
      </c>
      <c r="Y5" s="63">
        <v>1</v>
      </c>
      <c r="Z5" s="63">
        <v>0.2</v>
      </c>
      <c r="AA5" s="63">
        <v>0.2</v>
      </c>
      <c r="AB5" s="63">
        <v>0.2</v>
      </c>
      <c r="AC5" s="63">
        <v>1</v>
      </c>
      <c r="AD5" s="63">
        <v>30</v>
      </c>
      <c r="AE5" s="63">
        <v>20</v>
      </c>
      <c r="AF5" s="63">
        <v>1.25</v>
      </c>
      <c r="AG5" s="63">
        <v>0.5</v>
      </c>
      <c r="AH5" s="63">
        <v>20</v>
      </c>
      <c r="AI5" s="64"/>
    </row>
    <row r="6" spans="1:35" x14ac:dyDescent="0.3">
      <c r="A6" s="62" t="s">
        <v>3</v>
      </c>
      <c r="B6" s="63">
        <v>1.1000000000000001</v>
      </c>
      <c r="C6" s="63">
        <v>1.1000000000000001</v>
      </c>
      <c r="D6" s="63">
        <v>1.3</v>
      </c>
      <c r="E6" s="63">
        <v>1.4</v>
      </c>
      <c r="F6" s="63">
        <v>1.3</v>
      </c>
      <c r="G6" s="63">
        <v>0.9</v>
      </c>
      <c r="H6" s="63">
        <v>0.6</v>
      </c>
      <c r="I6" s="63">
        <v>0.2</v>
      </c>
      <c r="J6" s="63">
        <v>1.2</v>
      </c>
      <c r="K6" s="63">
        <v>0.9</v>
      </c>
      <c r="L6" s="63">
        <v>1.2</v>
      </c>
      <c r="M6" s="63">
        <v>1.4</v>
      </c>
      <c r="N6" s="63">
        <v>0.9</v>
      </c>
      <c r="O6" s="63">
        <v>0.6</v>
      </c>
      <c r="P6" s="63">
        <v>0.5</v>
      </c>
      <c r="Q6" s="63">
        <v>0.6</v>
      </c>
      <c r="R6" s="63">
        <v>0.8</v>
      </c>
      <c r="S6" s="63">
        <v>0.3</v>
      </c>
      <c r="T6" s="63">
        <v>1.5</v>
      </c>
      <c r="U6" s="63">
        <v>1.9</v>
      </c>
      <c r="V6" s="63">
        <v>1.7</v>
      </c>
      <c r="W6" s="63">
        <v>0.2</v>
      </c>
      <c r="X6" s="63">
        <v>0.15</v>
      </c>
      <c r="Y6" s="63">
        <v>1</v>
      </c>
      <c r="Z6" s="63">
        <v>0.2</v>
      </c>
      <c r="AA6" s="63">
        <v>0.2</v>
      </c>
      <c r="AB6" s="63">
        <v>0.2</v>
      </c>
      <c r="AC6" s="63">
        <v>1</v>
      </c>
      <c r="AD6" s="63">
        <v>30</v>
      </c>
      <c r="AE6" s="63">
        <v>20</v>
      </c>
      <c r="AF6" s="63">
        <v>1.25</v>
      </c>
      <c r="AG6" s="63">
        <v>0.5</v>
      </c>
      <c r="AH6" s="63">
        <v>20</v>
      </c>
      <c r="AI6" s="64"/>
    </row>
    <row r="7" spans="1:35" x14ac:dyDescent="0.3">
      <c r="A7" s="62" t="s">
        <v>1030</v>
      </c>
      <c r="B7" s="63">
        <v>1.1000000000000001</v>
      </c>
      <c r="C7" s="63">
        <v>1.1000000000000001</v>
      </c>
      <c r="D7" s="63">
        <v>1.3</v>
      </c>
      <c r="E7" s="63">
        <v>1.4</v>
      </c>
      <c r="F7" s="63">
        <v>1.3</v>
      </c>
      <c r="G7" s="63">
        <v>0.9</v>
      </c>
      <c r="H7" s="63">
        <v>0.6</v>
      </c>
      <c r="I7" s="63">
        <v>0.2</v>
      </c>
      <c r="J7" s="63">
        <v>1.2</v>
      </c>
      <c r="K7" s="63">
        <v>1.4</v>
      </c>
      <c r="L7" s="63">
        <v>1.2</v>
      </c>
      <c r="M7" s="63">
        <v>1.4</v>
      </c>
      <c r="N7" s="63">
        <v>0.9</v>
      </c>
      <c r="O7" s="63">
        <v>0.6</v>
      </c>
      <c r="P7" s="63">
        <v>0.5</v>
      </c>
      <c r="Q7" s="63">
        <v>0.6</v>
      </c>
      <c r="R7" s="63">
        <v>0.8</v>
      </c>
      <c r="S7" s="63">
        <v>0.3</v>
      </c>
      <c r="T7" s="63">
        <v>1.5</v>
      </c>
      <c r="U7" s="63">
        <v>1.9</v>
      </c>
      <c r="V7" s="63">
        <v>1.7</v>
      </c>
      <c r="W7" s="63">
        <v>0.2</v>
      </c>
      <c r="X7" s="63">
        <v>0.15</v>
      </c>
      <c r="Y7" s="63">
        <v>1</v>
      </c>
      <c r="Z7" s="63">
        <v>0.2</v>
      </c>
      <c r="AA7" s="63">
        <v>0.2</v>
      </c>
      <c r="AB7" s="63">
        <v>0.2</v>
      </c>
      <c r="AC7" s="63">
        <v>1</v>
      </c>
      <c r="AD7" s="63">
        <v>30</v>
      </c>
      <c r="AE7" s="63">
        <v>20</v>
      </c>
      <c r="AF7" s="63">
        <v>1.25</v>
      </c>
      <c r="AG7" s="63">
        <v>0.5</v>
      </c>
      <c r="AH7" s="63">
        <v>20</v>
      </c>
      <c r="AI7" s="64"/>
    </row>
    <row r="8" spans="1:35" x14ac:dyDescent="0.3">
      <c r="A8" s="62" t="s">
        <v>1031</v>
      </c>
      <c r="B8" s="63">
        <v>1.1000000000000001</v>
      </c>
      <c r="C8" s="63">
        <v>1.1000000000000001</v>
      </c>
      <c r="D8" s="63">
        <v>1.3</v>
      </c>
      <c r="E8" s="63">
        <v>1.4</v>
      </c>
      <c r="F8" s="63">
        <v>1.3</v>
      </c>
      <c r="G8" s="63">
        <v>0.9</v>
      </c>
      <c r="H8" s="63">
        <v>0.6</v>
      </c>
      <c r="I8" s="63">
        <v>0.2</v>
      </c>
      <c r="J8" s="63">
        <v>1.2</v>
      </c>
      <c r="K8" s="63">
        <v>0.9</v>
      </c>
      <c r="L8" s="63">
        <v>1.2</v>
      </c>
      <c r="M8" s="63">
        <v>1.4</v>
      </c>
      <c r="N8" s="63">
        <v>0.9</v>
      </c>
      <c r="O8" s="63">
        <v>0.6</v>
      </c>
      <c r="P8" s="63">
        <v>0.5</v>
      </c>
      <c r="Q8" s="63">
        <v>0.6</v>
      </c>
      <c r="R8" s="63">
        <v>0.8</v>
      </c>
      <c r="S8" s="63">
        <v>0.3</v>
      </c>
      <c r="T8" s="63">
        <v>1.5</v>
      </c>
      <c r="U8" s="63">
        <v>1.9</v>
      </c>
      <c r="V8" s="63">
        <v>1.7</v>
      </c>
      <c r="W8" s="63">
        <v>0.2</v>
      </c>
      <c r="X8" s="63">
        <v>0.15</v>
      </c>
      <c r="Y8" s="63">
        <v>1</v>
      </c>
      <c r="Z8" s="63">
        <v>0.2</v>
      </c>
      <c r="AA8" s="63">
        <v>0.2</v>
      </c>
      <c r="AB8" s="63">
        <v>0.2</v>
      </c>
      <c r="AC8" s="63">
        <v>1</v>
      </c>
      <c r="AD8" s="63">
        <v>30</v>
      </c>
      <c r="AE8" s="63">
        <v>20</v>
      </c>
      <c r="AF8" s="63">
        <v>1.25</v>
      </c>
      <c r="AG8" s="63">
        <v>0.5</v>
      </c>
      <c r="AH8" s="63">
        <v>20</v>
      </c>
      <c r="AI8" s="64"/>
    </row>
    <row r="9" spans="1:35" x14ac:dyDescent="0.3">
      <c r="A9" s="62" t="s">
        <v>876</v>
      </c>
      <c r="B9" s="63">
        <v>1.1000000000000001</v>
      </c>
      <c r="C9" s="63">
        <v>1.1000000000000001</v>
      </c>
      <c r="D9" s="63">
        <v>1.3</v>
      </c>
      <c r="E9" s="63">
        <v>1.4</v>
      </c>
      <c r="F9" s="63">
        <v>1.3</v>
      </c>
      <c r="G9" s="63">
        <v>0.9</v>
      </c>
      <c r="H9" s="63">
        <v>0.6</v>
      </c>
      <c r="I9" s="63">
        <v>0.2</v>
      </c>
      <c r="J9" s="63">
        <v>1.2</v>
      </c>
      <c r="K9" s="63">
        <v>2.1</v>
      </c>
      <c r="L9" s="63">
        <v>1.2</v>
      </c>
      <c r="M9" s="63">
        <v>1.4</v>
      </c>
      <c r="N9" s="63">
        <v>0.9</v>
      </c>
      <c r="O9" s="63">
        <v>0.6</v>
      </c>
      <c r="P9" s="63">
        <v>0.5</v>
      </c>
      <c r="Q9" s="63">
        <v>0.6</v>
      </c>
      <c r="R9" s="63">
        <v>0.8</v>
      </c>
      <c r="S9" s="63">
        <v>0.3</v>
      </c>
      <c r="T9" s="63">
        <v>1.5</v>
      </c>
      <c r="U9" s="63">
        <v>1.9</v>
      </c>
      <c r="V9" s="63">
        <v>1.7</v>
      </c>
      <c r="W9" s="63">
        <v>0.2</v>
      </c>
      <c r="X9" s="63">
        <v>0.15</v>
      </c>
      <c r="Y9" s="63">
        <v>1</v>
      </c>
      <c r="Z9" s="63">
        <v>0.2</v>
      </c>
      <c r="AA9" s="63">
        <v>0.2</v>
      </c>
      <c r="AB9" s="63">
        <v>0.2</v>
      </c>
      <c r="AC9" s="63">
        <v>1</v>
      </c>
      <c r="AD9" s="63">
        <v>30</v>
      </c>
      <c r="AE9" s="63">
        <v>20</v>
      </c>
      <c r="AF9" s="63">
        <v>1.25</v>
      </c>
      <c r="AG9" s="63">
        <v>0.5</v>
      </c>
      <c r="AH9" s="63">
        <v>20</v>
      </c>
      <c r="AI9" s="64"/>
    </row>
    <row r="10" spans="1:35" x14ac:dyDescent="0.3">
      <c r="A10" s="62" t="s">
        <v>877</v>
      </c>
      <c r="B10" s="63">
        <v>1.1000000000000001</v>
      </c>
      <c r="C10" s="63">
        <v>1.1000000000000001</v>
      </c>
      <c r="D10" s="63">
        <v>1.3</v>
      </c>
      <c r="E10" s="63">
        <v>1.4</v>
      </c>
      <c r="F10" s="63">
        <v>1.3</v>
      </c>
      <c r="G10" s="63">
        <v>0.9</v>
      </c>
      <c r="H10" s="63">
        <v>0.6</v>
      </c>
      <c r="I10" s="63">
        <v>0.2</v>
      </c>
      <c r="J10" s="63">
        <v>1.2</v>
      </c>
      <c r="K10" s="63">
        <v>0.9</v>
      </c>
      <c r="L10" s="63">
        <v>1.2</v>
      </c>
      <c r="M10" s="63">
        <v>1.4</v>
      </c>
      <c r="N10" s="63">
        <v>0.9</v>
      </c>
      <c r="O10" s="63">
        <v>0.6</v>
      </c>
      <c r="P10" s="63">
        <v>0.5</v>
      </c>
      <c r="Q10" s="63">
        <v>0.6</v>
      </c>
      <c r="R10" s="63">
        <v>0.8</v>
      </c>
      <c r="S10" s="63">
        <v>0.3</v>
      </c>
      <c r="T10" s="63">
        <v>1.5</v>
      </c>
      <c r="U10" s="63">
        <v>1.9</v>
      </c>
      <c r="V10" s="63">
        <v>1.7</v>
      </c>
      <c r="W10" s="63">
        <v>0.2</v>
      </c>
      <c r="X10" s="63">
        <v>0.15</v>
      </c>
      <c r="Y10" s="63">
        <v>1</v>
      </c>
      <c r="Z10" s="63">
        <v>0.2</v>
      </c>
      <c r="AA10" s="63">
        <v>0.2</v>
      </c>
      <c r="AB10" s="63">
        <v>0.2</v>
      </c>
      <c r="AC10" s="63">
        <v>1</v>
      </c>
      <c r="AD10" s="63">
        <v>30</v>
      </c>
      <c r="AE10" s="63">
        <v>20</v>
      </c>
      <c r="AF10" s="63">
        <v>1.25</v>
      </c>
      <c r="AG10" s="63">
        <v>0.5</v>
      </c>
      <c r="AH10" s="63">
        <v>20</v>
      </c>
      <c r="AI10" s="64"/>
    </row>
    <row r="11" spans="1:35" x14ac:dyDescent="0.3">
      <c r="A11" s="62" t="s">
        <v>2</v>
      </c>
      <c r="B11" s="63">
        <v>1.1000000000000001</v>
      </c>
      <c r="C11" s="63">
        <v>1.1000000000000001</v>
      </c>
      <c r="D11" s="63">
        <v>1.3</v>
      </c>
      <c r="E11" s="63">
        <v>1.4</v>
      </c>
      <c r="F11" s="63">
        <v>1.3</v>
      </c>
      <c r="G11" s="63">
        <v>0.3</v>
      </c>
      <c r="H11" s="63">
        <v>0.6</v>
      </c>
      <c r="I11" s="63">
        <v>0.2</v>
      </c>
      <c r="J11" s="63">
        <v>1.2</v>
      </c>
      <c r="K11" s="63">
        <v>0.9</v>
      </c>
      <c r="L11" s="63">
        <v>1.2</v>
      </c>
      <c r="M11" s="63">
        <v>1.4</v>
      </c>
      <c r="N11" s="63">
        <v>0.9</v>
      </c>
      <c r="O11" s="63">
        <v>0.6</v>
      </c>
      <c r="P11" s="63">
        <v>0.5</v>
      </c>
      <c r="Q11" s="63">
        <v>0.6</v>
      </c>
      <c r="R11" s="63">
        <v>0.8</v>
      </c>
      <c r="S11" s="63">
        <v>0.3</v>
      </c>
      <c r="T11" s="63">
        <v>1.5</v>
      </c>
      <c r="U11" s="63">
        <v>1.9</v>
      </c>
      <c r="V11" s="63">
        <v>1.7</v>
      </c>
      <c r="W11" s="63">
        <v>0.2</v>
      </c>
      <c r="X11" s="63">
        <v>0.15</v>
      </c>
      <c r="Y11" s="63">
        <v>1</v>
      </c>
      <c r="Z11" s="63">
        <v>0.2</v>
      </c>
      <c r="AA11" s="63">
        <v>0.2</v>
      </c>
      <c r="AB11" s="63">
        <v>0.2</v>
      </c>
      <c r="AC11" s="63">
        <v>1</v>
      </c>
      <c r="AD11" s="63">
        <v>30</v>
      </c>
      <c r="AE11" s="63">
        <v>20</v>
      </c>
      <c r="AF11" s="63">
        <v>1.25</v>
      </c>
      <c r="AG11" s="63">
        <v>0.5</v>
      </c>
      <c r="AH11" s="63">
        <v>20</v>
      </c>
      <c r="AI11" s="64"/>
    </row>
    <row r="12" spans="1:35" x14ac:dyDescent="0.3">
      <c r="A12" s="62" t="s">
        <v>890</v>
      </c>
      <c r="B12" s="63">
        <v>1.1000000000000001</v>
      </c>
      <c r="C12" s="63">
        <v>1.1000000000000001</v>
      </c>
      <c r="D12" s="63">
        <v>1.3</v>
      </c>
      <c r="E12" s="63">
        <v>1.4</v>
      </c>
      <c r="F12" s="63">
        <v>1.3</v>
      </c>
      <c r="G12" s="63">
        <v>0.9</v>
      </c>
      <c r="H12" s="63">
        <v>0.6</v>
      </c>
      <c r="I12" s="63">
        <v>0.2</v>
      </c>
      <c r="J12" s="63">
        <v>1.2</v>
      </c>
      <c r="K12" s="63">
        <v>0.9</v>
      </c>
      <c r="L12" s="63">
        <v>1.2</v>
      </c>
      <c r="M12" s="63">
        <v>1.4</v>
      </c>
      <c r="N12" s="63">
        <v>0.9</v>
      </c>
      <c r="O12" s="63">
        <v>0.6</v>
      </c>
      <c r="P12" s="63">
        <v>0.5</v>
      </c>
      <c r="Q12" s="63">
        <v>0.6</v>
      </c>
      <c r="R12" s="63">
        <v>0.8</v>
      </c>
      <c r="S12" s="63">
        <v>0.3</v>
      </c>
      <c r="T12" s="63">
        <v>1.5</v>
      </c>
      <c r="U12" s="63">
        <v>1.9</v>
      </c>
      <c r="V12" s="63">
        <v>1.7</v>
      </c>
      <c r="W12" s="63">
        <v>0.2</v>
      </c>
      <c r="X12" s="63">
        <v>0.15</v>
      </c>
      <c r="Y12" s="63">
        <v>1</v>
      </c>
      <c r="Z12" s="63">
        <v>0.2</v>
      </c>
      <c r="AA12" s="63">
        <v>0.2</v>
      </c>
      <c r="AB12" s="63">
        <v>0.2</v>
      </c>
      <c r="AC12" s="63">
        <v>1</v>
      </c>
      <c r="AD12" s="63">
        <v>30</v>
      </c>
      <c r="AE12" s="63">
        <v>20</v>
      </c>
      <c r="AF12" s="63">
        <v>1.25</v>
      </c>
      <c r="AG12" s="63">
        <v>0.5</v>
      </c>
      <c r="AH12" s="63">
        <v>20</v>
      </c>
      <c r="AI12" s="64"/>
    </row>
    <row r="13" spans="1:35" x14ac:dyDescent="0.3">
      <c r="A13" s="62" t="s">
        <v>1</v>
      </c>
      <c r="B13" s="63">
        <v>1.1000000000000001</v>
      </c>
      <c r="C13" s="63">
        <v>1.1000000000000001</v>
      </c>
      <c r="D13" s="63">
        <v>1.3</v>
      </c>
      <c r="E13" s="63">
        <v>1.4</v>
      </c>
      <c r="F13" s="63">
        <v>1.3</v>
      </c>
      <c r="G13" s="63">
        <v>0.4</v>
      </c>
      <c r="H13" s="63">
        <v>0.6</v>
      </c>
      <c r="I13" s="63">
        <v>0.2</v>
      </c>
      <c r="J13" s="63">
        <v>1.2</v>
      </c>
      <c r="K13" s="63">
        <v>0.9</v>
      </c>
      <c r="L13" s="63">
        <v>1.2</v>
      </c>
      <c r="M13" s="63">
        <v>1.4</v>
      </c>
      <c r="N13" s="63">
        <v>0.9</v>
      </c>
      <c r="O13" s="63">
        <v>0.6</v>
      </c>
      <c r="P13" s="63">
        <v>0.5</v>
      </c>
      <c r="Q13" s="63">
        <v>0.6</v>
      </c>
      <c r="R13" s="63">
        <v>0.8</v>
      </c>
      <c r="S13" s="63">
        <v>0.3</v>
      </c>
      <c r="T13" s="63">
        <v>1.5</v>
      </c>
      <c r="U13" s="63">
        <v>1.9</v>
      </c>
      <c r="V13" s="63">
        <v>1.7</v>
      </c>
      <c r="W13" s="63">
        <v>0.2</v>
      </c>
      <c r="X13" s="63">
        <v>0.15</v>
      </c>
      <c r="Y13" s="63">
        <v>1</v>
      </c>
      <c r="Z13" s="63">
        <v>0.2</v>
      </c>
      <c r="AA13" s="63">
        <v>0.2</v>
      </c>
      <c r="AB13" s="63">
        <v>0.2</v>
      </c>
      <c r="AC13" s="63">
        <v>1</v>
      </c>
      <c r="AD13" s="63">
        <v>30</v>
      </c>
      <c r="AE13" s="63">
        <v>20</v>
      </c>
      <c r="AF13" s="63">
        <v>1.25</v>
      </c>
      <c r="AG13" s="63">
        <v>0.5</v>
      </c>
      <c r="AH13" s="63">
        <v>20</v>
      </c>
      <c r="AI13" s="64"/>
    </row>
    <row r="14" spans="1:35" x14ac:dyDescent="0.3">
      <c r="A14" s="62" t="s">
        <v>891</v>
      </c>
      <c r="B14" s="63">
        <v>1.1000000000000001</v>
      </c>
      <c r="C14" s="63">
        <v>1.1000000000000001</v>
      </c>
      <c r="D14" s="63">
        <v>1.3</v>
      </c>
      <c r="E14" s="63">
        <v>1.4</v>
      </c>
      <c r="F14" s="63">
        <v>1.3</v>
      </c>
      <c r="G14" s="63">
        <v>0.9</v>
      </c>
      <c r="H14" s="63">
        <v>0.6</v>
      </c>
      <c r="I14" s="63">
        <v>0.2</v>
      </c>
      <c r="J14" s="63">
        <v>1.2</v>
      </c>
      <c r="K14" s="63">
        <v>0.9</v>
      </c>
      <c r="L14" s="63">
        <v>1.2</v>
      </c>
      <c r="M14" s="63">
        <v>1.4</v>
      </c>
      <c r="N14" s="63">
        <v>0.9</v>
      </c>
      <c r="O14" s="63">
        <v>0.6</v>
      </c>
      <c r="P14" s="63">
        <v>0.5</v>
      </c>
      <c r="Q14" s="63">
        <v>0.6</v>
      </c>
      <c r="R14" s="63">
        <v>0.8</v>
      </c>
      <c r="S14" s="63">
        <v>0.3</v>
      </c>
      <c r="T14" s="63">
        <v>1.5</v>
      </c>
      <c r="U14" s="63">
        <v>1.9</v>
      </c>
      <c r="V14" s="63">
        <v>1.7</v>
      </c>
      <c r="W14" s="63">
        <v>0.2</v>
      </c>
      <c r="X14" s="63">
        <v>0.15</v>
      </c>
      <c r="Y14" s="63">
        <v>1</v>
      </c>
      <c r="Z14" s="63">
        <v>0.2</v>
      </c>
      <c r="AA14" s="63">
        <v>0.2</v>
      </c>
      <c r="AB14" s="63">
        <v>0.2</v>
      </c>
      <c r="AC14" s="63">
        <v>1</v>
      </c>
      <c r="AD14" s="63">
        <v>30</v>
      </c>
      <c r="AE14" s="63">
        <v>20</v>
      </c>
      <c r="AF14" s="63">
        <v>1.25</v>
      </c>
      <c r="AG14" s="63">
        <v>0.5</v>
      </c>
      <c r="AH14" s="63">
        <v>20</v>
      </c>
      <c r="AI14" s="64"/>
    </row>
    <row r="15" spans="1:35" x14ac:dyDescent="0.3">
      <c r="A15" s="62" t="s">
        <v>878</v>
      </c>
      <c r="B15" s="63">
        <v>1.1000000000000001</v>
      </c>
      <c r="C15" s="63">
        <v>1.1000000000000001</v>
      </c>
      <c r="D15" s="63">
        <v>1.3</v>
      </c>
      <c r="E15" s="63">
        <v>1.4</v>
      </c>
      <c r="F15" s="63">
        <v>1.3</v>
      </c>
      <c r="G15" s="63">
        <v>0.9</v>
      </c>
      <c r="H15" s="63">
        <v>0.6</v>
      </c>
      <c r="I15" s="63">
        <v>0.2</v>
      </c>
      <c r="J15" s="63">
        <v>0.8</v>
      </c>
      <c r="K15" s="63">
        <v>0.9</v>
      </c>
      <c r="L15" s="63">
        <v>1.2</v>
      </c>
      <c r="M15" s="63">
        <v>1.4</v>
      </c>
      <c r="N15" s="63">
        <v>0.9</v>
      </c>
      <c r="O15" s="63">
        <v>0.6</v>
      </c>
      <c r="P15" s="63">
        <v>1</v>
      </c>
      <c r="Q15" s="63">
        <v>0.6</v>
      </c>
      <c r="R15" s="63">
        <v>0.9</v>
      </c>
      <c r="S15" s="63">
        <v>0.3</v>
      </c>
      <c r="T15" s="63">
        <v>1.5</v>
      </c>
      <c r="U15" s="63">
        <v>1.9</v>
      </c>
      <c r="V15" s="63">
        <v>1.7</v>
      </c>
      <c r="W15" s="63">
        <v>0.2</v>
      </c>
      <c r="X15" s="63">
        <v>0.15</v>
      </c>
      <c r="Y15" s="63">
        <v>1</v>
      </c>
      <c r="Z15" s="63">
        <v>0.2</v>
      </c>
      <c r="AA15" s="63">
        <v>0.2</v>
      </c>
      <c r="AB15" s="63">
        <v>0.2</v>
      </c>
      <c r="AC15" s="63">
        <v>1</v>
      </c>
      <c r="AD15" s="63">
        <v>30</v>
      </c>
      <c r="AE15" s="63">
        <v>20</v>
      </c>
      <c r="AF15" s="63">
        <v>1.25</v>
      </c>
      <c r="AG15" s="63">
        <v>0.5</v>
      </c>
      <c r="AH15" s="63">
        <v>20</v>
      </c>
      <c r="AI15" s="64"/>
    </row>
    <row r="16" spans="1:35" x14ac:dyDescent="0.3">
      <c r="A16" s="62" t="s">
        <v>8</v>
      </c>
      <c r="B16" s="63">
        <v>1.1000000000000001</v>
      </c>
      <c r="C16" s="63">
        <v>1.1000000000000001</v>
      </c>
      <c r="D16" s="63">
        <v>1.3</v>
      </c>
      <c r="E16" s="63">
        <v>1.4</v>
      </c>
      <c r="F16" s="63">
        <v>1.1000000000000001</v>
      </c>
      <c r="G16" s="63">
        <v>0.9</v>
      </c>
      <c r="H16" s="63">
        <v>0.6</v>
      </c>
      <c r="I16" s="63">
        <v>0.2</v>
      </c>
      <c r="J16" s="63">
        <v>1.2</v>
      </c>
      <c r="K16" s="63">
        <v>1.3</v>
      </c>
      <c r="L16" s="63">
        <v>1.2</v>
      </c>
      <c r="M16" s="63">
        <v>1.4</v>
      </c>
      <c r="N16" s="63">
        <v>0.9</v>
      </c>
      <c r="O16" s="63">
        <v>0.6</v>
      </c>
      <c r="P16" s="63">
        <v>0.5</v>
      </c>
      <c r="Q16" s="63">
        <v>0.6</v>
      </c>
      <c r="R16" s="63">
        <v>0.8</v>
      </c>
      <c r="S16" s="63">
        <v>0.3</v>
      </c>
      <c r="T16" s="63">
        <v>1.5</v>
      </c>
      <c r="U16" s="63">
        <v>1.9</v>
      </c>
      <c r="V16" s="63">
        <v>1.7</v>
      </c>
      <c r="W16" s="63">
        <v>0.2</v>
      </c>
      <c r="X16" s="63">
        <v>0.15</v>
      </c>
      <c r="Y16" s="63">
        <v>1</v>
      </c>
      <c r="Z16" s="63">
        <v>0.2</v>
      </c>
      <c r="AA16" s="63">
        <v>0.2</v>
      </c>
      <c r="AB16" s="63">
        <v>0.2</v>
      </c>
      <c r="AC16" s="63">
        <v>1</v>
      </c>
      <c r="AD16" s="63">
        <v>30</v>
      </c>
      <c r="AE16" s="63">
        <v>20</v>
      </c>
      <c r="AF16" s="63">
        <v>1.25</v>
      </c>
      <c r="AG16" s="63">
        <v>0.5</v>
      </c>
      <c r="AH16" s="63">
        <v>20</v>
      </c>
      <c r="AI16" s="64"/>
    </row>
    <row r="17" spans="1:35" x14ac:dyDescent="0.3">
      <c r="A17" s="62" t="s">
        <v>6</v>
      </c>
      <c r="B17" s="63">
        <v>1.1000000000000001</v>
      </c>
      <c r="C17" s="63">
        <v>1.1000000000000001</v>
      </c>
      <c r="D17" s="63">
        <v>1.3</v>
      </c>
      <c r="E17" s="63">
        <v>1.4</v>
      </c>
      <c r="F17" s="63">
        <v>1.3</v>
      </c>
      <c r="G17" s="63">
        <v>0.9</v>
      </c>
      <c r="H17" s="63">
        <v>0.6</v>
      </c>
      <c r="I17" s="63">
        <v>0.2</v>
      </c>
      <c r="J17" s="63">
        <v>1.2</v>
      </c>
      <c r="K17" s="63">
        <v>0.9</v>
      </c>
      <c r="L17" s="63">
        <v>1.2</v>
      </c>
      <c r="M17" s="63">
        <v>1.4</v>
      </c>
      <c r="N17" s="63">
        <v>0.9</v>
      </c>
      <c r="O17" s="63">
        <v>0.6</v>
      </c>
      <c r="P17" s="63">
        <v>0.5</v>
      </c>
      <c r="Q17" s="63">
        <v>0.6</v>
      </c>
      <c r="R17" s="63">
        <v>0.8</v>
      </c>
      <c r="S17" s="63">
        <v>0.3</v>
      </c>
      <c r="T17" s="63">
        <v>1.5</v>
      </c>
      <c r="U17" s="63">
        <v>1.9</v>
      </c>
      <c r="V17" s="63">
        <v>1.7</v>
      </c>
      <c r="W17" s="63">
        <v>0.2</v>
      </c>
      <c r="X17" s="63">
        <v>0.15</v>
      </c>
      <c r="Y17" s="63">
        <v>1</v>
      </c>
      <c r="Z17" s="63">
        <v>0.2</v>
      </c>
      <c r="AA17" s="63">
        <v>0.2</v>
      </c>
      <c r="AB17" s="63">
        <v>0.2</v>
      </c>
      <c r="AC17" s="63">
        <v>1</v>
      </c>
      <c r="AD17" s="63">
        <v>30</v>
      </c>
      <c r="AE17" s="63">
        <v>20</v>
      </c>
      <c r="AF17" s="63">
        <v>1.25</v>
      </c>
      <c r="AG17" s="63">
        <v>0.5</v>
      </c>
      <c r="AH17" s="63">
        <v>20</v>
      </c>
      <c r="AI17" s="64"/>
    </row>
    <row r="18" spans="1:35" x14ac:dyDescent="0.3">
      <c r="A18" s="62" t="s">
        <v>879</v>
      </c>
      <c r="B18" s="63">
        <v>1.1000000000000001</v>
      </c>
      <c r="C18" s="63">
        <v>1.1000000000000001</v>
      </c>
      <c r="D18" s="63">
        <v>1.3</v>
      </c>
      <c r="E18" s="63">
        <v>1.4</v>
      </c>
      <c r="F18" s="63">
        <v>1.3</v>
      </c>
      <c r="G18" s="63">
        <v>0.9</v>
      </c>
      <c r="H18" s="63">
        <v>0.6</v>
      </c>
      <c r="I18" s="63">
        <v>0.2</v>
      </c>
      <c r="J18" s="63">
        <v>1.2</v>
      </c>
      <c r="K18" s="63">
        <v>0.9</v>
      </c>
      <c r="L18" s="63">
        <v>1.2</v>
      </c>
      <c r="M18" s="63">
        <v>1.4</v>
      </c>
      <c r="N18" s="63">
        <v>0.9</v>
      </c>
      <c r="O18" s="63">
        <v>0.6</v>
      </c>
      <c r="P18" s="63">
        <v>0.5</v>
      </c>
      <c r="Q18" s="63">
        <v>0.6</v>
      </c>
      <c r="R18" s="63">
        <v>0.8</v>
      </c>
      <c r="S18" s="63">
        <v>0.3</v>
      </c>
      <c r="T18" s="63">
        <v>1.5</v>
      </c>
      <c r="U18" s="63">
        <v>1.9</v>
      </c>
      <c r="V18" s="63">
        <v>1.7</v>
      </c>
      <c r="W18" s="63">
        <v>0.2</v>
      </c>
      <c r="X18" s="63">
        <v>0.15</v>
      </c>
      <c r="Y18" s="63">
        <v>1</v>
      </c>
      <c r="Z18" s="63">
        <v>0.2</v>
      </c>
      <c r="AA18" s="63">
        <v>0.2</v>
      </c>
      <c r="AB18" s="63">
        <v>0.2</v>
      </c>
      <c r="AC18" s="63">
        <v>1</v>
      </c>
      <c r="AD18" s="63">
        <v>30</v>
      </c>
      <c r="AE18" s="63">
        <v>20</v>
      </c>
      <c r="AF18" s="63">
        <v>1.25</v>
      </c>
      <c r="AG18" s="63">
        <v>0.5</v>
      </c>
      <c r="AH18" s="63">
        <v>20</v>
      </c>
      <c r="AI18" s="64"/>
    </row>
    <row r="19" spans="1:35" x14ac:dyDescent="0.3">
      <c r="A19" s="62" t="s">
        <v>9</v>
      </c>
      <c r="B19" s="63">
        <v>1.1000000000000001</v>
      </c>
      <c r="C19" s="63">
        <v>1.1000000000000001</v>
      </c>
      <c r="D19" s="63">
        <v>1.3</v>
      </c>
      <c r="E19" s="63">
        <v>1.4</v>
      </c>
      <c r="F19" s="63">
        <v>1.3</v>
      </c>
      <c r="G19" s="63">
        <v>0.9</v>
      </c>
      <c r="H19" s="63">
        <v>0.6</v>
      </c>
      <c r="I19" s="63">
        <v>0.2</v>
      </c>
      <c r="J19" s="63">
        <v>1.2</v>
      </c>
      <c r="K19" s="63">
        <v>1.2</v>
      </c>
      <c r="L19" s="63">
        <v>1.2</v>
      </c>
      <c r="M19" s="63">
        <v>1.4</v>
      </c>
      <c r="N19" s="63">
        <v>0.9</v>
      </c>
      <c r="O19" s="63">
        <v>0.6</v>
      </c>
      <c r="P19" s="63">
        <v>0.5</v>
      </c>
      <c r="Q19" s="63">
        <v>0.6</v>
      </c>
      <c r="R19" s="63">
        <v>0.8</v>
      </c>
      <c r="S19" s="63">
        <v>0.3</v>
      </c>
      <c r="T19" s="63">
        <v>1.5</v>
      </c>
      <c r="U19" s="63">
        <v>1.9</v>
      </c>
      <c r="V19" s="63">
        <v>1.7</v>
      </c>
      <c r="W19" s="63">
        <v>0.2</v>
      </c>
      <c r="X19" s="63">
        <v>0.15</v>
      </c>
      <c r="Y19" s="63">
        <v>1</v>
      </c>
      <c r="Z19" s="63">
        <v>0.2</v>
      </c>
      <c r="AA19" s="63">
        <v>0.2</v>
      </c>
      <c r="AB19" s="63">
        <v>0.2</v>
      </c>
      <c r="AC19" s="63">
        <v>1</v>
      </c>
      <c r="AD19" s="63">
        <v>30</v>
      </c>
      <c r="AE19" s="63">
        <v>20</v>
      </c>
      <c r="AF19" s="63">
        <v>1.25</v>
      </c>
      <c r="AG19" s="63">
        <v>0.5</v>
      </c>
      <c r="AH19" s="63">
        <v>20</v>
      </c>
      <c r="AI19" s="64"/>
    </row>
    <row r="20" spans="1:35" x14ac:dyDescent="0.3">
      <c r="A20" s="62" t="s">
        <v>880</v>
      </c>
      <c r="B20" s="63">
        <v>1.1000000000000001</v>
      </c>
      <c r="C20" s="63">
        <v>1.1000000000000001</v>
      </c>
      <c r="D20" s="63">
        <v>1.3</v>
      </c>
      <c r="E20" s="63">
        <v>1.4</v>
      </c>
      <c r="F20" s="63">
        <v>1.1000000000000001</v>
      </c>
      <c r="G20" s="63">
        <v>1.2</v>
      </c>
      <c r="H20" s="63">
        <v>0.6</v>
      </c>
      <c r="I20" s="63">
        <v>0.2</v>
      </c>
      <c r="J20" s="63">
        <v>1.2</v>
      </c>
      <c r="K20" s="63">
        <v>0.9</v>
      </c>
      <c r="L20" s="63">
        <v>1.2</v>
      </c>
      <c r="M20" s="63">
        <v>1.4</v>
      </c>
      <c r="N20" s="63">
        <v>0.9</v>
      </c>
      <c r="O20" s="63">
        <v>0.6</v>
      </c>
      <c r="P20" s="63">
        <v>0.5</v>
      </c>
      <c r="Q20" s="63">
        <v>0.6</v>
      </c>
      <c r="R20" s="63">
        <v>0.8</v>
      </c>
      <c r="S20" s="63">
        <v>0.3</v>
      </c>
      <c r="T20" s="63">
        <v>1.5</v>
      </c>
      <c r="U20" s="63">
        <v>1.9</v>
      </c>
      <c r="V20" s="63">
        <v>1.7</v>
      </c>
      <c r="W20" s="63">
        <v>0.2</v>
      </c>
      <c r="X20" s="63">
        <v>0.15</v>
      </c>
      <c r="Y20" s="63">
        <v>1</v>
      </c>
      <c r="Z20" s="63">
        <v>0.2</v>
      </c>
      <c r="AA20" s="63">
        <v>0.2</v>
      </c>
      <c r="AB20" s="63">
        <v>0.2</v>
      </c>
      <c r="AC20" s="63">
        <v>1</v>
      </c>
      <c r="AD20" s="63">
        <v>30</v>
      </c>
      <c r="AE20" s="63">
        <v>20</v>
      </c>
      <c r="AF20" s="63">
        <v>1.25</v>
      </c>
      <c r="AG20" s="63">
        <v>0.5</v>
      </c>
      <c r="AH20" s="63">
        <v>20</v>
      </c>
      <c r="AI20" s="64"/>
    </row>
    <row r="21" spans="1:35" x14ac:dyDescent="0.3">
      <c r="A21" s="62" t="s">
        <v>893</v>
      </c>
      <c r="B21" s="63">
        <v>1.1000000000000001</v>
      </c>
      <c r="C21" s="63">
        <v>1.1000000000000001</v>
      </c>
      <c r="D21" s="63">
        <v>1.3</v>
      </c>
      <c r="E21" s="63">
        <v>1.4</v>
      </c>
      <c r="F21" s="63">
        <v>1.3</v>
      </c>
      <c r="G21" s="63">
        <v>0.9</v>
      </c>
      <c r="H21" s="63">
        <v>0.6</v>
      </c>
      <c r="I21" s="63">
        <v>0.2</v>
      </c>
      <c r="J21" s="63">
        <v>1.2</v>
      </c>
      <c r="K21" s="63">
        <v>0.9</v>
      </c>
      <c r="L21" s="63">
        <v>1.2</v>
      </c>
      <c r="M21" s="63">
        <v>1.4</v>
      </c>
      <c r="N21" s="63">
        <v>0.9</v>
      </c>
      <c r="O21" s="63">
        <v>0.6</v>
      </c>
      <c r="P21" s="63">
        <v>0.5</v>
      </c>
      <c r="Q21" s="63">
        <v>0.6</v>
      </c>
      <c r="R21" s="63">
        <v>0.8</v>
      </c>
      <c r="S21" s="63">
        <v>0.3</v>
      </c>
      <c r="T21" s="63">
        <v>1.5</v>
      </c>
      <c r="U21" s="63">
        <v>1.9</v>
      </c>
      <c r="V21" s="63">
        <v>1.7</v>
      </c>
      <c r="W21" s="63">
        <v>0.2</v>
      </c>
      <c r="X21" s="63">
        <v>0.15</v>
      </c>
      <c r="Y21" s="63">
        <v>1</v>
      </c>
      <c r="Z21" s="63">
        <v>0.2</v>
      </c>
      <c r="AA21" s="63">
        <v>0.2</v>
      </c>
      <c r="AB21" s="63">
        <v>0.2</v>
      </c>
      <c r="AC21" s="63">
        <v>1</v>
      </c>
      <c r="AD21" s="63">
        <v>30</v>
      </c>
      <c r="AE21" s="63">
        <v>20</v>
      </c>
      <c r="AF21" s="63">
        <v>1.25</v>
      </c>
      <c r="AG21" s="63">
        <v>0.5</v>
      </c>
      <c r="AH21" s="63">
        <v>20</v>
      </c>
      <c r="AI21" s="64"/>
    </row>
    <row r="22" spans="1:35" x14ac:dyDescent="0.3">
      <c r="A22" s="62" t="s">
        <v>10</v>
      </c>
      <c r="B22" s="63">
        <v>1.1000000000000001</v>
      </c>
      <c r="C22" s="63">
        <v>1.1000000000000001</v>
      </c>
      <c r="D22" s="63">
        <v>1.3</v>
      </c>
      <c r="E22" s="63">
        <v>1.4</v>
      </c>
      <c r="F22" s="63">
        <v>1.3</v>
      </c>
      <c r="G22" s="63">
        <v>0.9</v>
      </c>
      <c r="H22" s="63">
        <v>0.6</v>
      </c>
      <c r="I22" s="63">
        <v>0.2</v>
      </c>
      <c r="J22" s="63">
        <v>1.2</v>
      </c>
      <c r="K22" s="63">
        <v>0.9</v>
      </c>
      <c r="L22" s="63">
        <v>1.2</v>
      </c>
      <c r="M22" s="63">
        <v>1.4</v>
      </c>
      <c r="N22" s="63">
        <v>0.9</v>
      </c>
      <c r="O22" s="63">
        <v>0.6</v>
      </c>
      <c r="P22" s="63">
        <v>0.5</v>
      </c>
      <c r="Q22" s="63">
        <v>0.6</v>
      </c>
      <c r="R22" s="63">
        <v>0.8</v>
      </c>
      <c r="S22" s="63">
        <v>0.8</v>
      </c>
      <c r="T22" s="63">
        <v>1.5</v>
      </c>
      <c r="U22" s="63">
        <v>1.9</v>
      </c>
      <c r="V22" s="63">
        <v>1.7</v>
      </c>
      <c r="W22" s="63">
        <v>0.2</v>
      </c>
      <c r="X22" s="63">
        <v>0.15</v>
      </c>
      <c r="Y22" s="63">
        <v>1</v>
      </c>
      <c r="Z22" s="63">
        <v>0.2</v>
      </c>
      <c r="AA22" s="63">
        <v>0.2</v>
      </c>
      <c r="AB22" s="63">
        <v>0.2</v>
      </c>
      <c r="AC22" s="63">
        <v>1</v>
      </c>
      <c r="AD22" s="63">
        <v>30</v>
      </c>
      <c r="AE22" s="63">
        <v>20</v>
      </c>
      <c r="AF22" s="63">
        <v>1.25</v>
      </c>
      <c r="AG22" s="63">
        <v>0.5</v>
      </c>
      <c r="AH22" s="63">
        <v>20</v>
      </c>
      <c r="AI22" s="64"/>
    </row>
    <row r="23" spans="1:35" x14ac:dyDescent="0.3">
      <c r="A23" s="62" t="s">
        <v>0</v>
      </c>
      <c r="B23" s="63">
        <v>1.1000000000000001</v>
      </c>
      <c r="C23" s="63">
        <v>1.1000000000000001</v>
      </c>
      <c r="D23" s="63">
        <v>1.3</v>
      </c>
      <c r="E23" s="63">
        <v>1.4</v>
      </c>
      <c r="F23" s="63">
        <v>1.3</v>
      </c>
      <c r="G23" s="63">
        <v>0.9</v>
      </c>
      <c r="H23" s="63">
        <v>0.6</v>
      </c>
      <c r="I23" s="63">
        <v>0.2</v>
      </c>
      <c r="J23" s="63">
        <v>1.2</v>
      </c>
      <c r="K23" s="63">
        <v>0.9</v>
      </c>
      <c r="L23" s="63">
        <v>1.2</v>
      </c>
      <c r="M23" s="63">
        <v>1.4</v>
      </c>
      <c r="N23" s="63">
        <v>0.9</v>
      </c>
      <c r="O23" s="63">
        <v>0.6</v>
      </c>
      <c r="P23" s="63">
        <v>0.5</v>
      </c>
      <c r="Q23" s="63">
        <v>0.6</v>
      </c>
      <c r="R23" s="63">
        <v>0.8</v>
      </c>
      <c r="S23" s="63">
        <v>0.3</v>
      </c>
      <c r="T23" s="63">
        <v>1.5</v>
      </c>
      <c r="U23" s="63">
        <v>1.9</v>
      </c>
      <c r="V23" s="63">
        <v>1.7</v>
      </c>
      <c r="W23" s="63">
        <v>0.2</v>
      </c>
      <c r="X23" s="63">
        <v>0.15</v>
      </c>
      <c r="Y23" s="63">
        <v>1</v>
      </c>
      <c r="Z23" s="63">
        <v>0.2</v>
      </c>
      <c r="AA23" s="63">
        <v>0.2</v>
      </c>
      <c r="AB23" s="63">
        <v>0.2</v>
      </c>
      <c r="AC23" s="63">
        <v>1</v>
      </c>
      <c r="AD23" s="63">
        <v>30</v>
      </c>
      <c r="AE23" s="63">
        <v>20</v>
      </c>
      <c r="AF23" s="63">
        <v>1.25</v>
      </c>
      <c r="AG23" s="63">
        <v>0.5</v>
      </c>
      <c r="AH23" s="63">
        <v>20</v>
      </c>
      <c r="AI23" s="64"/>
    </row>
    <row r="24" spans="1:35" x14ac:dyDescent="0.3">
      <c r="A24" s="62" t="s">
        <v>881</v>
      </c>
      <c r="B24" s="63">
        <v>1.1000000000000001</v>
      </c>
      <c r="C24" s="63">
        <v>1.1000000000000001</v>
      </c>
      <c r="D24" s="63">
        <v>1.3</v>
      </c>
      <c r="E24" s="63">
        <v>1.4</v>
      </c>
      <c r="F24" s="63">
        <v>1.3</v>
      </c>
      <c r="G24" s="63">
        <v>0.9</v>
      </c>
      <c r="H24" s="63">
        <v>0.6</v>
      </c>
      <c r="I24" s="63">
        <v>0.2</v>
      </c>
      <c r="J24" s="63">
        <v>1.2</v>
      </c>
      <c r="K24" s="63">
        <v>0.9</v>
      </c>
      <c r="L24" s="63">
        <v>1.2</v>
      </c>
      <c r="M24" s="63">
        <v>1.4</v>
      </c>
      <c r="N24" s="63">
        <v>0.9</v>
      </c>
      <c r="O24" s="63">
        <v>0.6</v>
      </c>
      <c r="P24" s="63">
        <v>0.5</v>
      </c>
      <c r="Q24" s="63">
        <v>0.6</v>
      </c>
      <c r="R24" s="63">
        <v>0.8</v>
      </c>
      <c r="S24" s="63">
        <v>0.3</v>
      </c>
      <c r="T24" s="63">
        <v>1.5</v>
      </c>
      <c r="U24" s="63">
        <v>1.9</v>
      </c>
      <c r="V24" s="63">
        <v>1.7</v>
      </c>
      <c r="W24" s="63">
        <v>0.2</v>
      </c>
      <c r="X24" s="63">
        <v>0.15</v>
      </c>
      <c r="Y24" s="63">
        <v>1</v>
      </c>
      <c r="Z24" s="63">
        <v>0.2</v>
      </c>
      <c r="AA24" s="63">
        <v>0.2</v>
      </c>
      <c r="AB24" s="63">
        <v>0.2</v>
      </c>
      <c r="AC24" s="63">
        <v>1</v>
      </c>
      <c r="AD24" s="63">
        <v>30</v>
      </c>
      <c r="AE24" s="63">
        <v>20</v>
      </c>
      <c r="AF24" s="63">
        <v>1.25</v>
      </c>
      <c r="AG24" s="63">
        <v>0.5</v>
      </c>
      <c r="AH24" s="63">
        <v>20</v>
      </c>
      <c r="AI24" s="64"/>
    </row>
    <row r="25" spans="1:35" x14ac:dyDescent="0.3">
      <c r="A25" s="62" t="s">
        <v>11</v>
      </c>
      <c r="B25" s="63">
        <v>1.1000000000000001</v>
      </c>
      <c r="C25" s="63">
        <v>1.1000000000000001</v>
      </c>
      <c r="D25" s="63">
        <v>1.3</v>
      </c>
      <c r="E25" s="63">
        <v>1.3</v>
      </c>
      <c r="F25" s="63">
        <v>1.3</v>
      </c>
      <c r="G25" s="63">
        <v>0.7</v>
      </c>
      <c r="H25" s="63">
        <v>0.6</v>
      </c>
      <c r="I25" s="63">
        <v>0.2</v>
      </c>
      <c r="J25" s="63">
        <v>1.2</v>
      </c>
      <c r="K25" s="63">
        <v>1.3</v>
      </c>
      <c r="L25" s="63">
        <v>1.2</v>
      </c>
      <c r="M25" s="63">
        <v>1.4</v>
      </c>
      <c r="N25" s="63">
        <v>0.9</v>
      </c>
      <c r="O25" s="63">
        <v>0.6</v>
      </c>
      <c r="P25" s="63">
        <v>0.5</v>
      </c>
      <c r="Q25" s="63">
        <v>0.6</v>
      </c>
      <c r="R25" s="63">
        <v>0.8</v>
      </c>
      <c r="S25" s="63">
        <v>0.3</v>
      </c>
      <c r="T25" s="63">
        <v>1.5</v>
      </c>
      <c r="U25" s="63">
        <v>1.9</v>
      </c>
      <c r="V25" s="63">
        <v>1.7</v>
      </c>
      <c r="W25" s="63">
        <v>0.2</v>
      </c>
      <c r="X25" s="63">
        <v>0.15</v>
      </c>
      <c r="Y25" s="63">
        <v>1</v>
      </c>
      <c r="Z25" s="63">
        <v>0.2</v>
      </c>
      <c r="AA25" s="63">
        <v>0.2</v>
      </c>
      <c r="AB25" s="63">
        <v>0.2</v>
      </c>
      <c r="AC25" s="63">
        <v>1</v>
      </c>
      <c r="AD25" s="63">
        <v>30</v>
      </c>
      <c r="AE25" s="63">
        <v>20</v>
      </c>
      <c r="AF25" s="63">
        <v>1.25</v>
      </c>
      <c r="AG25" s="63">
        <v>0.5</v>
      </c>
      <c r="AH25" s="63">
        <v>20</v>
      </c>
      <c r="AI25" s="64"/>
    </row>
    <row r="26" spans="1:35" x14ac:dyDescent="0.3">
      <c r="A26" s="62" t="s">
        <v>882</v>
      </c>
      <c r="B26" s="63">
        <v>1.1000000000000001</v>
      </c>
      <c r="C26" s="63">
        <v>1.1000000000000001</v>
      </c>
      <c r="D26" s="63">
        <v>1.3</v>
      </c>
      <c r="E26" s="63">
        <v>1.4</v>
      </c>
      <c r="F26" s="63">
        <v>3.3</v>
      </c>
      <c r="G26" s="63">
        <v>2.6</v>
      </c>
      <c r="H26" s="63">
        <v>0.6</v>
      </c>
      <c r="I26" s="63">
        <v>0.2</v>
      </c>
      <c r="J26" s="63">
        <v>1.2</v>
      </c>
      <c r="K26" s="63">
        <v>0.9</v>
      </c>
      <c r="L26" s="63">
        <v>1.2</v>
      </c>
      <c r="M26" s="63">
        <v>1.4</v>
      </c>
      <c r="N26" s="63">
        <v>0.9</v>
      </c>
      <c r="O26" s="63">
        <v>0.6</v>
      </c>
      <c r="P26" s="63">
        <v>0.5</v>
      </c>
      <c r="Q26" s="63">
        <v>0.6</v>
      </c>
      <c r="R26" s="63">
        <v>0.8</v>
      </c>
      <c r="S26" s="63">
        <v>0.3</v>
      </c>
      <c r="T26" s="63">
        <v>1.5</v>
      </c>
      <c r="U26" s="63">
        <v>1.9</v>
      </c>
      <c r="V26" s="63">
        <v>1.7</v>
      </c>
      <c r="W26" s="63">
        <v>0.2</v>
      </c>
      <c r="X26" s="63">
        <v>0.15</v>
      </c>
      <c r="Y26" s="63">
        <v>1</v>
      </c>
      <c r="Z26" s="63">
        <v>0.2</v>
      </c>
      <c r="AA26" s="63">
        <v>0.2</v>
      </c>
      <c r="AB26" s="63">
        <v>0.2</v>
      </c>
      <c r="AC26" s="63">
        <v>1</v>
      </c>
      <c r="AD26" s="63">
        <v>30</v>
      </c>
      <c r="AE26" s="63">
        <v>20</v>
      </c>
      <c r="AF26" s="63">
        <v>1.25</v>
      </c>
      <c r="AG26" s="63">
        <v>0.5</v>
      </c>
      <c r="AH26" s="63">
        <v>20</v>
      </c>
      <c r="AI26" s="64"/>
    </row>
    <row r="27" spans="1:35" x14ac:dyDescent="0.3">
      <c r="A27" s="62" t="s">
        <v>892</v>
      </c>
      <c r="B27" s="63">
        <v>1.1000000000000001</v>
      </c>
      <c r="C27" s="63">
        <v>1.1000000000000001</v>
      </c>
      <c r="D27" s="63">
        <v>1.3</v>
      </c>
      <c r="E27" s="63">
        <v>1.4</v>
      </c>
      <c r="F27" s="63">
        <v>1.3</v>
      </c>
      <c r="G27" s="63">
        <v>0.9</v>
      </c>
      <c r="H27" s="63">
        <v>0.6</v>
      </c>
      <c r="I27" s="63">
        <v>0.2</v>
      </c>
      <c r="J27" s="63">
        <v>1.2</v>
      </c>
      <c r="K27" s="63">
        <v>0.9</v>
      </c>
      <c r="L27" s="63">
        <v>1.2</v>
      </c>
      <c r="M27" s="63">
        <v>1.4</v>
      </c>
      <c r="N27" s="63">
        <v>0.9</v>
      </c>
      <c r="O27" s="63">
        <v>0.6</v>
      </c>
      <c r="P27" s="63">
        <v>0.5</v>
      </c>
      <c r="Q27" s="63">
        <v>0.6</v>
      </c>
      <c r="R27" s="63">
        <v>0.8</v>
      </c>
      <c r="S27" s="63">
        <v>0.3</v>
      </c>
      <c r="T27" s="63">
        <v>1.5</v>
      </c>
      <c r="U27" s="63">
        <v>1.9</v>
      </c>
      <c r="V27" s="63">
        <v>1.7</v>
      </c>
      <c r="W27" s="63">
        <v>0.2</v>
      </c>
      <c r="X27" s="63">
        <v>0.15</v>
      </c>
      <c r="Y27" s="63">
        <v>1</v>
      </c>
      <c r="Z27" s="63">
        <v>0.2</v>
      </c>
      <c r="AA27" s="63">
        <v>0.2</v>
      </c>
      <c r="AB27" s="63">
        <v>0.2</v>
      </c>
      <c r="AC27" s="63">
        <v>1</v>
      </c>
      <c r="AD27" s="63">
        <v>30</v>
      </c>
      <c r="AE27" s="63">
        <v>20</v>
      </c>
      <c r="AF27" s="63">
        <v>1.25</v>
      </c>
      <c r="AG27" s="63">
        <v>0.5</v>
      </c>
      <c r="AH27" s="63">
        <v>20</v>
      </c>
      <c r="AI27" s="64"/>
    </row>
    <row r="28" spans="1:35" x14ac:dyDescent="0.3">
      <c r="A28" s="62" t="s">
        <v>4</v>
      </c>
      <c r="B28" s="63">
        <v>1.1000000000000001</v>
      </c>
      <c r="C28" s="63">
        <v>1.1000000000000001</v>
      </c>
      <c r="D28" s="63">
        <v>1.3</v>
      </c>
      <c r="E28" s="63">
        <v>1.4</v>
      </c>
      <c r="F28" s="63">
        <v>1.3</v>
      </c>
      <c r="G28" s="63">
        <v>0.9</v>
      </c>
      <c r="H28" s="63">
        <v>0.6</v>
      </c>
      <c r="I28" s="63">
        <v>0.2</v>
      </c>
      <c r="J28" s="63">
        <v>1.2</v>
      </c>
      <c r="K28" s="63">
        <v>0.9</v>
      </c>
      <c r="L28" s="63">
        <v>1.2</v>
      </c>
      <c r="M28" s="63">
        <v>1.4</v>
      </c>
      <c r="N28" s="63">
        <v>0.9</v>
      </c>
      <c r="O28" s="63">
        <v>0.6</v>
      </c>
      <c r="P28" s="63">
        <v>0.5</v>
      </c>
      <c r="Q28" s="63">
        <v>0.6</v>
      </c>
      <c r="R28" s="63">
        <v>0.8</v>
      </c>
      <c r="S28" s="63">
        <v>0.3</v>
      </c>
      <c r="T28" s="63">
        <v>1.5</v>
      </c>
      <c r="U28" s="63">
        <v>1.9</v>
      </c>
      <c r="V28" s="63">
        <v>1.7</v>
      </c>
      <c r="W28" s="63">
        <v>0.2</v>
      </c>
      <c r="X28" s="63">
        <v>0.15</v>
      </c>
      <c r="Y28" s="63">
        <v>1</v>
      </c>
      <c r="Z28" s="63">
        <v>0.2</v>
      </c>
      <c r="AA28" s="63">
        <v>0.2</v>
      </c>
      <c r="AB28" s="63">
        <v>0.2</v>
      </c>
      <c r="AC28" s="63">
        <v>1</v>
      </c>
      <c r="AD28" s="63">
        <v>30</v>
      </c>
      <c r="AE28" s="63">
        <v>20</v>
      </c>
      <c r="AF28" s="63">
        <v>1.25</v>
      </c>
      <c r="AG28" s="63">
        <v>0.5</v>
      </c>
      <c r="AH28" s="63">
        <v>20</v>
      </c>
      <c r="AI28" s="64"/>
    </row>
    <row r="29" spans="1:35" x14ac:dyDescent="0.3">
      <c r="A29" s="62" t="s">
        <v>886</v>
      </c>
      <c r="B29" s="63">
        <v>1.1000000000000001</v>
      </c>
      <c r="C29" s="63">
        <v>1.1000000000000001</v>
      </c>
      <c r="D29" s="63">
        <v>1.3</v>
      </c>
      <c r="E29" s="63">
        <v>1.4</v>
      </c>
      <c r="F29" s="63">
        <v>1.3</v>
      </c>
      <c r="G29" s="63">
        <v>0.9</v>
      </c>
      <c r="H29" s="63">
        <v>0.6</v>
      </c>
      <c r="I29" s="63">
        <v>0.2</v>
      </c>
      <c r="J29" s="63">
        <v>1.2</v>
      </c>
      <c r="K29" s="63">
        <v>0.9</v>
      </c>
      <c r="L29" s="63">
        <v>1.2</v>
      </c>
      <c r="M29" s="63">
        <v>1.4</v>
      </c>
      <c r="N29" s="63">
        <v>0.9</v>
      </c>
      <c r="O29" s="63">
        <v>0.6</v>
      </c>
      <c r="P29" s="63">
        <v>0.5</v>
      </c>
      <c r="Q29" s="63">
        <v>0.6</v>
      </c>
      <c r="R29" s="63">
        <v>0.8</v>
      </c>
      <c r="S29" s="63">
        <v>0.3</v>
      </c>
      <c r="T29" s="63">
        <v>1.5</v>
      </c>
      <c r="U29" s="63">
        <v>1.9</v>
      </c>
      <c r="V29" s="63">
        <v>1.7</v>
      </c>
      <c r="W29" s="63">
        <v>0.2</v>
      </c>
      <c r="X29" s="63">
        <v>0.15</v>
      </c>
      <c r="Y29" s="63">
        <v>1</v>
      </c>
      <c r="Z29" s="63">
        <v>0.2</v>
      </c>
      <c r="AA29" s="63">
        <v>0.2</v>
      </c>
      <c r="AB29" s="63">
        <v>0.2</v>
      </c>
      <c r="AC29" s="63">
        <v>1</v>
      </c>
      <c r="AD29" s="63">
        <v>30</v>
      </c>
      <c r="AE29" s="63">
        <v>20</v>
      </c>
      <c r="AF29" s="63">
        <v>1.25</v>
      </c>
      <c r="AG29" s="63">
        <v>0.5</v>
      </c>
      <c r="AH29" s="63">
        <v>20</v>
      </c>
      <c r="AI29" s="64"/>
    </row>
    <row r="30" spans="1:35" x14ac:dyDescent="0.3">
      <c r="A30" s="62" t="s">
        <v>883</v>
      </c>
      <c r="B30" s="63">
        <v>1.1000000000000001</v>
      </c>
      <c r="C30" s="63">
        <v>1.1000000000000001</v>
      </c>
      <c r="D30" s="63">
        <v>1.3</v>
      </c>
      <c r="E30" s="63">
        <v>1.4</v>
      </c>
      <c r="F30" s="63">
        <v>1.3</v>
      </c>
      <c r="G30" s="63">
        <v>1.7</v>
      </c>
      <c r="H30" s="63">
        <v>0.6</v>
      </c>
      <c r="I30" s="63">
        <v>0.2</v>
      </c>
      <c r="J30" s="63">
        <v>1.2</v>
      </c>
      <c r="K30" s="63">
        <v>0.9</v>
      </c>
      <c r="L30" s="63">
        <v>1.2</v>
      </c>
      <c r="M30" s="63">
        <v>1.4</v>
      </c>
      <c r="N30" s="63">
        <v>0.9</v>
      </c>
      <c r="O30" s="63">
        <v>0.6</v>
      </c>
      <c r="P30" s="63">
        <v>0.5</v>
      </c>
      <c r="Q30" s="63">
        <v>0.6</v>
      </c>
      <c r="R30" s="63">
        <v>0.8</v>
      </c>
      <c r="S30" s="63">
        <v>0.3</v>
      </c>
      <c r="T30" s="63">
        <v>1.5</v>
      </c>
      <c r="U30" s="63">
        <v>1.9</v>
      </c>
      <c r="V30" s="63">
        <v>1.7</v>
      </c>
      <c r="W30" s="63">
        <v>0.2</v>
      </c>
      <c r="X30" s="63">
        <v>0.15</v>
      </c>
      <c r="Y30" s="63">
        <v>1</v>
      </c>
      <c r="Z30" s="63">
        <v>0.2</v>
      </c>
      <c r="AA30" s="63">
        <v>0.2</v>
      </c>
      <c r="AB30" s="63">
        <v>0.2</v>
      </c>
      <c r="AC30" s="63">
        <v>1</v>
      </c>
      <c r="AD30" s="63">
        <v>30</v>
      </c>
      <c r="AE30" s="63">
        <v>20</v>
      </c>
      <c r="AF30" s="63">
        <v>1.25</v>
      </c>
      <c r="AG30" s="63">
        <v>0.5</v>
      </c>
      <c r="AH30" s="63">
        <v>20</v>
      </c>
      <c r="AI30" s="64"/>
    </row>
    <row r="31" spans="1:35" x14ac:dyDescent="0.3">
      <c r="A31" s="62" t="s">
        <v>12</v>
      </c>
      <c r="B31" s="63">
        <v>1.1000000000000001</v>
      </c>
      <c r="C31" s="63">
        <v>1.1000000000000001</v>
      </c>
      <c r="D31" s="63">
        <v>1.3</v>
      </c>
      <c r="E31" s="63">
        <v>1.4</v>
      </c>
      <c r="F31" s="63">
        <v>1.3</v>
      </c>
      <c r="G31" s="63">
        <v>0.9</v>
      </c>
      <c r="H31" s="63">
        <v>0.6</v>
      </c>
      <c r="I31" s="63">
        <v>0.2</v>
      </c>
      <c r="J31" s="63">
        <v>1.2</v>
      </c>
      <c r="K31" s="63">
        <v>0.9</v>
      </c>
      <c r="L31" s="63">
        <v>1.2</v>
      </c>
      <c r="M31" s="63">
        <v>1.4</v>
      </c>
      <c r="N31" s="63">
        <v>0.9</v>
      </c>
      <c r="O31" s="63">
        <v>0.6</v>
      </c>
      <c r="P31" s="63">
        <v>0.5</v>
      </c>
      <c r="Q31" s="63">
        <v>0.6</v>
      </c>
      <c r="R31" s="63">
        <v>0.8</v>
      </c>
      <c r="S31" s="63">
        <v>0.3</v>
      </c>
      <c r="T31" s="63">
        <v>1.5</v>
      </c>
      <c r="U31" s="63">
        <v>1.9</v>
      </c>
      <c r="V31" s="63">
        <v>1.7</v>
      </c>
      <c r="W31" s="63">
        <v>0.2</v>
      </c>
      <c r="X31" s="63">
        <v>0.15</v>
      </c>
      <c r="Y31" s="63">
        <v>1</v>
      </c>
      <c r="Z31" s="63">
        <v>0.2</v>
      </c>
      <c r="AA31" s="63">
        <v>0.2</v>
      </c>
      <c r="AB31" s="63">
        <v>0.2</v>
      </c>
      <c r="AC31" s="63">
        <v>1</v>
      </c>
      <c r="AD31" s="63">
        <v>30</v>
      </c>
      <c r="AE31" s="63">
        <v>20</v>
      </c>
      <c r="AF31" s="63">
        <v>1.25</v>
      </c>
      <c r="AG31" s="63">
        <v>0.5</v>
      </c>
      <c r="AH31" s="63">
        <v>20</v>
      </c>
      <c r="AI31" s="64"/>
    </row>
    <row r="32" spans="1:35" x14ac:dyDescent="0.3">
      <c r="A32" s="62" t="s">
        <v>887</v>
      </c>
      <c r="B32" s="63">
        <v>1.1000000000000001</v>
      </c>
      <c r="C32" s="63">
        <v>1.1000000000000001</v>
      </c>
      <c r="D32" s="63">
        <v>1.3</v>
      </c>
      <c r="E32" s="63">
        <v>1.4</v>
      </c>
      <c r="F32" s="63">
        <v>1.3</v>
      </c>
      <c r="G32" s="63">
        <v>0.9</v>
      </c>
      <c r="H32" s="63">
        <v>0.6</v>
      </c>
      <c r="I32" s="63">
        <v>0.2</v>
      </c>
      <c r="J32" s="63">
        <v>1.2</v>
      </c>
      <c r="K32" s="63">
        <v>0.9</v>
      </c>
      <c r="L32" s="63">
        <v>1.2</v>
      </c>
      <c r="M32" s="63">
        <v>1.4</v>
      </c>
      <c r="N32" s="63">
        <v>0.9</v>
      </c>
      <c r="O32" s="63">
        <v>0.6</v>
      </c>
      <c r="P32" s="63">
        <v>0.5</v>
      </c>
      <c r="Q32" s="63">
        <v>0.6</v>
      </c>
      <c r="R32" s="63">
        <v>0.8</v>
      </c>
      <c r="S32" s="63">
        <v>0.3</v>
      </c>
      <c r="T32" s="63">
        <v>1.5</v>
      </c>
      <c r="U32" s="63">
        <v>1.9</v>
      </c>
      <c r="V32" s="63">
        <v>1.7</v>
      </c>
      <c r="W32" s="63">
        <v>0.2</v>
      </c>
      <c r="X32" s="63">
        <v>0.15</v>
      </c>
      <c r="Y32" s="63">
        <v>1</v>
      </c>
      <c r="Z32" s="63">
        <v>0.2</v>
      </c>
      <c r="AA32" s="63">
        <v>0.2</v>
      </c>
      <c r="AB32" s="63">
        <v>0.2</v>
      </c>
      <c r="AC32" s="63">
        <v>1</v>
      </c>
      <c r="AD32" s="63">
        <v>30</v>
      </c>
      <c r="AE32" s="63">
        <v>20</v>
      </c>
      <c r="AF32" s="63">
        <v>1.25</v>
      </c>
      <c r="AG32" s="63">
        <v>0.5</v>
      </c>
      <c r="AH32" s="63">
        <v>20</v>
      </c>
      <c r="AI32" s="64"/>
    </row>
    <row r="33" spans="1:35" x14ac:dyDescent="0.3">
      <c r="A33" s="62" t="s">
        <v>13</v>
      </c>
      <c r="B33" s="63">
        <v>1.1000000000000001</v>
      </c>
      <c r="C33" s="63">
        <v>1.1000000000000001</v>
      </c>
      <c r="D33" s="63">
        <v>1.3</v>
      </c>
      <c r="E33" s="63">
        <v>1.4</v>
      </c>
      <c r="F33" s="63">
        <v>1.3</v>
      </c>
      <c r="G33" s="63">
        <v>0.4</v>
      </c>
      <c r="H33" s="63">
        <v>0.6</v>
      </c>
      <c r="I33" s="63">
        <v>0.2</v>
      </c>
      <c r="J33" s="63">
        <v>1.2</v>
      </c>
      <c r="K33" s="63">
        <v>0.9</v>
      </c>
      <c r="L33" s="63">
        <v>1.2</v>
      </c>
      <c r="M33" s="63">
        <v>1.4</v>
      </c>
      <c r="N33" s="63">
        <v>0.9</v>
      </c>
      <c r="O33" s="63">
        <v>0.6</v>
      </c>
      <c r="P33" s="63">
        <v>0.5</v>
      </c>
      <c r="Q33" s="63">
        <v>0.6</v>
      </c>
      <c r="R33" s="63">
        <v>0.8</v>
      </c>
      <c r="S33" s="63">
        <v>0.3</v>
      </c>
      <c r="T33" s="63">
        <v>1.5</v>
      </c>
      <c r="U33" s="63">
        <v>1.9</v>
      </c>
      <c r="V33" s="63">
        <v>1.7</v>
      </c>
      <c r="W33" s="63">
        <v>0.2</v>
      </c>
      <c r="X33" s="63">
        <v>0.15</v>
      </c>
      <c r="Y33" s="63">
        <v>1</v>
      </c>
      <c r="Z33" s="63">
        <v>0.2</v>
      </c>
      <c r="AA33" s="63">
        <v>0.2</v>
      </c>
      <c r="AB33" s="63">
        <v>0.2</v>
      </c>
      <c r="AC33" s="63">
        <v>1</v>
      </c>
      <c r="AD33" s="63">
        <v>30</v>
      </c>
      <c r="AE33" s="63">
        <v>20</v>
      </c>
      <c r="AF33" s="63">
        <v>1.25</v>
      </c>
      <c r="AG33" s="63">
        <v>0.5</v>
      </c>
      <c r="AH33" s="63">
        <v>20</v>
      </c>
      <c r="AI33" s="64"/>
    </row>
    <row r="34" spans="1:35" x14ac:dyDescent="0.3">
      <c r="A34" s="62" t="s">
        <v>884</v>
      </c>
      <c r="B34" s="63">
        <v>1.1000000000000001</v>
      </c>
      <c r="C34" s="63">
        <v>1.1000000000000001</v>
      </c>
      <c r="D34" s="63">
        <v>1.3</v>
      </c>
      <c r="E34" s="63">
        <v>1.4</v>
      </c>
      <c r="F34" s="63">
        <v>1.3</v>
      </c>
      <c r="G34" s="63">
        <v>0.9</v>
      </c>
      <c r="H34" s="63">
        <v>0.6</v>
      </c>
      <c r="I34" s="63">
        <v>0.2</v>
      </c>
      <c r="J34" s="63">
        <v>1.2</v>
      </c>
      <c r="K34" s="63">
        <v>0.9</v>
      </c>
      <c r="L34" s="63">
        <v>1.2</v>
      </c>
      <c r="M34" s="63">
        <v>1.4</v>
      </c>
      <c r="N34" s="63">
        <v>0.9</v>
      </c>
      <c r="O34" s="63">
        <v>0.6</v>
      </c>
      <c r="P34" s="63">
        <v>0.5</v>
      </c>
      <c r="Q34" s="63">
        <v>0.6</v>
      </c>
      <c r="R34" s="63">
        <v>0.8</v>
      </c>
      <c r="S34" s="63">
        <v>0.3</v>
      </c>
      <c r="T34" s="63">
        <v>1.5</v>
      </c>
      <c r="U34" s="63">
        <v>1.9</v>
      </c>
      <c r="V34" s="63">
        <v>1.7</v>
      </c>
      <c r="W34" s="63">
        <v>0.2</v>
      </c>
      <c r="X34" s="63">
        <v>0.15</v>
      </c>
      <c r="Y34" s="63">
        <v>1</v>
      </c>
      <c r="Z34" s="63">
        <v>0.2</v>
      </c>
      <c r="AA34" s="63">
        <v>0.2</v>
      </c>
      <c r="AB34" s="63">
        <v>0.2</v>
      </c>
      <c r="AC34" s="63">
        <v>1</v>
      </c>
      <c r="AD34" s="63">
        <v>30</v>
      </c>
      <c r="AE34" s="63">
        <v>20</v>
      </c>
      <c r="AF34" s="63">
        <v>1.25</v>
      </c>
      <c r="AG34" s="63">
        <v>0.5</v>
      </c>
      <c r="AH34" s="63">
        <v>20</v>
      </c>
      <c r="AI34" s="64"/>
    </row>
    <row r="35" spans="1:35" x14ac:dyDescent="0.3">
      <c r="A35" s="62" t="s">
        <v>14</v>
      </c>
      <c r="B35" s="63">
        <v>1.1000000000000001</v>
      </c>
      <c r="C35" s="63">
        <v>1.1000000000000001</v>
      </c>
      <c r="D35" s="63">
        <v>1.3</v>
      </c>
      <c r="E35" s="63">
        <v>1.4</v>
      </c>
      <c r="F35" s="63">
        <v>1.3</v>
      </c>
      <c r="G35" s="63">
        <v>0.5</v>
      </c>
      <c r="H35" s="63">
        <v>0.6</v>
      </c>
      <c r="I35" s="63">
        <v>0.2</v>
      </c>
      <c r="J35" s="63">
        <v>1.2</v>
      </c>
      <c r="K35" s="63">
        <v>0.9</v>
      </c>
      <c r="L35" s="63">
        <v>1.2</v>
      </c>
      <c r="M35" s="63">
        <v>1.4</v>
      </c>
      <c r="N35" s="63">
        <v>0.9</v>
      </c>
      <c r="O35" s="63">
        <v>0.6</v>
      </c>
      <c r="P35" s="63">
        <v>0.5</v>
      </c>
      <c r="Q35" s="63">
        <v>0.6</v>
      </c>
      <c r="R35" s="63">
        <v>0.8</v>
      </c>
      <c r="S35" s="63">
        <v>0.3</v>
      </c>
      <c r="T35" s="63">
        <v>1.5</v>
      </c>
      <c r="U35" s="63">
        <v>1.9</v>
      </c>
      <c r="V35" s="63">
        <v>1.7</v>
      </c>
      <c r="W35" s="63">
        <v>0.2</v>
      </c>
      <c r="X35" s="63">
        <v>0.15</v>
      </c>
      <c r="Y35" s="63">
        <v>1</v>
      </c>
      <c r="Z35" s="63">
        <v>0.2</v>
      </c>
      <c r="AA35" s="63">
        <v>0.2</v>
      </c>
      <c r="AB35" s="63">
        <v>0.2</v>
      </c>
      <c r="AC35" s="63">
        <v>1</v>
      </c>
      <c r="AD35" s="63">
        <v>30</v>
      </c>
      <c r="AE35" s="63">
        <v>20</v>
      </c>
      <c r="AF35" s="63">
        <v>1.25</v>
      </c>
      <c r="AG35" s="63">
        <v>0.5</v>
      </c>
      <c r="AH35" s="63">
        <v>20</v>
      </c>
      <c r="AI35" s="64"/>
    </row>
    <row r="36" spans="1:35" x14ac:dyDescent="0.3">
      <c r="A36" s="62" t="s">
        <v>889</v>
      </c>
      <c r="B36" s="63">
        <v>1.1000000000000001</v>
      </c>
      <c r="C36" s="63">
        <v>1.1000000000000001</v>
      </c>
      <c r="D36" s="63">
        <v>1.3</v>
      </c>
      <c r="E36" s="63">
        <v>1.4</v>
      </c>
      <c r="F36" s="63">
        <v>1.3</v>
      </c>
      <c r="G36" s="63">
        <v>0.9</v>
      </c>
      <c r="H36" s="63">
        <v>0.6</v>
      </c>
      <c r="I36" s="63">
        <v>0.2</v>
      </c>
      <c r="J36" s="63">
        <v>1.2</v>
      </c>
      <c r="K36" s="63">
        <v>0.9</v>
      </c>
      <c r="L36" s="63">
        <v>1.2</v>
      </c>
      <c r="M36" s="63">
        <v>1.4</v>
      </c>
      <c r="N36" s="63">
        <v>0.9</v>
      </c>
      <c r="O36" s="63">
        <v>0.6</v>
      </c>
      <c r="P36" s="63">
        <v>0.5</v>
      </c>
      <c r="Q36" s="63">
        <v>0.6</v>
      </c>
      <c r="R36" s="63">
        <v>0.8</v>
      </c>
      <c r="S36" s="63">
        <v>0.3</v>
      </c>
      <c r="T36" s="63">
        <v>1.5</v>
      </c>
      <c r="U36" s="63">
        <v>1.9</v>
      </c>
      <c r="V36" s="63">
        <v>1.7</v>
      </c>
      <c r="W36" s="63">
        <v>0.2</v>
      </c>
      <c r="X36" s="63">
        <v>0.15</v>
      </c>
      <c r="Y36" s="63">
        <v>1</v>
      </c>
      <c r="Z36" s="63">
        <v>0.2</v>
      </c>
      <c r="AA36" s="63">
        <v>0.2</v>
      </c>
      <c r="AB36" s="63">
        <v>0.2</v>
      </c>
      <c r="AC36" s="63">
        <v>1</v>
      </c>
      <c r="AD36" s="63">
        <v>30</v>
      </c>
      <c r="AE36" s="63">
        <v>20</v>
      </c>
      <c r="AF36" s="63">
        <v>1.25</v>
      </c>
      <c r="AG36" s="63">
        <v>0.5</v>
      </c>
      <c r="AH36" s="63">
        <v>20</v>
      </c>
      <c r="AI36" s="64"/>
    </row>
    <row r="37" spans="1:35" x14ac:dyDescent="0.3">
      <c r="A37" s="62" t="s">
        <v>885</v>
      </c>
      <c r="B37" s="63">
        <v>1.1000000000000001</v>
      </c>
      <c r="C37" s="63">
        <v>1.1000000000000001</v>
      </c>
      <c r="D37" s="63">
        <v>1.3</v>
      </c>
      <c r="E37" s="63">
        <v>1.4</v>
      </c>
      <c r="F37" s="63">
        <v>1.3</v>
      </c>
      <c r="G37" s="63">
        <v>0.9</v>
      </c>
      <c r="H37" s="63">
        <v>0.6</v>
      </c>
      <c r="I37" s="63">
        <v>0.2</v>
      </c>
      <c r="J37" s="63">
        <v>1.2</v>
      </c>
      <c r="K37" s="63">
        <v>0.9</v>
      </c>
      <c r="L37" s="63">
        <v>1.2</v>
      </c>
      <c r="M37" s="63">
        <v>1.4</v>
      </c>
      <c r="N37" s="63">
        <v>0.9</v>
      </c>
      <c r="O37" s="63">
        <v>0.6</v>
      </c>
      <c r="P37" s="63">
        <v>0.5</v>
      </c>
      <c r="Q37" s="63">
        <v>0.6</v>
      </c>
      <c r="R37" s="63">
        <v>0.8</v>
      </c>
      <c r="S37" s="63">
        <v>0.3</v>
      </c>
      <c r="T37" s="63">
        <v>1.5</v>
      </c>
      <c r="U37" s="63">
        <v>1.9</v>
      </c>
      <c r="V37" s="63">
        <v>1.7</v>
      </c>
      <c r="W37" s="63">
        <v>0.2</v>
      </c>
      <c r="X37" s="63">
        <v>0.15</v>
      </c>
      <c r="Y37" s="63">
        <v>1</v>
      </c>
      <c r="Z37" s="63">
        <v>0.2</v>
      </c>
      <c r="AA37" s="63">
        <v>0.2</v>
      </c>
      <c r="AB37" s="63">
        <v>0.2</v>
      </c>
      <c r="AC37" s="63">
        <v>1</v>
      </c>
      <c r="AD37" s="63">
        <v>30</v>
      </c>
      <c r="AE37" s="63">
        <v>20</v>
      </c>
      <c r="AF37" s="63">
        <v>1.25</v>
      </c>
      <c r="AG37" s="63">
        <v>0.5</v>
      </c>
      <c r="AH37" s="63">
        <v>20</v>
      </c>
      <c r="AI37" s="64"/>
    </row>
    <row r="38" spans="1:35" x14ac:dyDescent="0.3">
      <c r="A38" s="62" t="s">
        <v>7</v>
      </c>
      <c r="B38" s="63">
        <v>1.1000000000000001</v>
      </c>
      <c r="C38" s="63">
        <v>1.1000000000000001</v>
      </c>
      <c r="D38" s="63">
        <v>1.3</v>
      </c>
      <c r="E38" s="63">
        <v>1.4</v>
      </c>
      <c r="F38" s="63">
        <v>1.3</v>
      </c>
      <c r="G38" s="63">
        <v>0.9</v>
      </c>
      <c r="H38" s="63">
        <v>0.6</v>
      </c>
      <c r="I38" s="63">
        <v>0.2</v>
      </c>
      <c r="J38" s="63">
        <v>1.2</v>
      </c>
      <c r="K38" s="63">
        <v>0.9</v>
      </c>
      <c r="L38" s="63">
        <v>1.2</v>
      </c>
      <c r="M38" s="63">
        <v>1.4</v>
      </c>
      <c r="N38" s="63">
        <v>0.9</v>
      </c>
      <c r="O38" s="63">
        <v>0.6</v>
      </c>
      <c r="P38" s="63">
        <v>0.5</v>
      </c>
      <c r="Q38" s="63">
        <v>0.6</v>
      </c>
      <c r="R38" s="63">
        <v>0.8</v>
      </c>
      <c r="S38" s="63">
        <v>0.3</v>
      </c>
      <c r="T38" s="63">
        <v>1.5</v>
      </c>
      <c r="U38" s="63">
        <v>1.9</v>
      </c>
      <c r="V38" s="63">
        <v>1.7</v>
      </c>
      <c r="W38" s="63">
        <v>0.2</v>
      </c>
      <c r="X38" s="63">
        <v>0.15</v>
      </c>
      <c r="Y38" s="63">
        <v>1</v>
      </c>
      <c r="Z38" s="63">
        <v>0.2</v>
      </c>
      <c r="AA38" s="63">
        <v>0.2</v>
      </c>
      <c r="AB38" s="63">
        <v>0.2</v>
      </c>
      <c r="AC38" s="63">
        <v>1</v>
      </c>
      <c r="AD38" s="63">
        <v>30</v>
      </c>
      <c r="AE38" s="63">
        <v>20</v>
      </c>
      <c r="AF38" s="63">
        <v>1.25</v>
      </c>
      <c r="AG38" s="63">
        <v>0.5</v>
      </c>
      <c r="AH38" s="63">
        <v>20</v>
      </c>
      <c r="AI38" s="64"/>
    </row>
    <row r="39" spans="1:35" x14ac:dyDescent="0.3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4"/>
    </row>
    <row r="40" spans="1:35" x14ac:dyDescent="0.3">
      <c r="A40" s="67" t="s">
        <v>959</v>
      </c>
    </row>
    <row r="41" spans="1:35" x14ac:dyDescent="0.3">
      <c r="A41" s="68" t="s">
        <v>918</v>
      </c>
    </row>
    <row r="42" spans="1:35" x14ac:dyDescent="0.3">
      <c r="A42" s="68" t="s">
        <v>896</v>
      </c>
    </row>
    <row r="43" spans="1:35" x14ac:dyDescent="0.3">
      <c r="A43" s="68" t="s">
        <v>897</v>
      </c>
    </row>
    <row r="44" spans="1:35" x14ac:dyDescent="0.3">
      <c r="A44" s="68" t="s">
        <v>898</v>
      </c>
    </row>
    <row r="45" spans="1:35" x14ac:dyDescent="0.3">
      <c r="A45" s="68" t="s">
        <v>899</v>
      </c>
    </row>
    <row r="46" spans="1:35" x14ac:dyDescent="0.3">
      <c r="A46" s="68" t="s">
        <v>19</v>
      </c>
    </row>
    <row r="47" spans="1:35" x14ac:dyDescent="0.3">
      <c r="A47" s="68" t="s">
        <v>900</v>
      </c>
    </row>
    <row r="48" spans="1:35" x14ac:dyDescent="0.3">
      <c r="A48" s="68" t="s">
        <v>894</v>
      </c>
    </row>
    <row r="49" spans="1:1" x14ac:dyDescent="0.3">
      <c r="A49" s="68" t="s">
        <v>895</v>
      </c>
    </row>
    <row r="50" spans="1:1" x14ac:dyDescent="0.3">
      <c r="A50" s="68" t="s">
        <v>901</v>
      </c>
    </row>
    <row r="51" spans="1:1" x14ac:dyDescent="0.3">
      <c r="A51" s="68" t="s">
        <v>18</v>
      </c>
    </row>
    <row r="52" spans="1:1" x14ac:dyDescent="0.3">
      <c r="A52" s="68" t="s">
        <v>17</v>
      </c>
    </row>
    <row r="53" spans="1:1" x14ac:dyDescent="0.3">
      <c r="A53" s="68" t="s">
        <v>23</v>
      </c>
    </row>
    <row r="54" spans="1:1" x14ac:dyDescent="0.3">
      <c r="A54" s="68" t="s">
        <v>16</v>
      </c>
    </row>
    <row r="55" spans="1:1" x14ac:dyDescent="0.3">
      <c r="A55" s="68" t="s">
        <v>903</v>
      </c>
    </row>
    <row r="56" spans="1:1" x14ac:dyDescent="0.3">
      <c r="A56" s="68" t="s">
        <v>904</v>
      </c>
    </row>
    <row r="57" spans="1:1" x14ac:dyDescent="0.3">
      <c r="A57" s="68" t="s">
        <v>905</v>
      </c>
    </row>
    <row r="58" spans="1:1" x14ac:dyDescent="0.3">
      <c r="A58" s="68" t="s">
        <v>15</v>
      </c>
    </row>
    <row r="59" spans="1:1" x14ac:dyDescent="0.3">
      <c r="A59" s="68" t="s">
        <v>906</v>
      </c>
    </row>
    <row r="60" spans="1:1" x14ac:dyDescent="0.3">
      <c r="A60" s="68" t="s">
        <v>907</v>
      </c>
    </row>
    <row r="61" spans="1:1" x14ac:dyDescent="0.3">
      <c r="A61" s="68" t="s">
        <v>7</v>
      </c>
    </row>
    <row r="62" spans="1:1" x14ac:dyDescent="0.3">
      <c r="A62" s="68" t="s">
        <v>908</v>
      </c>
    </row>
    <row r="64" spans="1:1" x14ac:dyDescent="0.3">
      <c r="A64" s="68" t="s">
        <v>919</v>
      </c>
    </row>
    <row r="65" spans="1:1" x14ac:dyDescent="0.3">
      <c r="A65" s="68" t="s">
        <v>1056</v>
      </c>
    </row>
    <row r="66" spans="1:1" x14ac:dyDescent="0.3">
      <c r="A66" s="68" t="s">
        <v>909</v>
      </c>
    </row>
    <row r="67" spans="1:1" x14ac:dyDescent="0.3">
      <c r="A67" s="68" t="s">
        <v>1052</v>
      </c>
    </row>
    <row r="68" spans="1:1" x14ac:dyDescent="0.3">
      <c r="A68" s="68" t="s">
        <v>1053</v>
      </c>
    </row>
    <row r="69" spans="1:1" x14ac:dyDescent="0.3">
      <c r="A69" s="68" t="s">
        <v>910</v>
      </c>
    </row>
    <row r="70" spans="1:1" x14ac:dyDescent="0.3">
      <c r="A70" s="68" t="s">
        <v>911</v>
      </c>
    </row>
    <row r="71" spans="1:1" x14ac:dyDescent="0.3">
      <c r="A71" s="68" t="s">
        <v>912</v>
      </c>
    </row>
    <row r="72" spans="1:1" x14ac:dyDescent="0.3">
      <c r="A72" s="68" t="s">
        <v>913</v>
      </c>
    </row>
    <row r="73" spans="1:1" x14ac:dyDescent="0.3">
      <c r="A73" s="68" t="s">
        <v>914</v>
      </c>
    </row>
    <row r="74" spans="1:1" x14ac:dyDescent="0.3">
      <c r="A74" s="68" t="s">
        <v>915</v>
      </c>
    </row>
    <row r="75" spans="1:1" x14ac:dyDescent="0.3">
      <c r="A75" s="68" t="s">
        <v>916</v>
      </c>
    </row>
    <row r="76" spans="1:1" x14ac:dyDescent="0.3">
      <c r="A76" s="68" t="s">
        <v>917</v>
      </c>
    </row>
  </sheetData>
  <mergeCells count="2">
    <mergeCell ref="B1:V1"/>
    <mergeCell ref="W1:A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50"/>
  <sheetViews>
    <sheetView showGridLines="0" workbookViewId="0">
      <pane ySplit="2" topLeftCell="A3" activePane="bottomLeft" state="frozen"/>
      <selection sqref="A1:B1"/>
      <selection pane="bottomLeft" sqref="A1:B1"/>
    </sheetView>
  </sheetViews>
  <sheetFormatPr defaultColWidth="9.109375" defaultRowHeight="13.2" x14ac:dyDescent="0.3"/>
  <cols>
    <col min="1" max="1" width="38.33203125" style="59" bestFit="1" customWidth="1"/>
    <col min="2" max="2" width="11.109375" style="59" bestFit="1" customWidth="1"/>
    <col min="3" max="16384" width="9.109375" style="59"/>
  </cols>
  <sheetData>
    <row r="1" spans="1:2" x14ac:dyDescent="0.3">
      <c r="A1" s="263" t="s">
        <v>961</v>
      </c>
      <c r="B1" s="263"/>
    </row>
    <row r="2" spans="1:2" ht="26.4" x14ac:dyDescent="0.3">
      <c r="A2" s="60" t="s">
        <v>920</v>
      </c>
      <c r="B2" s="60" t="s">
        <v>958</v>
      </c>
    </row>
    <row r="3" spans="1:2" x14ac:dyDescent="0.3">
      <c r="A3" s="62" t="s">
        <v>1019</v>
      </c>
      <c r="B3" s="63">
        <v>1.4</v>
      </c>
    </row>
    <row r="4" spans="1:2" x14ac:dyDescent="0.3">
      <c r="A4" s="62" t="s">
        <v>1020</v>
      </c>
      <c r="B4" s="63">
        <v>0.9</v>
      </c>
    </row>
    <row r="5" spans="1:2" x14ac:dyDescent="0.3">
      <c r="A5" s="62" t="s">
        <v>1027</v>
      </c>
      <c r="B5" s="63">
        <v>1.9</v>
      </c>
    </row>
    <row r="6" spans="1:2" x14ac:dyDescent="0.3">
      <c r="A6" s="62" t="s">
        <v>1028</v>
      </c>
      <c r="B6" s="63">
        <v>0.9</v>
      </c>
    </row>
    <row r="7" spans="1:2" x14ac:dyDescent="0.3">
      <c r="A7" s="62" t="s">
        <v>1029</v>
      </c>
      <c r="B7" s="63">
        <v>1.3</v>
      </c>
    </row>
    <row r="8" spans="1:2" x14ac:dyDescent="0.3">
      <c r="A8" s="62" t="s">
        <v>921</v>
      </c>
      <c r="B8" s="63">
        <v>0.8</v>
      </c>
    </row>
    <row r="9" spans="1:2" x14ac:dyDescent="0.3">
      <c r="A9" s="62" t="s">
        <v>922</v>
      </c>
      <c r="B9" s="63">
        <v>0.3</v>
      </c>
    </row>
    <row r="10" spans="1:2" x14ac:dyDescent="0.3">
      <c r="A10" s="62" t="s">
        <v>923</v>
      </c>
      <c r="B10" s="63">
        <v>1.2</v>
      </c>
    </row>
    <row r="11" spans="1:2" x14ac:dyDescent="0.3">
      <c r="A11" s="62" t="s">
        <v>924</v>
      </c>
      <c r="B11" s="63">
        <v>1.3</v>
      </c>
    </row>
    <row r="12" spans="1:2" x14ac:dyDescent="0.3">
      <c r="A12" s="62" t="s">
        <v>925</v>
      </c>
      <c r="B12" s="63">
        <v>1.1000000000000001</v>
      </c>
    </row>
    <row r="13" spans="1:2" x14ac:dyDescent="0.3">
      <c r="A13" s="62" t="s">
        <v>926</v>
      </c>
      <c r="B13" s="63">
        <v>1.7</v>
      </c>
    </row>
    <row r="14" spans="1:2" x14ac:dyDescent="0.3">
      <c r="A14" s="62" t="s">
        <v>927</v>
      </c>
      <c r="B14" s="63">
        <v>1.2</v>
      </c>
    </row>
    <row r="15" spans="1:2" x14ac:dyDescent="0.3">
      <c r="A15" s="62" t="s">
        <v>928</v>
      </c>
      <c r="B15" s="63">
        <v>2.7</v>
      </c>
    </row>
    <row r="16" spans="1:2" x14ac:dyDescent="0.3">
      <c r="A16" s="62" t="s">
        <v>929</v>
      </c>
      <c r="B16" s="63">
        <v>0.8</v>
      </c>
    </row>
    <row r="17" spans="1:2" x14ac:dyDescent="0.3">
      <c r="A17" s="62" t="s">
        <v>930</v>
      </c>
      <c r="B17" s="63">
        <v>1</v>
      </c>
    </row>
    <row r="18" spans="1:2" x14ac:dyDescent="0.3">
      <c r="A18" s="62" t="s">
        <v>931</v>
      </c>
      <c r="B18" s="63">
        <v>1.5</v>
      </c>
    </row>
    <row r="19" spans="1:2" x14ac:dyDescent="0.3">
      <c r="A19" s="62" t="s">
        <v>932</v>
      </c>
      <c r="B19" s="63">
        <v>1.2</v>
      </c>
    </row>
    <row r="20" spans="1:2" x14ac:dyDescent="0.3">
      <c r="A20" s="62" t="s">
        <v>933</v>
      </c>
      <c r="B20" s="63">
        <v>0.7</v>
      </c>
    </row>
    <row r="21" spans="1:2" x14ac:dyDescent="0.3">
      <c r="A21" s="62" t="s">
        <v>934</v>
      </c>
      <c r="B21" s="63">
        <v>2.2000000000000002</v>
      </c>
    </row>
    <row r="22" spans="1:2" x14ac:dyDescent="0.3">
      <c r="A22" s="62" t="s">
        <v>935</v>
      </c>
      <c r="B22" s="63">
        <v>0.6</v>
      </c>
    </row>
    <row r="23" spans="1:2" x14ac:dyDescent="0.3">
      <c r="A23" s="62" t="s">
        <v>936</v>
      </c>
      <c r="B23" s="63">
        <v>1.4</v>
      </c>
    </row>
    <row r="24" spans="1:2" x14ac:dyDescent="0.3">
      <c r="A24" s="62" t="s">
        <v>937</v>
      </c>
      <c r="B24" s="63">
        <v>0.9</v>
      </c>
    </row>
    <row r="25" spans="1:2" x14ac:dyDescent="0.3">
      <c r="A25" s="62" t="s">
        <v>938</v>
      </c>
      <c r="B25" s="63">
        <v>0.4</v>
      </c>
    </row>
    <row r="26" spans="1:2" x14ac:dyDescent="0.3">
      <c r="A26" s="62" t="s">
        <v>1021</v>
      </c>
      <c r="B26" s="63">
        <v>0.6</v>
      </c>
    </row>
    <row r="27" spans="1:2" x14ac:dyDescent="0.3">
      <c r="A27" s="62" t="s">
        <v>1022</v>
      </c>
      <c r="B27" s="63">
        <v>0.7</v>
      </c>
    </row>
    <row r="28" spans="1:2" x14ac:dyDescent="0.3">
      <c r="A28" s="62" t="s">
        <v>939</v>
      </c>
      <c r="B28" s="63">
        <v>1.2</v>
      </c>
    </row>
    <row r="29" spans="1:2" x14ac:dyDescent="0.3">
      <c r="A29" s="62" t="s">
        <v>1043</v>
      </c>
      <c r="B29" s="63">
        <v>1.7</v>
      </c>
    </row>
    <row r="30" spans="1:2" x14ac:dyDescent="0.3">
      <c r="A30" s="62" t="s">
        <v>940</v>
      </c>
      <c r="B30" s="63">
        <v>2.1</v>
      </c>
    </row>
    <row r="31" spans="1:2" x14ac:dyDescent="0.3">
      <c r="A31" s="62" t="s">
        <v>941</v>
      </c>
      <c r="B31" s="63">
        <v>1.2</v>
      </c>
    </row>
    <row r="32" spans="1:2" x14ac:dyDescent="0.3">
      <c r="A32" s="62" t="s">
        <v>942</v>
      </c>
      <c r="B32" s="63">
        <v>0.5</v>
      </c>
    </row>
    <row r="33" spans="1:2" x14ac:dyDescent="0.3">
      <c r="A33" s="62" t="s">
        <v>1023</v>
      </c>
      <c r="B33" s="63">
        <v>1.1000000000000001</v>
      </c>
    </row>
    <row r="34" spans="1:2" x14ac:dyDescent="0.3">
      <c r="A34" s="62" t="s">
        <v>943</v>
      </c>
      <c r="B34" s="63">
        <v>1.1000000000000001</v>
      </c>
    </row>
    <row r="35" spans="1:2" x14ac:dyDescent="0.3">
      <c r="A35" s="62" t="s">
        <v>944</v>
      </c>
      <c r="B35" s="63">
        <v>1</v>
      </c>
    </row>
    <row r="36" spans="1:2" x14ac:dyDescent="0.3">
      <c r="A36" s="62" t="s">
        <v>945</v>
      </c>
      <c r="B36" s="63">
        <v>1.7</v>
      </c>
    </row>
    <row r="37" spans="1:2" x14ac:dyDescent="0.3">
      <c r="A37" s="62" t="s">
        <v>1024</v>
      </c>
      <c r="B37" s="63">
        <v>1.5</v>
      </c>
    </row>
    <row r="38" spans="1:2" x14ac:dyDescent="0.3">
      <c r="A38" s="62" t="s">
        <v>1018</v>
      </c>
      <c r="B38" s="63">
        <v>2.4</v>
      </c>
    </row>
    <row r="39" spans="1:2" x14ac:dyDescent="0.3">
      <c r="A39" s="62" t="s">
        <v>946</v>
      </c>
      <c r="B39" s="63">
        <v>0.9</v>
      </c>
    </row>
    <row r="40" spans="1:2" x14ac:dyDescent="0.3">
      <c r="A40" s="62" t="s">
        <v>947</v>
      </c>
      <c r="B40" s="63">
        <v>1.7</v>
      </c>
    </row>
    <row r="41" spans="1:2" x14ac:dyDescent="0.3">
      <c r="A41" s="62" t="s">
        <v>948</v>
      </c>
      <c r="B41" s="63">
        <v>1.7</v>
      </c>
    </row>
    <row r="42" spans="1:2" x14ac:dyDescent="0.3">
      <c r="A42" s="62" t="s">
        <v>949</v>
      </c>
      <c r="B42" s="63">
        <v>2.7</v>
      </c>
    </row>
    <row r="43" spans="1:2" x14ac:dyDescent="0.3">
      <c r="A43" s="62" t="s">
        <v>950</v>
      </c>
      <c r="B43" s="63">
        <v>2.2999999999999998</v>
      </c>
    </row>
    <row r="44" spans="1:2" x14ac:dyDescent="0.3">
      <c r="A44" s="62" t="s">
        <v>951</v>
      </c>
      <c r="B44" s="63">
        <v>1.4</v>
      </c>
    </row>
    <row r="45" spans="1:2" x14ac:dyDescent="0.3">
      <c r="A45" s="62" t="s">
        <v>952</v>
      </c>
      <c r="B45" s="63">
        <v>1.4</v>
      </c>
    </row>
    <row r="46" spans="1:2" x14ac:dyDescent="0.3">
      <c r="A46" s="62" t="s">
        <v>1026</v>
      </c>
      <c r="B46" s="63">
        <v>0.9</v>
      </c>
    </row>
    <row r="47" spans="1:2" x14ac:dyDescent="0.3">
      <c r="A47" s="62" t="s">
        <v>953</v>
      </c>
      <c r="B47" s="63">
        <v>0.2</v>
      </c>
    </row>
    <row r="48" spans="1:2" x14ac:dyDescent="0.3">
      <c r="A48" s="62" t="s">
        <v>954</v>
      </c>
      <c r="B48" s="63">
        <v>0.6</v>
      </c>
    </row>
    <row r="49" spans="1:2" x14ac:dyDescent="0.3">
      <c r="A49" s="62" t="s">
        <v>1025</v>
      </c>
      <c r="B49" s="63">
        <v>1</v>
      </c>
    </row>
    <row r="50" spans="1:2" x14ac:dyDescent="0.3">
      <c r="A50" s="62" t="s">
        <v>955</v>
      </c>
      <c r="B50" s="63">
        <v>1.5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L99"/>
  <sheetViews>
    <sheetView showGridLines="0" workbookViewId="0">
      <pane xSplit="1" ySplit="2" topLeftCell="AO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109375" defaultRowHeight="13.8" x14ac:dyDescent="0.3"/>
  <cols>
    <col min="1" max="1" width="44.88671875" style="68" bestFit="1" customWidth="1"/>
    <col min="2" max="41" width="13.6640625" style="58" customWidth="1"/>
    <col min="42" max="58" width="13.6640625" customWidth="1"/>
    <col min="59" max="59" width="44.88671875" style="59" bestFit="1" customWidth="1"/>
    <col min="60" max="16384" width="9.109375" style="59"/>
  </cols>
  <sheetData>
    <row r="1" spans="1:64" x14ac:dyDescent="0.3">
      <c r="A1" s="57" t="s">
        <v>962</v>
      </c>
      <c r="B1" s="264" t="s">
        <v>956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6"/>
      <c r="AP1" s="271" t="s">
        <v>957</v>
      </c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G1" s="270" t="s">
        <v>957</v>
      </c>
      <c r="BH1" s="270"/>
      <c r="BI1" s="270"/>
      <c r="BJ1" s="270"/>
      <c r="BK1" s="270"/>
      <c r="BL1" s="270"/>
    </row>
    <row r="2" spans="1:64" s="61" customFormat="1" ht="52.8" x14ac:dyDescent="0.25">
      <c r="A2" s="60" t="s">
        <v>902</v>
      </c>
      <c r="B2" s="60" t="s">
        <v>965</v>
      </c>
      <c r="C2" s="60" t="s">
        <v>964</v>
      </c>
      <c r="D2" s="60" t="s">
        <v>966</v>
      </c>
      <c r="E2" s="60" t="s">
        <v>967</v>
      </c>
      <c r="F2" s="60" t="s">
        <v>992</v>
      </c>
      <c r="G2" s="60" t="s">
        <v>25</v>
      </c>
      <c r="H2" s="60" t="s">
        <v>968</v>
      </c>
      <c r="I2" s="60" t="s">
        <v>969</v>
      </c>
      <c r="J2" s="60" t="s">
        <v>22</v>
      </c>
      <c r="K2" s="60" t="s">
        <v>970</v>
      </c>
      <c r="L2" s="60" t="s">
        <v>971</v>
      </c>
      <c r="M2" s="60" t="s">
        <v>21</v>
      </c>
      <c r="N2" s="60" t="s">
        <v>972</v>
      </c>
      <c r="O2" s="60" t="s">
        <v>18</v>
      </c>
      <c r="P2" s="60" t="s">
        <v>973</v>
      </c>
      <c r="Q2" s="60" t="s">
        <v>974</v>
      </c>
      <c r="R2" s="60" t="s">
        <v>975</v>
      </c>
      <c r="S2" s="60" t="s">
        <v>24</v>
      </c>
      <c r="T2" s="60" t="s">
        <v>1061</v>
      </c>
      <c r="U2" s="60" t="s">
        <v>1060</v>
      </c>
      <c r="V2" s="60" t="s">
        <v>976</v>
      </c>
      <c r="W2" s="60" t="s">
        <v>977</v>
      </c>
      <c r="X2" s="60" t="s">
        <v>19</v>
      </c>
      <c r="Y2" s="60" t="s">
        <v>978</v>
      </c>
      <c r="Z2" s="60" t="s">
        <v>979</v>
      </c>
      <c r="AA2" s="60" t="s">
        <v>980</v>
      </c>
      <c r="AB2" s="60" t="s">
        <v>991</v>
      </c>
      <c r="AC2" s="60" t="s">
        <v>981</v>
      </c>
      <c r="AD2" s="60" t="s">
        <v>897</v>
      </c>
      <c r="AE2" s="60" t="s">
        <v>982</v>
      </c>
      <c r="AF2" s="60" t="s">
        <v>983</v>
      </c>
      <c r="AG2" s="60" t="s">
        <v>984</v>
      </c>
      <c r="AH2" s="60" t="s">
        <v>908</v>
      </c>
      <c r="AI2" s="60" t="s">
        <v>985</v>
      </c>
      <c r="AJ2" s="60" t="s">
        <v>986</v>
      </c>
      <c r="AK2" s="60" t="s">
        <v>987</v>
      </c>
      <c r="AL2" s="60" t="s">
        <v>988</v>
      </c>
      <c r="AM2" s="60" t="s">
        <v>989</v>
      </c>
      <c r="AN2" s="60" t="s">
        <v>990</v>
      </c>
      <c r="AO2" s="60" t="s">
        <v>7</v>
      </c>
      <c r="AP2" s="60" t="s">
        <v>1056</v>
      </c>
      <c r="AQ2" s="60" t="s">
        <v>909</v>
      </c>
      <c r="AR2" s="60" t="s">
        <v>1052</v>
      </c>
      <c r="AS2" s="60" t="s">
        <v>1053</v>
      </c>
      <c r="AT2" s="60" t="s">
        <v>910</v>
      </c>
      <c r="AU2" s="60" t="s">
        <v>911</v>
      </c>
      <c r="AV2" s="60" t="s">
        <v>912</v>
      </c>
      <c r="AW2" s="60" t="s">
        <v>1047</v>
      </c>
      <c r="AX2" s="60" t="s">
        <v>1048</v>
      </c>
      <c r="AY2" s="60" t="s">
        <v>913</v>
      </c>
      <c r="AZ2" s="60" t="s">
        <v>914</v>
      </c>
      <c r="BA2" s="60" t="s">
        <v>1049</v>
      </c>
      <c r="BB2" s="60" t="s">
        <v>1050</v>
      </c>
      <c r="BC2" s="60" t="s">
        <v>1051</v>
      </c>
      <c r="BD2" s="60" t="s">
        <v>916</v>
      </c>
      <c r="BE2" s="60" t="s">
        <v>917</v>
      </c>
      <c r="BF2"/>
      <c r="BG2" s="138" t="s">
        <v>920</v>
      </c>
      <c r="BH2" s="267" t="s">
        <v>1046</v>
      </c>
      <c r="BI2" s="268"/>
      <c r="BJ2" s="268"/>
      <c r="BK2" s="268"/>
      <c r="BL2" s="269"/>
    </row>
    <row r="3" spans="1:64" x14ac:dyDescent="0.3">
      <c r="A3" s="62" t="s">
        <v>875</v>
      </c>
      <c r="B3" s="63">
        <v>0.03</v>
      </c>
      <c r="C3" s="63">
        <v>0.03</v>
      </c>
      <c r="D3" s="63">
        <v>0.02</v>
      </c>
      <c r="E3" s="63">
        <v>0.43</v>
      </c>
      <c r="F3" s="63">
        <v>0.63</v>
      </c>
      <c r="G3" s="63">
        <v>1.01</v>
      </c>
      <c r="H3" s="63">
        <v>1.24</v>
      </c>
      <c r="I3" s="63">
        <v>1.23</v>
      </c>
      <c r="J3" s="63">
        <v>0.81</v>
      </c>
      <c r="K3" s="63">
        <v>0.72</v>
      </c>
      <c r="L3" s="63">
        <v>0.66</v>
      </c>
      <c r="M3" s="63">
        <v>1.72</v>
      </c>
      <c r="N3" s="63">
        <v>1.71</v>
      </c>
      <c r="O3" s="63">
        <v>0.65</v>
      </c>
      <c r="P3" s="63">
        <v>0.42</v>
      </c>
      <c r="Q3" s="63">
        <v>0.56000000000000005</v>
      </c>
      <c r="R3" s="63">
        <v>1.21</v>
      </c>
      <c r="S3" s="63">
        <v>0.91</v>
      </c>
      <c r="T3" s="63">
        <v>1.81</v>
      </c>
      <c r="U3" s="63">
        <v>1.43</v>
      </c>
      <c r="V3" s="63">
        <v>0.6</v>
      </c>
      <c r="W3" s="63">
        <v>0.47</v>
      </c>
      <c r="X3" s="63">
        <v>0.9</v>
      </c>
      <c r="Y3" s="63">
        <v>0.64</v>
      </c>
      <c r="Z3" s="63">
        <v>0.75</v>
      </c>
      <c r="AA3" s="63">
        <v>0.73</v>
      </c>
      <c r="AB3" s="63">
        <v>1.1100000000000001</v>
      </c>
      <c r="AC3" s="63">
        <v>1.1100000000000001</v>
      </c>
      <c r="AD3" s="63">
        <v>0.98</v>
      </c>
      <c r="AE3" s="63">
        <v>0.19</v>
      </c>
      <c r="AF3" s="63">
        <v>1.68</v>
      </c>
      <c r="AG3" s="63">
        <v>0.98</v>
      </c>
      <c r="AH3" s="63">
        <v>1.44</v>
      </c>
      <c r="AI3" s="63">
        <v>0.54</v>
      </c>
      <c r="AJ3" s="63">
        <v>0.69</v>
      </c>
      <c r="AK3" s="63">
        <v>1.24</v>
      </c>
      <c r="AL3" s="63">
        <v>0.63</v>
      </c>
      <c r="AM3" s="63">
        <v>0.63</v>
      </c>
      <c r="AN3" s="63">
        <v>0.67</v>
      </c>
      <c r="AO3" s="63">
        <v>1.59</v>
      </c>
      <c r="AP3" s="63" t="str">
        <f>IF(Worksheet!$C$11="","N/A",INDEX($BH$4:$BL$19,MATCH(AP$2,$BG$4:$BG$19,0),MATCH(Worksheet!$C$11,$BH$3:$BL$3,0)))</f>
        <v>N/A</v>
      </c>
      <c r="AQ3" s="63" t="str">
        <f>IF(Worksheet!$C$11="","N/A",INDEX($BH$4:$BL$19,MATCH(AQ$2,$BG$4:$BG$19,0),MATCH(Worksheet!$C$11,$BH$3:$BL$3,0)))</f>
        <v>N/A</v>
      </c>
      <c r="AR3" s="63" t="str">
        <f>IF(Worksheet!$C$11="","N/A",INDEX($BH$4:$BL$19,MATCH(AR$2,$BG$4:$BG$19,0),MATCH(Worksheet!$C$11,$BH$3:$BL$3,0)))</f>
        <v>N/A</v>
      </c>
      <c r="AS3" s="63" t="str">
        <f>IF(Worksheet!$C$11="","N/A",INDEX($BH$4:$BL$19,MATCH(AS$2,$BG$4:$BG$19,0),MATCH(Worksheet!$C$11,$BH$3:$BL$3,0)))</f>
        <v>N/A</v>
      </c>
      <c r="AT3" s="63" t="str">
        <f>IF(Worksheet!$C$11="","N/A",INDEX($BH$4:$BL$19,MATCH(AT$2,$BG$4:$BG$19,0),MATCH(Worksheet!$C$11,$BH$3:$BL$3,0)))</f>
        <v>N/A</v>
      </c>
      <c r="AU3" s="63" t="str">
        <f>IF(Worksheet!$C$11="","N/A",INDEX($BH$4:$BL$19,MATCH(AU$2,$BG$4:$BG$19,0),MATCH(Worksheet!$C$11,$BH$3:$BL$3,0)))</f>
        <v>N/A</v>
      </c>
      <c r="AV3" s="63" t="str">
        <f>IF(Worksheet!$C$11="","N/A",INDEX($BH$4:$BL$19,MATCH(AV$2,$BG$4:$BG$19,0),MATCH(Worksheet!$C$11,$BH$3:$BL$3,0)))</f>
        <v>N/A</v>
      </c>
      <c r="AW3" s="63" t="str">
        <f>IF(Worksheet!$C$11="","N/A",INDEX($BH$4:$BL$19,MATCH(AW$2,$BG$4:$BG$19,0),MATCH(Worksheet!$C$11,$BH$3:$BL$3,0)))</f>
        <v>N/A</v>
      </c>
      <c r="AX3" s="63" t="str">
        <f>IF(Worksheet!$C$11="","N/A",INDEX($BH$4:$BL$19,MATCH(AX$2,$BG$4:$BG$19,0),MATCH(Worksheet!$C$11,$BH$3:$BL$3,0)))</f>
        <v>N/A</v>
      </c>
      <c r="AY3" s="63" t="str">
        <f>IF(Worksheet!$C$11="","N/A",INDEX($BH$4:$BL$19,MATCH(AY$2,$BG$4:$BG$19,0),MATCH(Worksheet!$C$11,$BH$3:$BL$3,0)))</f>
        <v>N/A</v>
      </c>
      <c r="AZ3" s="63" t="str">
        <f>IF(Worksheet!$C$11="","N/A",INDEX($BH$4:$BL$19,MATCH(AZ$2,$BG$4:$BG$19,0),MATCH(Worksheet!$C$11,$BH$3:$BL$3,0)))</f>
        <v>N/A</v>
      </c>
      <c r="BA3" s="63" t="str">
        <f>IF(Worksheet!$C$11="","N/A",INDEX($BH$4:$BL$19,MATCH(BA$2,$BG$4:$BG$19,0),MATCH(Worksheet!$C$11,$BH$3:$BL$3,0)))</f>
        <v>N/A</v>
      </c>
      <c r="BB3" s="63" t="str">
        <f>IF(Worksheet!$C$11="","N/A",INDEX($BH$4:$BL$19,MATCH(BB$2,$BG$4:$BG$19,0),MATCH(Worksheet!$C$11,$BH$3:$BL$3,0)))</f>
        <v>N/A</v>
      </c>
      <c r="BC3" s="63" t="str">
        <f>IF(Worksheet!$C$11="","N/A",INDEX($BH$4:$BL$19,MATCH(BC$2,$BG$4:$BG$19,0),MATCH(Worksheet!$C$11,$BH$3:$BL$3,0)))</f>
        <v>N/A</v>
      </c>
      <c r="BD3" s="63" t="str">
        <f>IF(Worksheet!$C$11="","N/A",INDEX($BH$4:$BL$19,MATCH(BD$2,$BG$4:$BG$19,0),MATCH(Worksheet!$C$11,$BH$3:$BL$3,0)))</f>
        <v>N/A</v>
      </c>
      <c r="BE3" s="63" t="str">
        <f>IF(Worksheet!$C$11="","N/A",INDEX($BH$4:$BL$19,MATCH(BE$2,$BG$4:$BG$19,0),MATCH(Worksheet!$C$11,$BH$3:$BL$3,0)))</f>
        <v>N/A</v>
      </c>
      <c r="BG3" s="137"/>
      <c r="BH3" s="60">
        <v>0</v>
      </c>
      <c r="BI3" s="60">
        <v>1</v>
      </c>
      <c r="BJ3" s="60">
        <v>2</v>
      </c>
      <c r="BK3" s="60">
        <v>3</v>
      </c>
      <c r="BL3" s="60">
        <v>4</v>
      </c>
    </row>
    <row r="4" spans="1:64" x14ac:dyDescent="0.3">
      <c r="A4" s="62" t="s">
        <v>888</v>
      </c>
      <c r="B4" s="63">
        <v>0.03</v>
      </c>
      <c r="C4" s="63">
        <v>0.03</v>
      </c>
      <c r="D4" s="63">
        <v>0.02</v>
      </c>
      <c r="E4" s="63">
        <v>0.43</v>
      </c>
      <c r="F4" s="63">
        <v>0.63</v>
      </c>
      <c r="G4" s="63">
        <v>1.01</v>
      </c>
      <c r="H4" s="63">
        <v>1.24</v>
      </c>
      <c r="I4" s="63">
        <v>1.23</v>
      </c>
      <c r="J4" s="63">
        <v>0.81</v>
      </c>
      <c r="K4" s="63">
        <v>0.72</v>
      </c>
      <c r="L4" s="63">
        <v>0.66</v>
      </c>
      <c r="M4" s="63">
        <v>1.72</v>
      </c>
      <c r="N4" s="63">
        <v>1.71</v>
      </c>
      <c r="O4" s="63">
        <v>0.65</v>
      </c>
      <c r="P4" s="63">
        <v>0.42</v>
      </c>
      <c r="Q4" s="63">
        <v>0.56000000000000005</v>
      </c>
      <c r="R4" s="63">
        <v>1.21</v>
      </c>
      <c r="S4" s="63">
        <v>0.91</v>
      </c>
      <c r="T4" s="63">
        <v>1.81</v>
      </c>
      <c r="U4" s="63">
        <v>1.43</v>
      </c>
      <c r="V4" s="63">
        <v>0.6</v>
      </c>
      <c r="W4" s="63">
        <v>0.47</v>
      </c>
      <c r="X4" s="63">
        <v>0.9</v>
      </c>
      <c r="Y4" s="63">
        <v>0.64</v>
      </c>
      <c r="Z4" s="63">
        <v>0.75</v>
      </c>
      <c r="AA4" s="63">
        <v>0.73</v>
      </c>
      <c r="AB4" s="63">
        <v>1.1100000000000001</v>
      </c>
      <c r="AC4" s="63">
        <v>1.1100000000000001</v>
      </c>
      <c r="AD4" s="63">
        <v>0.98</v>
      </c>
      <c r="AE4" s="63">
        <v>0.19</v>
      </c>
      <c r="AF4" s="63">
        <v>1.68</v>
      </c>
      <c r="AG4" s="63">
        <v>0.98</v>
      </c>
      <c r="AH4" s="63">
        <v>1.44</v>
      </c>
      <c r="AI4" s="63">
        <v>0.54</v>
      </c>
      <c r="AJ4" s="63">
        <v>0.69</v>
      </c>
      <c r="AK4" s="63">
        <v>1.24</v>
      </c>
      <c r="AL4" s="63">
        <v>0.63</v>
      </c>
      <c r="AM4" s="63">
        <v>0.63</v>
      </c>
      <c r="AN4" s="63">
        <v>0.67</v>
      </c>
      <c r="AO4" s="63">
        <v>1.59</v>
      </c>
      <c r="AP4" s="63" t="str">
        <f>IF(Worksheet!$C$11="","N/A",INDEX($BH$4:$BL$19,MATCH(AP$2,$BG$4:$BG$19,0),MATCH(Worksheet!$C$11,$BH$3:$BL$3,0)))</f>
        <v>N/A</v>
      </c>
      <c r="AQ4" s="63" t="str">
        <f>IF(Worksheet!$C$11="","N/A",INDEX($BH$4:$BL$19,MATCH(AQ$2,$BG$4:$BG$19,0),MATCH(Worksheet!$C$11,$BH$3:$BL$3,0)))</f>
        <v>N/A</v>
      </c>
      <c r="AR4" s="63" t="str">
        <f>IF(Worksheet!$C$11="","N/A",INDEX($BH$4:$BL$19,MATCH(AR$2,$BG$4:$BG$19,0),MATCH(Worksheet!$C$11,$BH$3:$BL$3,0)))</f>
        <v>N/A</v>
      </c>
      <c r="AS4" s="63" t="str">
        <f>IF(Worksheet!$C$11="","N/A",INDEX($BH$4:$BL$19,MATCH(AS$2,$BG$4:$BG$19,0),MATCH(Worksheet!$C$11,$BH$3:$BL$3,0)))</f>
        <v>N/A</v>
      </c>
      <c r="AT4" s="63" t="str">
        <f>IF(Worksheet!$C$11="","N/A",INDEX($BH$4:$BL$19,MATCH(AT$2,$BG$4:$BG$19,0),MATCH(Worksheet!$C$11,$BH$3:$BL$3,0)))</f>
        <v>N/A</v>
      </c>
      <c r="AU4" s="63" t="str">
        <f>IF(Worksheet!$C$11="","N/A",INDEX($BH$4:$BL$19,MATCH(AU$2,$BG$4:$BG$19,0),MATCH(Worksheet!$C$11,$BH$3:$BL$3,0)))</f>
        <v>N/A</v>
      </c>
      <c r="AV4" s="63" t="str">
        <f>IF(Worksheet!$C$11="","N/A",INDEX($BH$4:$BL$19,MATCH(AV$2,$BG$4:$BG$19,0),MATCH(Worksheet!$C$11,$BH$3:$BL$3,0)))</f>
        <v>N/A</v>
      </c>
      <c r="AW4" s="63" t="str">
        <f>IF(Worksheet!$C$11="","N/A",INDEX($BH$4:$BL$19,MATCH(AW$2,$BG$4:$BG$19,0),MATCH(Worksheet!$C$11,$BH$3:$BL$3,0)))</f>
        <v>N/A</v>
      </c>
      <c r="AX4" s="63" t="str">
        <f>IF(Worksheet!$C$11="","N/A",INDEX($BH$4:$BL$19,MATCH(AX$2,$BG$4:$BG$19,0),MATCH(Worksheet!$C$11,$BH$3:$BL$3,0)))</f>
        <v>N/A</v>
      </c>
      <c r="AY4" s="63" t="str">
        <f>IF(Worksheet!$C$11="","N/A",INDEX($BH$4:$BL$19,MATCH(AY$2,$BG$4:$BG$19,0),MATCH(Worksheet!$C$11,$BH$3:$BL$3,0)))</f>
        <v>N/A</v>
      </c>
      <c r="AZ4" s="63" t="str">
        <f>IF(Worksheet!$C$11="","N/A",INDEX($BH$4:$BL$19,MATCH(AZ$2,$BG$4:$BG$19,0),MATCH(Worksheet!$C$11,$BH$3:$BL$3,0)))</f>
        <v>N/A</v>
      </c>
      <c r="BA4" s="63" t="str">
        <f>IF(Worksheet!$C$11="","N/A",INDEX($BH$4:$BL$19,MATCH(BA$2,$BG$4:$BG$19,0),MATCH(Worksheet!$C$11,$BH$3:$BL$3,0)))</f>
        <v>N/A</v>
      </c>
      <c r="BB4" s="63" t="str">
        <f>IF(Worksheet!$C$11="","N/A",INDEX($BH$4:$BL$19,MATCH(BB$2,$BG$4:$BG$19,0),MATCH(Worksheet!$C$11,$BH$3:$BL$3,0)))</f>
        <v>N/A</v>
      </c>
      <c r="BC4" s="63" t="str">
        <f>IF(Worksheet!$C$11="","N/A",INDEX($BH$4:$BL$19,MATCH(BC$2,$BG$4:$BG$19,0),MATCH(Worksheet!$C$11,$BH$3:$BL$3,0)))</f>
        <v>N/A</v>
      </c>
      <c r="BD4" s="63" t="str">
        <f>IF(Worksheet!$C$11="","N/A",INDEX($BH$4:$BL$19,MATCH(BD$2,$BG$4:$BG$19,0),MATCH(Worksheet!$C$11,$BH$3:$BL$3,0)))</f>
        <v>N/A</v>
      </c>
      <c r="BE4" s="63" t="str">
        <f>IF(Worksheet!$C$11="","N/A",INDEX($BH$4:$BL$19,MATCH(BE$2,$BG$4:$BG$19,0),MATCH(Worksheet!$C$11,$BH$3:$BL$3,0)))</f>
        <v>N/A</v>
      </c>
      <c r="BG4" s="136" t="s">
        <v>1056</v>
      </c>
      <c r="BH4" s="63">
        <v>0</v>
      </c>
      <c r="BI4" s="63">
        <v>0</v>
      </c>
      <c r="BJ4" s="63">
        <v>0.1</v>
      </c>
      <c r="BK4" s="63">
        <v>0.15</v>
      </c>
      <c r="BL4" s="63">
        <v>0.2</v>
      </c>
    </row>
    <row r="5" spans="1:64" x14ac:dyDescent="0.3">
      <c r="A5" s="62" t="s">
        <v>5</v>
      </c>
      <c r="B5" s="63">
        <v>0.03</v>
      </c>
      <c r="C5" s="63">
        <v>0.03</v>
      </c>
      <c r="D5" s="63">
        <v>0.02</v>
      </c>
      <c r="E5" s="63">
        <v>0.82</v>
      </c>
      <c r="F5" s="63">
        <v>0.63</v>
      </c>
      <c r="G5" s="63">
        <v>1.01</v>
      </c>
      <c r="H5" s="63">
        <v>1.24</v>
      </c>
      <c r="I5" s="63">
        <v>1.23</v>
      </c>
      <c r="J5" s="63">
        <v>0.81</v>
      </c>
      <c r="K5" s="63">
        <v>0.72</v>
      </c>
      <c r="L5" s="63">
        <v>0.66</v>
      </c>
      <c r="M5" s="63">
        <v>1.72</v>
      </c>
      <c r="N5" s="63">
        <v>1.71</v>
      </c>
      <c r="O5" s="63">
        <v>0.65</v>
      </c>
      <c r="P5" s="63">
        <v>0.42</v>
      </c>
      <c r="Q5" s="63">
        <v>0.56000000000000005</v>
      </c>
      <c r="R5" s="63">
        <v>1.21</v>
      </c>
      <c r="S5" s="63">
        <v>0.91</v>
      </c>
      <c r="T5" s="63">
        <v>1.81</v>
      </c>
      <c r="U5" s="63">
        <v>1.43</v>
      </c>
      <c r="V5" s="63">
        <v>0.6</v>
      </c>
      <c r="W5" s="63">
        <v>0.47</v>
      </c>
      <c r="X5" s="63">
        <v>0.9</v>
      </c>
      <c r="Y5" s="63">
        <v>0.64</v>
      </c>
      <c r="Z5" s="63">
        <v>0.75</v>
      </c>
      <c r="AA5" s="63">
        <v>0.73</v>
      </c>
      <c r="AB5" s="63">
        <v>1.1100000000000001</v>
      </c>
      <c r="AC5" s="63">
        <v>1.1100000000000001</v>
      </c>
      <c r="AD5" s="63">
        <v>0.98</v>
      </c>
      <c r="AE5" s="63">
        <v>0.19</v>
      </c>
      <c r="AF5" s="63">
        <v>1.68</v>
      </c>
      <c r="AG5" s="63">
        <v>0.98</v>
      </c>
      <c r="AH5" s="63">
        <v>1.44</v>
      </c>
      <c r="AI5" s="63">
        <v>0.54</v>
      </c>
      <c r="AJ5" s="63">
        <v>0.69</v>
      </c>
      <c r="AK5" s="63">
        <v>1.24</v>
      </c>
      <c r="AL5" s="63">
        <v>0.63</v>
      </c>
      <c r="AM5" s="63">
        <v>0.63</v>
      </c>
      <c r="AN5" s="63">
        <v>0.67</v>
      </c>
      <c r="AO5" s="63">
        <v>1.59</v>
      </c>
      <c r="AP5" s="63" t="str">
        <f>IF(Worksheet!$C$11="","N/A",INDEX($BH$4:$BL$19,MATCH(AP$2,$BG$4:$BG$19,0),MATCH(Worksheet!$C$11,$BH$3:$BL$3,0)))</f>
        <v>N/A</v>
      </c>
      <c r="AQ5" s="63" t="str">
        <f>IF(Worksheet!$C$11="","N/A",INDEX($BH$4:$BL$19,MATCH(AQ$2,$BG$4:$BG$19,0),MATCH(Worksheet!$C$11,$BH$3:$BL$3,0)))</f>
        <v>N/A</v>
      </c>
      <c r="AR5" s="63" t="str">
        <f>IF(Worksheet!$C$11="","N/A",INDEX($BH$4:$BL$19,MATCH(AR$2,$BG$4:$BG$19,0),MATCH(Worksheet!$C$11,$BH$3:$BL$3,0)))</f>
        <v>N/A</v>
      </c>
      <c r="AS5" s="63" t="str">
        <f>IF(Worksheet!$C$11="","N/A",INDEX($BH$4:$BL$19,MATCH(AS$2,$BG$4:$BG$19,0),MATCH(Worksheet!$C$11,$BH$3:$BL$3,0)))</f>
        <v>N/A</v>
      </c>
      <c r="AT5" s="63" t="str">
        <f>IF(Worksheet!$C$11="","N/A",INDEX($BH$4:$BL$19,MATCH(AT$2,$BG$4:$BG$19,0),MATCH(Worksheet!$C$11,$BH$3:$BL$3,0)))</f>
        <v>N/A</v>
      </c>
      <c r="AU5" s="63" t="str">
        <f>IF(Worksheet!$C$11="","N/A",INDEX($BH$4:$BL$19,MATCH(AU$2,$BG$4:$BG$19,0),MATCH(Worksheet!$C$11,$BH$3:$BL$3,0)))</f>
        <v>N/A</v>
      </c>
      <c r="AV5" s="63" t="str">
        <f>IF(Worksheet!$C$11="","N/A",INDEX($BH$4:$BL$19,MATCH(AV$2,$BG$4:$BG$19,0),MATCH(Worksheet!$C$11,$BH$3:$BL$3,0)))</f>
        <v>N/A</v>
      </c>
      <c r="AW5" s="63" t="str">
        <f>IF(Worksheet!$C$11="","N/A",INDEX($BH$4:$BL$19,MATCH(AW$2,$BG$4:$BG$19,0),MATCH(Worksheet!$C$11,$BH$3:$BL$3,0)))</f>
        <v>N/A</v>
      </c>
      <c r="AX5" s="63" t="str">
        <f>IF(Worksheet!$C$11="","N/A",INDEX($BH$4:$BL$19,MATCH(AX$2,$BG$4:$BG$19,0),MATCH(Worksheet!$C$11,$BH$3:$BL$3,0)))</f>
        <v>N/A</v>
      </c>
      <c r="AY5" s="63" t="str">
        <f>IF(Worksheet!$C$11="","N/A",INDEX($BH$4:$BL$19,MATCH(AY$2,$BG$4:$BG$19,0),MATCH(Worksheet!$C$11,$BH$3:$BL$3,0)))</f>
        <v>N/A</v>
      </c>
      <c r="AZ5" s="63" t="str">
        <f>IF(Worksheet!$C$11="","N/A",INDEX($BH$4:$BL$19,MATCH(AZ$2,$BG$4:$BG$19,0),MATCH(Worksheet!$C$11,$BH$3:$BL$3,0)))</f>
        <v>N/A</v>
      </c>
      <c r="BA5" s="63" t="str">
        <f>IF(Worksheet!$C$11="","N/A",INDEX($BH$4:$BL$19,MATCH(BA$2,$BG$4:$BG$19,0),MATCH(Worksheet!$C$11,$BH$3:$BL$3,0)))</f>
        <v>N/A</v>
      </c>
      <c r="BB5" s="63" t="str">
        <f>IF(Worksheet!$C$11="","N/A",INDEX($BH$4:$BL$19,MATCH(BB$2,$BG$4:$BG$19,0),MATCH(Worksheet!$C$11,$BH$3:$BL$3,0)))</f>
        <v>N/A</v>
      </c>
      <c r="BC5" s="63" t="str">
        <f>IF(Worksheet!$C$11="","N/A",INDEX($BH$4:$BL$19,MATCH(BC$2,$BG$4:$BG$19,0),MATCH(Worksheet!$C$11,$BH$3:$BL$3,0)))</f>
        <v>N/A</v>
      </c>
      <c r="BD5" s="63" t="str">
        <f>IF(Worksheet!$C$11="","N/A",INDEX($BH$4:$BL$19,MATCH(BD$2,$BG$4:$BG$19,0),MATCH(Worksheet!$C$11,$BH$3:$BL$3,0)))</f>
        <v>N/A</v>
      </c>
      <c r="BE5" s="63" t="str">
        <f>IF(Worksheet!$C$11="","N/A",INDEX($BH$4:$BL$19,MATCH(BE$2,$BG$4:$BG$19,0),MATCH(Worksheet!$C$11,$BH$3:$BL$3,0)))</f>
        <v>N/A</v>
      </c>
      <c r="BG5" s="136" t="s">
        <v>909</v>
      </c>
      <c r="BH5" s="63">
        <v>0</v>
      </c>
      <c r="BI5" s="63">
        <v>0.04</v>
      </c>
      <c r="BJ5" s="63">
        <v>0.06</v>
      </c>
      <c r="BK5" s="63">
        <v>0.1</v>
      </c>
      <c r="BL5" s="63">
        <v>0.13</v>
      </c>
    </row>
    <row r="6" spans="1:64" x14ac:dyDescent="0.3">
      <c r="A6" s="62" t="s">
        <v>3</v>
      </c>
      <c r="B6" s="63">
        <v>0.03</v>
      </c>
      <c r="C6" s="63">
        <v>0.03</v>
      </c>
      <c r="D6" s="63">
        <v>0.02</v>
      </c>
      <c r="E6" s="63">
        <v>0.43</v>
      </c>
      <c r="F6" s="63">
        <v>0.63</v>
      </c>
      <c r="G6" s="63">
        <v>1.01</v>
      </c>
      <c r="H6" s="63">
        <v>1.24</v>
      </c>
      <c r="I6" s="63">
        <v>1.23</v>
      </c>
      <c r="J6" s="63">
        <v>0.81</v>
      </c>
      <c r="K6" s="63">
        <v>0.72</v>
      </c>
      <c r="L6" s="63">
        <v>0.66</v>
      </c>
      <c r="M6" s="63">
        <v>1.72</v>
      </c>
      <c r="N6" s="63">
        <v>1.71</v>
      </c>
      <c r="O6" s="63">
        <v>0.65</v>
      </c>
      <c r="P6" s="63">
        <v>0.42</v>
      </c>
      <c r="Q6" s="63">
        <v>0.56000000000000005</v>
      </c>
      <c r="R6" s="63">
        <v>1.21</v>
      </c>
      <c r="S6" s="63">
        <v>0.91</v>
      </c>
      <c r="T6" s="63">
        <v>1.81</v>
      </c>
      <c r="U6" s="63">
        <v>1.43</v>
      </c>
      <c r="V6" s="63">
        <v>0.6</v>
      </c>
      <c r="W6" s="63">
        <v>0.47</v>
      </c>
      <c r="X6" s="63">
        <v>0.9</v>
      </c>
      <c r="Y6" s="63">
        <v>0.64</v>
      </c>
      <c r="Z6" s="63">
        <v>0.75</v>
      </c>
      <c r="AA6" s="63">
        <v>0.73</v>
      </c>
      <c r="AB6" s="63">
        <v>1.1100000000000001</v>
      </c>
      <c r="AC6" s="63">
        <v>1.1100000000000001</v>
      </c>
      <c r="AD6" s="63">
        <v>0.98</v>
      </c>
      <c r="AE6" s="63">
        <v>0.19</v>
      </c>
      <c r="AF6" s="63">
        <v>1.68</v>
      </c>
      <c r="AG6" s="63">
        <v>0.98</v>
      </c>
      <c r="AH6" s="63">
        <v>1.44</v>
      </c>
      <c r="AI6" s="63">
        <v>0.54</v>
      </c>
      <c r="AJ6" s="63">
        <v>0.69</v>
      </c>
      <c r="AK6" s="63">
        <v>1.24</v>
      </c>
      <c r="AL6" s="63">
        <v>0.63</v>
      </c>
      <c r="AM6" s="63">
        <v>0.63</v>
      </c>
      <c r="AN6" s="63">
        <v>0.67</v>
      </c>
      <c r="AO6" s="63">
        <v>1.59</v>
      </c>
      <c r="AP6" s="63" t="str">
        <f>IF(Worksheet!$C$11="","N/A",INDEX($BH$4:$BL$19,MATCH(AP$2,$BG$4:$BG$19,0),MATCH(Worksheet!$C$11,$BH$3:$BL$3,0)))</f>
        <v>N/A</v>
      </c>
      <c r="AQ6" s="63" t="str">
        <f>IF(Worksheet!$C$11="","N/A",INDEX($BH$4:$BL$19,MATCH(AQ$2,$BG$4:$BG$19,0),MATCH(Worksheet!$C$11,$BH$3:$BL$3,0)))</f>
        <v>N/A</v>
      </c>
      <c r="AR6" s="63" t="str">
        <f>IF(Worksheet!$C$11="","N/A",INDEX($BH$4:$BL$19,MATCH(AR$2,$BG$4:$BG$19,0),MATCH(Worksheet!$C$11,$BH$3:$BL$3,0)))</f>
        <v>N/A</v>
      </c>
      <c r="AS6" s="63" t="str">
        <f>IF(Worksheet!$C$11="","N/A",INDEX($BH$4:$BL$19,MATCH(AS$2,$BG$4:$BG$19,0),MATCH(Worksheet!$C$11,$BH$3:$BL$3,0)))</f>
        <v>N/A</v>
      </c>
      <c r="AT6" s="63" t="str">
        <f>IF(Worksheet!$C$11="","N/A",INDEX($BH$4:$BL$19,MATCH(AT$2,$BG$4:$BG$19,0),MATCH(Worksheet!$C$11,$BH$3:$BL$3,0)))</f>
        <v>N/A</v>
      </c>
      <c r="AU6" s="63" t="str">
        <f>IF(Worksheet!$C$11="","N/A",INDEX($BH$4:$BL$19,MATCH(AU$2,$BG$4:$BG$19,0),MATCH(Worksheet!$C$11,$BH$3:$BL$3,0)))</f>
        <v>N/A</v>
      </c>
      <c r="AV6" s="63" t="str">
        <f>IF(Worksheet!$C$11="","N/A",INDEX($BH$4:$BL$19,MATCH(AV$2,$BG$4:$BG$19,0),MATCH(Worksheet!$C$11,$BH$3:$BL$3,0)))</f>
        <v>N/A</v>
      </c>
      <c r="AW6" s="63" t="str">
        <f>IF(Worksheet!$C$11="","N/A",INDEX($BH$4:$BL$19,MATCH(AW$2,$BG$4:$BG$19,0),MATCH(Worksheet!$C$11,$BH$3:$BL$3,0)))</f>
        <v>N/A</v>
      </c>
      <c r="AX6" s="63" t="str">
        <f>IF(Worksheet!$C$11="","N/A",INDEX($BH$4:$BL$19,MATCH(AX$2,$BG$4:$BG$19,0),MATCH(Worksheet!$C$11,$BH$3:$BL$3,0)))</f>
        <v>N/A</v>
      </c>
      <c r="AY6" s="63" t="str">
        <f>IF(Worksheet!$C$11="","N/A",INDEX($BH$4:$BL$19,MATCH(AY$2,$BG$4:$BG$19,0),MATCH(Worksheet!$C$11,$BH$3:$BL$3,0)))</f>
        <v>N/A</v>
      </c>
      <c r="AZ6" s="63" t="str">
        <f>IF(Worksheet!$C$11="","N/A",INDEX($BH$4:$BL$19,MATCH(AZ$2,$BG$4:$BG$19,0),MATCH(Worksheet!$C$11,$BH$3:$BL$3,0)))</f>
        <v>N/A</v>
      </c>
      <c r="BA6" s="63" t="str">
        <f>IF(Worksheet!$C$11="","N/A",INDEX($BH$4:$BL$19,MATCH(BA$2,$BG$4:$BG$19,0),MATCH(Worksheet!$C$11,$BH$3:$BL$3,0)))</f>
        <v>N/A</v>
      </c>
      <c r="BB6" s="63" t="str">
        <f>IF(Worksheet!$C$11="","N/A",INDEX($BH$4:$BL$19,MATCH(BB$2,$BG$4:$BG$19,0),MATCH(Worksheet!$C$11,$BH$3:$BL$3,0)))</f>
        <v>N/A</v>
      </c>
      <c r="BC6" s="63" t="str">
        <f>IF(Worksheet!$C$11="","N/A",INDEX($BH$4:$BL$19,MATCH(BC$2,$BG$4:$BG$19,0),MATCH(Worksheet!$C$11,$BH$3:$BL$3,0)))</f>
        <v>N/A</v>
      </c>
      <c r="BD6" s="63" t="str">
        <f>IF(Worksheet!$C$11="","N/A",INDEX($BH$4:$BL$19,MATCH(BD$2,$BG$4:$BG$19,0),MATCH(Worksheet!$C$11,$BH$3:$BL$3,0)))</f>
        <v>N/A</v>
      </c>
      <c r="BE6" s="63" t="str">
        <f>IF(Worksheet!$C$11="","N/A",INDEX($BH$4:$BL$19,MATCH(BE$2,$BG$4:$BG$19,0),MATCH(Worksheet!$C$11,$BH$3:$BL$3,0)))</f>
        <v>N/A</v>
      </c>
      <c r="BG6" s="136" t="s">
        <v>1052</v>
      </c>
      <c r="BH6" s="63">
        <v>0</v>
      </c>
      <c r="BI6" s="63">
        <v>0.7</v>
      </c>
      <c r="BJ6" s="63">
        <v>0.7</v>
      </c>
      <c r="BK6" s="63">
        <v>0.8</v>
      </c>
      <c r="BL6" s="63">
        <v>1</v>
      </c>
    </row>
    <row r="7" spans="1:64" x14ac:dyDescent="0.3">
      <c r="A7" s="62" t="s">
        <v>1030</v>
      </c>
      <c r="B7" s="63">
        <v>0.03</v>
      </c>
      <c r="C7" s="63">
        <v>0.03</v>
      </c>
      <c r="D7" s="63">
        <v>0.02</v>
      </c>
      <c r="E7" s="63">
        <v>0.43</v>
      </c>
      <c r="F7" s="63">
        <v>0.63</v>
      </c>
      <c r="G7" s="63">
        <v>1.01</v>
      </c>
      <c r="H7" s="63">
        <v>1.24</v>
      </c>
      <c r="I7" s="63">
        <v>1.23</v>
      </c>
      <c r="J7" s="63">
        <v>0.81</v>
      </c>
      <c r="K7" s="63">
        <v>0.72</v>
      </c>
      <c r="L7" s="63">
        <v>0.66</v>
      </c>
      <c r="M7" s="63">
        <v>1.72</v>
      </c>
      <c r="N7" s="63">
        <v>1.71</v>
      </c>
      <c r="O7" s="63">
        <v>1.07</v>
      </c>
      <c r="P7" s="63">
        <v>0.42</v>
      </c>
      <c r="Q7" s="63">
        <v>0.56000000000000005</v>
      </c>
      <c r="R7" s="63">
        <v>1.21</v>
      </c>
      <c r="S7" s="63">
        <v>0.91</v>
      </c>
      <c r="T7" s="63">
        <v>1.81</v>
      </c>
      <c r="U7" s="63">
        <v>1.43</v>
      </c>
      <c r="V7" s="63">
        <v>0.6</v>
      </c>
      <c r="W7" s="63">
        <v>0.47</v>
      </c>
      <c r="X7" s="63">
        <v>0.9</v>
      </c>
      <c r="Y7" s="63">
        <v>0.64</v>
      </c>
      <c r="Z7" s="63">
        <v>0.75</v>
      </c>
      <c r="AA7" s="63">
        <v>0.73</v>
      </c>
      <c r="AB7" s="63">
        <v>1.1100000000000001</v>
      </c>
      <c r="AC7" s="63">
        <v>1.1100000000000001</v>
      </c>
      <c r="AD7" s="63">
        <v>0.98</v>
      </c>
      <c r="AE7" s="63">
        <v>0.19</v>
      </c>
      <c r="AF7" s="63">
        <v>1.68</v>
      </c>
      <c r="AG7" s="63">
        <v>0.98</v>
      </c>
      <c r="AH7" s="63">
        <v>1.44</v>
      </c>
      <c r="AI7" s="63">
        <v>0.54</v>
      </c>
      <c r="AJ7" s="63">
        <v>0.69</v>
      </c>
      <c r="AK7" s="63">
        <v>1.24</v>
      </c>
      <c r="AL7" s="63">
        <v>0.63</v>
      </c>
      <c r="AM7" s="63">
        <v>0.63</v>
      </c>
      <c r="AN7" s="63">
        <v>0.67</v>
      </c>
      <c r="AO7" s="63">
        <v>1.59</v>
      </c>
      <c r="AP7" s="63" t="str">
        <f>IF(Worksheet!$C$11="","N/A",INDEX($BH$4:$BL$19,MATCH(AP$2,$BG$4:$BG$19,0),MATCH(Worksheet!$C$11,$BH$3:$BL$3,0)))</f>
        <v>N/A</v>
      </c>
      <c r="AQ7" s="63" t="str">
        <f>IF(Worksheet!$C$11="","N/A",INDEX($BH$4:$BL$19,MATCH(AQ$2,$BG$4:$BG$19,0),MATCH(Worksheet!$C$11,$BH$3:$BL$3,0)))</f>
        <v>N/A</v>
      </c>
      <c r="AR7" s="63" t="str">
        <f>IF(Worksheet!$C$11="","N/A",INDEX($BH$4:$BL$19,MATCH(AR$2,$BG$4:$BG$19,0),MATCH(Worksheet!$C$11,$BH$3:$BL$3,0)))</f>
        <v>N/A</v>
      </c>
      <c r="AS7" s="63" t="str">
        <f>IF(Worksheet!$C$11="","N/A",INDEX($BH$4:$BL$19,MATCH(AS$2,$BG$4:$BG$19,0),MATCH(Worksheet!$C$11,$BH$3:$BL$3,0)))</f>
        <v>N/A</v>
      </c>
      <c r="AT7" s="63" t="str">
        <f>IF(Worksheet!$C$11="","N/A",INDEX($BH$4:$BL$19,MATCH(AT$2,$BG$4:$BG$19,0),MATCH(Worksheet!$C$11,$BH$3:$BL$3,0)))</f>
        <v>N/A</v>
      </c>
      <c r="AU7" s="63" t="str">
        <f>IF(Worksheet!$C$11="","N/A",INDEX($BH$4:$BL$19,MATCH(AU$2,$BG$4:$BG$19,0),MATCH(Worksheet!$C$11,$BH$3:$BL$3,0)))</f>
        <v>N/A</v>
      </c>
      <c r="AV7" s="63" t="str">
        <f>IF(Worksheet!$C$11="","N/A",INDEX($BH$4:$BL$19,MATCH(AV$2,$BG$4:$BG$19,0),MATCH(Worksheet!$C$11,$BH$3:$BL$3,0)))</f>
        <v>N/A</v>
      </c>
      <c r="AW7" s="63" t="str">
        <f>IF(Worksheet!$C$11="","N/A",INDEX($BH$4:$BL$19,MATCH(AW$2,$BG$4:$BG$19,0),MATCH(Worksheet!$C$11,$BH$3:$BL$3,0)))</f>
        <v>N/A</v>
      </c>
      <c r="AX7" s="63" t="str">
        <f>IF(Worksheet!$C$11="","N/A",INDEX($BH$4:$BL$19,MATCH(AX$2,$BG$4:$BG$19,0),MATCH(Worksheet!$C$11,$BH$3:$BL$3,0)))</f>
        <v>N/A</v>
      </c>
      <c r="AY7" s="63" t="str">
        <f>IF(Worksheet!$C$11="","N/A",INDEX($BH$4:$BL$19,MATCH(AY$2,$BG$4:$BG$19,0),MATCH(Worksheet!$C$11,$BH$3:$BL$3,0)))</f>
        <v>N/A</v>
      </c>
      <c r="AZ7" s="63" t="str">
        <f>IF(Worksheet!$C$11="","N/A",INDEX($BH$4:$BL$19,MATCH(AZ$2,$BG$4:$BG$19,0),MATCH(Worksheet!$C$11,$BH$3:$BL$3,0)))</f>
        <v>N/A</v>
      </c>
      <c r="BA7" s="63" t="str">
        <f>IF(Worksheet!$C$11="","N/A",INDEX($BH$4:$BL$19,MATCH(BA$2,$BG$4:$BG$19,0),MATCH(Worksheet!$C$11,$BH$3:$BL$3,0)))</f>
        <v>N/A</v>
      </c>
      <c r="BB7" s="63" t="str">
        <f>IF(Worksheet!$C$11="","N/A",INDEX($BH$4:$BL$19,MATCH(BB$2,$BG$4:$BG$19,0),MATCH(Worksheet!$C$11,$BH$3:$BL$3,0)))</f>
        <v>N/A</v>
      </c>
      <c r="BC7" s="63" t="str">
        <f>IF(Worksheet!$C$11="","N/A",INDEX($BH$4:$BL$19,MATCH(BC$2,$BG$4:$BG$19,0),MATCH(Worksheet!$C$11,$BH$3:$BL$3,0)))</f>
        <v>N/A</v>
      </c>
      <c r="BD7" s="63" t="str">
        <f>IF(Worksheet!$C$11="","N/A",INDEX($BH$4:$BL$19,MATCH(BD$2,$BG$4:$BG$19,0),MATCH(Worksheet!$C$11,$BH$3:$BL$3,0)))</f>
        <v>N/A</v>
      </c>
      <c r="BE7" s="63" t="str">
        <f>IF(Worksheet!$C$11="","N/A",INDEX($BH$4:$BL$19,MATCH(BE$2,$BG$4:$BG$19,0),MATCH(Worksheet!$C$11,$BH$3:$BL$3,0)))</f>
        <v>N/A</v>
      </c>
      <c r="BG7" s="136" t="s">
        <v>1053</v>
      </c>
      <c r="BH7" s="63">
        <v>0</v>
      </c>
      <c r="BI7" s="63">
        <v>0.14000000000000001</v>
      </c>
      <c r="BJ7" s="63">
        <v>0.14000000000000001</v>
      </c>
      <c r="BK7" s="63">
        <v>0.16</v>
      </c>
      <c r="BL7" s="63">
        <v>0.2</v>
      </c>
    </row>
    <row r="8" spans="1:64" x14ac:dyDescent="0.3">
      <c r="A8" s="62" t="s">
        <v>1031</v>
      </c>
      <c r="B8" s="63">
        <v>0.03</v>
      </c>
      <c r="C8" s="63">
        <v>0.03</v>
      </c>
      <c r="D8" s="63">
        <v>0.02</v>
      </c>
      <c r="E8" s="63">
        <v>0.43</v>
      </c>
      <c r="F8" s="63">
        <v>0.63</v>
      </c>
      <c r="G8" s="63">
        <v>1.01</v>
      </c>
      <c r="H8" s="63">
        <v>1.24</v>
      </c>
      <c r="I8" s="63">
        <v>1.23</v>
      </c>
      <c r="J8" s="63">
        <v>0.81</v>
      </c>
      <c r="K8" s="63">
        <v>0.72</v>
      </c>
      <c r="L8" s="63">
        <v>0.66</v>
      </c>
      <c r="M8" s="63">
        <v>1.72</v>
      </c>
      <c r="N8" s="63">
        <v>1.71</v>
      </c>
      <c r="O8" s="63">
        <v>0.65</v>
      </c>
      <c r="P8" s="63">
        <v>0.42</v>
      </c>
      <c r="Q8" s="63">
        <v>0.56000000000000005</v>
      </c>
      <c r="R8" s="63">
        <v>1.21</v>
      </c>
      <c r="S8" s="63">
        <v>0.91</v>
      </c>
      <c r="T8" s="63">
        <v>1.81</v>
      </c>
      <c r="U8" s="63">
        <v>1.43</v>
      </c>
      <c r="V8" s="63">
        <v>0.6</v>
      </c>
      <c r="W8" s="63">
        <v>0.47</v>
      </c>
      <c r="X8" s="63">
        <v>0.9</v>
      </c>
      <c r="Y8" s="63">
        <v>0.64</v>
      </c>
      <c r="Z8" s="63">
        <v>0.75</v>
      </c>
      <c r="AA8" s="63">
        <v>0.73</v>
      </c>
      <c r="AB8" s="63">
        <v>1.1100000000000001</v>
      </c>
      <c r="AC8" s="63">
        <v>1.1100000000000001</v>
      </c>
      <c r="AD8" s="63">
        <v>0.98</v>
      </c>
      <c r="AE8" s="63">
        <v>0.19</v>
      </c>
      <c r="AF8" s="63">
        <v>1.68</v>
      </c>
      <c r="AG8" s="63">
        <v>0.98</v>
      </c>
      <c r="AH8" s="63">
        <v>1.44</v>
      </c>
      <c r="AI8" s="63">
        <v>0.54</v>
      </c>
      <c r="AJ8" s="63">
        <v>0.69</v>
      </c>
      <c r="AK8" s="63">
        <v>1.24</v>
      </c>
      <c r="AL8" s="63">
        <v>0.63</v>
      </c>
      <c r="AM8" s="63">
        <v>0.63</v>
      </c>
      <c r="AN8" s="63">
        <v>0.67</v>
      </c>
      <c r="AO8" s="63">
        <v>1.59</v>
      </c>
      <c r="AP8" s="63" t="str">
        <f>IF(Worksheet!$C$11="","N/A",INDEX($BH$4:$BL$19,MATCH(AP$2,$BG$4:$BG$19,0),MATCH(Worksheet!$C$11,$BH$3:$BL$3,0)))</f>
        <v>N/A</v>
      </c>
      <c r="AQ8" s="63" t="str">
        <f>IF(Worksheet!$C$11="","N/A",INDEX($BH$4:$BL$19,MATCH(AQ$2,$BG$4:$BG$19,0),MATCH(Worksheet!$C$11,$BH$3:$BL$3,0)))</f>
        <v>N/A</v>
      </c>
      <c r="AR8" s="63" t="str">
        <f>IF(Worksheet!$C$11="","N/A",INDEX($BH$4:$BL$19,MATCH(AR$2,$BG$4:$BG$19,0),MATCH(Worksheet!$C$11,$BH$3:$BL$3,0)))</f>
        <v>N/A</v>
      </c>
      <c r="AS8" s="63" t="str">
        <f>IF(Worksheet!$C$11="","N/A",INDEX($BH$4:$BL$19,MATCH(AS$2,$BG$4:$BG$19,0),MATCH(Worksheet!$C$11,$BH$3:$BL$3,0)))</f>
        <v>N/A</v>
      </c>
      <c r="AT8" s="63" t="str">
        <f>IF(Worksheet!$C$11="","N/A",INDEX($BH$4:$BL$19,MATCH(AT$2,$BG$4:$BG$19,0),MATCH(Worksheet!$C$11,$BH$3:$BL$3,0)))</f>
        <v>N/A</v>
      </c>
      <c r="AU8" s="63" t="str">
        <f>IF(Worksheet!$C$11="","N/A",INDEX($BH$4:$BL$19,MATCH(AU$2,$BG$4:$BG$19,0),MATCH(Worksheet!$C$11,$BH$3:$BL$3,0)))</f>
        <v>N/A</v>
      </c>
      <c r="AV8" s="63" t="str">
        <f>IF(Worksheet!$C$11="","N/A",INDEX($BH$4:$BL$19,MATCH(AV$2,$BG$4:$BG$19,0),MATCH(Worksheet!$C$11,$BH$3:$BL$3,0)))</f>
        <v>N/A</v>
      </c>
      <c r="AW8" s="63" t="str">
        <f>IF(Worksheet!$C$11="","N/A",INDEX($BH$4:$BL$19,MATCH(AW$2,$BG$4:$BG$19,0),MATCH(Worksheet!$C$11,$BH$3:$BL$3,0)))</f>
        <v>N/A</v>
      </c>
      <c r="AX8" s="63" t="str">
        <f>IF(Worksheet!$C$11="","N/A",INDEX($BH$4:$BL$19,MATCH(AX$2,$BG$4:$BG$19,0),MATCH(Worksheet!$C$11,$BH$3:$BL$3,0)))</f>
        <v>N/A</v>
      </c>
      <c r="AY8" s="63" t="str">
        <f>IF(Worksheet!$C$11="","N/A",INDEX($BH$4:$BL$19,MATCH(AY$2,$BG$4:$BG$19,0),MATCH(Worksheet!$C$11,$BH$3:$BL$3,0)))</f>
        <v>N/A</v>
      </c>
      <c r="AZ8" s="63" t="str">
        <f>IF(Worksheet!$C$11="","N/A",INDEX($BH$4:$BL$19,MATCH(AZ$2,$BG$4:$BG$19,0),MATCH(Worksheet!$C$11,$BH$3:$BL$3,0)))</f>
        <v>N/A</v>
      </c>
      <c r="BA8" s="63" t="str">
        <f>IF(Worksheet!$C$11="","N/A",INDEX($BH$4:$BL$19,MATCH(BA$2,$BG$4:$BG$19,0),MATCH(Worksheet!$C$11,$BH$3:$BL$3,0)))</f>
        <v>N/A</v>
      </c>
      <c r="BB8" s="63" t="str">
        <f>IF(Worksheet!$C$11="","N/A",INDEX($BH$4:$BL$19,MATCH(BB$2,$BG$4:$BG$19,0),MATCH(Worksheet!$C$11,$BH$3:$BL$3,0)))</f>
        <v>N/A</v>
      </c>
      <c r="BC8" s="63" t="str">
        <f>IF(Worksheet!$C$11="","N/A",INDEX($BH$4:$BL$19,MATCH(BC$2,$BG$4:$BG$19,0),MATCH(Worksheet!$C$11,$BH$3:$BL$3,0)))</f>
        <v>N/A</v>
      </c>
      <c r="BD8" s="63" t="str">
        <f>IF(Worksheet!$C$11="","N/A",INDEX($BH$4:$BL$19,MATCH(BD$2,$BG$4:$BG$19,0),MATCH(Worksheet!$C$11,$BH$3:$BL$3,0)))</f>
        <v>N/A</v>
      </c>
      <c r="BE8" s="63" t="str">
        <f>IF(Worksheet!$C$11="","N/A",INDEX($BH$4:$BL$19,MATCH(BE$2,$BG$4:$BG$19,0),MATCH(Worksheet!$C$11,$BH$3:$BL$3,0)))</f>
        <v>N/A</v>
      </c>
      <c r="BG8" s="136" t="s">
        <v>910</v>
      </c>
      <c r="BH8" s="63">
        <v>0</v>
      </c>
      <c r="BI8" s="63">
        <v>0.14000000000000001</v>
      </c>
      <c r="BJ8" s="63">
        <v>0.14000000000000001</v>
      </c>
      <c r="BK8" s="63">
        <v>0.16</v>
      </c>
      <c r="BL8" s="63">
        <v>0.2</v>
      </c>
    </row>
    <row r="9" spans="1:64" x14ac:dyDescent="0.3">
      <c r="A9" s="62" t="s">
        <v>876</v>
      </c>
      <c r="B9" s="63">
        <v>0.03</v>
      </c>
      <c r="C9" s="63">
        <v>0.03</v>
      </c>
      <c r="D9" s="63">
        <v>0.02</v>
      </c>
      <c r="E9" s="63">
        <v>0.43</v>
      </c>
      <c r="F9" s="63">
        <v>0.63</v>
      </c>
      <c r="G9" s="63">
        <v>1.01</v>
      </c>
      <c r="H9" s="63">
        <v>1.24</v>
      </c>
      <c r="I9" s="63">
        <v>1.23</v>
      </c>
      <c r="J9" s="63">
        <v>0.81</v>
      </c>
      <c r="K9" s="63">
        <v>0.72</v>
      </c>
      <c r="L9" s="63">
        <v>0.66</v>
      </c>
      <c r="M9" s="63">
        <v>1.72</v>
      </c>
      <c r="N9" s="63">
        <v>1.71</v>
      </c>
      <c r="O9" s="63">
        <v>0.89</v>
      </c>
      <c r="P9" s="63">
        <v>0.42</v>
      </c>
      <c r="Q9" s="63">
        <v>0.56000000000000005</v>
      </c>
      <c r="R9" s="63">
        <v>1.21</v>
      </c>
      <c r="S9" s="63">
        <v>0.91</v>
      </c>
      <c r="T9" s="63">
        <v>1.81</v>
      </c>
      <c r="U9" s="63">
        <v>1.43</v>
      </c>
      <c r="V9" s="63">
        <v>0.6</v>
      </c>
      <c r="W9" s="63">
        <v>0.47</v>
      </c>
      <c r="X9" s="63">
        <v>0.9</v>
      </c>
      <c r="Y9" s="63">
        <v>0.64</v>
      </c>
      <c r="Z9" s="63">
        <v>0.75</v>
      </c>
      <c r="AA9" s="63">
        <v>0.73</v>
      </c>
      <c r="AB9" s="63">
        <v>1.1100000000000001</v>
      </c>
      <c r="AC9" s="63">
        <v>1.1100000000000001</v>
      </c>
      <c r="AD9" s="63">
        <v>0.98</v>
      </c>
      <c r="AE9" s="63">
        <v>0.19</v>
      </c>
      <c r="AF9" s="63">
        <v>1.68</v>
      </c>
      <c r="AG9" s="63">
        <v>0.98</v>
      </c>
      <c r="AH9" s="63">
        <v>1.44</v>
      </c>
      <c r="AI9" s="63">
        <v>0.54</v>
      </c>
      <c r="AJ9" s="63">
        <v>0.69</v>
      </c>
      <c r="AK9" s="63">
        <v>1.24</v>
      </c>
      <c r="AL9" s="63">
        <v>0.63</v>
      </c>
      <c r="AM9" s="63">
        <v>0.63</v>
      </c>
      <c r="AN9" s="63">
        <v>0.67</v>
      </c>
      <c r="AO9" s="63">
        <v>1.59</v>
      </c>
      <c r="AP9" s="63" t="str">
        <f>IF(Worksheet!$C$11="","N/A",INDEX($BH$4:$BL$19,MATCH(AP$2,$BG$4:$BG$19,0),MATCH(Worksheet!$C$11,$BH$3:$BL$3,0)))</f>
        <v>N/A</v>
      </c>
      <c r="AQ9" s="63" t="str">
        <f>IF(Worksheet!$C$11="","N/A",INDEX($BH$4:$BL$19,MATCH(AQ$2,$BG$4:$BG$19,0),MATCH(Worksheet!$C$11,$BH$3:$BL$3,0)))</f>
        <v>N/A</v>
      </c>
      <c r="AR9" s="63" t="str">
        <f>IF(Worksheet!$C$11="","N/A",INDEX($BH$4:$BL$19,MATCH(AR$2,$BG$4:$BG$19,0),MATCH(Worksheet!$C$11,$BH$3:$BL$3,0)))</f>
        <v>N/A</v>
      </c>
      <c r="AS9" s="63" t="str">
        <f>IF(Worksheet!$C$11="","N/A",INDEX($BH$4:$BL$19,MATCH(AS$2,$BG$4:$BG$19,0),MATCH(Worksheet!$C$11,$BH$3:$BL$3,0)))</f>
        <v>N/A</v>
      </c>
      <c r="AT9" s="63" t="str">
        <f>IF(Worksheet!$C$11="","N/A",INDEX($BH$4:$BL$19,MATCH(AT$2,$BG$4:$BG$19,0),MATCH(Worksheet!$C$11,$BH$3:$BL$3,0)))</f>
        <v>N/A</v>
      </c>
      <c r="AU9" s="63" t="str">
        <f>IF(Worksheet!$C$11="","N/A",INDEX($BH$4:$BL$19,MATCH(AU$2,$BG$4:$BG$19,0),MATCH(Worksheet!$C$11,$BH$3:$BL$3,0)))</f>
        <v>N/A</v>
      </c>
      <c r="AV9" s="63" t="str">
        <f>IF(Worksheet!$C$11="","N/A",INDEX($BH$4:$BL$19,MATCH(AV$2,$BG$4:$BG$19,0),MATCH(Worksheet!$C$11,$BH$3:$BL$3,0)))</f>
        <v>N/A</v>
      </c>
      <c r="AW9" s="63" t="str">
        <f>IF(Worksheet!$C$11="","N/A",INDEX($BH$4:$BL$19,MATCH(AW$2,$BG$4:$BG$19,0),MATCH(Worksheet!$C$11,$BH$3:$BL$3,0)))</f>
        <v>N/A</v>
      </c>
      <c r="AX9" s="63" t="str">
        <f>IF(Worksheet!$C$11="","N/A",INDEX($BH$4:$BL$19,MATCH(AX$2,$BG$4:$BG$19,0),MATCH(Worksheet!$C$11,$BH$3:$BL$3,0)))</f>
        <v>N/A</v>
      </c>
      <c r="AY9" s="63" t="str">
        <f>IF(Worksheet!$C$11="","N/A",INDEX($BH$4:$BL$19,MATCH(AY$2,$BG$4:$BG$19,0),MATCH(Worksheet!$C$11,$BH$3:$BL$3,0)))</f>
        <v>N/A</v>
      </c>
      <c r="AZ9" s="63" t="str">
        <f>IF(Worksheet!$C$11="","N/A",INDEX($BH$4:$BL$19,MATCH(AZ$2,$BG$4:$BG$19,0),MATCH(Worksheet!$C$11,$BH$3:$BL$3,0)))</f>
        <v>N/A</v>
      </c>
      <c r="BA9" s="63" t="str">
        <f>IF(Worksheet!$C$11="","N/A",INDEX($BH$4:$BL$19,MATCH(BA$2,$BG$4:$BG$19,0),MATCH(Worksheet!$C$11,$BH$3:$BL$3,0)))</f>
        <v>N/A</v>
      </c>
      <c r="BB9" s="63" t="str">
        <f>IF(Worksheet!$C$11="","N/A",INDEX($BH$4:$BL$19,MATCH(BB$2,$BG$4:$BG$19,0),MATCH(Worksheet!$C$11,$BH$3:$BL$3,0)))</f>
        <v>N/A</v>
      </c>
      <c r="BC9" s="63" t="str">
        <f>IF(Worksheet!$C$11="","N/A",INDEX($BH$4:$BL$19,MATCH(BC$2,$BG$4:$BG$19,0),MATCH(Worksheet!$C$11,$BH$3:$BL$3,0)))</f>
        <v>N/A</v>
      </c>
      <c r="BD9" s="63" t="str">
        <f>IF(Worksheet!$C$11="","N/A",INDEX($BH$4:$BL$19,MATCH(BD$2,$BG$4:$BG$19,0),MATCH(Worksheet!$C$11,$BH$3:$BL$3,0)))</f>
        <v>N/A</v>
      </c>
      <c r="BE9" s="63" t="str">
        <f>IF(Worksheet!$C$11="","N/A",INDEX($BH$4:$BL$19,MATCH(BE$2,$BG$4:$BG$19,0),MATCH(Worksheet!$C$11,$BH$3:$BL$3,0)))</f>
        <v>N/A</v>
      </c>
      <c r="BG9" s="136" t="s">
        <v>911</v>
      </c>
      <c r="BH9" s="63">
        <v>0</v>
      </c>
      <c r="BI9" s="63">
        <v>0.14000000000000001</v>
      </c>
      <c r="BJ9" s="63">
        <v>0.14000000000000001</v>
      </c>
      <c r="BK9" s="63">
        <v>0.16</v>
      </c>
      <c r="BL9" s="63">
        <v>0.2</v>
      </c>
    </row>
    <row r="10" spans="1:64" x14ac:dyDescent="0.3">
      <c r="A10" s="62" t="s">
        <v>877</v>
      </c>
      <c r="B10" s="63">
        <v>0.03</v>
      </c>
      <c r="C10" s="63">
        <v>0.03</v>
      </c>
      <c r="D10" s="63">
        <v>0.02</v>
      </c>
      <c r="E10" s="63">
        <v>0.43</v>
      </c>
      <c r="F10" s="63">
        <v>0.63</v>
      </c>
      <c r="G10" s="63">
        <v>1.01</v>
      </c>
      <c r="H10" s="63">
        <v>1.24</v>
      </c>
      <c r="I10" s="63">
        <v>1.23</v>
      </c>
      <c r="J10" s="63">
        <v>0.81</v>
      </c>
      <c r="K10" s="63">
        <v>0.72</v>
      </c>
      <c r="L10" s="63">
        <v>0.66</v>
      </c>
      <c r="M10" s="63">
        <v>1.72</v>
      </c>
      <c r="N10" s="63">
        <v>1.71</v>
      </c>
      <c r="O10" s="63">
        <v>0.65</v>
      </c>
      <c r="P10" s="63">
        <v>0.42</v>
      </c>
      <c r="Q10" s="63">
        <v>0.56000000000000005</v>
      </c>
      <c r="R10" s="63">
        <v>1.21</v>
      </c>
      <c r="S10" s="63">
        <v>0.91</v>
      </c>
      <c r="T10" s="63">
        <v>1.81</v>
      </c>
      <c r="U10" s="63">
        <v>1.43</v>
      </c>
      <c r="V10" s="63">
        <v>0.6</v>
      </c>
      <c r="W10" s="63">
        <v>0.47</v>
      </c>
      <c r="X10" s="63">
        <v>0.9</v>
      </c>
      <c r="Y10" s="63">
        <v>0.64</v>
      </c>
      <c r="Z10" s="63">
        <v>0.75</v>
      </c>
      <c r="AA10" s="63">
        <v>0.73</v>
      </c>
      <c r="AB10" s="63">
        <v>1.1100000000000001</v>
      </c>
      <c r="AC10" s="63">
        <v>1.1100000000000001</v>
      </c>
      <c r="AD10" s="63">
        <v>0.98</v>
      </c>
      <c r="AE10" s="63">
        <v>0.19</v>
      </c>
      <c r="AF10" s="63">
        <v>1.68</v>
      </c>
      <c r="AG10" s="63">
        <v>0.98</v>
      </c>
      <c r="AH10" s="63">
        <v>1.44</v>
      </c>
      <c r="AI10" s="63">
        <v>0.54</v>
      </c>
      <c r="AJ10" s="63">
        <v>0.69</v>
      </c>
      <c r="AK10" s="63">
        <v>1.24</v>
      </c>
      <c r="AL10" s="63">
        <v>0.63</v>
      </c>
      <c r="AM10" s="63">
        <v>0.63</v>
      </c>
      <c r="AN10" s="63">
        <v>0.67</v>
      </c>
      <c r="AO10" s="63">
        <v>1.59</v>
      </c>
      <c r="AP10" s="63" t="str">
        <f>IF(Worksheet!$C$11="","N/A",INDEX($BH$4:$BL$19,MATCH(AP$2,$BG$4:$BG$19,0),MATCH(Worksheet!$C$11,$BH$3:$BL$3,0)))</f>
        <v>N/A</v>
      </c>
      <c r="AQ10" s="63" t="str">
        <f>IF(Worksheet!$C$11="","N/A",INDEX($BH$4:$BL$19,MATCH(AQ$2,$BG$4:$BG$19,0),MATCH(Worksheet!$C$11,$BH$3:$BL$3,0)))</f>
        <v>N/A</v>
      </c>
      <c r="AR10" s="63" t="str">
        <f>IF(Worksheet!$C$11="","N/A",INDEX($BH$4:$BL$19,MATCH(AR$2,$BG$4:$BG$19,0),MATCH(Worksheet!$C$11,$BH$3:$BL$3,0)))</f>
        <v>N/A</v>
      </c>
      <c r="AS10" s="63" t="str">
        <f>IF(Worksheet!$C$11="","N/A",INDEX($BH$4:$BL$19,MATCH(AS$2,$BG$4:$BG$19,0),MATCH(Worksheet!$C$11,$BH$3:$BL$3,0)))</f>
        <v>N/A</v>
      </c>
      <c r="AT10" s="63" t="str">
        <f>IF(Worksheet!$C$11="","N/A",INDEX($BH$4:$BL$19,MATCH(AT$2,$BG$4:$BG$19,0),MATCH(Worksheet!$C$11,$BH$3:$BL$3,0)))</f>
        <v>N/A</v>
      </c>
      <c r="AU10" s="63" t="str">
        <f>IF(Worksheet!$C$11="","N/A",INDEX($BH$4:$BL$19,MATCH(AU$2,$BG$4:$BG$19,0),MATCH(Worksheet!$C$11,$BH$3:$BL$3,0)))</f>
        <v>N/A</v>
      </c>
      <c r="AV10" s="63" t="str">
        <f>IF(Worksheet!$C$11="","N/A",INDEX($BH$4:$BL$19,MATCH(AV$2,$BG$4:$BG$19,0),MATCH(Worksheet!$C$11,$BH$3:$BL$3,0)))</f>
        <v>N/A</v>
      </c>
      <c r="AW10" s="63" t="str">
        <f>IF(Worksheet!$C$11="","N/A",INDEX($BH$4:$BL$19,MATCH(AW$2,$BG$4:$BG$19,0),MATCH(Worksheet!$C$11,$BH$3:$BL$3,0)))</f>
        <v>N/A</v>
      </c>
      <c r="AX10" s="63" t="str">
        <f>IF(Worksheet!$C$11="","N/A",INDEX($BH$4:$BL$19,MATCH(AX$2,$BG$4:$BG$19,0),MATCH(Worksheet!$C$11,$BH$3:$BL$3,0)))</f>
        <v>N/A</v>
      </c>
      <c r="AY10" s="63" t="str">
        <f>IF(Worksheet!$C$11="","N/A",INDEX($BH$4:$BL$19,MATCH(AY$2,$BG$4:$BG$19,0),MATCH(Worksheet!$C$11,$BH$3:$BL$3,0)))</f>
        <v>N/A</v>
      </c>
      <c r="AZ10" s="63" t="str">
        <f>IF(Worksheet!$C$11="","N/A",INDEX($BH$4:$BL$19,MATCH(AZ$2,$BG$4:$BG$19,0),MATCH(Worksheet!$C$11,$BH$3:$BL$3,0)))</f>
        <v>N/A</v>
      </c>
      <c r="BA10" s="63" t="str">
        <f>IF(Worksheet!$C$11="","N/A",INDEX($BH$4:$BL$19,MATCH(BA$2,$BG$4:$BG$19,0),MATCH(Worksheet!$C$11,$BH$3:$BL$3,0)))</f>
        <v>N/A</v>
      </c>
      <c r="BB10" s="63" t="str">
        <f>IF(Worksheet!$C$11="","N/A",INDEX($BH$4:$BL$19,MATCH(BB$2,$BG$4:$BG$19,0),MATCH(Worksheet!$C$11,$BH$3:$BL$3,0)))</f>
        <v>N/A</v>
      </c>
      <c r="BC10" s="63" t="str">
        <f>IF(Worksheet!$C$11="","N/A",INDEX($BH$4:$BL$19,MATCH(BC$2,$BG$4:$BG$19,0),MATCH(Worksheet!$C$11,$BH$3:$BL$3,0)))</f>
        <v>N/A</v>
      </c>
      <c r="BD10" s="63" t="str">
        <f>IF(Worksheet!$C$11="","N/A",INDEX($BH$4:$BL$19,MATCH(BD$2,$BG$4:$BG$19,0),MATCH(Worksheet!$C$11,$BH$3:$BL$3,0)))</f>
        <v>N/A</v>
      </c>
      <c r="BE10" s="63" t="str">
        <f>IF(Worksheet!$C$11="","N/A",INDEX($BH$4:$BL$19,MATCH(BE$2,$BG$4:$BG$19,0),MATCH(Worksheet!$C$11,$BH$3:$BL$3,0)))</f>
        <v>N/A</v>
      </c>
      <c r="BG10" s="136" t="s">
        <v>912</v>
      </c>
      <c r="BH10" s="63">
        <v>0</v>
      </c>
      <c r="BI10" s="63">
        <v>0.75</v>
      </c>
      <c r="BJ10" s="63">
        <v>1</v>
      </c>
      <c r="BK10" s="63">
        <v>1</v>
      </c>
      <c r="BL10" s="63">
        <v>1</v>
      </c>
    </row>
    <row r="11" spans="1:64" x14ac:dyDescent="0.3">
      <c r="A11" s="62" t="s">
        <v>2</v>
      </c>
      <c r="B11" s="63">
        <v>0.03</v>
      </c>
      <c r="C11" s="63">
        <v>0.03</v>
      </c>
      <c r="D11" s="63">
        <v>0.02</v>
      </c>
      <c r="E11" s="63">
        <v>0.43</v>
      </c>
      <c r="F11" s="63">
        <v>0.63</v>
      </c>
      <c r="G11" s="63">
        <v>1.01</v>
      </c>
      <c r="H11" s="63">
        <v>1.24</v>
      </c>
      <c r="I11" s="63">
        <v>1.23</v>
      </c>
      <c r="J11" s="63">
        <v>0.81</v>
      </c>
      <c r="K11" s="63">
        <v>0.72</v>
      </c>
      <c r="L11" s="63">
        <v>0.66</v>
      </c>
      <c r="M11" s="63">
        <v>1.72</v>
      </c>
      <c r="N11" s="63">
        <v>1.71</v>
      </c>
      <c r="O11" s="63">
        <v>0.65</v>
      </c>
      <c r="P11" s="63">
        <v>0.42</v>
      </c>
      <c r="Q11" s="63">
        <v>0.56000000000000005</v>
      </c>
      <c r="R11" s="63">
        <v>1.21</v>
      </c>
      <c r="S11" s="63">
        <v>0.91</v>
      </c>
      <c r="T11" s="63">
        <v>1.81</v>
      </c>
      <c r="U11" s="63">
        <v>1.43</v>
      </c>
      <c r="V11" s="63">
        <v>0.6</v>
      </c>
      <c r="W11" s="63">
        <v>0.47</v>
      </c>
      <c r="X11" s="63">
        <v>0.9</v>
      </c>
      <c r="Y11" s="63">
        <v>0.64</v>
      </c>
      <c r="Z11" s="63">
        <v>0.75</v>
      </c>
      <c r="AA11" s="63">
        <v>0.73</v>
      </c>
      <c r="AB11" s="63">
        <v>1.1100000000000001</v>
      </c>
      <c r="AC11" s="63">
        <v>1.1100000000000001</v>
      </c>
      <c r="AD11" s="63">
        <v>0.98</v>
      </c>
      <c r="AE11" s="63">
        <v>0.19</v>
      </c>
      <c r="AF11" s="63">
        <v>1.68</v>
      </c>
      <c r="AG11" s="63">
        <v>0.98</v>
      </c>
      <c r="AH11" s="63">
        <v>1.44</v>
      </c>
      <c r="AI11" s="63">
        <v>0.54</v>
      </c>
      <c r="AJ11" s="63">
        <v>0.69</v>
      </c>
      <c r="AK11" s="63">
        <v>1.24</v>
      </c>
      <c r="AL11" s="63">
        <v>0.63</v>
      </c>
      <c r="AM11" s="63">
        <v>0.63</v>
      </c>
      <c r="AN11" s="63">
        <v>0.67</v>
      </c>
      <c r="AO11" s="63">
        <v>1.59</v>
      </c>
      <c r="AP11" s="63" t="str">
        <f>IF(Worksheet!$C$11="","N/A",INDEX($BH$4:$BL$19,MATCH(AP$2,$BG$4:$BG$19,0),MATCH(Worksheet!$C$11,$BH$3:$BL$3,0)))</f>
        <v>N/A</v>
      </c>
      <c r="AQ11" s="63" t="str">
        <f>IF(Worksheet!$C$11="","N/A",INDEX($BH$4:$BL$19,MATCH(AQ$2,$BG$4:$BG$19,0),MATCH(Worksheet!$C$11,$BH$3:$BL$3,0)))</f>
        <v>N/A</v>
      </c>
      <c r="AR11" s="63" t="str">
        <f>IF(Worksheet!$C$11="","N/A",INDEX($BH$4:$BL$19,MATCH(AR$2,$BG$4:$BG$19,0),MATCH(Worksheet!$C$11,$BH$3:$BL$3,0)))</f>
        <v>N/A</v>
      </c>
      <c r="AS11" s="63" t="str">
        <f>IF(Worksheet!$C$11="","N/A",INDEX($BH$4:$BL$19,MATCH(AS$2,$BG$4:$BG$19,0),MATCH(Worksheet!$C$11,$BH$3:$BL$3,0)))</f>
        <v>N/A</v>
      </c>
      <c r="AT11" s="63" t="str">
        <f>IF(Worksheet!$C$11="","N/A",INDEX($BH$4:$BL$19,MATCH(AT$2,$BG$4:$BG$19,0),MATCH(Worksheet!$C$11,$BH$3:$BL$3,0)))</f>
        <v>N/A</v>
      </c>
      <c r="AU11" s="63" t="str">
        <f>IF(Worksheet!$C$11="","N/A",INDEX($BH$4:$BL$19,MATCH(AU$2,$BG$4:$BG$19,0),MATCH(Worksheet!$C$11,$BH$3:$BL$3,0)))</f>
        <v>N/A</v>
      </c>
      <c r="AV11" s="63" t="str">
        <f>IF(Worksheet!$C$11="","N/A",INDEX($BH$4:$BL$19,MATCH(AV$2,$BG$4:$BG$19,0),MATCH(Worksheet!$C$11,$BH$3:$BL$3,0)))</f>
        <v>N/A</v>
      </c>
      <c r="AW11" s="63" t="str">
        <f>IF(Worksheet!$C$11="","N/A",INDEX($BH$4:$BL$19,MATCH(AW$2,$BG$4:$BG$19,0),MATCH(Worksheet!$C$11,$BH$3:$BL$3,0)))</f>
        <v>N/A</v>
      </c>
      <c r="AX11" s="63" t="str">
        <f>IF(Worksheet!$C$11="","N/A",INDEX($BH$4:$BL$19,MATCH(AX$2,$BG$4:$BG$19,0),MATCH(Worksheet!$C$11,$BH$3:$BL$3,0)))</f>
        <v>N/A</v>
      </c>
      <c r="AY11" s="63" t="str">
        <f>IF(Worksheet!$C$11="","N/A",INDEX($BH$4:$BL$19,MATCH(AY$2,$BG$4:$BG$19,0),MATCH(Worksheet!$C$11,$BH$3:$BL$3,0)))</f>
        <v>N/A</v>
      </c>
      <c r="AZ11" s="63" t="str">
        <f>IF(Worksheet!$C$11="","N/A",INDEX($BH$4:$BL$19,MATCH(AZ$2,$BG$4:$BG$19,0),MATCH(Worksheet!$C$11,$BH$3:$BL$3,0)))</f>
        <v>N/A</v>
      </c>
      <c r="BA11" s="63" t="str">
        <f>IF(Worksheet!$C$11="","N/A",INDEX($BH$4:$BL$19,MATCH(BA$2,$BG$4:$BG$19,0),MATCH(Worksheet!$C$11,$BH$3:$BL$3,0)))</f>
        <v>N/A</v>
      </c>
      <c r="BB11" s="63" t="str">
        <f>IF(Worksheet!$C$11="","N/A",INDEX($BH$4:$BL$19,MATCH(BB$2,$BG$4:$BG$19,0),MATCH(Worksheet!$C$11,$BH$3:$BL$3,0)))</f>
        <v>N/A</v>
      </c>
      <c r="BC11" s="63" t="str">
        <f>IF(Worksheet!$C$11="","N/A",INDEX($BH$4:$BL$19,MATCH(BC$2,$BG$4:$BG$19,0),MATCH(Worksheet!$C$11,$BH$3:$BL$3,0)))</f>
        <v>N/A</v>
      </c>
      <c r="BD11" s="63" t="str">
        <f>IF(Worksheet!$C$11="","N/A",INDEX($BH$4:$BL$19,MATCH(BD$2,$BG$4:$BG$19,0),MATCH(Worksheet!$C$11,$BH$3:$BL$3,0)))</f>
        <v>N/A</v>
      </c>
      <c r="BE11" s="63" t="str">
        <f>IF(Worksheet!$C$11="","N/A",INDEX($BH$4:$BL$19,MATCH(BE$2,$BG$4:$BG$19,0),MATCH(Worksheet!$C$11,$BH$3:$BL$3,0)))</f>
        <v>N/A</v>
      </c>
      <c r="BG11" s="136" t="s">
        <v>1047</v>
      </c>
      <c r="BH11" s="63">
        <v>0</v>
      </c>
      <c r="BI11" s="63">
        <v>0.15</v>
      </c>
      <c r="BJ11" s="63">
        <v>0.15</v>
      </c>
      <c r="BK11" s="63">
        <v>0.2</v>
      </c>
      <c r="BL11" s="63">
        <v>0.3</v>
      </c>
    </row>
    <row r="12" spans="1:64" x14ac:dyDescent="0.3">
      <c r="A12" s="62" t="s">
        <v>890</v>
      </c>
      <c r="B12" s="63">
        <v>0.03</v>
      </c>
      <c r="C12" s="63">
        <v>0.03</v>
      </c>
      <c r="D12" s="63">
        <v>0.02</v>
      </c>
      <c r="E12" s="63">
        <v>0.43</v>
      </c>
      <c r="F12" s="63">
        <v>0.63</v>
      </c>
      <c r="G12" s="63">
        <v>1.01</v>
      </c>
      <c r="H12" s="63">
        <v>1.24</v>
      </c>
      <c r="I12" s="63">
        <v>1.23</v>
      </c>
      <c r="J12" s="63">
        <v>0.81</v>
      </c>
      <c r="K12" s="63">
        <v>0.72</v>
      </c>
      <c r="L12" s="63">
        <v>0.66</v>
      </c>
      <c r="M12" s="63">
        <v>1.72</v>
      </c>
      <c r="N12" s="63">
        <v>1.71</v>
      </c>
      <c r="O12" s="63">
        <v>0.65</v>
      </c>
      <c r="P12" s="63">
        <v>0.42</v>
      </c>
      <c r="Q12" s="63">
        <v>0.56000000000000005</v>
      </c>
      <c r="R12" s="63">
        <v>1.21</v>
      </c>
      <c r="S12" s="63">
        <v>0.91</v>
      </c>
      <c r="T12" s="63">
        <v>1.81</v>
      </c>
      <c r="U12" s="63">
        <v>1.43</v>
      </c>
      <c r="V12" s="63">
        <v>0.6</v>
      </c>
      <c r="W12" s="63">
        <v>0.47</v>
      </c>
      <c r="X12" s="63">
        <v>0.9</v>
      </c>
      <c r="Y12" s="63">
        <v>0.64</v>
      </c>
      <c r="Z12" s="63">
        <v>0.75</v>
      </c>
      <c r="AA12" s="63">
        <v>0.73</v>
      </c>
      <c r="AB12" s="63">
        <v>1.1100000000000001</v>
      </c>
      <c r="AC12" s="63">
        <v>1.1100000000000001</v>
      </c>
      <c r="AD12" s="63">
        <v>0.98</v>
      </c>
      <c r="AE12" s="63">
        <v>0.19</v>
      </c>
      <c r="AF12" s="63">
        <v>1.68</v>
      </c>
      <c r="AG12" s="63">
        <v>0.98</v>
      </c>
      <c r="AH12" s="63">
        <v>1.44</v>
      </c>
      <c r="AI12" s="63">
        <v>0.54</v>
      </c>
      <c r="AJ12" s="63">
        <v>0.69</v>
      </c>
      <c r="AK12" s="63">
        <v>1.24</v>
      </c>
      <c r="AL12" s="63">
        <v>0.63</v>
      </c>
      <c r="AM12" s="63">
        <v>0.63</v>
      </c>
      <c r="AN12" s="63">
        <v>0.67</v>
      </c>
      <c r="AO12" s="63">
        <v>1.59</v>
      </c>
      <c r="AP12" s="63" t="str">
        <f>IF(Worksheet!$C$11="","N/A",INDEX($BH$4:$BL$19,MATCH(AP$2,$BG$4:$BG$19,0),MATCH(Worksheet!$C$11,$BH$3:$BL$3,0)))</f>
        <v>N/A</v>
      </c>
      <c r="AQ12" s="63" t="str">
        <f>IF(Worksheet!$C$11="","N/A",INDEX($BH$4:$BL$19,MATCH(AQ$2,$BG$4:$BG$19,0),MATCH(Worksheet!$C$11,$BH$3:$BL$3,0)))</f>
        <v>N/A</v>
      </c>
      <c r="AR12" s="63" t="str">
        <f>IF(Worksheet!$C$11="","N/A",INDEX($BH$4:$BL$19,MATCH(AR$2,$BG$4:$BG$19,0),MATCH(Worksheet!$C$11,$BH$3:$BL$3,0)))</f>
        <v>N/A</v>
      </c>
      <c r="AS12" s="63" t="str">
        <f>IF(Worksheet!$C$11="","N/A",INDEX($BH$4:$BL$19,MATCH(AS$2,$BG$4:$BG$19,0),MATCH(Worksheet!$C$11,$BH$3:$BL$3,0)))</f>
        <v>N/A</v>
      </c>
      <c r="AT12" s="63" t="str">
        <f>IF(Worksheet!$C$11="","N/A",INDEX($BH$4:$BL$19,MATCH(AT$2,$BG$4:$BG$19,0),MATCH(Worksheet!$C$11,$BH$3:$BL$3,0)))</f>
        <v>N/A</v>
      </c>
      <c r="AU12" s="63" t="str">
        <f>IF(Worksheet!$C$11="","N/A",INDEX($BH$4:$BL$19,MATCH(AU$2,$BG$4:$BG$19,0),MATCH(Worksheet!$C$11,$BH$3:$BL$3,0)))</f>
        <v>N/A</v>
      </c>
      <c r="AV12" s="63" t="str">
        <f>IF(Worksheet!$C$11="","N/A",INDEX($BH$4:$BL$19,MATCH(AV$2,$BG$4:$BG$19,0),MATCH(Worksheet!$C$11,$BH$3:$BL$3,0)))</f>
        <v>N/A</v>
      </c>
      <c r="AW12" s="63" t="str">
        <f>IF(Worksheet!$C$11="","N/A",INDEX($BH$4:$BL$19,MATCH(AW$2,$BG$4:$BG$19,0),MATCH(Worksheet!$C$11,$BH$3:$BL$3,0)))</f>
        <v>N/A</v>
      </c>
      <c r="AX12" s="63" t="str">
        <f>IF(Worksheet!$C$11="","N/A",INDEX($BH$4:$BL$19,MATCH(AX$2,$BG$4:$BG$19,0),MATCH(Worksheet!$C$11,$BH$3:$BL$3,0)))</f>
        <v>N/A</v>
      </c>
      <c r="AY12" s="63" t="str">
        <f>IF(Worksheet!$C$11="","N/A",INDEX($BH$4:$BL$19,MATCH(AY$2,$BG$4:$BG$19,0),MATCH(Worksheet!$C$11,$BH$3:$BL$3,0)))</f>
        <v>N/A</v>
      </c>
      <c r="AZ12" s="63" t="str">
        <f>IF(Worksheet!$C$11="","N/A",INDEX($BH$4:$BL$19,MATCH(AZ$2,$BG$4:$BG$19,0),MATCH(Worksheet!$C$11,$BH$3:$BL$3,0)))</f>
        <v>N/A</v>
      </c>
      <c r="BA12" s="63" t="str">
        <f>IF(Worksheet!$C$11="","N/A",INDEX($BH$4:$BL$19,MATCH(BA$2,$BG$4:$BG$19,0),MATCH(Worksheet!$C$11,$BH$3:$BL$3,0)))</f>
        <v>N/A</v>
      </c>
      <c r="BB12" s="63" t="str">
        <f>IF(Worksheet!$C$11="","N/A",INDEX($BH$4:$BL$19,MATCH(BB$2,$BG$4:$BG$19,0),MATCH(Worksheet!$C$11,$BH$3:$BL$3,0)))</f>
        <v>N/A</v>
      </c>
      <c r="BC12" s="63" t="str">
        <f>IF(Worksheet!$C$11="","N/A",INDEX($BH$4:$BL$19,MATCH(BC$2,$BG$4:$BG$19,0),MATCH(Worksheet!$C$11,$BH$3:$BL$3,0)))</f>
        <v>N/A</v>
      </c>
      <c r="BD12" s="63" t="str">
        <f>IF(Worksheet!$C$11="","N/A",INDEX($BH$4:$BL$19,MATCH(BD$2,$BG$4:$BG$19,0),MATCH(Worksheet!$C$11,$BH$3:$BL$3,0)))</f>
        <v>N/A</v>
      </c>
      <c r="BE12" s="63" t="str">
        <f>IF(Worksheet!$C$11="","N/A",INDEX($BH$4:$BL$19,MATCH(BE$2,$BG$4:$BG$19,0),MATCH(Worksheet!$C$11,$BH$3:$BL$3,0)))</f>
        <v>N/A</v>
      </c>
      <c r="BG12" s="136" t="s">
        <v>1048</v>
      </c>
      <c r="BH12" s="63">
        <v>0</v>
      </c>
      <c r="BI12" s="63">
        <v>0.04</v>
      </c>
      <c r="BJ12" s="63">
        <v>0.05</v>
      </c>
      <c r="BK12" s="63">
        <v>0.05</v>
      </c>
      <c r="BL12" s="63">
        <v>0.05</v>
      </c>
    </row>
    <row r="13" spans="1:64" x14ac:dyDescent="0.3">
      <c r="A13" s="62" t="s">
        <v>1</v>
      </c>
      <c r="B13" s="63">
        <v>0.03</v>
      </c>
      <c r="C13" s="63">
        <v>0.03</v>
      </c>
      <c r="D13" s="63">
        <v>0.02</v>
      </c>
      <c r="E13" s="63">
        <v>0.65</v>
      </c>
      <c r="F13" s="63">
        <v>0.63</v>
      </c>
      <c r="G13" s="63">
        <v>1.01</v>
      </c>
      <c r="H13" s="63">
        <v>1.24</v>
      </c>
      <c r="I13" s="63">
        <v>1.23</v>
      </c>
      <c r="J13" s="63">
        <v>0.81</v>
      </c>
      <c r="K13" s="63">
        <v>0.72</v>
      </c>
      <c r="L13" s="63">
        <v>0.66</v>
      </c>
      <c r="M13" s="63">
        <v>1.72</v>
      </c>
      <c r="N13" s="63">
        <v>1.71</v>
      </c>
      <c r="O13" s="63">
        <v>0.65</v>
      </c>
      <c r="P13" s="63">
        <v>0.42</v>
      </c>
      <c r="Q13" s="63">
        <v>0.56000000000000005</v>
      </c>
      <c r="R13" s="63">
        <v>1.21</v>
      </c>
      <c r="S13" s="63">
        <v>0.91</v>
      </c>
      <c r="T13" s="63">
        <v>1.81</v>
      </c>
      <c r="U13" s="63">
        <v>1.43</v>
      </c>
      <c r="V13" s="63">
        <v>0.6</v>
      </c>
      <c r="W13" s="63">
        <v>0.47</v>
      </c>
      <c r="X13" s="63">
        <v>0.9</v>
      </c>
      <c r="Y13" s="63">
        <v>0.64</v>
      </c>
      <c r="Z13" s="63">
        <v>0.75</v>
      </c>
      <c r="AA13" s="63">
        <v>0.73</v>
      </c>
      <c r="AB13" s="63">
        <v>1.1100000000000001</v>
      </c>
      <c r="AC13" s="63">
        <v>1.1100000000000001</v>
      </c>
      <c r="AD13" s="63">
        <v>0.98</v>
      </c>
      <c r="AE13" s="63">
        <v>0.19</v>
      </c>
      <c r="AF13" s="63">
        <v>1.68</v>
      </c>
      <c r="AG13" s="63">
        <v>0.98</v>
      </c>
      <c r="AH13" s="63">
        <v>1.44</v>
      </c>
      <c r="AI13" s="63">
        <v>0.54</v>
      </c>
      <c r="AJ13" s="63">
        <v>0.69</v>
      </c>
      <c r="AK13" s="63">
        <v>1.24</v>
      </c>
      <c r="AL13" s="63">
        <v>0.63</v>
      </c>
      <c r="AM13" s="63">
        <v>0.63</v>
      </c>
      <c r="AN13" s="63">
        <v>0.67</v>
      </c>
      <c r="AO13" s="63">
        <v>1.59</v>
      </c>
      <c r="AP13" s="63" t="str">
        <f>IF(Worksheet!$C$11="","N/A",INDEX($BH$4:$BL$19,MATCH(AP$2,$BG$4:$BG$19,0),MATCH(Worksheet!$C$11,$BH$3:$BL$3,0)))</f>
        <v>N/A</v>
      </c>
      <c r="AQ13" s="63" t="str">
        <f>IF(Worksheet!$C$11="","N/A",INDEX($BH$4:$BL$19,MATCH(AQ$2,$BG$4:$BG$19,0),MATCH(Worksheet!$C$11,$BH$3:$BL$3,0)))</f>
        <v>N/A</v>
      </c>
      <c r="AR13" s="63" t="str">
        <f>IF(Worksheet!$C$11="","N/A",INDEX($BH$4:$BL$19,MATCH(AR$2,$BG$4:$BG$19,0),MATCH(Worksheet!$C$11,$BH$3:$BL$3,0)))</f>
        <v>N/A</v>
      </c>
      <c r="AS13" s="63" t="str">
        <f>IF(Worksheet!$C$11="","N/A",INDEX($BH$4:$BL$19,MATCH(AS$2,$BG$4:$BG$19,0),MATCH(Worksheet!$C$11,$BH$3:$BL$3,0)))</f>
        <v>N/A</v>
      </c>
      <c r="AT13" s="63" t="str">
        <f>IF(Worksheet!$C$11="","N/A",INDEX($BH$4:$BL$19,MATCH(AT$2,$BG$4:$BG$19,0),MATCH(Worksheet!$C$11,$BH$3:$BL$3,0)))</f>
        <v>N/A</v>
      </c>
      <c r="AU13" s="63" t="str">
        <f>IF(Worksheet!$C$11="","N/A",INDEX($BH$4:$BL$19,MATCH(AU$2,$BG$4:$BG$19,0),MATCH(Worksheet!$C$11,$BH$3:$BL$3,0)))</f>
        <v>N/A</v>
      </c>
      <c r="AV13" s="63" t="str">
        <f>IF(Worksheet!$C$11="","N/A",INDEX($BH$4:$BL$19,MATCH(AV$2,$BG$4:$BG$19,0),MATCH(Worksheet!$C$11,$BH$3:$BL$3,0)))</f>
        <v>N/A</v>
      </c>
      <c r="AW13" s="63" t="str">
        <f>IF(Worksheet!$C$11="","N/A",INDEX($BH$4:$BL$19,MATCH(AW$2,$BG$4:$BG$19,0),MATCH(Worksheet!$C$11,$BH$3:$BL$3,0)))</f>
        <v>N/A</v>
      </c>
      <c r="AX13" s="63" t="str">
        <f>IF(Worksheet!$C$11="","N/A",INDEX($BH$4:$BL$19,MATCH(AX$2,$BG$4:$BG$19,0),MATCH(Worksheet!$C$11,$BH$3:$BL$3,0)))</f>
        <v>N/A</v>
      </c>
      <c r="AY13" s="63" t="str">
        <f>IF(Worksheet!$C$11="","N/A",INDEX($BH$4:$BL$19,MATCH(AY$2,$BG$4:$BG$19,0),MATCH(Worksheet!$C$11,$BH$3:$BL$3,0)))</f>
        <v>N/A</v>
      </c>
      <c r="AZ13" s="63" t="str">
        <f>IF(Worksheet!$C$11="","N/A",INDEX($BH$4:$BL$19,MATCH(AZ$2,$BG$4:$BG$19,0),MATCH(Worksheet!$C$11,$BH$3:$BL$3,0)))</f>
        <v>N/A</v>
      </c>
      <c r="BA13" s="63" t="str">
        <f>IF(Worksheet!$C$11="","N/A",INDEX($BH$4:$BL$19,MATCH(BA$2,$BG$4:$BG$19,0),MATCH(Worksheet!$C$11,$BH$3:$BL$3,0)))</f>
        <v>N/A</v>
      </c>
      <c r="BB13" s="63" t="str">
        <f>IF(Worksheet!$C$11="","N/A",INDEX($BH$4:$BL$19,MATCH(BB$2,$BG$4:$BG$19,0),MATCH(Worksheet!$C$11,$BH$3:$BL$3,0)))</f>
        <v>N/A</v>
      </c>
      <c r="BC13" s="63" t="str">
        <f>IF(Worksheet!$C$11="","N/A",INDEX($BH$4:$BL$19,MATCH(BC$2,$BG$4:$BG$19,0),MATCH(Worksheet!$C$11,$BH$3:$BL$3,0)))</f>
        <v>N/A</v>
      </c>
      <c r="BD13" s="63" t="str">
        <f>IF(Worksheet!$C$11="","N/A",INDEX($BH$4:$BL$19,MATCH(BD$2,$BG$4:$BG$19,0),MATCH(Worksheet!$C$11,$BH$3:$BL$3,0)))</f>
        <v>N/A</v>
      </c>
      <c r="BE13" s="63" t="str">
        <f>IF(Worksheet!$C$11="","N/A",INDEX($BH$4:$BL$19,MATCH(BE$2,$BG$4:$BG$19,0),MATCH(Worksheet!$C$11,$BH$3:$BL$3,0)))</f>
        <v>N/A</v>
      </c>
      <c r="BG13" s="136" t="s">
        <v>913</v>
      </c>
      <c r="BH13" s="63">
        <v>0</v>
      </c>
      <c r="BI13" s="63">
        <v>20</v>
      </c>
      <c r="BJ13" s="63">
        <v>20</v>
      </c>
      <c r="BK13" s="63">
        <v>30</v>
      </c>
      <c r="BL13" s="63">
        <v>30</v>
      </c>
    </row>
    <row r="14" spans="1:64" x14ac:dyDescent="0.3">
      <c r="A14" s="62" t="s">
        <v>891</v>
      </c>
      <c r="B14" s="63">
        <v>0.03</v>
      </c>
      <c r="C14" s="63">
        <v>0.03</v>
      </c>
      <c r="D14" s="63">
        <v>0.02</v>
      </c>
      <c r="E14" s="63">
        <v>0.43</v>
      </c>
      <c r="F14" s="63">
        <v>0.63</v>
      </c>
      <c r="G14" s="63">
        <v>1.01</v>
      </c>
      <c r="H14" s="63">
        <v>1.24</v>
      </c>
      <c r="I14" s="63">
        <v>1.23</v>
      </c>
      <c r="J14" s="63">
        <v>0.81</v>
      </c>
      <c r="K14" s="63">
        <v>0.72</v>
      </c>
      <c r="L14" s="63">
        <v>0.66</v>
      </c>
      <c r="M14" s="63">
        <v>1.72</v>
      </c>
      <c r="N14" s="63">
        <v>1.71</v>
      </c>
      <c r="O14" s="63">
        <v>0.65</v>
      </c>
      <c r="P14" s="63">
        <v>0.42</v>
      </c>
      <c r="Q14" s="63">
        <v>0.56000000000000005</v>
      </c>
      <c r="R14" s="63">
        <v>1.21</v>
      </c>
      <c r="S14" s="63">
        <v>0.91</v>
      </c>
      <c r="T14" s="63">
        <v>1.81</v>
      </c>
      <c r="U14" s="63">
        <v>1.43</v>
      </c>
      <c r="V14" s="63">
        <v>0.6</v>
      </c>
      <c r="W14" s="63">
        <v>0.47</v>
      </c>
      <c r="X14" s="63">
        <v>0.9</v>
      </c>
      <c r="Y14" s="63">
        <v>0.64</v>
      </c>
      <c r="Z14" s="63">
        <v>0.75</v>
      </c>
      <c r="AA14" s="63">
        <v>0.92</v>
      </c>
      <c r="AB14" s="63">
        <v>1.1100000000000001</v>
      </c>
      <c r="AC14" s="63">
        <v>1.1100000000000001</v>
      </c>
      <c r="AD14" s="63">
        <v>0.98</v>
      </c>
      <c r="AE14" s="63">
        <v>0.19</v>
      </c>
      <c r="AF14" s="63">
        <v>1.68</v>
      </c>
      <c r="AG14" s="63">
        <v>0.98</v>
      </c>
      <c r="AH14" s="63">
        <v>1.44</v>
      </c>
      <c r="AI14" s="63">
        <v>0.54</v>
      </c>
      <c r="AJ14" s="63">
        <v>0.69</v>
      </c>
      <c r="AK14" s="63">
        <v>1.24</v>
      </c>
      <c r="AL14" s="63">
        <v>0.63</v>
      </c>
      <c r="AM14" s="63">
        <v>0.63</v>
      </c>
      <c r="AN14" s="63">
        <v>0.67</v>
      </c>
      <c r="AO14" s="63">
        <v>1.59</v>
      </c>
      <c r="AP14" s="63" t="str">
        <f>IF(Worksheet!$C$11="","N/A",INDEX($BH$4:$BL$19,MATCH(AP$2,$BG$4:$BG$19,0),MATCH(Worksheet!$C$11,$BH$3:$BL$3,0)))</f>
        <v>N/A</v>
      </c>
      <c r="AQ14" s="63" t="str">
        <f>IF(Worksheet!$C$11="","N/A",INDEX($BH$4:$BL$19,MATCH(AQ$2,$BG$4:$BG$19,0),MATCH(Worksheet!$C$11,$BH$3:$BL$3,0)))</f>
        <v>N/A</v>
      </c>
      <c r="AR14" s="63" t="str">
        <f>IF(Worksheet!$C$11="","N/A",INDEX($BH$4:$BL$19,MATCH(AR$2,$BG$4:$BG$19,0),MATCH(Worksheet!$C$11,$BH$3:$BL$3,0)))</f>
        <v>N/A</v>
      </c>
      <c r="AS14" s="63" t="str">
        <f>IF(Worksheet!$C$11="","N/A",INDEX($BH$4:$BL$19,MATCH(AS$2,$BG$4:$BG$19,0),MATCH(Worksheet!$C$11,$BH$3:$BL$3,0)))</f>
        <v>N/A</v>
      </c>
      <c r="AT14" s="63" t="str">
        <f>IF(Worksheet!$C$11="","N/A",INDEX($BH$4:$BL$19,MATCH(AT$2,$BG$4:$BG$19,0),MATCH(Worksheet!$C$11,$BH$3:$BL$3,0)))</f>
        <v>N/A</v>
      </c>
      <c r="AU14" s="63" t="str">
        <f>IF(Worksheet!$C$11="","N/A",INDEX($BH$4:$BL$19,MATCH(AU$2,$BG$4:$BG$19,0),MATCH(Worksheet!$C$11,$BH$3:$BL$3,0)))</f>
        <v>N/A</v>
      </c>
      <c r="AV14" s="63" t="str">
        <f>IF(Worksheet!$C$11="","N/A",INDEX($BH$4:$BL$19,MATCH(AV$2,$BG$4:$BG$19,0),MATCH(Worksheet!$C$11,$BH$3:$BL$3,0)))</f>
        <v>N/A</v>
      </c>
      <c r="AW14" s="63" t="str">
        <f>IF(Worksheet!$C$11="","N/A",INDEX($BH$4:$BL$19,MATCH(AW$2,$BG$4:$BG$19,0),MATCH(Worksheet!$C$11,$BH$3:$BL$3,0)))</f>
        <v>N/A</v>
      </c>
      <c r="AX14" s="63" t="str">
        <f>IF(Worksheet!$C$11="","N/A",INDEX($BH$4:$BL$19,MATCH(AX$2,$BG$4:$BG$19,0),MATCH(Worksheet!$C$11,$BH$3:$BL$3,0)))</f>
        <v>N/A</v>
      </c>
      <c r="AY14" s="63" t="str">
        <f>IF(Worksheet!$C$11="","N/A",INDEX($BH$4:$BL$19,MATCH(AY$2,$BG$4:$BG$19,0),MATCH(Worksheet!$C$11,$BH$3:$BL$3,0)))</f>
        <v>N/A</v>
      </c>
      <c r="AZ14" s="63" t="str">
        <f>IF(Worksheet!$C$11="","N/A",INDEX($BH$4:$BL$19,MATCH(AZ$2,$BG$4:$BG$19,0),MATCH(Worksheet!$C$11,$BH$3:$BL$3,0)))</f>
        <v>N/A</v>
      </c>
      <c r="BA14" s="63" t="str">
        <f>IF(Worksheet!$C$11="","N/A",INDEX($BH$4:$BL$19,MATCH(BA$2,$BG$4:$BG$19,0),MATCH(Worksheet!$C$11,$BH$3:$BL$3,0)))</f>
        <v>N/A</v>
      </c>
      <c r="BB14" s="63" t="str">
        <f>IF(Worksheet!$C$11="","N/A",INDEX($BH$4:$BL$19,MATCH(BB$2,$BG$4:$BG$19,0),MATCH(Worksheet!$C$11,$BH$3:$BL$3,0)))</f>
        <v>N/A</v>
      </c>
      <c r="BC14" s="63" t="str">
        <f>IF(Worksheet!$C$11="","N/A",INDEX($BH$4:$BL$19,MATCH(BC$2,$BG$4:$BG$19,0),MATCH(Worksheet!$C$11,$BH$3:$BL$3,0)))</f>
        <v>N/A</v>
      </c>
      <c r="BD14" s="63" t="str">
        <f>IF(Worksheet!$C$11="","N/A",INDEX($BH$4:$BL$19,MATCH(BD$2,$BG$4:$BG$19,0),MATCH(Worksheet!$C$11,$BH$3:$BL$3,0)))</f>
        <v>N/A</v>
      </c>
      <c r="BE14" s="63" t="str">
        <f>IF(Worksheet!$C$11="","N/A",INDEX($BH$4:$BL$19,MATCH(BE$2,$BG$4:$BG$19,0),MATCH(Worksheet!$C$11,$BH$3:$BL$3,0)))</f>
        <v>N/A</v>
      </c>
      <c r="BG14" s="136" t="s">
        <v>914</v>
      </c>
      <c r="BH14" s="63">
        <v>0</v>
      </c>
      <c r="BI14" s="63">
        <v>20</v>
      </c>
      <c r="BJ14" s="63">
        <v>20</v>
      </c>
      <c r="BK14" s="63">
        <v>20</v>
      </c>
      <c r="BL14" s="63">
        <v>20</v>
      </c>
    </row>
    <row r="15" spans="1:64" x14ac:dyDescent="0.3">
      <c r="A15" s="62" t="s">
        <v>878</v>
      </c>
      <c r="B15" s="63">
        <v>0.03</v>
      </c>
      <c r="C15" s="63">
        <v>0.03</v>
      </c>
      <c r="D15" s="63">
        <v>0.02</v>
      </c>
      <c r="E15" s="63">
        <v>0.43</v>
      </c>
      <c r="F15" s="63">
        <v>0.63</v>
      </c>
      <c r="G15" s="63">
        <v>1.01</v>
      </c>
      <c r="H15" s="63">
        <v>1.24</v>
      </c>
      <c r="I15" s="63">
        <v>1.23</v>
      </c>
      <c r="J15" s="63">
        <v>0.81</v>
      </c>
      <c r="K15" s="63">
        <v>0.72</v>
      </c>
      <c r="L15" s="63">
        <v>0.99</v>
      </c>
      <c r="M15" s="63">
        <v>1.72</v>
      </c>
      <c r="N15" s="63">
        <v>1.71</v>
      </c>
      <c r="O15" s="63">
        <v>0.65</v>
      </c>
      <c r="P15" s="63">
        <v>0.42</v>
      </c>
      <c r="Q15" s="63">
        <v>0.56000000000000005</v>
      </c>
      <c r="R15" s="63">
        <v>1.21</v>
      </c>
      <c r="S15" s="63">
        <v>0.91</v>
      </c>
      <c r="T15" s="63">
        <v>1.81</v>
      </c>
      <c r="U15" s="63">
        <v>1.43</v>
      </c>
      <c r="V15" s="63">
        <v>0.6</v>
      </c>
      <c r="W15" s="63">
        <v>0.47</v>
      </c>
      <c r="X15" s="63">
        <v>0.9</v>
      </c>
      <c r="Y15" s="63">
        <v>0.64</v>
      </c>
      <c r="Z15" s="63">
        <v>0.75</v>
      </c>
      <c r="AA15" s="63">
        <v>0.92</v>
      </c>
      <c r="AB15" s="63">
        <v>1.1100000000000001</v>
      </c>
      <c r="AC15" s="63">
        <v>1.1100000000000001</v>
      </c>
      <c r="AD15" s="63">
        <v>0.98</v>
      </c>
      <c r="AE15" s="63">
        <v>0.19</v>
      </c>
      <c r="AF15" s="63">
        <v>1.68</v>
      </c>
      <c r="AG15" s="63">
        <v>0.98</v>
      </c>
      <c r="AH15" s="63">
        <v>1.44</v>
      </c>
      <c r="AI15" s="63">
        <v>0.54</v>
      </c>
      <c r="AJ15" s="63">
        <v>0.69</v>
      </c>
      <c r="AK15" s="63">
        <v>1.24</v>
      </c>
      <c r="AL15" s="63">
        <v>0.63</v>
      </c>
      <c r="AM15" s="63">
        <v>0.63</v>
      </c>
      <c r="AN15" s="63">
        <v>0.67</v>
      </c>
      <c r="AO15" s="63">
        <v>1.59</v>
      </c>
      <c r="AP15" s="63" t="str">
        <f>IF(Worksheet!$C$11="","N/A",INDEX($BH$4:$BL$19,MATCH(AP$2,$BG$4:$BG$19,0),MATCH(Worksheet!$C$11,$BH$3:$BL$3,0)))</f>
        <v>N/A</v>
      </c>
      <c r="AQ15" s="63" t="str">
        <f>IF(Worksheet!$C$11="","N/A",INDEX($BH$4:$BL$19,MATCH(AQ$2,$BG$4:$BG$19,0),MATCH(Worksheet!$C$11,$BH$3:$BL$3,0)))</f>
        <v>N/A</v>
      </c>
      <c r="AR15" s="63" t="str">
        <f>IF(Worksheet!$C$11="","N/A",INDEX($BH$4:$BL$19,MATCH(AR$2,$BG$4:$BG$19,0),MATCH(Worksheet!$C$11,$BH$3:$BL$3,0)))</f>
        <v>N/A</v>
      </c>
      <c r="AS15" s="63" t="str">
        <f>IF(Worksheet!$C$11="","N/A",INDEX($BH$4:$BL$19,MATCH(AS$2,$BG$4:$BG$19,0),MATCH(Worksheet!$C$11,$BH$3:$BL$3,0)))</f>
        <v>N/A</v>
      </c>
      <c r="AT15" s="63" t="str">
        <f>IF(Worksheet!$C$11="","N/A",INDEX($BH$4:$BL$19,MATCH(AT$2,$BG$4:$BG$19,0),MATCH(Worksheet!$C$11,$BH$3:$BL$3,0)))</f>
        <v>N/A</v>
      </c>
      <c r="AU15" s="63" t="str">
        <f>IF(Worksheet!$C$11="","N/A",INDEX($BH$4:$BL$19,MATCH(AU$2,$BG$4:$BG$19,0),MATCH(Worksheet!$C$11,$BH$3:$BL$3,0)))</f>
        <v>N/A</v>
      </c>
      <c r="AV15" s="63" t="str">
        <f>IF(Worksheet!$C$11="","N/A",INDEX($BH$4:$BL$19,MATCH(AV$2,$BG$4:$BG$19,0),MATCH(Worksheet!$C$11,$BH$3:$BL$3,0)))</f>
        <v>N/A</v>
      </c>
      <c r="AW15" s="63" t="str">
        <f>IF(Worksheet!$C$11="","N/A",INDEX($BH$4:$BL$19,MATCH(AW$2,$BG$4:$BG$19,0),MATCH(Worksheet!$C$11,$BH$3:$BL$3,0)))</f>
        <v>N/A</v>
      </c>
      <c r="AX15" s="63" t="str">
        <f>IF(Worksheet!$C$11="","N/A",INDEX($BH$4:$BL$19,MATCH(AX$2,$BG$4:$BG$19,0),MATCH(Worksheet!$C$11,$BH$3:$BL$3,0)))</f>
        <v>N/A</v>
      </c>
      <c r="AY15" s="63" t="str">
        <f>IF(Worksheet!$C$11="","N/A",INDEX($BH$4:$BL$19,MATCH(AY$2,$BG$4:$BG$19,0),MATCH(Worksheet!$C$11,$BH$3:$BL$3,0)))</f>
        <v>N/A</v>
      </c>
      <c r="AZ15" s="63" t="str">
        <f>IF(Worksheet!$C$11="","N/A",INDEX($BH$4:$BL$19,MATCH(AZ$2,$BG$4:$BG$19,0),MATCH(Worksheet!$C$11,$BH$3:$BL$3,0)))</f>
        <v>N/A</v>
      </c>
      <c r="BA15" s="63" t="str">
        <f>IF(Worksheet!$C$11="","N/A",INDEX($BH$4:$BL$19,MATCH(BA$2,$BG$4:$BG$19,0),MATCH(Worksheet!$C$11,$BH$3:$BL$3,0)))</f>
        <v>N/A</v>
      </c>
      <c r="BB15" s="63" t="str">
        <f>IF(Worksheet!$C$11="","N/A",INDEX($BH$4:$BL$19,MATCH(BB$2,$BG$4:$BG$19,0),MATCH(Worksheet!$C$11,$BH$3:$BL$3,0)))</f>
        <v>N/A</v>
      </c>
      <c r="BC15" s="63" t="str">
        <f>IF(Worksheet!$C$11="","N/A",INDEX($BH$4:$BL$19,MATCH(BC$2,$BG$4:$BG$19,0),MATCH(Worksheet!$C$11,$BH$3:$BL$3,0)))</f>
        <v>N/A</v>
      </c>
      <c r="BD15" s="63" t="str">
        <f>IF(Worksheet!$C$11="","N/A",INDEX($BH$4:$BL$19,MATCH(BD$2,$BG$4:$BG$19,0),MATCH(Worksheet!$C$11,$BH$3:$BL$3,0)))</f>
        <v>N/A</v>
      </c>
      <c r="BE15" s="63" t="str">
        <f>IF(Worksheet!$C$11="","N/A",INDEX($BH$4:$BL$19,MATCH(BE$2,$BG$4:$BG$19,0),MATCH(Worksheet!$C$11,$BH$3:$BL$3,0)))</f>
        <v>N/A</v>
      </c>
      <c r="BG15" s="136" t="s">
        <v>1049</v>
      </c>
      <c r="BH15" s="63">
        <v>0</v>
      </c>
      <c r="BI15" s="63">
        <v>0.25</v>
      </c>
      <c r="BJ15" s="63">
        <v>0.25</v>
      </c>
      <c r="BK15" s="63">
        <v>0.4</v>
      </c>
      <c r="BL15" s="63">
        <v>0.4</v>
      </c>
    </row>
    <row r="16" spans="1:64" x14ac:dyDescent="0.3">
      <c r="A16" s="62" t="s">
        <v>8</v>
      </c>
      <c r="B16" s="63">
        <v>0.03</v>
      </c>
      <c r="C16" s="63">
        <v>0.03</v>
      </c>
      <c r="D16" s="63">
        <v>0.02</v>
      </c>
      <c r="E16" s="63">
        <v>0.43</v>
      </c>
      <c r="F16" s="63">
        <v>0.63</v>
      </c>
      <c r="G16" s="63">
        <v>1.01</v>
      </c>
      <c r="H16" s="63">
        <v>1.24</v>
      </c>
      <c r="I16" s="63">
        <v>1.23</v>
      </c>
      <c r="J16" s="63">
        <v>0.81</v>
      </c>
      <c r="K16" s="63">
        <v>0.72</v>
      </c>
      <c r="L16" s="63">
        <v>0.66</v>
      </c>
      <c r="M16" s="63">
        <v>1.72</v>
      </c>
      <c r="N16" s="63">
        <v>1.71</v>
      </c>
      <c r="O16" s="63">
        <v>0.65</v>
      </c>
      <c r="P16" s="63">
        <v>0.42</v>
      </c>
      <c r="Q16" s="63">
        <v>0.56000000000000005</v>
      </c>
      <c r="R16" s="63">
        <v>1.21</v>
      </c>
      <c r="S16" s="63">
        <v>0.91</v>
      </c>
      <c r="T16" s="63">
        <v>1.81</v>
      </c>
      <c r="U16" s="63">
        <v>1.43</v>
      </c>
      <c r="V16" s="63">
        <v>0.6</v>
      </c>
      <c r="W16" s="63">
        <v>0.47</v>
      </c>
      <c r="X16" s="63">
        <v>1.06</v>
      </c>
      <c r="Y16" s="63">
        <v>0.64</v>
      </c>
      <c r="Z16" s="63">
        <v>0.75</v>
      </c>
      <c r="AA16" s="63">
        <v>0.73</v>
      </c>
      <c r="AB16" s="63">
        <v>1.1100000000000001</v>
      </c>
      <c r="AC16" s="63">
        <v>1.1100000000000001</v>
      </c>
      <c r="AD16" s="63">
        <v>0.98</v>
      </c>
      <c r="AE16" s="63">
        <v>0.19</v>
      </c>
      <c r="AF16" s="63">
        <v>1.68</v>
      </c>
      <c r="AG16" s="63">
        <v>0.98</v>
      </c>
      <c r="AH16" s="63">
        <v>1.44</v>
      </c>
      <c r="AI16" s="63">
        <v>0.54</v>
      </c>
      <c r="AJ16" s="63">
        <v>0.69</v>
      </c>
      <c r="AK16" s="63">
        <v>1.24</v>
      </c>
      <c r="AL16" s="63">
        <v>0.63</v>
      </c>
      <c r="AM16" s="63">
        <v>0.63</v>
      </c>
      <c r="AN16" s="63">
        <v>0.67</v>
      </c>
      <c r="AO16" s="63">
        <v>1.59</v>
      </c>
      <c r="AP16" s="63" t="str">
        <f>IF(Worksheet!$C$11="","N/A",INDEX($BH$4:$BL$19,MATCH(AP$2,$BG$4:$BG$19,0),MATCH(Worksheet!$C$11,$BH$3:$BL$3,0)))</f>
        <v>N/A</v>
      </c>
      <c r="AQ16" s="63" t="str">
        <f>IF(Worksheet!$C$11="","N/A",INDEX($BH$4:$BL$19,MATCH(AQ$2,$BG$4:$BG$19,0),MATCH(Worksheet!$C$11,$BH$3:$BL$3,0)))</f>
        <v>N/A</v>
      </c>
      <c r="AR16" s="63" t="str">
        <f>IF(Worksheet!$C$11="","N/A",INDEX($BH$4:$BL$19,MATCH(AR$2,$BG$4:$BG$19,0),MATCH(Worksheet!$C$11,$BH$3:$BL$3,0)))</f>
        <v>N/A</v>
      </c>
      <c r="AS16" s="63" t="str">
        <f>IF(Worksheet!$C$11="","N/A",INDEX($BH$4:$BL$19,MATCH(AS$2,$BG$4:$BG$19,0),MATCH(Worksheet!$C$11,$BH$3:$BL$3,0)))</f>
        <v>N/A</v>
      </c>
      <c r="AT16" s="63" t="str">
        <f>IF(Worksheet!$C$11="","N/A",INDEX($BH$4:$BL$19,MATCH(AT$2,$BG$4:$BG$19,0),MATCH(Worksheet!$C$11,$BH$3:$BL$3,0)))</f>
        <v>N/A</v>
      </c>
      <c r="AU16" s="63" t="str">
        <f>IF(Worksheet!$C$11="","N/A",INDEX($BH$4:$BL$19,MATCH(AU$2,$BG$4:$BG$19,0),MATCH(Worksheet!$C$11,$BH$3:$BL$3,0)))</f>
        <v>N/A</v>
      </c>
      <c r="AV16" s="63" t="str">
        <f>IF(Worksheet!$C$11="","N/A",INDEX($BH$4:$BL$19,MATCH(AV$2,$BG$4:$BG$19,0),MATCH(Worksheet!$C$11,$BH$3:$BL$3,0)))</f>
        <v>N/A</v>
      </c>
      <c r="AW16" s="63" t="str">
        <f>IF(Worksheet!$C$11="","N/A",INDEX($BH$4:$BL$19,MATCH(AW$2,$BG$4:$BG$19,0),MATCH(Worksheet!$C$11,$BH$3:$BL$3,0)))</f>
        <v>N/A</v>
      </c>
      <c r="AX16" s="63" t="str">
        <f>IF(Worksheet!$C$11="","N/A",INDEX($BH$4:$BL$19,MATCH(AX$2,$BG$4:$BG$19,0),MATCH(Worksheet!$C$11,$BH$3:$BL$3,0)))</f>
        <v>N/A</v>
      </c>
      <c r="AY16" s="63" t="str">
        <f>IF(Worksheet!$C$11="","N/A",INDEX($BH$4:$BL$19,MATCH(AY$2,$BG$4:$BG$19,0),MATCH(Worksheet!$C$11,$BH$3:$BL$3,0)))</f>
        <v>N/A</v>
      </c>
      <c r="AZ16" s="63" t="str">
        <f>IF(Worksheet!$C$11="","N/A",INDEX($BH$4:$BL$19,MATCH(AZ$2,$BG$4:$BG$19,0),MATCH(Worksheet!$C$11,$BH$3:$BL$3,0)))</f>
        <v>N/A</v>
      </c>
      <c r="BA16" s="63" t="str">
        <f>IF(Worksheet!$C$11="","N/A",INDEX($BH$4:$BL$19,MATCH(BA$2,$BG$4:$BG$19,0),MATCH(Worksheet!$C$11,$BH$3:$BL$3,0)))</f>
        <v>N/A</v>
      </c>
      <c r="BB16" s="63" t="str">
        <f>IF(Worksheet!$C$11="","N/A",INDEX($BH$4:$BL$19,MATCH(BB$2,$BG$4:$BG$19,0),MATCH(Worksheet!$C$11,$BH$3:$BL$3,0)))</f>
        <v>N/A</v>
      </c>
      <c r="BC16" s="63" t="str">
        <f>IF(Worksheet!$C$11="","N/A",INDEX($BH$4:$BL$19,MATCH(BC$2,$BG$4:$BG$19,0),MATCH(Worksheet!$C$11,$BH$3:$BL$3,0)))</f>
        <v>N/A</v>
      </c>
      <c r="BD16" s="63" t="str">
        <f>IF(Worksheet!$C$11="","N/A",INDEX($BH$4:$BL$19,MATCH(BD$2,$BG$4:$BG$19,0),MATCH(Worksheet!$C$11,$BH$3:$BL$3,0)))</f>
        <v>N/A</v>
      </c>
      <c r="BE16" s="63" t="str">
        <f>IF(Worksheet!$C$11="","N/A",INDEX($BH$4:$BL$19,MATCH(BE$2,$BG$4:$BG$19,0),MATCH(Worksheet!$C$11,$BH$3:$BL$3,0)))</f>
        <v>N/A</v>
      </c>
      <c r="BG16" s="136" t="s">
        <v>1050</v>
      </c>
      <c r="BH16" s="63">
        <v>0</v>
      </c>
      <c r="BI16" s="63">
        <v>0.5</v>
      </c>
      <c r="BJ16" s="63">
        <v>0.5</v>
      </c>
      <c r="BK16" s="63">
        <v>0.5</v>
      </c>
      <c r="BL16" s="63">
        <v>0.5</v>
      </c>
    </row>
    <row r="17" spans="1:64" x14ac:dyDescent="0.3">
      <c r="A17" s="62" t="s">
        <v>6</v>
      </c>
      <c r="B17" s="63">
        <v>0.03</v>
      </c>
      <c r="C17" s="63">
        <v>0.03</v>
      </c>
      <c r="D17" s="63">
        <v>0.02</v>
      </c>
      <c r="E17" s="63">
        <v>0.43</v>
      </c>
      <c r="F17" s="63">
        <v>0.63</v>
      </c>
      <c r="G17" s="63">
        <v>1.01</v>
      </c>
      <c r="H17" s="63">
        <v>1.24</v>
      </c>
      <c r="I17" s="63">
        <v>1.23</v>
      </c>
      <c r="J17" s="63">
        <v>0.81</v>
      </c>
      <c r="K17" s="63">
        <v>0.72</v>
      </c>
      <c r="L17" s="63">
        <v>0.66</v>
      </c>
      <c r="M17" s="63">
        <v>1.72</v>
      </c>
      <c r="N17" s="63">
        <v>1.71</v>
      </c>
      <c r="O17" s="63">
        <v>0.65</v>
      </c>
      <c r="P17" s="63">
        <v>0.42</v>
      </c>
      <c r="Q17" s="63">
        <v>0.56000000000000005</v>
      </c>
      <c r="R17" s="63">
        <v>1.21</v>
      </c>
      <c r="S17" s="63">
        <v>0.91</v>
      </c>
      <c r="T17" s="63">
        <v>1.81</v>
      </c>
      <c r="U17" s="63">
        <v>1.43</v>
      </c>
      <c r="V17" s="63">
        <v>0.6</v>
      </c>
      <c r="W17" s="63">
        <v>0.47</v>
      </c>
      <c r="X17" s="63">
        <v>0.9</v>
      </c>
      <c r="Y17" s="63">
        <v>0.64</v>
      </c>
      <c r="Z17" s="63">
        <v>0.75</v>
      </c>
      <c r="AA17" s="63">
        <v>0.73</v>
      </c>
      <c r="AB17" s="63">
        <v>1.1100000000000001</v>
      </c>
      <c r="AC17" s="63">
        <v>1.1100000000000001</v>
      </c>
      <c r="AD17" s="63">
        <v>0.98</v>
      </c>
      <c r="AE17" s="63">
        <v>0.19</v>
      </c>
      <c r="AF17" s="63">
        <v>1.68</v>
      </c>
      <c r="AG17" s="63">
        <v>0.98</v>
      </c>
      <c r="AH17" s="63">
        <v>1.44</v>
      </c>
      <c r="AI17" s="63">
        <v>0.54</v>
      </c>
      <c r="AJ17" s="63">
        <v>0.69</v>
      </c>
      <c r="AK17" s="63">
        <v>1.24</v>
      </c>
      <c r="AL17" s="63">
        <v>0.63</v>
      </c>
      <c r="AM17" s="63">
        <v>0.63</v>
      </c>
      <c r="AN17" s="63">
        <v>0.67</v>
      </c>
      <c r="AO17" s="63">
        <v>1.59</v>
      </c>
      <c r="AP17" s="63" t="str">
        <f>IF(Worksheet!$C$11="","N/A",INDEX($BH$4:$BL$19,MATCH(AP$2,$BG$4:$BG$19,0),MATCH(Worksheet!$C$11,$BH$3:$BL$3,0)))</f>
        <v>N/A</v>
      </c>
      <c r="AQ17" s="63" t="str">
        <f>IF(Worksheet!$C$11="","N/A",INDEX($BH$4:$BL$19,MATCH(AQ$2,$BG$4:$BG$19,0),MATCH(Worksheet!$C$11,$BH$3:$BL$3,0)))</f>
        <v>N/A</v>
      </c>
      <c r="AR17" s="63" t="str">
        <f>IF(Worksheet!$C$11="","N/A",INDEX($BH$4:$BL$19,MATCH(AR$2,$BG$4:$BG$19,0),MATCH(Worksheet!$C$11,$BH$3:$BL$3,0)))</f>
        <v>N/A</v>
      </c>
      <c r="AS17" s="63" t="str">
        <f>IF(Worksheet!$C$11="","N/A",INDEX($BH$4:$BL$19,MATCH(AS$2,$BG$4:$BG$19,0),MATCH(Worksheet!$C$11,$BH$3:$BL$3,0)))</f>
        <v>N/A</v>
      </c>
      <c r="AT17" s="63" t="str">
        <f>IF(Worksheet!$C$11="","N/A",INDEX($BH$4:$BL$19,MATCH(AT$2,$BG$4:$BG$19,0),MATCH(Worksheet!$C$11,$BH$3:$BL$3,0)))</f>
        <v>N/A</v>
      </c>
      <c r="AU17" s="63" t="str">
        <f>IF(Worksheet!$C$11="","N/A",INDEX($BH$4:$BL$19,MATCH(AU$2,$BG$4:$BG$19,0),MATCH(Worksheet!$C$11,$BH$3:$BL$3,0)))</f>
        <v>N/A</v>
      </c>
      <c r="AV17" s="63" t="str">
        <f>IF(Worksheet!$C$11="","N/A",INDEX($BH$4:$BL$19,MATCH(AV$2,$BG$4:$BG$19,0),MATCH(Worksheet!$C$11,$BH$3:$BL$3,0)))</f>
        <v>N/A</v>
      </c>
      <c r="AW17" s="63" t="str">
        <f>IF(Worksheet!$C$11="","N/A",INDEX($BH$4:$BL$19,MATCH(AW$2,$BG$4:$BG$19,0),MATCH(Worksheet!$C$11,$BH$3:$BL$3,0)))</f>
        <v>N/A</v>
      </c>
      <c r="AX17" s="63" t="str">
        <f>IF(Worksheet!$C$11="","N/A",INDEX($BH$4:$BL$19,MATCH(AX$2,$BG$4:$BG$19,0),MATCH(Worksheet!$C$11,$BH$3:$BL$3,0)))</f>
        <v>N/A</v>
      </c>
      <c r="AY17" s="63" t="str">
        <f>IF(Worksheet!$C$11="","N/A",INDEX($BH$4:$BL$19,MATCH(AY$2,$BG$4:$BG$19,0),MATCH(Worksheet!$C$11,$BH$3:$BL$3,0)))</f>
        <v>N/A</v>
      </c>
      <c r="AZ17" s="63" t="str">
        <f>IF(Worksheet!$C$11="","N/A",INDEX($BH$4:$BL$19,MATCH(AZ$2,$BG$4:$BG$19,0),MATCH(Worksheet!$C$11,$BH$3:$BL$3,0)))</f>
        <v>N/A</v>
      </c>
      <c r="BA17" s="63" t="str">
        <f>IF(Worksheet!$C$11="","N/A",INDEX($BH$4:$BL$19,MATCH(BA$2,$BG$4:$BG$19,0),MATCH(Worksheet!$C$11,$BH$3:$BL$3,0)))</f>
        <v>N/A</v>
      </c>
      <c r="BB17" s="63" t="str">
        <f>IF(Worksheet!$C$11="","N/A",INDEX($BH$4:$BL$19,MATCH(BB$2,$BG$4:$BG$19,0),MATCH(Worksheet!$C$11,$BH$3:$BL$3,0)))</f>
        <v>N/A</v>
      </c>
      <c r="BC17" s="63" t="str">
        <f>IF(Worksheet!$C$11="","N/A",INDEX($BH$4:$BL$19,MATCH(BC$2,$BG$4:$BG$19,0),MATCH(Worksheet!$C$11,$BH$3:$BL$3,0)))</f>
        <v>N/A</v>
      </c>
      <c r="BD17" s="63" t="str">
        <f>IF(Worksheet!$C$11="","N/A",INDEX($BH$4:$BL$19,MATCH(BD$2,$BG$4:$BG$19,0),MATCH(Worksheet!$C$11,$BH$3:$BL$3,0)))</f>
        <v>N/A</v>
      </c>
      <c r="BE17" s="63" t="str">
        <f>IF(Worksheet!$C$11="","N/A",INDEX($BH$4:$BL$19,MATCH(BE$2,$BG$4:$BG$19,0),MATCH(Worksheet!$C$11,$BH$3:$BL$3,0)))</f>
        <v>N/A</v>
      </c>
      <c r="BG17" s="136" t="s">
        <v>1051</v>
      </c>
      <c r="BH17" s="63">
        <v>0</v>
      </c>
      <c r="BI17" s="63">
        <v>0.6</v>
      </c>
      <c r="BJ17" s="63">
        <v>0.6</v>
      </c>
      <c r="BK17" s="63">
        <v>0.8</v>
      </c>
      <c r="BL17" s="63">
        <v>1</v>
      </c>
    </row>
    <row r="18" spans="1:64" x14ac:dyDescent="0.3">
      <c r="A18" s="62" t="s">
        <v>879</v>
      </c>
      <c r="B18" s="63">
        <v>0.03</v>
      </c>
      <c r="C18" s="63">
        <v>0.03</v>
      </c>
      <c r="D18" s="63">
        <v>0.02</v>
      </c>
      <c r="E18" s="63">
        <v>0.43</v>
      </c>
      <c r="F18" s="63">
        <v>0.63</v>
      </c>
      <c r="G18" s="63">
        <v>1.01</v>
      </c>
      <c r="H18" s="63">
        <v>1.24</v>
      </c>
      <c r="I18" s="63">
        <v>1.23</v>
      </c>
      <c r="J18" s="63">
        <v>0.81</v>
      </c>
      <c r="K18" s="63">
        <v>0.72</v>
      </c>
      <c r="L18" s="63">
        <v>0.41</v>
      </c>
      <c r="M18" s="63">
        <v>1.72</v>
      </c>
      <c r="N18" s="63">
        <v>1.71</v>
      </c>
      <c r="O18" s="63">
        <v>0.65</v>
      </c>
      <c r="P18" s="63">
        <v>0.42</v>
      </c>
      <c r="Q18" s="63">
        <v>0.56000000000000005</v>
      </c>
      <c r="R18" s="63">
        <v>1.21</v>
      </c>
      <c r="S18" s="63">
        <v>0.91</v>
      </c>
      <c r="T18" s="63">
        <v>1.81</v>
      </c>
      <c r="U18" s="63">
        <v>1.43</v>
      </c>
      <c r="V18" s="63">
        <v>0.6</v>
      </c>
      <c r="W18" s="63">
        <v>0.47</v>
      </c>
      <c r="X18" s="63">
        <v>0.9</v>
      </c>
      <c r="Y18" s="63">
        <v>0.64</v>
      </c>
      <c r="Z18" s="63">
        <v>0.75</v>
      </c>
      <c r="AA18" s="63">
        <v>0.73</v>
      </c>
      <c r="AB18" s="63">
        <v>1.1100000000000001</v>
      </c>
      <c r="AC18" s="63">
        <v>1.1100000000000001</v>
      </c>
      <c r="AD18" s="63">
        <v>0.98</v>
      </c>
      <c r="AE18" s="63">
        <v>0.19</v>
      </c>
      <c r="AF18" s="63">
        <v>1.68</v>
      </c>
      <c r="AG18" s="63">
        <v>0.98</v>
      </c>
      <c r="AH18" s="63">
        <v>1.44</v>
      </c>
      <c r="AI18" s="63">
        <v>0.54</v>
      </c>
      <c r="AJ18" s="63">
        <v>0.69</v>
      </c>
      <c r="AK18" s="63">
        <v>1.24</v>
      </c>
      <c r="AL18" s="63">
        <v>0.63</v>
      </c>
      <c r="AM18" s="63">
        <v>0.63</v>
      </c>
      <c r="AN18" s="63">
        <v>0.67</v>
      </c>
      <c r="AO18" s="63">
        <v>1.59</v>
      </c>
      <c r="AP18" s="63" t="str">
        <f>IF(Worksheet!$C$11="","N/A",INDEX($BH$4:$BL$19,MATCH(AP$2,$BG$4:$BG$19,0),MATCH(Worksheet!$C$11,$BH$3:$BL$3,0)))</f>
        <v>N/A</v>
      </c>
      <c r="AQ18" s="63" t="str">
        <f>IF(Worksheet!$C$11="","N/A",INDEX($BH$4:$BL$19,MATCH(AQ$2,$BG$4:$BG$19,0),MATCH(Worksheet!$C$11,$BH$3:$BL$3,0)))</f>
        <v>N/A</v>
      </c>
      <c r="AR18" s="63" t="str">
        <f>IF(Worksheet!$C$11="","N/A",INDEX($BH$4:$BL$19,MATCH(AR$2,$BG$4:$BG$19,0),MATCH(Worksheet!$C$11,$BH$3:$BL$3,0)))</f>
        <v>N/A</v>
      </c>
      <c r="AS18" s="63" t="str">
        <f>IF(Worksheet!$C$11="","N/A",INDEX($BH$4:$BL$19,MATCH(AS$2,$BG$4:$BG$19,0),MATCH(Worksheet!$C$11,$BH$3:$BL$3,0)))</f>
        <v>N/A</v>
      </c>
      <c r="AT18" s="63" t="str">
        <f>IF(Worksheet!$C$11="","N/A",INDEX($BH$4:$BL$19,MATCH(AT$2,$BG$4:$BG$19,0),MATCH(Worksheet!$C$11,$BH$3:$BL$3,0)))</f>
        <v>N/A</v>
      </c>
      <c r="AU18" s="63" t="str">
        <f>IF(Worksheet!$C$11="","N/A",INDEX($BH$4:$BL$19,MATCH(AU$2,$BG$4:$BG$19,0),MATCH(Worksheet!$C$11,$BH$3:$BL$3,0)))</f>
        <v>N/A</v>
      </c>
      <c r="AV18" s="63" t="str">
        <f>IF(Worksheet!$C$11="","N/A",INDEX($BH$4:$BL$19,MATCH(AV$2,$BG$4:$BG$19,0),MATCH(Worksheet!$C$11,$BH$3:$BL$3,0)))</f>
        <v>N/A</v>
      </c>
      <c r="AW18" s="63" t="str">
        <f>IF(Worksheet!$C$11="","N/A",INDEX($BH$4:$BL$19,MATCH(AW$2,$BG$4:$BG$19,0),MATCH(Worksheet!$C$11,$BH$3:$BL$3,0)))</f>
        <v>N/A</v>
      </c>
      <c r="AX18" s="63" t="str">
        <f>IF(Worksheet!$C$11="","N/A",INDEX($BH$4:$BL$19,MATCH(AX$2,$BG$4:$BG$19,0),MATCH(Worksheet!$C$11,$BH$3:$BL$3,0)))</f>
        <v>N/A</v>
      </c>
      <c r="AY18" s="63" t="str">
        <f>IF(Worksheet!$C$11="","N/A",INDEX($BH$4:$BL$19,MATCH(AY$2,$BG$4:$BG$19,0),MATCH(Worksheet!$C$11,$BH$3:$BL$3,0)))</f>
        <v>N/A</v>
      </c>
      <c r="AZ18" s="63" t="str">
        <f>IF(Worksheet!$C$11="","N/A",INDEX($BH$4:$BL$19,MATCH(AZ$2,$BG$4:$BG$19,0),MATCH(Worksheet!$C$11,$BH$3:$BL$3,0)))</f>
        <v>N/A</v>
      </c>
      <c r="BA18" s="63" t="str">
        <f>IF(Worksheet!$C$11="","N/A",INDEX($BH$4:$BL$19,MATCH(BA$2,$BG$4:$BG$19,0),MATCH(Worksheet!$C$11,$BH$3:$BL$3,0)))</f>
        <v>N/A</v>
      </c>
      <c r="BB18" s="63" t="str">
        <f>IF(Worksheet!$C$11="","N/A",INDEX($BH$4:$BL$19,MATCH(BB$2,$BG$4:$BG$19,0),MATCH(Worksheet!$C$11,$BH$3:$BL$3,0)))</f>
        <v>N/A</v>
      </c>
      <c r="BC18" s="63" t="str">
        <f>IF(Worksheet!$C$11="","N/A",INDEX($BH$4:$BL$19,MATCH(BC$2,$BG$4:$BG$19,0),MATCH(Worksheet!$C$11,$BH$3:$BL$3,0)))</f>
        <v>N/A</v>
      </c>
      <c r="BD18" s="63" t="str">
        <f>IF(Worksheet!$C$11="","N/A",INDEX($BH$4:$BL$19,MATCH(BD$2,$BG$4:$BG$19,0),MATCH(Worksheet!$C$11,$BH$3:$BL$3,0)))</f>
        <v>N/A</v>
      </c>
      <c r="BE18" s="63" t="str">
        <f>IF(Worksheet!$C$11="","N/A",INDEX($BH$4:$BL$19,MATCH(BE$2,$BG$4:$BG$19,0),MATCH(Worksheet!$C$11,$BH$3:$BL$3,0)))</f>
        <v>N/A</v>
      </c>
      <c r="BG18" s="136" t="s">
        <v>916</v>
      </c>
      <c r="BH18" s="63">
        <v>0</v>
      </c>
      <c r="BI18" s="63">
        <v>0.25</v>
      </c>
      <c r="BJ18" s="63">
        <v>0.25</v>
      </c>
      <c r="BK18" s="63">
        <v>0.5</v>
      </c>
      <c r="BL18" s="63">
        <v>0.7</v>
      </c>
    </row>
    <row r="19" spans="1:64" x14ac:dyDescent="0.3">
      <c r="A19" s="62" t="s">
        <v>9</v>
      </c>
      <c r="B19" s="63">
        <v>0.03</v>
      </c>
      <c r="C19" s="63">
        <v>0.03</v>
      </c>
      <c r="D19" s="63">
        <v>0.02</v>
      </c>
      <c r="E19" s="63">
        <v>0.43</v>
      </c>
      <c r="F19" s="63">
        <v>0.63</v>
      </c>
      <c r="G19" s="63">
        <v>1.01</v>
      </c>
      <c r="H19" s="63">
        <v>1.24</v>
      </c>
      <c r="I19" s="63">
        <v>1.23</v>
      </c>
      <c r="J19" s="63">
        <v>0.81</v>
      </c>
      <c r="K19" s="63">
        <v>0.72</v>
      </c>
      <c r="L19" s="63">
        <v>0.66</v>
      </c>
      <c r="M19" s="63">
        <v>1.72</v>
      </c>
      <c r="N19" s="63">
        <v>1.71</v>
      </c>
      <c r="O19" s="63">
        <v>0.65</v>
      </c>
      <c r="P19" s="63">
        <v>0.42</v>
      </c>
      <c r="Q19" s="63">
        <v>0.56000000000000005</v>
      </c>
      <c r="R19" s="63">
        <v>1.21</v>
      </c>
      <c r="S19" s="63">
        <v>0.91</v>
      </c>
      <c r="T19" s="63">
        <v>1.81</v>
      </c>
      <c r="U19" s="63">
        <v>1.43</v>
      </c>
      <c r="V19" s="63">
        <v>0.6</v>
      </c>
      <c r="W19" s="63">
        <v>0.47</v>
      </c>
      <c r="X19" s="63">
        <v>0.9</v>
      </c>
      <c r="Y19" s="63">
        <v>0.64</v>
      </c>
      <c r="Z19" s="63">
        <v>0.75</v>
      </c>
      <c r="AA19" s="63">
        <v>0.73</v>
      </c>
      <c r="AB19" s="63">
        <v>1.1100000000000001</v>
      </c>
      <c r="AC19" s="63">
        <v>1.1100000000000001</v>
      </c>
      <c r="AD19" s="63">
        <v>0.98</v>
      </c>
      <c r="AE19" s="63">
        <v>0.19</v>
      </c>
      <c r="AF19" s="63">
        <v>1.68</v>
      </c>
      <c r="AG19" s="63">
        <v>0.98</v>
      </c>
      <c r="AH19" s="63">
        <v>1.44</v>
      </c>
      <c r="AI19" s="63">
        <v>0.54</v>
      </c>
      <c r="AJ19" s="63">
        <v>0.69</v>
      </c>
      <c r="AK19" s="63">
        <v>1.24</v>
      </c>
      <c r="AL19" s="63">
        <v>0.63</v>
      </c>
      <c r="AM19" s="63">
        <v>0.63</v>
      </c>
      <c r="AN19" s="63">
        <v>0.67</v>
      </c>
      <c r="AO19" s="63">
        <v>1.59</v>
      </c>
      <c r="AP19" s="63" t="str">
        <f>IF(Worksheet!$C$11="","N/A",INDEX($BH$4:$BL$19,MATCH(AP$2,$BG$4:$BG$19,0),MATCH(Worksheet!$C$11,$BH$3:$BL$3,0)))</f>
        <v>N/A</v>
      </c>
      <c r="AQ19" s="63" t="str">
        <f>IF(Worksheet!$C$11="","N/A",INDEX($BH$4:$BL$19,MATCH(AQ$2,$BG$4:$BG$19,0),MATCH(Worksheet!$C$11,$BH$3:$BL$3,0)))</f>
        <v>N/A</v>
      </c>
      <c r="AR19" s="63" t="str">
        <f>IF(Worksheet!$C$11="","N/A",INDEX($BH$4:$BL$19,MATCH(AR$2,$BG$4:$BG$19,0),MATCH(Worksheet!$C$11,$BH$3:$BL$3,0)))</f>
        <v>N/A</v>
      </c>
      <c r="AS19" s="63" t="str">
        <f>IF(Worksheet!$C$11="","N/A",INDEX($BH$4:$BL$19,MATCH(AS$2,$BG$4:$BG$19,0),MATCH(Worksheet!$C$11,$BH$3:$BL$3,0)))</f>
        <v>N/A</v>
      </c>
      <c r="AT19" s="63" t="str">
        <f>IF(Worksheet!$C$11="","N/A",INDEX($BH$4:$BL$19,MATCH(AT$2,$BG$4:$BG$19,0),MATCH(Worksheet!$C$11,$BH$3:$BL$3,0)))</f>
        <v>N/A</v>
      </c>
      <c r="AU19" s="63" t="str">
        <f>IF(Worksheet!$C$11="","N/A",INDEX($BH$4:$BL$19,MATCH(AU$2,$BG$4:$BG$19,0),MATCH(Worksheet!$C$11,$BH$3:$BL$3,0)))</f>
        <v>N/A</v>
      </c>
      <c r="AV19" s="63" t="str">
        <f>IF(Worksheet!$C$11="","N/A",INDEX($BH$4:$BL$19,MATCH(AV$2,$BG$4:$BG$19,0),MATCH(Worksheet!$C$11,$BH$3:$BL$3,0)))</f>
        <v>N/A</v>
      </c>
      <c r="AW19" s="63" t="str">
        <f>IF(Worksheet!$C$11="","N/A",INDEX($BH$4:$BL$19,MATCH(AW$2,$BG$4:$BG$19,0),MATCH(Worksheet!$C$11,$BH$3:$BL$3,0)))</f>
        <v>N/A</v>
      </c>
      <c r="AX19" s="63" t="str">
        <f>IF(Worksheet!$C$11="","N/A",INDEX($BH$4:$BL$19,MATCH(AX$2,$BG$4:$BG$19,0),MATCH(Worksheet!$C$11,$BH$3:$BL$3,0)))</f>
        <v>N/A</v>
      </c>
      <c r="AY19" s="63" t="str">
        <f>IF(Worksheet!$C$11="","N/A",INDEX($BH$4:$BL$19,MATCH(AY$2,$BG$4:$BG$19,0),MATCH(Worksheet!$C$11,$BH$3:$BL$3,0)))</f>
        <v>N/A</v>
      </c>
      <c r="AZ19" s="63" t="str">
        <f>IF(Worksheet!$C$11="","N/A",INDEX($BH$4:$BL$19,MATCH(AZ$2,$BG$4:$BG$19,0),MATCH(Worksheet!$C$11,$BH$3:$BL$3,0)))</f>
        <v>N/A</v>
      </c>
      <c r="BA19" s="63" t="str">
        <f>IF(Worksheet!$C$11="","N/A",INDEX($BH$4:$BL$19,MATCH(BA$2,$BG$4:$BG$19,0),MATCH(Worksheet!$C$11,$BH$3:$BL$3,0)))</f>
        <v>N/A</v>
      </c>
      <c r="BB19" s="63" t="str">
        <f>IF(Worksheet!$C$11="","N/A",INDEX($BH$4:$BL$19,MATCH(BB$2,$BG$4:$BG$19,0),MATCH(Worksheet!$C$11,$BH$3:$BL$3,0)))</f>
        <v>N/A</v>
      </c>
      <c r="BC19" s="63" t="str">
        <f>IF(Worksheet!$C$11="","N/A",INDEX($BH$4:$BL$19,MATCH(BC$2,$BG$4:$BG$19,0),MATCH(Worksheet!$C$11,$BH$3:$BL$3,0)))</f>
        <v>N/A</v>
      </c>
      <c r="BD19" s="63" t="str">
        <f>IF(Worksheet!$C$11="","N/A",INDEX($BH$4:$BL$19,MATCH(BD$2,$BG$4:$BG$19,0),MATCH(Worksheet!$C$11,$BH$3:$BL$3,0)))</f>
        <v>N/A</v>
      </c>
      <c r="BE19" s="63" t="str">
        <f>IF(Worksheet!$C$11="","N/A",INDEX($BH$4:$BL$19,MATCH(BE$2,$BG$4:$BG$19,0),MATCH(Worksheet!$C$11,$BH$3:$BL$3,0)))</f>
        <v>N/A</v>
      </c>
      <c r="BG19" s="136" t="s">
        <v>917</v>
      </c>
      <c r="BH19" s="63">
        <v>0</v>
      </c>
      <c r="BI19" s="63">
        <v>0</v>
      </c>
      <c r="BJ19" s="63">
        <v>10</v>
      </c>
      <c r="BK19" s="63">
        <v>10</v>
      </c>
      <c r="BL19" s="63">
        <v>30</v>
      </c>
    </row>
    <row r="20" spans="1:64" x14ac:dyDescent="0.3">
      <c r="A20" s="62" t="s">
        <v>880</v>
      </c>
      <c r="B20" s="63">
        <v>0.03</v>
      </c>
      <c r="C20" s="63">
        <v>0.03</v>
      </c>
      <c r="D20" s="63">
        <v>0.02</v>
      </c>
      <c r="E20" s="63">
        <v>1.1399999999999999</v>
      </c>
      <c r="F20" s="63">
        <v>0.63</v>
      </c>
      <c r="G20" s="63">
        <v>1.01</v>
      </c>
      <c r="H20" s="63">
        <v>1.24</v>
      </c>
      <c r="I20" s="63">
        <v>1.23</v>
      </c>
      <c r="J20" s="63">
        <v>0.81</v>
      </c>
      <c r="K20" s="63">
        <v>0.72</v>
      </c>
      <c r="L20" s="63">
        <v>0.66</v>
      </c>
      <c r="M20" s="63">
        <v>1.72</v>
      </c>
      <c r="N20" s="63">
        <v>1.71</v>
      </c>
      <c r="O20" s="63">
        <v>0.65</v>
      </c>
      <c r="P20" s="63">
        <v>0.42</v>
      </c>
      <c r="Q20" s="63">
        <v>0.56000000000000005</v>
      </c>
      <c r="R20" s="63">
        <v>1.21</v>
      </c>
      <c r="S20" s="63">
        <v>0.91</v>
      </c>
      <c r="T20" s="63">
        <v>1.81</v>
      </c>
      <c r="U20" s="63">
        <v>1.43</v>
      </c>
      <c r="V20" s="63">
        <v>0.6</v>
      </c>
      <c r="W20" s="63">
        <v>0.47</v>
      </c>
      <c r="X20" s="63">
        <v>0.59</v>
      </c>
      <c r="Y20" s="63">
        <v>0.64</v>
      </c>
      <c r="Z20" s="63">
        <v>0.75</v>
      </c>
      <c r="AA20" s="63">
        <v>0.73</v>
      </c>
      <c r="AB20" s="63">
        <v>1.1100000000000001</v>
      </c>
      <c r="AC20" s="63">
        <v>1.1100000000000001</v>
      </c>
      <c r="AD20" s="63">
        <v>0.98</v>
      </c>
      <c r="AE20" s="63">
        <v>0.19</v>
      </c>
      <c r="AF20" s="63">
        <v>1.68</v>
      </c>
      <c r="AG20" s="63">
        <v>0.98</v>
      </c>
      <c r="AH20" s="63">
        <v>1.44</v>
      </c>
      <c r="AI20" s="63">
        <v>0.54</v>
      </c>
      <c r="AJ20" s="63">
        <v>0.69</v>
      </c>
      <c r="AK20" s="63">
        <v>1.24</v>
      </c>
      <c r="AL20" s="63">
        <v>0.63</v>
      </c>
      <c r="AM20" s="63">
        <v>0.63</v>
      </c>
      <c r="AN20" s="63">
        <v>0.67</v>
      </c>
      <c r="AO20" s="63">
        <v>1.59</v>
      </c>
      <c r="AP20" s="63" t="str">
        <f>IF(Worksheet!$C$11="","N/A",INDEX($BH$4:$BL$19,MATCH(AP$2,$BG$4:$BG$19,0),MATCH(Worksheet!$C$11,$BH$3:$BL$3,0)))</f>
        <v>N/A</v>
      </c>
      <c r="AQ20" s="63" t="str">
        <f>IF(Worksheet!$C$11="","N/A",INDEX($BH$4:$BL$19,MATCH(AQ$2,$BG$4:$BG$19,0),MATCH(Worksheet!$C$11,$BH$3:$BL$3,0)))</f>
        <v>N/A</v>
      </c>
      <c r="AR20" s="63" t="str">
        <f>IF(Worksheet!$C$11="","N/A",INDEX($BH$4:$BL$19,MATCH(AR$2,$BG$4:$BG$19,0),MATCH(Worksheet!$C$11,$BH$3:$BL$3,0)))</f>
        <v>N/A</v>
      </c>
      <c r="AS20" s="63" t="str">
        <f>IF(Worksheet!$C$11="","N/A",INDEX($BH$4:$BL$19,MATCH(AS$2,$BG$4:$BG$19,0),MATCH(Worksheet!$C$11,$BH$3:$BL$3,0)))</f>
        <v>N/A</v>
      </c>
      <c r="AT20" s="63" t="str">
        <f>IF(Worksheet!$C$11="","N/A",INDEX($BH$4:$BL$19,MATCH(AT$2,$BG$4:$BG$19,0),MATCH(Worksheet!$C$11,$BH$3:$BL$3,0)))</f>
        <v>N/A</v>
      </c>
      <c r="AU20" s="63" t="str">
        <f>IF(Worksheet!$C$11="","N/A",INDEX($BH$4:$BL$19,MATCH(AU$2,$BG$4:$BG$19,0),MATCH(Worksheet!$C$11,$BH$3:$BL$3,0)))</f>
        <v>N/A</v>
      </c>
      <c r="AV20" s="63" t="str">
        <f>IF(Worksheet!$C$11="","N/A",INDEX($BH$4:$BL$19,MATCH(AV$2,$BG$4:$BG$19,0),MATCH(Worksheet!$C$11,$BH$3:$BL$3,0)))</f>
        <v>N/A</v>
      </c>
      <c r="AW20" s="63" t="str">
        <f>IF(Worksheet!$C$11="","N/A",INDEX($BH$4:$BL$19,MATCH(AW$2,$BG$4:$BG$19,0),MATCH(Worksheet!$C$11,$BH$3:$BL$3,0)))</f>
        <v>N/A</v>
      </c>
      <c r="AX20" s="63" t="str">
        <f>IF(Worksheet!$C$11="","N/A",INDEX($BH$4:$BL$19,MATCH(AX$2,$BG$4:$BG$19,0),MATCH(Worksheet!$C$11,$BH$3:$BL$3,0)))</f>
        <v>N/A</v>
      </c>
      <c r="AY20" s="63" t="str">
        <f>IF(Worksheet!$C$11="","N/A",INDEX($BH$4:$BL$19,MATCH(AY$2,$BG$4:$BG$19,0),MATCH(Worksheet!$C$11,$BH$3:$BL$3,0)))</f>
        <v>N/A</v>
      </c>
      <c r="AZ20" s="63" t="str">
        <f>IF(Worksheet!$C$11="","N/A",INDEX($BH$4:$BL$19,MATCH(AZ$2,$BG$4:$BG$19,0),MATCH(Worksheet!$C$11,$BH$3:$BL$3,0)))</f>
        <v>N/A</v>
      </c>
      <c r="BA20" s="63" t="str">
        <f>IF(Worksheet!$C$11="","N/A",INDEX($BH$4:$BL$19,MATCH(BA$2,$BG$4:$BG$19,0),MATCH(Worksheet!$C$11,$BH$3:$BL$3,0)))</f>
        <v>N/A</v>
      </c>
      <c r="BB20" s="63" t="str">
        <f>IF(Worksheet!$C$11="","N/A",INDEX($BH$4:$BL$19,MATCH(BB$2,$BG$4:$BG$19,0),MATCH(Worksheet!$C$11,$BH$3:$BL$3,0)))</f>
        <v>N/A</v>
      </c>
      <c r="BC20" s="63" t="str">
        <f>IF(Worksheet!$C$11="","N/A",INDEX($BH$4:$BL$19,MATCH(BC$2,$BG$4:$BG$19,0),MATCH(Worksheet!$C$11,$BH$3:$BL$3,0)))</f>
        <v>N/A</v>
      </c>
      <c r="BD20" s="63" t="str">
        <f>IF(Worksheet!$C$11="","N/A",INDEX($BH$4:$BL$19,MATCH(BD$2,$BG$4:$BG$19,0),MATCH(Worksheet!$C$11,$BH$3:$BL$3,0)))</f>
        <v>N/A</v>
      </c>
      <c r="BE20" s="63" t="str">
        <f>IF(Worksheet!$C$11="","N/A",INDEX($BH$4:$BL$19,MATCH(BE$2,$BG$4:$BG$19,0),MATCH(Worksheet!$C$11,$BH$3:$BL$3,0)))</f>
        <v>N/A</v>
      </c>
    </row>
    <row r="21" spans="1:64" x14ac:dyDescent="0.3">
      <c r="A21" s="62" t="s">
        <v>893</v>
      </c>
      <c r="B21" s="63">
        <v>0.03</v>
      </c>
      <c r="C21" s="63">
        <v>0.03</v>
      </c>
      <c r="D21" s="63">
        <v>0.02</v>
      </c>
      <c r="E21" s="63">
        <v>0.43</v>
      </c>
      <c r="F21" s="63">
        <v>0.63</v>
      </c>
      <c r="G21" s="63">
        <v>1.01</v>
      </c>
      <c r="H21" s="63">
        <v>1.24</v>
      </c>
      <c r="I21" s="63">
        <v>1.23</v>
      </c>
      <c r="J21" s="63">
        <v>0.81</v>
      </c>
      <c r="K21" s="63">
        <v>0.72</v>
      </c>
      <c r="L21" s="63">
        <v>0.66</v>
      </c>
      <c r="M21" s="63">
        <v>1.72</v>
      </c>
      <c r="N21" s="63">
        <v>1.71</v>
      </c>
      <c r="O21" s="63">
        <v>0.65</v>
      </c>
      <c r="P21" s="63">
        <v>0.42</v>
      </c>
      <c r="Q21" s="63">
        <v>0.56000000000000005</v>
      </c>
      <c r="R21" s="63">
        <v>1.21</v>
      </c>
      <c r="S21" s="63">
        <v>0.91</v>
      </c>
      <c r="T21" s="63">
        <v>1.81</v>
      </c>
      <c r="U21" s="63">
        <v>1.43</v>
      </c>
      <c r="V21" s="63">
        <v>0.6</v>
      </c>
      <c r="W21" s="63">
        <v>0.47</v>
      </c>
      <c r="X21" s="63">
        <v>0.9</v>
      </c>
      <c r="Y21" s="63">
        <v>0.64</v>
      </c>
      <c r="Z21" s="63">
        <v>0.75</v>
      </c>
      <c r="AA21" s="63">
        <v>0.73</v>
      </c>
      <c r="AB21" s="63">
        <v>1.1100000000000001</v>
      </c>
      <c r="AC21" s="63">
        <v>1.1100000000000001</v>
      </c>
      <c r="AD21" s="63">
        <v>0.98</v>
      </c>
      <c r="AE21" s="63">
        <v>0.19</v>
      </c>
      <c r="AF21" s="63">
        <v>1.68</v>
      </c>
      <c r="AG21" s="63">
        <v>0.98</v>
      </c>
      <c r="AH21" s="63">
        <v>1.44</v>
      </c>
      <c r="AI21" s="63">
        <v>0.54</v>
      </c>
      <c r="AJ21" s="63">
        <v>0.69</v>
      </c>
      <c r="AK21" s="63">
        <v>1.24</v>
      </c>
      <c r="AL21" s="63">
        <v>0.63</v>
      </c>
      <c r="AM21" s="63">
        <v>0.63</v>
      </c>
      <c r="AN21" s="63">
        <v>0.67</v>
      </c>
      <c r="AO21" s="63">
        <v>1.59</v>
      </c>
      <c r="AP21" s="63" t="str">
        <f>IF(Worksheet!$C$11="","N/A",INDEX($BH$4:$BL$19,MATCH(AP$2,$BG$4:$BG$19,0),MATCH(Worksheet!$C$11,$BH$3:$BL$3,0)))</f>
        <v>N/A</v>
      </c>
      <c r="AQ21" s="63" t="str">
        <f>IF(Worksheet!$C$11="","N/A",INDEX($BH$4:$BL$19,MATCH(AQ$2,$BG$4:$BG$19,0),MATCH(Worksheet!$C$11,$BH$3:$BL$3,0)))</f>
        <v>N/A</v>
      </c>
      <c r="AR21" s="63" t="str">
        <f>IF(Worksheet!$C$11="","N/A",INDEX($BH$4:$BL$19,MATCH(AR$2,$BG$4:$BG$19,0),MATCH(Worksheet!$C$11,$BH$3:$BL$3,0)))</f>
        <v>N/A</v>
      </c>
      <c r="AS21" s="63" t="str">
        <f>IF(Worksheet!$C$11="","N/A",INDEX($BH$4:$BL$19,MATCH(AS$2,$BG$4:$BG$19,0),MATCH(Worksheet!$C$11,$BH$3:$BL$3,0)))</f>
        <v>N/A</v>
      </c>
      <c r="AT21" s="63" t="str">
        <f>IF(Worksheet!$C$11="","N/A",INDEX($BH$4:$BL$19,MATCH(AT$2,$BG$4:$BG$19,0),MATCH(Worksheet!$C$11,$BH$3:$BL$3,0)))</f>
        <v>N/A</v>
      </c>
      <c r="AU21" s="63" t="str">
        <f>IF(Worksheet!$C$11="","N/A",INDEX($BH$4:$BL$19,MATCH(AU$2,$BG$4:$BG$19,0),MATCH(Worksheet!$C$11,$BH$3:$BL$3,0)))</f>
        <v>N/A</v>
      </c>
      <c r="AV21" s="63" t="str">
        <f>IF(Worksheet!$C$11="","N/A",INDEX($BH$4:$BL$19,MATCH(AV$2,$BG$4:$BG$19,0),MATCH(Worksheet!$C$11,$BH$3:$BL$3,0)))</f>
        <v>N/A</v>
      </c>
      <c r="AW21" s="63" t="str">
        <f>IF(Worksheet!$C$11="","N/A",INDEX($BH$4:$BL$19,MATCH(AW$2,$BG$4:$BG$19,0),MATCH(Worksheet!$C$11,$BH$3:$BL$3,0)))</f>
        <v>N/A</v>
      </c>
      <c r="AX21" s="63" t="str">
        <f>IF(Worksheet!$C$11="","N/A",INDEX($BH$4:$BL$19,MATCH(AX$2,$BG$4:$BG$19,0),MATCH(Worksheet!$C$11,$BH$3:$BL$3,0)))</f>
        <v>N/A</v>
      </c>
      <c r="AY21" s="63" t="str">
        <f>IF(Worksheet!$C$11="","N/A",INDEX($BH$4:$BL$19,MATCH(AY$2,$BG$4:$BG$19,0),MATCH(Worksheet!$C$11,$BH$3:$BL$3,0)))</f>
        <v>N/A</v>
      </c>
      <c r="AZ21" s="63" t="str">
        <f>IF(Worksheet!$C$11="","N/A",INDEX($BH$4:$BL$19,MATCH(AZ$2,$BG$4:$BG$19,0),MATCH(Worksheet!$C$11,$BH$3:$BL$3,0)))</f>
        <v>N/A</v>
      </c>
      <c r="BA21" s="63" t="str">
        <f>IF(Worksheet!$C$11="","N/A",INDEX($BH$4:$BL$19,MATCH(BA$2,$BG$4:$BG$19,0),MATCH(Worksheet!$C$11,$BH$3:$BL$3,0)))</f>
        <v>N/A</v>
      </c>
      <c r="BB21" s="63" t="str">
        <f>IF(Worksheet!$C$11="","N/A",INDEX($BH$4:$BL$19,MATCH(BB$2,$BG$4:$BG$19,0),MATCH(Worksheet!$C$11,$BH$3:$BL$3,0)))</f>
        <v>N/A</v>
      </c>
      <c r="BC21" s="63" t="str">
        <f>IF(Worksheet!$C$11="","N/A",INDEX($BH$4:$BL$19,MATCH(BC$2,$BG$4:$BG$19,0),MATCH(Worksheet!$C$11,$BH$3:$BL$3,0)))</f>
        <v>N/A</v>
      </c>
      <c r="BD21" s="63" t="str">
        <f>IF(Worksheet!$C$11="","N/A",INDEX($BH$4:$BL$19,MATCH(BD$2,$BG$4:$BG$19,0),MATCH(Worksheet!$C$11,$BH$3:$BL$3,0)))</f>
        <v>N/A</v>
      </c>
      <c r="BE21" s="63" t="str">
        <f>IF(Worksheet!$C$11="","N/A",INDEX($BH$4:$BL$19,MATCH(BE$2,$BG$4:$BG$19,0),MATCH(Worksheet!$C$11,$BH$3:$BL$3,0)))</f>
        <v>N/A</v>
      </c>
    </row>
    <row r="22" spans="1:64" x14ac:dyDescent="0.3">
      <c r="A22" s="62" t="s">
        <v>10</v>
      </c>
      <c r="B22" s="63">
        <v>0.03</v>
      </c>
      <c r="C22" s="63">
        <v>0.03</v>
      </c>
      <c r="D22" s="63">
        <v>0.02</v>
      </c>
      <c r="E22" s="63">
        <v>0.43</v>
      </c>
      <c r="F22" s="63">
        <v>0.63</v>
      </c>
      <c r="G22" s="63">
        <v>1.01</v>
      </c>
      <c r="H22" s="63">
        <v>1.24</v>
      </c>
      <c r="I22" s="63">
        <v>1.23</v>
      </c>
      <c r="J22" s="63">
        <v>0.81</v>
      </c>
      <c r="K22" s="63">
        <v>0.72</v>
      </c>
      <c r="L22" s="63">
        <v>0.66</v>
      </c>
      <c r="M22" s="63">
        <v>1.72</v>
      </c>
      <c r="N22" s="63">
        <v>1.71</v>
      </c>
      <c r="O22" s="63">
        <v>0.65</v>
      </c>
      <c r="P22" s="63">
        <v>0.42</v>
      </c>
      <c r="Q22" s="63">
        <v>0.56000000000000005</v>
      </c>
      <c r="R22" s="63">
        <v>1.21</v>
      </c>
      <c r="S22" s="63">
        <v>0.91</v>
      </c>
      <c r="T22" s="63">
        <v>1.81</v>
      </c>
      <c r="U22" s="63">
        <v>1.43</v>
      </c>
      <c r="V22" s="63">
        <v>0.6</v>
      </c>
      <c r="W22" s="63">
        <v>0.47</v>
      </c>
      <c r="X22" s="63">
        <v>0.9</v>
      </c>
      <c r="Y22" s="63">
        <v>0.64</v>
      </c>
      <c r="Z22" s="63">
        <v>0.75</v>
      </c>
      <c r="AA22" s="63">
        <v>0.73</v>
      </c>
      <c r="AB22" s="63">
        <v>1.1100000000000001</v>
      </c>
      <c r="AC22" s="63">
        <v>1.1100000000000001</v>
      </c>
      <c r="AD22" s="63">
        <v>0.98</v>
      </c>
      <c r="AE22" s="63">
        <v>0.19</v>
      </c>
      <c r="AF22" s="63">
        <v>1.68</v>
      </c>
      <c r="AG22" s="63">
        <v>0.98</v>
      </c>
      <c r="AH22" s="63">
        <v>1.44</v>
      </c>
      <c r="AI22" s="63">
        <v>0.54</v>
      </c>
      <c r="AJ22" s="63">
        <v>0.69</v>
      </c>
      <c r="AK22" s="63">
        <v>1.24</v>
      </c>
      <c r="AL22" s="63">
        <v>0.63</v>
      </c>
      <c r="AM22" s="63">
        <v>0.63</v>
      </c>
      <c r="AN22" s="63">
        <v>0.67</v>
      </c>
      <c r="AO22" s="63">
        <v>1.59</v>
      </c>
      <c r="AP22" s="63" t="str">
        <f>IF(Worksheet!$C$11="","N/A",INDEX($BH$4:$BL$19,MATCH(AP$2,$BG$4:$BG$19,0),MATCH(Worksheet!$C$11,$BH$3:$BL$3,0)))</f>
        <v>N/A</v>
      </c>
      <c r="AQ22" s="63" t="str">
        <f>IF(Worksheet!$C$11="","N/A",INDEX($BH$4:$BL$19,MATCH(AQ$2,$BG$4:$BG$19,0),MATCH(Worksheet!$C$11,$BH$3:$BL$3,0)))</f>
        <v>N/A</v>
      </c>
      <c r="AR22" s="63" t="str">
        <f>IF(Worksheet!$C$11="","N/A",INDEX($BH$4:$BL$19,MATCH(AR$2,$BG$4:$BG$19,0),MATCH(Worksheet!$C$11,$BH$3:$BL$3,0)))</f>
        <v>N/A</v>
      </c>
      <c r="AS22" s="63" t="str">
        <f>IF(Worksheet!$C$11="","N/A",INDEX($BH$4:$BL$19,MATCH(AS$2,$BG$4:$BG$19,0),MATCH(Worksheet!$C$11,$BH$3:$BL$3,0)))</f>
        <v>N/A</v>
      </c>
      <c r="AT22" s="63" t="str">
        <f>IF(Worksheet!$C$11="","N/A",INDEX($BH$4:$BL$19,MATCH(AT$2,$BG$4:$BG$19,0),MATCH(Worksheet!$C$11,$BH$3:$BL$3,0)))</f>
        <v>N/A</v>
      </c>
      <c r="AU22" s="63" t="str">
        <f>IF(Worksheet!$C$11="","N/A",INDEX($BH$4:$BL$19,MATCH(AU$2,$BG$4:$BG$19,0),MATCH(Worksheet!$C$11,$BH$3:$BL$3,0)))</f>
        <v>N/A</v>
      </c>
      <c r="AV22" s="63" t="str">
        <f>IF(Worksheet!$C$11="","N/A",INDEX($BH$4:$BL$19,MATCH(AV$2,$BG$4:$BG$19,0),MATCH(Worksheet!$C$11,$BH$3:$BL$3,0)))</f>
        <v>N/A</v>
      </c>
      <c r="AW22" s="63" t="str">
        <f>IF(Worksheet!$C$11="","N/A",INDEX($BH$4:$BL$19,MATCH(AW$2,$BG$4:$BG$19,0),MATCH(Worksheet!$C$11,$BH$3:$BL$3,0)))</f>
        <v>N/A</v>
      </c>
      <c r="AX22" s="63" t="str">
        <f>IF(Worksheet!$C$11="","N/A",INDEX($BH$4:$BL$19,MATCH(AX$2,$BG$4:$BG$19,0),MATCH(Worksheet!$C$11,$BH$3:$BL$3,0)))</f>
        <v>N/A</v>
      </c>
      <c r="AY22" s="63" t="str">
        <f>IF(Worksheet!$C$11="","N/A",INDEX($BH$4:$BL$19,MATCH(AY$2,$BG$4:$BG$19,0),MATCH(Worksheet!$C$11,$BH$3:$BL$3,0)))</f>
        <v>N/A</v>
      </c>
      <c r="AZ22" s="63" t="str">
        <f>IF(Worksheet!$C$11="","N/A",INDEX($BH$4:$BL$19,MATCH(AZ$2,$BG$4:$BG$19,0),MATCH(Worksheet!$C$11,$BH$3:$BL$3,0)))</f>
        <v>N/A</v>
      </c>
      <c r="BA22" s="63" t="str">
        <f>IF(Worksheet!$C$11="","N/A",INDEX($BH$4:$BL$19,MATCH(BA$2,$BG$4:$BG$19,0),MATCH(Worksheet!$C$11,$BH$3:$BL$3,0)))</f>
        <v>N/A</v>
      </c>
      <c r="BB22" s="63" t="str">
        <f>IF(Worksheet!$C$11="","N/A",INDEX($BH$4:$BL$19,MATCH(BB$2,$BG$4:$BG$19,0),MATCH(Worksheet!$C$11,$BH$3:$BL$3,0)))</f>
        <v>N/A</v>
      </c>
      <c r="BC22" s="63" t="str">
        <f>IF(Worksheet!$C$11="","N/A",INDEX($BH$4:$BL$19,MATCH(BC$2,$BG$4:$BG$19,0),MATCH(Worksheet!$C$11,$BH$3:$BL$3,0)))</f>
        <v>N/A</v>
      </c>
      <c r="BD22" s="63" t="str">
        <f>IF(Worksheet!$C$11="","N/A",INDEX($BH$4:$BL$19,MATCH(BD$2,$BG$4:$BG$19,0),MATCH(Worksheet!$C$11,$BH$3:$BL$3,0)))</f>
        <v>N/A</v>
      </c>
      <c r="BE22" s="63" t="str">
        <f>IF(Worksheet!$C$11="","N/A",INDEX($BH$4:$BL$19,MATCH(BE$2,$BG$4:$BG$19,0),MATCH(Worksheet!$C$11,$BH$3:$BL$3,0)))</f>
        <v>N/A</v>
      </c>
    </row>
    <row r="23" spans="1:64" x14ac:dyDescent="0.3">
      <c r="A23" s="62" t="s">
        <v>0</v>
      </c>
      <c r="B23" s="63">
        <v>0.03</v>
      </c>
      <c r="C23" s="63">
        <v>0.03</v>
      </c>
      <c r="D23" s="63">
        <v>0.02</v>
      </c>
      <c r="E23" s="63">
        <v>0.43</v>
      </c>
      <c r="F23" s="63">
        <v>0.63</v>
      </c>
      <c r="G23" s="63">
        <v>1.01</v>
      </c>
      <c r="H23" s="63">
        <v>1.24</v>
      </c>
      <c r="I23" s="63">
        <v>1.23</v>
      </c>
      <c r="J23" s="63">
        <v>0.81</v>
      </c>
      <c r="K23" s="63">
        <v>0.72</v>
      </c>
      <c r="L23" s="63">
        <v>0.66</v>
      </c>
      <c r="M23" s="63">
        <v>1.72</v>
      </c>
      <c r="N23" s="63">
        <v>1.71</v>
      </c>
      <c r="O23" s="63">
        <v>0.65</v>
      </c>
      <c r="P23" s="63">
        <v>0.42</v>
      </c>
      <c r="Q23" s="63">
        <v>0.56000000000000005</v>
      </c>
      <c r="R23" s="63">
        <v>1.21</v>
      </c>
      <c r="S23" s="63">
        <v>0.91</v>
      </c>
      <c r="T23" s="63">
        <v>1.81</v>
      </c>
      <c r="U23" s="63">
        <v>1.43</v>
      </c>
      <c r="V23" s="63">
        <v>0.6</v>
      </c>
      <c r="W23" s="63">
        <v>0.47</v>
      </c>
      <c r="X23" s="63">
        <v>0.9</v>
      </c>
      <c r="Y23" s="63">
        <v>0.64</v>
      </c>
      <c r="Z23" s="63">
        <v>0.75</v>
      </c>
      <c r="AA23" s="63">
        <v>0.73</v>
      </c>
      <c r="AB23" s="63">
        <v>1.1100000000000001</v>
      </c>
      <c r="AC23" s="63">
        <v>1.1100000000000001</v>
      </c>
      <c r="AD23" s="63">
        <v>0.98</v>
      </c>
      <c r="AE23" s="63">
        <v>0.19</v>
      </c>
      <c r="AF23" s="63">
        <v>1.68</v>
      </c>
      <c r="AG23" s="63">
        <v>0.98</v>
      </c>
      <c r="AH23" s="63">
        <v>1.44</v>
      </c>
      <c r="AI23" s="63">
        <v>0.54</v>
      </c>
      <c r="AJ23" s="63">
        <v>0.69</v>
      </c>
      <c r="AK23" s="63">
        <v>1.24</v>
      </c>
      <c r="AL23" s="63">
        <v>0.63</v>
      </c>
      <c r="AM23" s="63">
        <v>0.63</v>
      </c>
      <c r="AN23" s="63">
        <v>0.67</v>
      </c>
      <c r="AO23" s="63">
        <v>1.59</v>
      </c>
      <c r="AP23" s="63" t="str">
        <f>IF(Worksheet!$C$11="","N/A",INDEX($BH$4:$BL$19,MATCH(AP$2,$BG$4:$BG$19,0),MATCH(Worksheet!$C$11,$BH$3:$BL$3,0)))</f>
        <v>N/A</v>
      </c>
      <c r="AQ23" s="63" t="str">
        <f>IF(Worksheet!$C$11="","N/A",INDEX($BH$4:$BL$19,MATCH(AQ$2,$BG$4:$BG$19,0),MATCH(Worksheet!$C$11,$BH$3:$BL$3,0)))</f>
        <v>N/A</v>
      </c>
      <c r="AR23" s="63" t="str">
        <f>IF(Worksheet!$C$11="","N/A",INDEX($BH$4:$BL$19,MATCH(AR$2,$BG$4:$BG$19,0),MATCH(Worksheet!$C$11,$BH$3:$BL$3,0)))</f>
        <v>N/A</v>
      </c>
      <c r="AS23" s="63" t="str">
        <f>IF(Worksheet!$C$11="","N/A",INDEX($BH$4:$BL$19,MATCH(AS$2,$BG$4:$BG$19,0),MATCH(Worksheet!$C$11,$BH$3:$BL$3,0)))</f>
        <v>N/A</v>
      </c>
      <c r="AT23" s="63" t="str">
        <f>IF(Worksheet!$C$11="","N/A",INDEX($BH$4:$BL$19,MATCH(AT$2,$BG$4:$BG$19,0),MATCH(Worksheet!$C$11,$BH$3:$BL$3,0)))</f>
        <v>N/A</v>
      </c>
      <c r="AU23" s="63" t="str">
        <f>IF(Worksheet!$C$11="","N/A",INDEX($BH$4:$BL$19,MATCH(AU$2,$BG$4:$BG$19,0),MATCH(Worksheet!$C$11,$BH$3:$BL$3,0)))</f>
        <v>N/A</v>
      </c>
      <c r="AV23" s="63" t="str">
        <f>IF(Worksheet!$C$11="","N/A",INDEX($BH$4:$BL$19,MATCH(AV$2,$BG$4:$BG$19,0),MATCH(Worksheet!$C$11,$BH$3:$BL$3,0)))</f>
        <v>N/A</v>
      </c>
      <c r="AW23" s="63" t="str">
        <f>IF(Worksheet!$C$11="","N/A",INDEX($BH$4:$BL$19,MATCH(AW$2,$BG$4:$BG$19,0),MATCH(Worksheet!$C$11,$BH$3:$BL$3,0)))</f>
        <v>N/A</v>
      </c>
      <c r="AX23" s="63" t="str">
        <f>IF(Worksheet!$C$11="","N/A",INDEX($BH$4:$BL$19,MATCH(AX$2,$BG$4:$BG$19,0),MATCH(Worksheet!$C$11,$BH$3:$BL$3,0)))</f>
        <v>N/A</v>
      </c>
      <c r="AY23" s="63" t="str">
        <f>IF(Worksheet!$C$11="","N/A",INDEX($BH$4:$BL$19,MATCH(AY$2,$BG$4:$BG$19,0),MATCH(Worksheet!$C$11,$BH$3:$BL$3,0)))</f>
        <v>N/A</v>
      </c>
      <c r="AZ23" s="63" t="str">
        <f>IF(Worksheet!$C$11="","N/A",INDEX($BH$4:$BL$19,MATCH(AZ$2,$BG$4:$BG$19,0),MATCH(Worksheet!$C$11,$BH$3:$BL$3,0)))</f>
        <v>N/A</v>
      </c>
      <c r="BA23" s="63" t="str">
        <f>IF(Worksheet!$C$11="","N/A",INDEX($BH$4:$BL$19,MATCH(BA$2,$BG$4:$BG$19,0),MATCH(Worksheet!$C$11,$BH$3:$BL$3,0)))</f>
        <v>N/A</v>
      </c>
      <c r="BB23" s="63" t="str">
        <f>IF(Worksheet!$C$11="","N/A",INDEX($BH$4:$BL$19,MATCH(BB$2,$BG$4:$BG$19,0),MATCH(Worksheet!$C$11,$BH$3:$BL$3,0)))</f>
        <v>N/A</v>
      </c>
      <c r="BC23" s="63" t="str">
        <f>IF(Worksheet!$C$11="","N/A",INDEX($BH$4:$BL$19,MATCH(BC$2,$BG$4:$BG$19,0),MATCH(Worksheet!$C$11,$BH$3:$BL$3,0)))</f>
        <v>N/A</v>
      </c>
      <c r="BD23" s="63" t="str">
        <f>IF(Worksheet!$C$11="","N/A",INDEX($BH$4:$BL$19,MATCH(BD$2,$BG$4:$BG$19,0),MATCH(Worksheet!$C$11,$BH$3:$BL$3,0)))</f>
        <v>N/A</v>
      </c>
      <c r="BE23" s="63" t="str">
        <f>IF(Worksheet!$C$11="","N/A",INDEX($BH$4:$BL$19,MATCH(BE$2,$BG$4:$BG$19,0),MATCH(Worksheet!$C$11,$BH$3:$BL$3,0)))</f>
        <v>N/A</v>
      </c>
    </row>
    <row r="24" spans="1:64" x14ac:dyDescent="0.3">
      <c r="A24" s="62" t="s">
        <v>881</v>
      </c>
      <c r="B24" s="63">
        <v>0.03</v>
      </c>
      <c r="C24" s="63">
        <v>0.03</v>
      </c>
      <c r="D24" s="63">
        <v>0.02</v>
      </c>
      <c r="E24" s="63">
        <v>0.43</v>
      </c>
      <c r="F24" s="63">
        <v>0.63</v>
      </c>
      <c r="G24" s="63">
        <v>1.01</v>
      </c>
      <c r="H24" s="63">
        <v>1.24</v>
      </c>
      <c r="I24" s="63">
        <v>1.23</v>
      </c>
      <c r="J24" s="63">
        <v>0.81</v>
      </c>
      <c r="K24" s="63">
        <v>0.72</v>
      </c>
      <c r="L24" s="63">
        <v>0.66</v>
      </c>
      <c r="M24" s="63">
        <v>1.72</v>
      </c>
      <c r="N24" s="63">
        <v>1.71</v>
      </c>
      <c r="O24" s="63">
        <v>0.65</v>
      </c>
      <c r="P24" s="63">
        <v>0.42</v>
      </c>
      <c r="Q24" s="63">
        <v>0.56000000000000005</v>
      </c>
      <c r="R24" s="63">
        <v>1.21</v>
      </c>
      <c r="S24" s="63">
        <v>0.91</v>
      </c>
      <c r="T24" s="63">
        <v>1.81</v>
      </c>
      <c r="U24" s="63">
        <v>1.43</v>
      </c>
      <c r="V24" s="63">
        <v>0.6</v>
      </c>
      <c r="W24" s="63">
        <v>0.47</v>
      </c>
      <c r="X24" s="63">
        <v>0.9</v>
      </c>
      <c r="Y24" s="63">
        <v>0.64</v>
      </c>
      <c r="Z24" s="63">
        <v>0.75</v>
      </c>
      <c r="AA24" s="63">
        <v>0.73</v>
      </c>
      <c r="AB24" s="63">
        <v>1.1100000000000001</v>
      </c>
      <c r="AC24" s="63">
        <v>1.1100000000000001</v>
      </c>
      <c r="AD24" s="63">
        <v>0.98</v>
      </c>
      <c r="AE24" s="63">
        <v>0.19</v>
      </c>
      <c r="AF24" s="63">
        <v>1.68</v>
      </c>
      <c r="AG24" s="63">
        <v>0.98</v>
      </c>
      <c r="AH24" s="63">
        <v>1.44</v>
      </c>
      <c r="AI24" s="63">
        <v>0.54</v>
      </c>
      <c r="AJ24" s="63">
        <v>0.69</v>
      </c>
      <c r="AK24" s="63">
        <v>1.24</v>
      </c>
      <c r="AL24" s="63">
        <v>0.63</v>
      </c>
      <c r="AM24" s="63">
        <v>0.63</v>
      </c>
      <c r="AN24" s="63">
        <v>0.67</v>
      </c>
      <c r="AO24" s="63">
        <v>1.59</v>
      </c>
      <c r="AP24" s="63" t="str">
        <f>IF(Worksheet!$C$11="","N/A",INDEX($BH$4:$BL$19,MATCH(AP$2,$BG$4:$BG$19,0),MATCH(Worksheet!$C$11,$BH$3:$BL$3,0)))</f>
        <v>N/A</v>
      </c>
      <c r="AQ24" s="63" t="str">
        <f>IF(Worksheet!$C$11="","N/A",INDEX($BH$4:$BL$19,MATCH(AQ$2,$BG$4:$BG$19,0),MATCH(Worksheet!$C$11,$BH$3:$BL$3,0)))</f>
        <v>N/A</v>
      </c>
      <c r="AR24" s="63" t="str">
        <f>IF(Worksheet!$C$11="","N/A",INDEX($BH$4:$BL$19,MATCH(AR$2,$BG$4:$BG$19,0),MATCH(Worksheet!$C$11,$BH$3:$BL$3,0)))</f>
        <v>N/A</v>
      </c>
      <c r="AS24" s="63" t="str">
        <f>IF(Worksheet!$C$11="","N/A",INDEX($BH$4:$BL$19,MATCH(AS$2,$BG$4:$BG$19,0),MATCH(Worksheet!$C$11,$BH$3:$BL$3,0)))</f>
        <v>N/A</v>
      </c>
      <c r="AT24" s="63" t="str">
        <f>IF(Worksheet!$C$11="","N/A",INDEX($BH$4:$BL$19,MATCH(AT$2,$BG$4:$BG$19,0),MATCH(Worksheet!$C$11,$BH$3:$BL$3,0)))</f>
        <v>N/A</v>
      </c>
      <c r="AU24" s="63" t="str">
        <f>IF(Worksheet!$C$11="","N/A",INDEX($BH$4:$BL$19,MATCH(AU$2,$BG$4:$BG$19,0),MATCH(Worksheet!$C$11,$BH$3:$BL$3,0)))</f>
        <v>N/A</v>
      </c>
      <c r="AV24" s="63" t="str">
        <f>IF(Worksheet!$C$11="","N/A",INDEX($BH$4:$BL$19,MATCH(AV$2,$BG$4:$BG$19,0),MATCH(Worksheet!$C$11,$BH$3:$BL$3,0)))</f>
        <v>N/A</v>
      </c>
      <c r="AW24" s="63" t="str">
        <f>IF(Worksheet!$C$11="","N/A",INDEX($BH$4:$BL$19,MATCH(AW$2,$BG$4:$BG$19,0),MATCH(Worksheet!$C$11,$BH$3:$BL$3,0)))</f>
        <v>N/A</v>
      </c>
      <c r="AX24" s="63" t="str">
        <f>IF(Worksheet!$C$11="","N/A",INDEX($BH$4:$BL$19,MATCH(AX$2,$BG$4:$BG$19,0),MATCH(Worksheet!$C$11,$BH$3:$BL$3,0)))</f>
        <v>N/A</v>
      </c>
      <c r="AY24" s="63" t="str">
        <f>IF(Worksheet!$C$11="","N/A",INDEX($BH$4:$BL$19,MATCH(AY$2,$BG$4:$BG$19,0),MATCH(Worksheet!$C$11,$BH$3:$BL$3,0)))</f>
        <v>N/A</v>
      </c>
      <c r="AZ24" s="63" t="str">
        <f>IF(Worksheet!$C$11="","N/A",INDEX($BH$4:$BL$19,MATCH(AZ$2,$BG$4:$BG$19,0),MATCH(Worksheet!$C$11,$BH$3:$BL$3,0)))</f>
        <v>N/A</v>
      </c>
      <c r="BA24" s="63" t="str">
        <f>IF(Worksheet!$C$11="","N/A",INDEX($BH$4:$BL$19,MATCH(BA$2,$BG$4:$BG$19,0),MATCH(Worksheet!$C$11,$BH$3:$BL$3,0)))</f>
        <v>N/A</v>
      </c>
      <c r="BB24" s="63" t="str">
        <f>IF(Worksheet!$C$11="","N/A",INDEX($BH$4:$BL$19,MATCH(BB$2,$BG$4:$BG$19,0),MATCH(Worksheet!$C$11,$BH$3:$BL$3,0)))</f>
        <v>N/A</v>
      </c>
      <c r="BC24" s="63" t="str">
        <f>IF(Worksheet!$C$11="","N/A",INDEX($BH$4:$BL$19,MATCH(BC$2,$BG$4:$BG$19,0),MATCH(Worksheet!$C$11,$BH$3:$BL$3,0)))</f>
        <v>N/A</v>
      </c>
      <c r="BD24" s="63" t="str">
        <f>IF(Worksheet!$C$11="","N/A",INDEX($BH$4:$BL$19,MATCH(BD$2,$BG$4:$BG$19,0),MATCH(Worksheet!$C$11,$BH$3:$BL$3,0)))</f>
        <v>N/A</v>
      </c>
      <c r="BE24" s="63" t="str">
        <f>IF(Worksheet!$C$11="","N/A",INDEX($BH$4:$BL$19,MATCH(BE$2,$BG$4:$BG$19,0),MATCH(Worksheet!$C$11,$BH$3:$BL$3,0)))</f>
        <v>N/A</v>
      </c>
    </row>
    <row r="25" spans="1:64" x14ac:dyDescent="0.3">
      <c r="A25" s="62" t="s">
        <v>11</v>
      </c>
      <c r="B25" s="63">
        <v>0.03</v>
      </c>
      <c r="C25" s="63">
        <v>0.03</v>
      </c>
      <c r="D25" s="63">
        <v>0.02</v>
      </c>
      <c r="E25" s="63">
        <v>0.28000000000000003</v>
      </c>
      <c r="F25" s="63">
        <v>0.63</v>
      </c>
      <c r="G25" s="63">
        <v>1.01</v>
      </c>
      <c r="H25" s="63">
        <v>1.34</v>
      </c>
      <c r="I25" s="63">
        <v>1.23</v>
      </c>
      <c r="J25" s="63">
        <v>0.81</v>
      </c>
      <c r="K25" s="63">
        <v>0.72</v>
      </c>
      <c r="L25" s="63">
        <v>0.66</v>
      </c>
      <c r="M25" s="63">
        <v>1.72</v>
      </c>
      <c r="N25" s="63">
        <v>1.71</v>
      </c>
      <c r="O25" s="63">
        <v>0.96</v>
      </c>
      <c r="P25" s="63">
        <v>0.42</v>
      </c>
      <c r="Q25" s="63">
        <v>0.56000000000000005</v>
      </c>
      <c r="R25" s="63">
        <v>1.21</v>
      </c>
      <c r="S25" s="63">
        <v>0.91</v>
      </c>
      <c r="T25" s="63">
        <v>1.81</v>
      </c>
      <c r="U25" s="63">
        <v>1.43</v>
      </c>
      <c r="V25" s="63">
        <v>0.6</v>
      </c>
      <c r="W25" s="63">
        <v>0.47</v>
      </c>
      <c r="X25" s="63">
        <v>0.9</v>
      </c>
      <c r="Y25" s="63">
        <v>0.64</v>
      </c>
      <c r="Z25" s="63">
        <v>0.75</v>
      </c>
      <c r="AA25" s="63">
        <v>0.73</v>
      </c>
      <c r="AB25" s="63">
        <v>1.1100000000000001</v>
      </c>
      <c r="AC25" s="63">
        <v>1.1100000000000001</v>
      </c>
      <c r="AD25" s="63">
        <v>0.98</v>
      </c>
      <c r="AE25" s="63">
        <v>0.19</v>
      </c>
      <c r="AF25" s="63">
        <v>1.68</v>
      </c>
      <c r="AG25" s="63">
        <v>0.98</v>
      </c>
      <c r="AH25" s="63">
        <v>1.44</v>
      </c>
      <c r="AI25" s="63">
        <v>0.54</v>
      </c>
      <c r="AJ25" s="63">
        <v>0.69</v>
      </c>
      <c r="AK25" s="63">
        <v>1.24</v>
      </c>
      <c r="AL25" s="63">
        <v>0.63</v>
      </c>
      <c r="AM25" s="63">
        <v>0.63</v>
      </c>
      <c r="AN25" s="63">
        <v>0.67</v>
      </c>
      <c r="AO25" s="63">
        <v>1.59</v>
      </c>
      <c r="AP25" s="63" t="str">
        <f>IF(Worksheet!$C$11="","N/A",INDEX($BH$4:$BL$19,MATCH(AP$2,$BG$4:$BG$19,0),MATCH(Worksheet!$C$11,$BH$3:$BL$3,0)))</f>
        <v>N/A</v>
      </c>
      <c r="AQ25" s="63" t="str">
        <f>IF(Worksheet!$C$11="","N/A",INDEX($BH$4:$BL$19,MATCH(AQ$2,$BG$4:$BG$19,0),MATCH(Worksheet!$C$11,$BH$3:$BL$3,0)))</f>
        <v>N/A</v>
      </c>
      <c r="AR25" s="63" t="str">
        <f>IF(Worksheet!$C$11="","N/A",INDEX($BH$4:$BL$19,MATCH(AR$2,$BG$4:$BG$19,0),MATCH(Worksheet!$C$11,$BH$3:$BL$3,0)))</f>
        <v>N/A</v>
      </c>
      <c r="AS25" s="63" t="str">
        <f>IF(Worksheet!$C$11="","N/A",INDEX($BH$4:$BL$19,MATCH(AS$2,$BG$4:$BG$19,0),MATCH(Worksheet!$C$11,$BH$3:$BL$3,0)))</f>
        <v>N/A</v>
      </c>
      <c r="AT25" s="63" t="str">
        <f>IF(Worksheet!$C$11="","N/A",INDEX($BH$4:$BL$19,MATCH(AT$2,$BG$4:$BG$19,0),MATCH(Worksheet!$C$11,$BH$3:$BL$3,0)))</f>
        <v>N/A</v>
      </c>
      <c r="AU25" s="63" t="str">
        <f>IF(Worksheet!$C$11="","N/A",INDEX($BH$4:$BL$19,MATCH(AU$2,$BG$4:$BG$19,0),MATCH(Worksheet!$C$11,$BH$3:$BL$3,0)))</f>
        <v>N/A</v>
      </c>
      <c r="AV25" s="63" t="str">
        <f>IF(Worksheet!$C$11="","N/A",INDEX($BH$4:$BL$19,MATCH(AV$2,$BG$4:$BG$19,0),MATCH(Worksheet!$C$11,$BH$3:$BL$3,0)))</f>
        <v>N/A</v>
      </c>
      <c r="AW25" s="63" t="str">
        <f>IF(Worksheet!$C$11="","N/A",INDEX($BH$4:$BL$19,MATCH(AW$2,$BG$4:$BG$19,0),MATCH(Worksheet!$C$11,$BH$3:$BL$3,0)))</f>
        <v>N/A</v>
      </c>
      <c r="AX25" s="63" t="str">
        <f>IF(Worksheet!$C$11="","N/A",INDEX($BH$4:$BL$19,MATCH(AX$2,$BG$4:$BG$19,0),MATCH(Worksheet!$C$11,$BH$3:$BL$3,0)))</f>
        <v>N/A</v>
      </c>
      <c r="AY25" s="63" t="str">
        <f>IF(Worksheet!$C$11="","N/A",INDEX($BH$4:$BL$19,MATCH(AY$2,$BG$4:$BG$19,0),MATCH(Worksheet!$C$11,$BH$3:$BL$3,0)))</f>
        <v>N/A</v>
      </c>
      <c r="AZ25" s="63" t="str">
        <f>IF(Worksheet!$C$11="","N/A",INDEX($BH$4:$BL$19,MATCH(AZ$2,$BG$4:$BG$19,0),MATCH(Worksheet!$C$11,$BH$3:$BL$3,0)))</f>
        <v>N/A</v>
      </c>
      <c r="BA25" s="63" t="str">
        <f>IF(Worksheet!$C$11="","N/A",INDEX($BH$4:$BL$19,MATCH(BA$2,$BG$4:$BG$19,0),MATCH(Worksheet!$C$11,$BH$3:$BL$3,0)))</f>
        <v>N/A</v>
      </c>
      <c r="BB25" s="63" t="str">
        <f>IF(Worksheet!$C$11="","N/A",INDEX($BH$4:$BL$19,MATCH(BB$2,$BG$4:$BG$19,0),MATCH(Worksheet!$C$11,$BH$3:$BL$3,0)))</f>
        <v>N/A</v>
      </c>
      <c r="BC25" s="63" t="str">
        <f>IF(Worksheet!$C$11="","N/A",INDEX($BH$4:$BL$19,MATCH(BC$2,$BG$4:$BG$19,0),MATCH(Worksheet!$C$11,$BH$3:$BL$3,0)))</f>
        <v>N/A</v>
      </c>
      <c r="BD25" s="63" t="str">
        <f>IF(Worksheet!$C$11="","N/A",INDEX($BH$4:$BL$19,MATCH(BD$2,$BG$4:$BG$19,0),MATCH(Worksheet!$C$11,$BH$3:$BL$3,0)))</f>
        <v>N/A</v>
      </c>
      <c r="BE25" s="63" t="str">
        <f>IF(Worksheet!$C$11="","N/A",INDEX($BH$4:$BL$19,MATCH(BE$2,$BG$4:$BG$19,0),MATCH(Worksheet!$C$11,$BH$3:$BL$3,0)))</f>
        <v>N/A</v>
      </c>
    </row>
    <row r="26" spans="1:64" x14ac:dyDescent="0.3">
      <c r="A26" s="62" t="s">
        <v>882</v>
      </c>
      <c r="B26" s="63">
        <v>0.03</v>
      </c>
      <c r="C26" s="63">
        <v>0.03</v>
      </c>
      <c r="D26" s="63">
        <v>0.02</v>
      </c>
      <c r="E26" s="63">
        <v>2.4300000000000002</v>
      </c>
      <c r="F26" s="63">
        <v>0.63</v>
      </c>
      <c r="G26" s="63">
        <v>1.01</v>
      </c>
      <c r="H26" s="63">
        <v>1.24</v>
      </c>
      <c r="I26" s="63">
        <v>1.23</v>
      </c>
      <c r="J26" s="63">
        <v>0.81</v>
      </c>
      <c r="K26" s="63">
        <v>0.72</v>
      </c>
      <c r="L26" s="63">
        <v>0.66</v>
      </c>
      <c r="M26" s="63">
        <v>1.72</v>
      </c>
      <c r="N26" s="63">
        <v>1.71</v>
      </c>
      <c r="O26" s="63">
        <v>0.65</v>
      </c>
      <c r="P26" s="63">
        <v>0.42</v>
      </c>
      <c r="Q26" s="63">
        <v>0.56000000000000005</v>
      </c>
      <c r="R26" s="63">
        <v>1.21</v>
      </c>
      <c r="S26" s="63">
        <v>0.91</v>
      </c>
      <c r="T26" s="63">
        <v>1.81</v>
      </c>
      <c r="U26" s="63">
        <v>1.43</v>
      </c>
      <c r="V26" s="63">
        <v>0.6</v>
      </c>
      <c r="W26" s="63">
        <v>0.47</v>
      </c>
      <c r="X26" s="63">
        <v>2</v>
      </c>
      <c r="Y26" s="63">
        <v>0.64</v>
      </c>
      <c r="Z26" s="63">
        <v>0.75</v>
      </c>
      <c r="AA26" s="63">
        <v>0.73</v>
      </c>
      <c r="AB26" s="63">
        <v>1.1100000000000001</v>
      </c>
      <c r="AC26" s="63">
        <v>1.1100000000000001</v>
      </c>
      <c r="AD26" s="63">
        <v>0.98</v>
      </c>
      <c r="AE26" s="63">
        <v>0.19</v>
      </c>
      <c r="AF26" s="63">
        <v>1.68</v>
      </c>
      <c r="AG26" s="63">
        <v>0.98</v>
      </c>
      <c r="AH26" s="63">
        <v>1.44</v>
      </c>
      <c r="AI26" s="63">
        <v>0.54</v>
      </c>
      <c r="AJ26" s="63">
        <v>0.69</v>
      </c>
      <c r="AK26" s="63">
        <v>1.24</v>
      </c>
      <c r="AL26" s="63">
        <v>0.63</v>
      </c>
      <c r="AM26" s="63">
        <v>0.63</v>
      </c>
      <c r="AN26" s="63">
        <v>0.67</v>
      </c>
      <c r="AO26" s="63">
        <v>1.59</v>
      </c>
      <c r="AP26" s="63" t="str">
        <f>IF(Worksheet!$C$11="","N/A",INDEX($BH$4:$BL$19,MATCH(AP$2,$BG$4:$BG$19,0),MATCH(Worksheet!$C$11,$BH$3:$BL$3,0)))</f>
        <v>N/A</v>
      </c>
      <c r="AQ26" s="63" t="str">
        <f>IF(Worksheet!$C$11="","N/A",INDEX($BH$4:$BL$19,MATCH(AQ$2,$BG$4:$BG$19,0),MATCH(Worksheet!$C$11,$BH$3:$BL$3,0)))</f>
        <v>N/A</v>
      </c>
      <c r="AR26" s="63" t="str">
        <f>IF(Worksheet!$C$11="","N/A",INDEX($BH$4:$BL$19,MATCH(AR$2,$BG$4:$BG$19,0),MATCH(Worksheet!$C$11,$BH$3:$BL$3,0)))</f>
        <v>N/A</v>
      </c>
      <c r="AS26" s="63" t="str">
        <f>IF(Worksheet!$C$11="","N/A",INDEX($BH$4:$BL$19,MATCH(AS$2,$BG$4:$BG$19,0),MATCH(Worksheet!$C$11,$BH$3:$BL$3,0)))</f>
        <v>N/A</v>
      </c>
      <c r="AT26" s="63" t="str">
        <f>IF(Worksheet!$C$11="","N/A",INDEX($BH$4:$BL$19,MATCH(AT$2,$BG$4:$BG$19,0),MATCH(Worksheet!$C$11,$BH$3:$BL$3,0)))</f>
        <v>N/A</v>
      </c>
      <c r="AU26" s="63" t="str">
        <f>IF(Worksheet!$C$11="","N/A",INDEX($BH$4:$BL$19,MATCH(AU$2,$BG$4:$BG$19,0),MATCH(Worksheet!$C$11,$BH$3:$BL$3,0)))</f>
        <v>N/A</v>
      </c>
      <c r="AV26" s="63" t="str">
        <f>IF(Worksheet!$C$11="","N/A",INDEX($BH$4:$BL$19,MATCH(AV$2,$BG$4:$BG$19,0),MATCH(Worksheet!$C$11,$BH$3:$BL$3,0)))</f>
        <v>N/A</v>
      </c>
      <c r="AW26" s="63" t="str">
        <f>IF(Worksheet!$C$11="","N/A",INDEX($BH$4:$BL$19,MATCH(AW$2,$BG$4:$BG$19,0),MATCH(Worksheet!$C$11,$BH$3:$BL$3,0)))</f>
        <v>N/A</v>
      </c>
      <c r="AX26" s="63" t="str">
        <f>IF(Worksheet!$C$11="","N/A",INDEX($BH$4:$BL$19,MATCH(AX$2,$BG$4:$BG$19,0),MATCH(Worksheet!$C$11,$BH$3:$BL$3,0)))</f>
        <v>N/A</v>
      </c>
      <c r="AY26" s="63" t="str">
        <f>IF(Worksheet!$C$11="","N/A",INDEX($BH$4:$BL$19,MATCH(AY$2,$BG$4:$BG$19,0),MATCH(Worksheet!$C$11,$BH$3:$BL$3,0)))</f>
        <v>N/A</v>
      </c>
      <c r="AZ26" s="63" t="str">
        <f>IF(Worksheet!$C$11="","N/A",INDEX($BH$4:$BL$19,MATCH(AZ$2,$BG$4:$BG$19,0),MATCH(Worksheet!$C$11,$BH$3:$BL$3,0)))</f>
        <v>N/A</v>
      </c>
      <c r="BA26" s="63" t="str">
        <f>IF(Worksheet!$C$11="","N/A",INDEX($BH$4:$BL$19,MATCH(BA$2,$BG$4:$BG$19,0),MATCH(Worksheet!$C$11,$BH$3:$BL$3,0)))</f>
        <v>N/A</v>
      </c>
      <c r="BB26" s="63" t="str">
        <f>IF(Worksheet!$C$11="","N/A",INDEX($BH$4:$BL$19,MATCH(BB$2,$BG$4:$BG$19,0),MATCH(Worksheet!$C$11,$BH$3:$BL$3,0)))</f>
        <v>N/A</v>
      </c>
      <c r="BC26" s="63" t="str">
        <f>IF(Worksheet!$C$11="","N/A",INDEX($BH$4:$BL$19,MATCH(BC$2,$BG$4:$BG$19,0),MATCH(Worksheet!$C$11,$BH$3:$BL$3,0)))</f>
        <v>N/A</v>
      </c>
      <c r="BD26" s="63" t="str">
        <f>IF(Worksheet!$C$11="","N/A",INDEX($BH$4:$BL$19,MATCH(BD$2,$BG$4:$BG$19,0),MATCH(Worksheet!$C$11,$BH$3:$BL$3,0)))</f>
        <v>N/A</v>
      </c>
      <c r="BE26" s="63" t="str">
        <f>IF(Worksheet!$C$11="","N/A",INDEX($BH$4:$BL$19,MATCH(BE$2,$BG$4:$BG$19,0),MATCH(Worksheet!$C$11,$BH$3:$BL$3,0)))</f>
        <v>N/A</v>
      </c>
    </row>
    <row r="27" spans="1:64" x14ac:dyDescent="0.3">
      <c r="A27" s="62" t="s">
        <v>892</v>
      </c>
      <c r="B27" s="63">
        <v>0.03</v>
      </c>
      <c r="C27" s="63">
        <v>0.03</v>
      </c>
      <c r="D27" s="63">
        <v>0.02</v>
      </c>
      <c r="E27" s="63">
        <v>0.43</v>
      </c>
      <c r="F27" s="63">
        <v>0.63</v>
      </c>
      <c r="G27" s="63">
        <v>1.01</v>
      </c>
      <c r="H27" s="63">
        <v>1.24</v>
      </c>
      <c r="I27" s="63">
        <v>1.23</v>
      </c>
      <c r="J27" s="63">
        <v>0.81</v>
      </c>
      <c r="K27" s="63">
        <v>0.72</v>
      </c>
      <c r="L27" s="63">
        <v>0.66</v>
      </c>
      <c r="M27" s="63">
        <v>1.72</v>
      </c>
      <c r="N27" s="63">
        <v>1.71</v>
      </c>
      <c r="O27" s="63">
        <v>0.65</v>
      </c>
      <c r="P27" s="63">
        <v>0.42</v>
      </c>
      <c r="Q27" s="63">
        <v>0.56000000000000005</v>
      </c>
      <c r="R27" s="63">
        <v>1.21</v>
      </c>
      <c r="S27" s="63">
        <v>0.91</v>
      </c>
      <c r="T27" s="63">
        <v>1.81</v>
      </c>
      <c r="U27" s="63">
        <v>1.43</v>
      </c>
      <c r="V27" s="63">
        <v>0.6</v>
      </c>
      <c r="W27" s="63">
        <v>0.47</v>
      </c>
      <c r="X27" s="63">
        <v>0.9</v>
      </c>
      <c r="Y27" s="63">
        <v>0.64</v>
      </c>
      <c r="Z27" s="63">
        <v>0.75</v>
      </c>
      <c r="AA27" s="63">
        <v>0.73</v>
      </c>
      <c r="AB27" s="63">
        <v>1.1100000000000001</v>
      </c>
      <c r="AC27" s="63">
        <v>1.1100000000000001</v>
      </c>
      <c r="AD27" s="63">
        <v>0.98</v>
      </c>
      <c r="AE27" s="63">
        <v>0.19</v>
      </c>
      <c r="AF27" s="63">
        <v>1.68</v>
      </c>
      <c r="AG27" s="63">
        <v>0.98</v>
      </c>
      <c r="AH27" s="63">
        <v>1.44</v>
      </c>
      <c r="AI27" s="63">
        <v>0.54</v>
      </c>
      <c r="AJ27" s="63">
        <v>0.69</v>
      </c>
      <c r="AK27" s="63">
        <v>1.24</v>
      </c>
      <c r="AL27" s="63">
        <v>0.63</v>
      </c>
      <c r="AM27" s="63">
        <v>0.63</v>
      </c>
      <c r="AN27" s="63">
        <v>0.67</v>
      </c>
      <c r="AO27" s="63">
        <v>1.59</v>
      </c>
      <c r="AP27" s="63" t="str">
        <f>IF(Worksheet!$C$11="","N/A",INDEX($BH$4:$BL$19,MATCH(AP$2,$BG$4:$BG$19,0),MATCH(Worksheet!$C$11,$BH$3:$BL$3,0)))</f>
        <v>N/A</v>
      </c>
      <c r="AQ27" s="63" t="str">
        <f>IF(Worksheet!$C$11="","N/A",INDEX($BH$4:$BL$19,MATCH(AQ$2,$BG$4:$BG$19,0),MATCH(Worksheet!$C$11,$BH$3:$BL$3,0)))</f>
        <v>N/A</v>
      </c>
      <c r="AR27" s="63" t="str">
        <f>IF(Worksheet!$C$11="","N/A",INDEX($BH$4:$BL$19,MATCH(AR$2,$BG$4:$BG$19,0),MATCH(Worksheet!$C$11,$BH$3:$BL$3,0)))</f>
        <v>N/A</v>
      </c>
      <c r="AS27" s="63" t="str">
        <f>IF(Worksheet!$C$11="","N/A",INDEX($BH$4:$BL$19,MATCH(AS$2,$BG$4:$BG$19,0),MATCH(Worksheet!$C$11,$BH$3:$BL$3,0)))</f>
        <v>N/A</v>
      </c>
      <c r="AT27" s="63" t="str">
        <f>IF(Worksheet!$C$11="","N/A",INDEX($BH$4:$BL$19,MATCH(AT$2,$BG$4:$BG$19,0),MATCH(Worksheet!$C$11,$BH$3:$BL$3,0)))</f>
        <v>N/A</v>
      </c>
      <c r="AU27" s="63" t="str">
        <f>IF(Worksheet!$C$11="","N/A",INDEX($BH$4:$BL$19,MATCH(AU$2,$BG$4:$BG$19,0),MATCH(Worksheet!$C$11,$BH$3:$BL$3,0)))</f>
        <v>N/A</v>
      </c>
      <c r="AV27" s="63" t="str">
        <f>IF(Worksheet!$C$11="","N/A",INDEX($BH$4:$BL$19,MATCH(AV$2,$BG$4:$BG$19,0),MATCH(Worksheet!$C$11,$BH$3:$BL$3,0)))</f>
        <v>N/A</v>
      </c>
      <c r="AW27" s="63" t="str">
        <f>IF(Worksheet!$C$11="","N/A",INDEX($BH$4:$BL$19,MATCH(AW$2,$BG$4:$BG$19,0),MATCH(Worksheet!$C$11,$BH$3:$BL$3,0)))</f>
        <v>N/A</v>
      </c>
      <c r="AX27" s="63" t="str">
        <f>IF(Worksheet!$C$11="","N/A",INDEX($BH$4:$BL$19,MATCH(AX$2,$BG$4:$BG$19,0),MATCH(Worksheet!$C$11,$BH$3:$BL$3,0)))</f>
        <v>N/A</v>
      </c>
      <c r="AY27" s="63" t="str">
        <f>IF(Worksheet!$C$11="","N/A",INDEX($BH$4:$BL$19,MATCH(AY$2,$BG$4:$BG$19,0),MATCH(Worksheet!$C$11,$BH$3:$BL$3,0)))</f>
        <v>N/A</v>
      </c>
      <c r="AZ27" s="63" t="str">
        <f>IF(Worksheet!$C$11="","N/A",INDEX($BH$4:$BL$19,MATCH(AZ$2,$BG$4:$BG$19,0),MATCH(Worksheet!$C$11,$BH$3:$BL$3,0)))</f>
        <v>N/A</v>
      </c>
      <c r="BA27" s="63" t="str">
        <f>IF(Worksheet!$C$11="","N/A",INDEX($BH$4:$BL$19,MATCH(BA$2,$BG$4:$BG$19,0),MATCH(Worksheet!$C$11,$BH$3:$BL$3,0)))</f>
        <v>N/A</v>
      </c>
      <c r="BB27" s="63" t="str">
        <f>IF(Worksheet!$C$11="","N/A",INDEX($BH$4:$BL$19,MATCH(BB$2,$BG$4:$BG$19,0),MATCH(Worksheet!$C$11,$BH$3:$BL$3,0)))</f>
        <v>N/A</v>
      </c>
      <c r="BC27" s="63" t="str">
        <f>IF(Worksheet!$C$11="","N/A",INDEX($BH$4:$BL$19,MATCH(BC$2,$BG$4:$BG$19,0),MATCH(Worksheet!$C$11,$BH$3:$BL$3,0)))</f>
        <v>N/A</v>
      </c>
      <c r="BD27" s="63" t="str">
        <f>IF(Worksheet!$C$11="","N/A",INDEX($BH$4:$BL$19,MATCH(BD$2,$BG$4:$BG$19,0),MATCH(Worksheet!$C$11,$BH$3:$BL$3,0)))</f>
        <v>N/A</v>
      </c>
      <c r="BE27" s="63" t="str">
        <f>IF(Worksheet!$C$11="","N/A",INDEX($BH$4:$BL$19,MATCH(BE$2,$BG$4:$BG$19,0),MATCH(Worksheet!$C$11,$BH$3:$BL$3,0)))</f>
        <v>N/A</v>
      </c>
    </row>
    <row r="28" spans="1:64" x14ac:dyDescent="0.3">
      <c r="A28" s="62" t="s">
        <v>4</v>
      </c>
      <c r="B28" s="63">
        <v>0.03</v>
      </c>
      <c r="C28" s="63">
        <v>0.03</v>
      </c>
      <c r="D28" s="63">
        <v>0.02</v>
      </c>
      <c r="E28" s="63">
        <v>0.43</v>
      </c>
      <c r="F28" s="63">
        <v>0.63</v>
      </c>
      <c r="G28" s="63">
        <v>1.01</v>
      </c>
      <c r="H28" s="63">
        <v>1.24</v>
      </c>
      <c r="I28" s="63">
        <v>1.23</v>
      </c>
      <c r="J28" s="63">
        <v>0.81</v>
      </c>
      <c r="K28" s="63">
        <v>0.72</v>
      </c>
      <c r="L28" s="63">
        <v>0.66</v>
      </c>
      <c r="M28" s="63">
        <v>1.72</v>
      </c>
      <c r="N28" s="63">
        <v>1.71</v>
      </c>
      <c r="O28" s="63">
        <v>0.65</v>
      </c>
      <c r="P28" s="63">
        <v>0.42</v>
      </c>
      <c r="Q28" s="63">
        <v>0.56000000000000005</v>
      </c>
      <c r="R28" s="63">
        <v>1.21</v>
      </c>
      <c r="S28" s="63">
        <v>0.91</v>
      </c>
      <c r="T28" s="63">
        <v>1.81</v>
      </c>
      <c r="U28" s="63">
        <v>1.43</v>
      </c>
      <c r="V28" s="63">
        <v>0.6</v>
      </c>
      <c r="W28" s="63">
        <v>0.47</v>
      </c>
      <c r="X28" s="63">
        <v>0.9</v>
      </c>
      <c r="Y28" s="63">
        <v>0.64</v>
      </c>
      <c r="Z28" s="63">
        <v>0.75</v>
      </c>
      <c r="AA28" s="63">
        <v>0.73</v>
      </c>
      <c r="AB28" s="63">
        <v>1.1100000000000001</v>
      </c>
      <c r="AC28" s="63">
        <v>1.1100000000000001</v>
      </c>
      <c r="AD28" s="63">
        <v>0.98</v>
      </c>
      <c r="AE28" s="63">
        <v>0.19</v>
      </c>
      <c r="AF28" s="63">
        <v>1.68</v>
      </c>
      <c r="AG28" s="63">
        <v>0.98</v>
      </c>
      <c r="AH28" s="63">
        <v>1.44</v>
      </c>
      <c r="AI28" s="63">
        <v>0.54</v>
      </c>
      <c r="AJ28" s="63">
        <v>0.69</v>
      </c>
      <c r="AK28" s="63">
        <v>1.24</v>
      </c>
      <c r="AL28" s="63">
        <v>0.63</v>
      </c>
      <c r="AM28" s="63">
        <v>0.63</v>
      </c>
      <c r="AN28" s="63">
        <v>0.67</v>
      </c>
      <c r="AO28" s="63">
        <v>1.59</v>
      </c>
      <c r="AP28" s="63" t="str">
        <f>IF(Worksheet!$C$11="","N/A",INDEX($BH$4:$BL$19,MATCH(AP$2,$BG$4:$BG$19,0),MATCH(Worksheet!$C$11,$BH$3:$BL$3,0)))</f>
        <v>N/A</v>
      </c>
      <c r="AQ28" s="63" t="str">
        <f>IF(Worksheet!$C$11="","N/A",INDEX($BH$4:$BL$19,MATCH(AQ$2,$BG$4:$BG$19,0),MATCH(Worksheet!$C$11,$BH$3:$BL$3,0)))</f>
        <v>N/A</v>
      </c>
      <c r="AR28" s="63" t="str">
        <f>IF(Worksheet!$C$11="","N/A",INDEX($BH$4:$BL$19,MATCH(AR$2,$BG$4:$BG$19,0),MATCH(Worksheet!$C$11,$BH$3:$BL$3,0)))</f>
        <v>N/A</v>
      </c>
      <c r="AS28" s="63" t="str">
        <f>IF(Worksheet!$C$11="","N/A",INDEX($BH$4:$BL$19,MATCH(AS$2,$BG$4:$BG$19,0),MATCH(Worksheet!$C$11,$BH$3:$BL$3,0)))</f>
        <v>N/A</v>
      </c>
      <c r="AT28" s="63" t="str">
        <f>IF(Worksheet!$C$11="","N/A",INDEX($BH$4:$BL$19,MATCH(AT$2,$BG$4:$BG$19,0),MATCH(Worksheet!$C$11,$BH$3:$BL$3,0)))</f>
        <v>N/A</v>
      </c>
      <c r="AU28" s="63" t="str">
        <f>IF(Worksheet!$C$11="","N/A",INDEX($BH$4:$BL$19,MATCH(AU$2,$BG$4:$BG$19,0),MATCH(Worksheet!$C$11,$BH$3:$BL$3,0)))</f>
        <v>N/A</v>
      </c>
      <c r="AV28" s="63" t="str">
        <f>IF(Worksheet!$C$11="","N/A",INDEX($BH$4:$BL$19,MATCH(AV$2,$BG$4:$BG$19,0),MATCH(Worksheet!$C$11,$BH$3:$BL$3,0)))</f>
        <v>N/A</v>
      </c>
      <c r="AW28" s="63" t="str">
        <f>IF(Worksheet!$C$11="","N/A",INDEX($BH$4:$BL$19,MATCH(AW$2,$BG$4:$BG$19,0),MATCH(Worksheet!$C$11,$BH$3:$BL$3,0)))</f>
        <v>N/A</v>
      </c>
      <c r="AX28" s="63" t="str">
        <f>IF(Worksheet!$C$11="","N/A",INDEX($BH$4:$BL$19,MATCH(AX$2,$BG$4:$BG$19,0),MATCH(Worksheet!$C$11,$BH$3:$BL$3,0)))</f>
        <v>N/A</v>
      </c>
      <c r="AY28" s="63" t="str">
        <f>IF(Worksheet!$C$11="","N/A",INDEX($BH$4:$BL$19,MATCH(AY$2,$BG$4:$BG$19,0),MATCH(Worksheet!$C$11,$BH$3:$BL$3,0)))</f>
        <v>N/A</v>
      </c>
      <c r="AZ28" s="63" t="str">
        <f>IF(Worksheet!$C$11="","N/A",INDEX($BH$4:$BL$19,MATCH(AZ$2,$BG$4:$BG$19,0),MATCH(Worksheet!$C$11,$BH$3:$BL$3,0)))</f>
        <v>N/A</v>
      </c>
      <c r="BA28" s="63" t="str">
        <f>IF(Worksheet!$C$11="","N/A",INDEX($BH$4:$BL$19,MATCH(BA$2,$BG$4:$BG$19,0),MATCH(Worksheet!$C$11,$BH$3:$BL$3,0)))</f>
        <v>N/A</v>
      </c>
      <c r="BB28" s="63" t="str">
        <f>IF(Worksheet!$C$11="","N/A",INDEX($BH$4:$BL$19,MATCH(BB$2,$BG$4:$BG$19,0),MATCH(Worksheet!$C$11,$BH$3:$BL$3,0)))</f>
        <v>N/A</v>
      </c>
      <c r="BC28" s="63" t="str">
        <f>IF(Worksheet!$C$11="","N/A",INDEX($BH$4:$BL$19,MATCH(BC$2,$BG$4:$BG$19,0),MATCH(Worksheet!$C$11,$BH$3:$BL$3,0)))</f>
        <v>N/A</v>
      </c>
      <c r="BD28" s="63" t="str">
        <f>IF(Worksheet!$C$11="","N/A",INDEX($BH$4:$BL$19,MATCH(BD$2,$BG$4:$BG$19,0),MATCH(Worksheet!$C$11,$BH$3:$BL$3,0)))</f>
        <v>N/A</v>
      </c>
      <c r="BE28" s="63" t="str">
        <f>IF(Worksheet!$C$11="","N/A",INDEX($BH$4:$BL$19,MATCH(BE$2,$BG$4:$BG$19,0),MATCH(Worksheet!$C$11,$BH$3:$BL$3,0)))</f>
        <v>N/A</v>
      </c>
    </row>
    <row r="29" spans="1:64" x14ac:dyDescent="0.3">
      <c r="A29" s="62" t="s">
        <v>886</v>
      </c>
      <c r="B29" s="63">
        <v>0.03</v>
      </c>
      <c r="C29" s="63">
        <v>0.03</v>
      </c>
      <c r="D29" s="63">
        <v>0.02</v>
      </c>
      <c r="E29" s="63">
        <v>0.43</v>
      </c>
      <c r="F29" s="63">
        <v>0.63</v>
      </c>
      <c r="G29" s="63">
        <v>1.01</v>
      </c>
      <c r="H29" s="63">
        <v>1.24</v>
      </c>
      <c r="I29" s="63">
        <v>1.23</v>
      </c>
      <c r="J29" s="63">
        <v>0.81</v>
      </c>
      <c r="K29" s="63">
        <v>0.72</v>
      </c>
      <c r="L29" s="63">
        <v>0.66</v>
      </c>
      <c r="M29" s="63">
        <v>1.72</v>
      </c>
      <c r="N29" s="63">
        <v>1.71</v>
      </c>
      <c r="O29" s="63">
        <v>0.65</v>
      </c>
      <c r="P29" s="63">
        <v>0.42</v>
      </c>
      <c r="Q29" s="63">
        <v>0.56000000000000005</v>
      </c>
      <c r="R29" s="63">
        <v>1.21</v>
      </c>
      <c r="S29" s="63">
        <v>0.91</v>
      </c>
      <c r="T29" s="63">
        <v>1.81</v>
      </c>
      <c r="U29" s="63">
        <v>1.43</v>
      </c>
      <c r="V29" s="63">
        <v>0.6</v>
      </c>
      <c r="W29" s="63">
        <v>0.47</v>
      </c>
      <c r="X29" s="63">
        <v>0.9</v>
      </c>
      <c r="Y29" s="63">
        <v>0.64</v>
      </c>
      <c r="Z29" s="63">
        <v>0.75</v>
      </c>
      <c r="AA29" s="63">
        <v>0.73</v>
      </c>
      <c r="AB29" s="63">
        <v>1.1100000000000001</v>
      </c>
      <c r="AC29" s="63">
        <v>1.1100000000000001</v>
      </c>
      <c r="AD29" s="63">
        <v>0.98</v>
      </c>
      <c r="AE29" s="63">
        <v>0.19</v>
      </c>
      <c r="AF29" s="63">
        <v>1.68</v>
      </c>
      <c r="AG29" s="63">
        <v>0.98</v>
      </c>
      <c r="AH29" s="63">
        <v>1.44</v>
      </c>
      <c r="AI29" s="63">
        <v>0.54</v>
      </c>
      <c r="AJ29" s="63">
        <v>0.69</v>
      </c>
      <c r="AK29" s="63">
        <v>1.24</v>
      </c>
      <c r="AL29" s="63">
        <v>0.63</v>
      </c>
      <c r="AM29" s="63">
        <v>0.63</v>
      </c>
      <c r="AN29" s="63">
        <v>0.67</v>
      </c>
      <c r="AO29" s="63">
        <v>1.59</v>
      </c>
      <c r="AP29" s="63" t="str">
        <f>IF(Worksheet!$C$11="","N/A",INDEX($BH$4:$BL$19,MATCH(AP$2,$BG$4:$BG$19,0),MATCH(Worksheet!$C$11,$BH$3:$BL$3,0)))</f>
        <v>N/A</v>
      </c>
      <c r="AQ29" s="63" t="str">
        <f>IF(Worksheet!$C$11="","N/A",INDEX($BH$4:$BL$19,MATCH(AQ$2,$BG$4:$BG$19,0),MATCH(Worksheet!$C$11,$BH$3:$BL$3,0)))</f>
        <v>N/A</v>
      </c>
      <c r="AR29" s="63" t="str">
        <f>IF(Worksheet!$C$11="","N/A",INDEX($BH$4:$BL$19,MATCH(AR$2,$BG$4:$BG$19,0),MATCH(Worksheet!$C$11,$BH$3:$BL$3,0)))</f>
        <v>N/A</v>
      </c>
      <c r="AS29" s="63" t="str">
        <f>IF(Worksheet!$C$11="","N/A",INDEX($BH$4:$BL$19,MATCH(AS$2,$BG$4:$BG$19,0),MATCH(Worksheet!$C$11,$BH$3:$BL$3,0)))</f>
        <v>N/A</v>
      </c>
      <c r="AT29" s="63" t="str">
        <f>IF(Worksheet!$C$11="","N/A",INDEX($BH$4:$BL$19,MATCH(AT$2,$BG$4:$BG$19,0),MATCH(Worksheet!$C$11,$BH$3:$BL$3,0)))</f>
        <v>N/A</v>
      </c>
      <c r="AU29" s="63" t="str">
        <f>IF(Worksheet!$C$11="","N/A",INDEX($BH$4:$BL$19,MATCH(AU$2,$BG$4:$BG$19,0),MATCH(Worksheet!$C$11,$BH$3:$BL$3,0)))</f>
        <v>N/A</v>
      </c>
      <c r="AV29" s="63" t="str">
        <f>IF(Worksheet!$C$11="","N/A",INDEX($BH$4:$BL$19,MATCH(AV$2,$BG$4:$BG$19,0),MATCH(Worksheet!$C$11,$BH$3:$BL$3,0)))</f>
        <v>N/A</v>
      </c>
      <c r="AW29" s="63" t="str">
        <f>IF(Worksheet!$C$11="","N/A",INDEX($BH$4:$BL$19,MATCH(AW$2,$BG$4:$BG$19,0),MATCH(Worksheet!$C$11,$BH$3:$BL$3,0)))</f>
        <v>N/A</v>
      </c>
      <c r="AX29" s="63" t="str">
        <f>IF(Worksheet!$C$11="","N/A",INDEX($BH$4:$BL$19,MATCH(AX$2,$BG$4:$BG$19,0),MATCH(Worksheet!$C$11,$BH$3:$BL$3,0)))</f>
        <v>N/A</v>
      </c>
      <c r="AY29" s="63" t="str">
        <f>IF(Worksheet!$C$11="","N/A",INDEX($BH$4:$BL$19,MATCH(AY$2,$BG$4:$BG$19,0),MATCH(Worksheet!$C$11,$BH$3:$BL$3,0)))</f>
        <v>N/A</v>
      </c>
      <c r="AZ29" s="63" t="str">
        <f>IF(Worksheet!$C$11="","N/A",INDEX($BH$4:$BL$19,MATCH(AZ$2,$BG$4:$BG$19,0),MATCH(Worksheet!$C$11,$BH$3:$BL$3,0)))</f>
        <v>N/A</v>
      </c>
      <c r="BA29" s="63" t="str">
        <f>IF(Worksheet!$C$11="","N/A",INDEX($BH$4:$BL$19,MATCH(BA$2,$BG$4:$BG$19,0),MATCH(Worksheet!$C$11,$BH$3:$BL$3,0)))</f>
        <v>N/A</v>
      </c>
      <c r="BB29" s="63" t="str">
        <f>IF(Worksheet!$C$11="","N/A",INDEX($BH$4:$BL$19,MATCH(BB$2,$BG$4:$BG$19,0),MATCH(Worksheet!$C$11,$BH$3:$BL$3,0)))</f>
        <v>N/A</v>
      </c>
      <c r="BC29" s="63" t="str">
        <f>IF(Worksheet!$C$11="","N/A",INDEX($BH$4:$BL$19,MATCH(BC$2,$BG$4:$BG$19,0),MATCH(Worksheet!$C$11,$BH$3:$BL$3,0)))</f>
        <v>N/A</v>
      </c>
      <c r="BD29" s="63" t="str">
        <f>IF(Worksheet!$C$11="","N/A",INDEX($BH$4:$BL$19,MATCH(BD$2,$BG$4:$BG$19,0),MATCH(Worksheet!$C$11,$BH$3:$BL$3,0)))</f>
        <v>N/A</v>
      </c>
      <c r="BE29" s="63" t="str">
        <f>IF(Worksheet!$C$11="","N/A",INDEX($BH$4:$BL$19,MATCH(BE$2,$BG$4:$BG$19,0),MATCH(Worksheet!$C$11,$BH$3:$BL$3,0)))</f>
        <v>N/A</v>
      </c>
    </row>
    <row r="30" spans="1:64" x14ac:dyDescent="0.3">
      <c r="A30" s="62" t="s">
        <v>883</v>
      </c>
      <c r="B30" s="63">
        <v>0.03</v>
      </c>
      <c r="C30" s="63">
        <v>0.03</v>
      </c>
      <c r="D30" s="63">
        <v>0.02</v>
      </c>
      <c r="E30" s="63">
        <v>1.53</v>
      </c>
      <c r="F30" s="63">
        <v>0.63</v>
      </c>
      <c r="G30" s="63">
        <v>1.01</v>
      </c>
      <c r="H30" s="63">
        <v>1.24</v>
      </c>
      <c r="I30" s="63">
        <v>1.23</v>
      </c>
      <c r="J30" s="63">
        <v>0.81</v>
      </c>
      <c r="K30" s="63">
        <v>0.72</v>
      </c>
      <c r="L30" s="63">
        <v>0.66</v>
      </c>
      <c r="M30" s="63">
        <v>1.72</v>
      </c>
      <c r="N30" s="63">
        <v>1.71</v>
      </c>
      <c r="O30" s="63">
        <v>0.65</v>
      </c>
      <c r="P30" s="63">
        <v>0.42</v>
      </c>
      <c r="Q30" s="63">
        <v>0.56000000000000005</v>
      </c>
      <c r="R30" s="63">
        <v>1.21</v>
      </c>
      <c r="S30" s="63">
        <v>0.91</v>
      </c>
      <c r="T30" s="63">
        <v>1.81</v>
      </c>
      <c r="U30" s="63">
        <v>1.43</v>
      </c>
      <c r="V30" s="63">
        <v>0.6</v>
      </c>
      <c r="W30" s="63">
        <v>0.47</v>
      </c>
      <c r="X30" s="63">
        <v>0.9</v>
      </c>
      <c r="Y30" s="63">
        <v>0.64</v>
      </c>
      <c r="Z30" s="63">
        <v>0.75</v>
      </c>
      <c r="AA30" s="63">
        <v>0.73</v>
      </c>
      <c r="AB30" s="63">
        <v>1.1100000000000001</v>
      </c>
      <c r="AC30" s="63">
        <v>1.1100000000000001</v>
      </c>
      <c r="AD30" s="63">
        <v>0.98</v>
      </c>
      <c r="AE30" s="63">
        <v>0.19</v>
      </c>
      <c r="AF30" s="63">
        <v>1.68</v>
      </c>
      <c r="AG30" s="63">
        <v>0.98</v>
      </c>
      <c r="AH30" s="63">
        <v>1.44</v>
      </c>
      <c r="AI30" s="63">
        <v>0.54</v>
      </c>
      <c r="AJ30" s="63">
        <v>0.69</v>
      </c>
      <c r="AK30" s="63">
        <v>1.24</v>
      </c>
      <c r="AL30" s="63">
        <v>0.63</v>
      </c>
      <c r="AM30" s="63">
        <v>0.63</v>
      </c>
      <c r="AN30" s="63">
        <v>0.67</v>
      </c>
      <c r="AO30" s="63">
        <v>1.59</v>
      </c>
      <c r="AP30" s="63" t="str">
        <f>IF(Worksheet!$C$11="","N/A",INDEX($BH$4:$BL$19,MATCH(AP$2,$BG$4:$BG$19,0),MATCH(Worksheet!$C$11,$BH$3:$BL$3,0)))</f>
        <v>N/A</v>
      </c>
      <c r="AQ30" s="63" t="str">
        <f>IF(Worksheet!$C$11="","N/A",INDEX($BH$4:$BL$19,MATCH(AQ$2,$BG$4:$BG$19,0),MATCH(Worksheet!$C$11,$BH$3:$BL$3,0)))</f>
        <v>N/A</v>
      </c>
      <c r="AR30" s="63" t="str">
        <f>IF(Worksheet!$C$11="","N/A",INDEX($BH$4:$BL$19,MATCH(AR$2,$BG$4:$BG$19,0),MATCH(Worksheet!$C$11,$BH$3:$BL$3,0)))</f>
        <v>N/A</v>
      </c>
      <c r="AS30" s="63" t="str">
        <f>IF(Worksheet!$C$11="","N/A",INDEX($BH$4:$BL$19,MATCH(AS$2,$BG$4:$BG$19,0),MATCH(Worksheet!$C$11,$BH$3:$BL$3,0)))</f>
        <v>N/A</v>
      </c>
      <c r="AT30" s="63" t="str">
        <f>IF(Worksheet!$C$11="","N/A",INDEX($BH$4:$BL$19,MATCH(AT$2,$BG$4:$BG$19,0),MATCH(Worksheet!$C$11,$BH$3:$BL$3,0)))</f>
        <v>N/A</v>
      </c>
      <c r="AU30" s="63" t="str">
        <f>IF(Worksheet!$C$11="","N/A",INDEX($BH$4:$BL$19,MATCH(AU$2,$BG$4:$BG$19,0),MATCH(Worksheet!$C$11,$BH$3:$BL$3,0)))</f>
        <v>N/A</v>
      </c>
      <c r="AV30" s="63" t="str">
        <f>IF(Worksheet!$C$11="","N/A",INDEX($BH$4:$BL$19,MATCH(AV$2,$BG$4:$BG$19,0),MATCH(Worksheet!$C$11,$BH$3:$BL$3,0)))</f>
        <v>N/A</v>
      </c>
      <c r="AW30" s="63" t="str">
        <f>IF(Worksheet!$C$11="","N/A",INDEX($BH$4:$BL$19,MATCH(AW$2,$BG$4:$BG$19,0),MATCH(Worksheet!$C$11,$BH$3:$BL$3,0)))</f>
        <v>N/A</v>
      </c>
      <c r="AX30" s="63" t="str">
        <f>IF(Worksheet!$C$11="","N/A",INDEX($BH$4:$BL$19,MATCH(AX$2,$BG$4:$BG$19,0),MATCH(Worksheet!$C$11,$BH$3:$BL$3,0)))</f>
        <v>N/A</v>
      </c>
      <c r="AY30" s="63" t="str">
        <f>IF(Worksheet!$C$11="","N/A",INDEX($BH$4:$BL$19,MATCH(AY$2,$BG$4:$BG$19,0),MATCH(Worksheet!$C$11,$BH$3:$BL$3,0)))</f>
        <v>N/A</v>
      </c>
      <c r="AZ30" s="63" t="str">
        <f>IF(Worksheet!$C$11="","N/A",INDEX($BH$4:$BL$19,MATCH(AZ$2,$BG$4:$BG$19,0),MATCH(Worksheet!$C$11,$BH$3:$BL$3,0)))</f>
        <v>N/A</v>
      </c>
      <c r="BA30" s="63" t="str">
        <f>IF(Worksheet!$C$11="","N/A",INDEX($BH$4:$BL$19,MATCH(BA$2,$BG$4:$BG$19,0),MATCH(Worksheet!$C$11,$BH$3:$BL$3,0)))</f>
        <v>N/A</v>
      </c>
      <c r="BB30" s="63" t="str">
        <f>IF(Worksheet!$C$11="","N/A",INDEX($BH$4:$BL$19,MATCH(BB$2,$BG$4:$BG$19,0),MATCH(Worksheet!$C$11,$BH$3:$BL$3,0)))</f>
        <v>N/A</v>
      </c>
      <c r="BC30" s="63" t="str">
        <f>IF(Worksheet!$C$11="","N/A",INDEX($BH$4:$BL$19,MATCH(BC$2,$BG$4:$BG$19,0),MATCH(Worksheet!$C$11,$BH$3:$BL$3,0)))</f>
        <v>N/A</v>
      </c>
      <c r="BD30" s="63" t="str">
        <f>IF(Worksheet!$C$11="","N/A",INDEX($BH$4:$BL$19,MATCH(BD$2,$BG$4:$BG$19,0),MATCH(Worksheet!$C$11,$BH$3:$BL$3,0)))</f>
        <v>N/A</v>
      </c>
      <c r="BE30" s="63" t="str">
        <f>IF(Worksheet!$C$11="","N/A",INDEX($BH$4:$BL$19,MATCH(BE$2,$BG$4:$BG$19,0),MATCH(Worksheet!$C$11,$BH$3:$BL$3,0)))</f>
        <v>N/A</v>
      </c>
    </row>
    <row r="31" spans="1:64" x14ac:dyDescent="0.3">
      <c r="A31" s="62" t="s">
        <v>12</v>
      </c>
      <c r="B31" s="63">
        <v>0.03</v>
      </c>
      <c r="C31" s="63">
        <v>0.03</v>
      </c>
      <c r="D31" s="63">
        <v>0.02</v>
      </c>
      <c r="E31" s="63">
        <v>0.43</v>
      </c>
      <c r="F31" s="63">
        <v>0.63</v>
      </c>
      <c r="G31" s="63">
        <v>1.01</v>
      </c>
      <c r="H31" s="63">
        <v>1.24</v>
      </c>
      <c r="I31" s="63">
        <v>1.23</v>
      </c>
      <c r="J31" s="63">
        <v>0.81</v>
      </c>
      <c r="K31" s="63">
        <v>0.72</v>
      </c>
      <c r="L31" s="63">
        <v>0.66</v>
      </c>
      <c r="M31" s="63">
        <v>1.72</v>
      </c>
      <c r="N31" s="63">
        <v>1.71</v>
      </c>
      <c r="O31" s="63">
        <v>0.65</v>
      </c>
      <c r="P31" s="63">
        <v>0.42</v>
      </c>
      <c r="Q31" s="63">
        <v>0.56000000000000005</v>
      </c>
      <c r="R31" s="63">
        <v>1.21</v>
      </c>
      <c r="S31" s="63">
        <v>0.91</v>
      </c>
      <c r="T31" s="63">
        <v>1.81</v>
      </c>
      <c r="U31" s="63">
        <v>1.43</v>
      </c>
      <c r="V31" s="63">
        <v>0.6</v>
      </c>
      <c r="W31" s="63">
        <v>0.47</v>
      </c>
      <c r="X31" s="63">
        <v>0.9</v>
      </c>
      <c r="Y31" s="63">
        <v>0.64</v>
      </c>
      <c r="Z31" s="63">
        <v>0.75</v>
      </c>
      <c r="AA31" s="63">
        <v>0.73</v>
      </c>
      <c r="AB31" s="63">
        <v>1.1100000000000001</v>
      </c>
      <c r="AC31" s="63">
        <v>1.1100000000000001</v>
      </c>
      <c r="AD31" s="63">
        <v>0.98</v>
      </c>
      <c r="AE31" s="63">
        <v>0.19</v>
      </c>
      <c r="AF31" s="63">
        <v>1.68</v>
      </c>
      <c r="AG31" s="63">
        <v>0.98</v>
      </c>
      <c r="AH31" s="63">
        <v>1.44</v>
      </c>
      <c r="AI31" s="63">
        <v>0.54</v>
      </c>
      <c r="AJ31" s="63">
        <v>0.69</v>
      </c>
      <c r="AK31" s="63">
        <v>1.24</v>
      </c>
      <c r="AL31" s="63">
        <v>0.63</v>
      </c>
      <c r="AM31" s="63">
        <v>0.63</v>
      </c>
      <c r="AN31" s="63">
        <v>0.67</v>
      </c>
      <c r="AO31" s="63">
        <v>1.59</v>
      </c>
      <c r="AP31" s="63" t="str">
        <f>IF(Worksheet!$C$11="","N/A",INDEX($BH$4:$BL$19,MATCH(AP$2,$BG$4:$BG$19,0),MATCH(Worksheet!$C$11,$BH$3:$BL$3,0)))</f>
        <v>N/A</v>
      </c>
      <c r="AQ31" s="63" t="str">
        <f>IF(Worksheet!$C$11="","N/A",INDEX($BH$4:$BL$19,MATCH(AQ$2,$BG$4:$BG$19,0),MATCH(Worksheet!$C$11,$BH$3:$BL$3,0)))</f>
        <v>N/A</v>
      </c>
      <c r="AR31" s="63" t="str">
        <f>IF(Worksheet!$C$11="","N/A",INDEX($BH$4:$BL$19,MATCH(AR$2,$BG$4:$BG$19,0),MATCH(Worksheet!$C$11,$BH$3:$BL$3,0)))</f>
        <v>N/A</v>
      </c>
      <c r="AS31" s="63" t="str">
        <f>IF(Worksheet!$C$11="","N/A",INDEX($BH$4:$BL$19,MATCH(AS$2,$BG$4:$BG$19,0),MATCH(Worksheet!$C$11,$BH$3:$BL$3,0)))</f>
        <v>N/A</v>
      </c>
      <c r="AT31" s="63" t="str">
        <f>IF(Worksheet!$C$11="","N/A",INDEX($BH$4:$BL$19,MATCH(AT$2,$BG$4:$BG$19,0),MATCH(Worksheet!$C$11,$BH$3:$BL$3,0)))</f>
        <v>N/A</v>
      </c>
      <c r="AU31" s="63" t="str">
        <f>IF(Worksheet!$C$11="","N/A",INDEX($BH$4:$BL$19,MATCH(AU$2,$BG$4:$BG$19,0),MATCH(Worksheet!$C$11,$BH$3:$BL$3,0)))</f>
        <v>N/A</v>
      </c>
      <c r="AV31" s="63" t="str">
        <f>IF(Worksheet!$C$11="","N/A",INDEX($BH$4:$BL$19,MATCH(AV$2,$BG$4:$BG$19,0),MATCH(Worksheet!$C$11,$BH$3:$BL$3,0)))</f>
        <v>N/A</v>
      </c>
      <c r="AW31" s="63" t="str">
        <f>IF(Worksheet!$C$11="","N/A",INDEX($BH$4:$BL$19,MATCH(AW$2,$BG$4:$BG$19,0),MATCH(Worksheet!$C$11,$BH$3:$BL$3,0)))</f>
        <v>N/A</v>
      </c>
      <c r="AX31" s="63" t="str">
        <f>IF(Worksheet!$C$11="","N/A",INDEX($BH$4:$BL$19,MATCH(AX$2,$BG$4:$BG$19,0),MATCH(Worksheet!$C$11,$BH$3:$BL$3,0)))</f>
        <v>N/A</v>
      </c>
      <c r="AY31" s="63" t="str">
        <f>IF(Worksheet!$C$11="","N/A",INDEX($BH$4:$BL$19,MATCH(AY$2,$BG$4:$BG$19,0),MATCH(Worksheet!$C$11,$BH$3:$BL$3,0)))</f>
        <v>N/A</v>
      </c>
      <c r="AZ31" s="63" t="str">
        <f>IF(Worksheet!$C$11="","N/A",INDEX($BH$4:$BL$19,MATCH(AZ$2,$BG$4:$BG$19,0),MATCH(Worksheet!$C$11,$BH$3:$BL$3,0)))</f>
        <v>N/A</v>
      </c>
      <c r="BA31" s="63" t="str">
        <f>IF(Worksheet!$C$11="","N/A",INDEX($BH$4:$BL$19,MATCH(BA$2,$BG$4:$BG$19,0),MATCH(Worksheet!$C$11,$BH$3:$BL$3,0)))</f>
        <v>N/A</v>
      </c>
      <c r="BB31" s="63" t="str">
        <f>IF(Worksheet!$C$11="","N/A",INDEX($BH$4:$BL$19,MATCH(BB$2,$BG$4:$BG$19,0),MATCH(Worksheet!$C$11,$BH$3:$BL$3,0)))</f>
        <v>N/A</v>
      </c>
      <c r="BC31" s="63" t="str">
        <f>IF(Worksheet!$C$11="","N/A",INDEX($BH$4:$BL$19,MATCH(BC$2,$BG$4:$BG$19,0),MATCH(Worksheet!$C$11,$BH$3:$BL$3,0)))</f>
        <v>N/A</v>
      </c>
      <c r="BD31" s="63" t="str">
        <f>IF(Worksheet!$C$11="","N/A",INDEX($BH$4:$BL$19,MATCH(BD$2,$BG$4:$BG$19,0),MATCH(Worksheet!$C$11,$BH$3:$BL$3,0)))</f>
        <v>N/A</v>
      </c>
      <c r="BE31" s="63" t="str">
        <f>IF(Worksheet!$C$11="","N/A",INDEX($BH$4:$BL$19,MATCH(BE$2,$BG$4:$BG$19,0),MATCH(Worksheet!$C$11,$BH$3:$BL$3,0)))</f>
        <v>N/A</v>
      </c>
    </row>
    <row r="32" spans="1:64" x14ac:dyDescent="0.3">
      <c r="A32" s="62" t="s">
        <v>887</v>
      </c>
      <c r="B32" s="63">
        <v>0.03</v>
      </c>
      <c r="C32" s="63">
        <v>0.03</v>
      </c>
      <c r="D32" s="63">
        <v>0.02</v>
      </c>
      <c r="E32" s="63">
        <v>0.43</v>
      </c>
      <c r="F32" s="63">
        <v>0.63</v>
      </c>
      <c r="G32" s="63">
        <v>1.01</v>
      </c>
      <c r="H32" s="63">
        <v>1.24</v>
      </c>
      <c r="I32" s="63">
        <v>1.23</v>
      </c>
      <c r="J32" s="63">
        <v>0.81</v>
      </c>
      <c r="K32" s="63">
        <v>0.72</v>
      </c>
      <c r="L32" s="63">
        <v>0.66</v>
      </c>
      <c r="M32" s="63">
        <v>1.72</v>
      </c>
      <c r="N32" s="63">
        <v>1.71</v>
      </c>
      <c r="O32" s="63">
        <v>0.65</v>
      </c>
      <c r="P32" s="63">
        <v>0.42</v>
      </c>
      <c r="Q32" s="63">
        <v>0.56000000000000005</v>
      </c>
      <c r="R32" s="63">
        <v>1.21</v>
      </c>
      <c r="S32" s="63">
        <v>0.91</v>
      </c>
      <c r="T32" s="63">
        <v>1.81</v>
      </c>
      <c r="U32" s="63">
        <v>1.43</v>
      </c>
      <c r="V32" s="63">
        <v>0.6</v>
      </c>
      <c r="W32" s="63">
        <v>0.47</v>
      </c>
      <c r="X32" s="63">
        <v>0.9</v>
      </c>
      <c r="Y32" s="63">
        <v>0.64</v>
      </c>
      <c r="Z32" s="63">
        <v>0.75</v>
      </c>
      <c r="AA32" s="63">
        <v>0.73</v>
      </c>
      <c r="AB32" s="63">
        <v>1.1100000000000001</v>
      </c>
      <c r="AC32" s="63">
        <v>1.1100000000000001</v>
      </c>
      <c r="AD32" s="63">
        <v>0.98</v>
      </c>
      <c r="AE32" s="63">
        <v>0.19</v>
      </c>
      <c r="AF32" s="63">
        <v>1.68</v>
      </c>
      <c r="AG32" s="63">
        <v>0.98</v>
      </c>
      <c r="AH32" s="63">
        <v>1.44</v>
      </c>
      <c r="AI32" s="63">
        <v>0.54</v>
      </c>
      <c r="AJ32" s="63">
        <v>0.69</v>
      </c>
      <c r="AK32" s="63">
        <v>1.24</v>
      </c>
      <c r="AL32" s="63">
        <v>0.63</v>
      </c>
      <c r="AM32" s="63">
        <v>0.63</v>
      </c>
      <c r="AN32" s="63">
        <v>0.67</v>
      </c>
      <c r="AO32" s="63">
        <v>1.59</v>
      </c>
      <c r="AP32" s="63" t="str">
        <f>IF(Worksheet!$C$11="","N/A",INDEX($BH$4:$BL$19,MATCH(AP$2,$BG$4:$BG$19,0),MATCH(Worksheet!$C$11,$BH$3:$BL$3,0)))</f>
        <v>N/A</v>
      </c>
      <c r="AQ32" s="63" t="str">
        <f>IF(Worksheet!$C$11="","N/A",INDEX($BH$4:$BL$19,MATCH(AQ$2,$BG$4:$BG$19,0),MATCH(Worksheet!$C$11,$BH$3:$BL$3,0)))</f>
        <v>N/A</v>
      </c>
      <c r="AR32" s="63" t="str">
        <f>IF(Worksheet!$C$11="","N/A",INDEX($BH$4:$BL$19,MATCH(AR$2,$BG$4:$BG$19,0),MATCH(Worksheet!$C$11,$BH$3:$BL$3,0)))</f>
        <v>N/A</v>
      </c>
      <c r="AS32" s="63" t="str">
        <f>IF(Worksheet!$C$11="","N/A",INDEX($BH$4:$BL$19,MATCH(AS$2,$BG$4:$BG$19,0),MATCH(Worksheet!$C$11,$BH$3:$BL$3,0)))</f>
        <v>N/A</v>
      </c>
      <c r="AT32" s="63" t="str">
        <f>IF(Worksheet!$C$11="","N/A",INDEX($BH$4:$BL$19,MATCH(AT$2,$BG$4:$BG$19,0),MATCH(Worksheet!$C$11,$BH$3:$BL$3,0)))</f>
        <v>N/A</v>
      </c>
      <c r="AU32" s="63" t="str">
        <f>IF(Worksheet!$C$11="","N/A",INDEX($BH$4:$BL$19,MATCH(AU$2,$BG$4:$BG$19,0),MATCH(Worksheet!$C$11,$BH$3:$BL$3,0)))</f>
        <v>N/A</v>
      </c>
      <c r="AV32" s="63" t="str">
        <f>IF(Worksheet!$C$11="","N/A",INDEX($BH$4:$BL$19,MATCH(AV$2,$BG$4:$BG$19,0),MATCH(Worksheet!$C$11,$BH$3:$BL$3,0)))</f>
        <v>N/A</v>
      </c>
      <c r="AW32" s="63" t="str">
        <f>IF(Worksheet!$C$11="","N/A",INDEX($BH$4:$BL$19,MATCH(AW$2,$BG$4:$BG$19,0),MATCH(Worksheet!$C$11,$BH$3:$BL$3,0)))</f>
        <v>N/A</v>
      </c>
      <c r="AX32" s="63" t="str">
        <f>IF(Worksheet!$C$11="","N/A",INDEX($BH$4:$BL$19,MATCH(AX$2,$BG$4:$BG$19,0),MATCH(Worksheet!$C$11,$BH$3:$BL$3,0)))</f>
        <v>N/A</v>
      </c>
      <c r="AY32" s="63" t="str">
        <f>IF(Worksheet!$C$11="","N/A",INDEX($BH$4:$BL$19,MATCH(AY$2,$BG$4:$BG$19,0),MATCH(Worksheet!$C$11,$BH$3:$BL$3,0)))</f>
        <v>N/A</v>
      </c>
      <c r="AZ32" s="63" t="str">
        <f>IF(Worksheet!$C$11="","N/A",INDEX($BH$4:$BL$19,MATCH(AZ$2,$BG$4:$BG$19,0),MATCH(Worksheet!$C$11,$BH$3:$BL$3,0)))</f>
        <v>N/A</v>
      </c>
      <c r="BA32" s="63" t="str">
        <f>IF(Worksheet!$C$11="","N/A",INDEX($BH$4:$BL$19,MATCH(BA$2,$BG$4:$BG$19,0),MATCH(Worksheet!$C$11,$BH$3:$BL$3,0)))</f>
        <v>N/A</v>
      </c>
      <c r="BB32" s="63" t="str">
        <f>IF(Worksheet!$C$11="","N/A",INDEX($BH$4:$BL$19,MATCH(BB$2,$BG$4:$BG$19,0),MATCH(Worksheet!$C$11,$BH$3:$BL$3,0)))</f>
        <v>N/A</v>
      </c>
      <c r="BC32" s="63" t="str">
        <f>IF(Worksheet!$C$11="","N/A",INDEX($BH$4:$BL$19,MATCH(BC$2,$BG$4:$BG$19,0),MATCH(Worksheet!$C$11,$BH$3:$BL$3,0)))</f>
        <v>N/A</v>
      </c>
      <c r="BD32" s="63" t="str">
        <f>IF(Worksheet!$C$11="","N/A",INDEX($BH$4:$BL$19,MATCH(BD$2,$BG$4:$BG$19,0),MATCH(Worksheet!$C$11,$BH$3:$BL$3,0)))</f>
        <v>N/A</v>
      </c>
      <c r="BE32" s="63" t="str">
        <f>IF(Worksheet!$C$11="","N/A",INDEX($BH$4:$BL$19,MATCH(BE$2,$BG$4:$BG$19,0),MATCH(Worksheet!$C$11,$BH$3:$BL$3,0)))</f>
        <v>N/A</v>
      </c>
    </row>
    <row r="33" spans="1:57" x14ac:dyDescent="0.3">
      <c r="A33" s="62" t="s">
        <v>13</v>
      </c>
      <c r="B33" s="63">
        <v>0.03</v>
      </c>
      <c r="C33" s="63">
        <v>0.03</v>
      </c>
      <c r="D33" s="63">
        <v>0.02</v>
      </c>
      <c r="E33" s="63">
        <v>0.43</v>
      </c>
      <c r="F33" s="63">
        <v>0.63</v>
      </c>
      <c r="G33" s="63">
        <v>1.01</v>
      </c>
      <c r="H33" s="63">
        <v>1.24</v>
      </c>
      <c r="I33" s="63">
        <v>1.23</v>
      </c>
      <c r="J33" s="63">
        <v>0.81</v>
      </c>
      <c r="K33" s="63">
        <v>0.72</v>
      </c>
      <c r="L33" s="63">
        <v>0.66</v>
      </c>
      <c r="M33" s="63">
        <v>1.72</v>
      </c>
      <c r="N33" s="63">
        <v>1.71</v>
      </c>
      <c r="O33" s="63">
        <v>0.65</v>
      </c>
      <c r="P33" s="63">
        <v>0.42</v>
      </c>
      <c r="Q33" s="63">
        <v>0.56000000000000005</v>
      </c>
      <c r="R33" s="63">
        <v>1.21</v>
      </c>
      <c r="S33" s="63">
        <v>0.91</v>
      </c>
      <c r="T33" s="63">
        <v>1.81</v>
      </c>
      <c r="U33" s="63">
        <v>1.43</v>
      </c>
      <c r="V33" s="63">
        <v>0.6</v>
      </c>
      <c r="W33" s="63">
        <v>0.47</v>
      </c>
      <c r="X33" s="63">
        <v>0.9</v>
      </c>
      <c r="Y33" s="63">
        <v>0.64</v>
      </c>
      <c r="Z33" s="63">
        <v>0.75</v>
      </c>
      <c r="AA33" s="63">
        <v>0.73</v>
      </c>
      <c r="AB33" s="63">
        <v>1.1100000000000001</v>
      </c>
      <c r="AC33" s="63">
        <v>1.1100000000000001</v>
      </c>
      <c r="AD33" s="63">
        <v>0.98</v>
      </c>
      <c r="AE33" s="63">
        <v>0.19</v>
      </c>
      <c r="AF33" s="63">
        <v>1.68</v>
      </c>
      <c r="AG33" s="63">
        <v>0.98</v>
      </c>
      <c r="AH33" s="63">
        <v>1.44</v>
      </c>
      <c r="AI33" s="63">
        <v>0.54</v>
      </c>
      <c r="AJ33" s="63">
        <v>0.69</v>
      </c>
      <c r="AK33" s="63">
        <v>1.24</v>
      </c>
      <c r="AL33" s="63">
        <v>0.63</v>
      </c>
      <c r="AM33" s="63">
        <v>0.63</v>
      </c>
      <c r="AN33" s="63">
        <v>0.67</v>
      </c>
      <c r="AO33" s="63">
        <v>1.59</v>
      </c>
      <c r="AP33" s="63" t="str">
        <f>IF(Worksheet!$C$11="","N/A",INDEX($BH$4:$BL$19,MATCH(AP$2,$BG$4:$BG$19,0),MATCH(Worksheet!$C$11,$BH$3:$BL$3,0)))</f>
        <v>N/A</v>
      </c>
      <c r="AQ33" s="63" t="str">
        <f>IF(Worksheet!$C$11="","N/A",INDEX($BH$4:$BL$19,MATCH(AQ$2,$BG$4:$BG$19,0),MATCH(Worksheet!$C$11,$BH$3:$BL$3,0)))</f>
        <v>N/A</v>
      </c>
      <c r="AR33" s="63" t="str">
        <f>IF(Worksheet!$C$11="","N/A",INDEX($BH$4:$BL$19,MATCH(AR$2,$BG$4:$BG$19,0),MATCH(Worksheet!$C$11,$BH$3:$BL$3,0)))</f>
        <v>N/A</v>
      </c>
      <c r="AS33" s="63" t="str">
        <f>IF(Worksheet!$C$11="","N/A",INDEX($BH$4:$BL$19,MATCH(AS$2,$BG$4:$BG$19,0),MATCH(Worksheet!$C$11,$BH$3:$BL$3,0)))</f>
        <v>N/A</v>
      </c>
      <c r="AT33" s="63" t="str">
        <f>IF(Worksheet!$C$11="","N/A",INDEX($BH$4:$BL$19,MATCH(AT$2,$BG$4:$BG$19,0),MATCH(Worksheet!$C$11,$BH$3:$BL$3,0)))</f>
        <v>N/A</v>
      </c>
      <c r="AU33" s="63" t="str">
        <f>IF(Worksheet!$C$11="","N/A",INDEX($BH$4:$BL$19,MATCH(AU$2,$BG$4:$BG$19,0),MATCH(Worksheet!$C$11,$BH$3:$BL$3,0)))</f>
        <v>N/A</v>
      </c>
      <c r="AV33" s="63" t="str">
        <f>IF(Worksheet!$C$11="","N/A",INDEX($BH$4:$BL$19,MATCH(AV$2,$BG$4:$BG$19,0),MATCH(Worksheet!$C$11,$BH$3:$BL$3,0)))</f>
        <v>N/A</v>
      </c>
      <c r="AW33" s="63" t="str">
        <f>IF(Worksheet!$C$11="","N/A",INDEX($BH$4:$BL$19,MATCH(AW$2,$BG$4:$BG$19,0),MATCH(Worksheet!$C$11,$BH$3:$BL$3,0)))</f>
        <v>N/A</v>
      </c>
      <c r="AX33" s="63" t="str">
        <f>IF(Worksheet!$C$11="","N/A",INDEX($BH$4:$BL$19,MATCH(AX$2,$BG$4:$BG$19,0),MATCH(Worksheet!$C$11,$BH$3:$BL$3,0)))</f>
        <v>N/A</v>
      </c>
      <c r="AY33" s="63" t="str">
        <f>IF(Worksheet!$C$11="","N/A",INDEX($BH$4:$BL$19,MATCH(AY$2,$BG$4:$BG$19,0),MATCH(Worksheet!$C$11,$BH$3:$BL$3,0)))</f>
        <v>N/A</v>
      </c>
      <c r="AZ33" s="63" t="str">
        <f>IF(Worksheet!$C$11="","N/A",INDEX($BH$4:$BL$19,MATCH(AZ$2,$BG$4:$BG$19,0),MATCH(Worksheet!$C$11,$BH$3:$BL$3,0)))</f>
        <v>N/A</v>
      </c>
      <c r="BA33" s="63" t="str">
        <f>IF(Worksheet!$C$11="","N/A",INDEX($BH$4:$BL$19,MATCH(BA$2,$BG$4:$BG$19,0),MATCH(Worksheet!$C$11,$BH$3:$BL$3,0)))</f>
        <v>N/A</v>
      </c>
      <c r="BB33" s="63" t="str">
        <f>IF(Worksheet!$C$11="","N/A",INDEX($BH$4:$BL$19,MATCH(BB$2,$BG$4:$BG$19,0),MATCH(Worksheet!$C$11,$BH$3:$BL$3,0)))</f>
        <v>N/A</v>
      </c>
      <c r="BC33" s="63" t="str">
        <f>IF(Worksheet!$C$11="","N/A",INDEX($BH$4:$BL$19,MATCH(BC$2,$BG$4:$BG$19,0),MATCH(Worksheet!$C$11,$BH$3:$BL$3,0)))</f>
        <v>N/A</v>
      </c>
      <c r="BD33" s="63" t="str">
        <f>IF(Worksheet!$C$11="","N/A",INDEX($BH$4:$BL$19,MATCH(BD$2,$BG$4:$BG$19,0),MATCH(Worksheet!$C$11,$BH$3:$BL$3,0)))</f>
        <v>N/A</v>
      </c>
      <c r="BE33" s="63" t="str">
        <f>IF(Worksheet!$C$11="","N/A",INDEX($BH$4:$BL$19,MATCH(BE$2,$BG$4:$BG$19,0),MATCH(Worksheet!$C$11,$BH$3:$BL$3,0)))</f>
        <v>N/A</v>
      </c>
    </row>
    <row r="34" spans="1:57" x14ac:dyDescent="0.3">
      <c r="A34" s="62" t="s">
        <v>884</v>
      </c>
      <c r="B34" s="63">
        <v>0.03</v>
      </c>
      <c r="C34" s="63">
        <v>0.03</v>
      </c>
      <c r="D34" s="63">
        <v>0.02</v>
      </c>
      <c r="E34" s="63">
        <v>0.43</v>
      </c>
      <c r="F34" s="63">
        <v>0.63</v>
      </c>
      <c r="G34" s="63">
        <v>1.01</v>
      </c>
      <c r="H34" s="63">
        <v>1.24</v>
      </c>
      <c r="I34" s="63">
        <v>1.23</v>
      </c>
      <c r="J34" s="63">
        <v>0.81</v>
      </c>
      <c r="K34" s="63">
        <v>0.72</v>
      </c>
      <c r="L34" s="63">
        <v>0.66</v>
      </c>
      <c r="M34" s="63">
        <v>1.72</v>
      </c>
      <c r="N34" s="63">
        <v>1.71</v>
      </c>
      <c r="O34" s="63">
        <v>0.65</v>
      </c>
      <c r="P34" s="63">
        <v>0.42</v>
      </c>
      <c r="Q34" s="63">
        <v>0.56000000000000005</v>
      </c>
      <c r="R34" s="63">
        <v>1.21</v>
      </c>
      <c r="S34" s="63">
        <v>0.91</v>
      </c>
      <c r="T34" s="63">
        <v>1.81</v>
      </c>
      <c r="U34" s="63">
        <v>1.43</v>
      </c>
      <c r="V34" s="63">
        <v>0.6</v>
      </c>
      <c r="W34" s="63">
        <v>0.47</v>
      </c>
      <c r="X34" s="63">
        <v>0.9</v>
      </c>
      <c r="Y34" s="63">
        <v>0.64</v>
      </c>
      <c r="Z34" s="63">
        <v>0.75</v>
      </c>
      <c r="AA34" s="63">
        <v>0.73</v>
      </c>
      <c r="AB34" s="63">
        <v>1.1100000000000001</v>
      </c>
      <c r="AC34" s="63">
        <v>1.1100000000000001</v>
      </c>
      <c r="AD34" s="63">
        <v>0.98</v>
      </c>
      <c r="AE34" s="63">
        <v>0.19</v>
      </c>
      <c r="AF34" s="63">
        <v>1.68</v>
      </c>
      <c r="AG34" s="63">
        <v>0.98</v>
      </c>
      <c r="AH34" s="63">
        <v>1.44</v>
      </c>
      <c r="AI34" s="63">
        <v>0.54</v>
      </c>
      <c r="AJ34" s="63">
        <v>0.69</v>
      </c>
      <c r="AK34" s="63">
        <v>1.24</v>
      </c>
      <c r="AL34" s="63">
        <v>0.63</v>
      </c>
      <c r="AM34" s="63">
        <v>0.63</v>
      </c>
      <c r="AN34" s="63">
        <v>0.67</v>
      </c>
      <c r="AO34" s="63">
        <v>1.59</v>
      </c>
      <c r="AP34" s="63" t="str">
        <f>IF(Worksheet!$C$11="","N/A",INDEX($BH$4:$BL$19,MATCH(AP$2,$BG$4:$BG$19,0),MATCH(Worksheet!$C$11,$BH$3:$BL$3,0)))</f>
        <v>N/A</v>
      </c>
      <c r="AQ34" s="63" t="str">
        <f>IF(Worksheet!$C$11="","N/A",INDEX($BH$4:$BL$19,MATCH(AQ$2,$BG$4:$BG$19,0),MATCH(Worksheet!$C$11,$BH$3:$BL$3,0)))</f>
        <v>N/A</v>
      </c>
      <c r="AR34" s="63" t="str">
        <f>IF(Worksheet!$C$11="","N/A",INDEX($BH$4:$BL$19,MATCH(AR$2,$BG$4:$BG$19,0),MATCH(Worksheet!$C$11,$BH$3:$BL$3,0)))</f>
        <v>N/A</v>
      </c>
      <c r="AS34" s="63" t="str">
        <f>IF(Worksheet!$C$11="","N/A",INDEX($BH$4:$BL$19,MATCH(AS$2,$BG$4:$BG$19,0),MATCH(Worksheet!$C$11,$BH$3:$BL$3,0)))</f>
        <v>N/A</v>
      </c>
      <c r="AT34" s="63" t="str">
        <f>IF(Worksheet!$C$11="","N/A",INDEX($BH$4:$BL$19,MATCH(AT$2,$BG$4:$BG$19,0),MATCH(Worksheet!$C$11,$BH$3:$BL$3,0)))</f>
        <v>N/A</v>
      </c>
      <c r="AU34" s="63" t="str">
        <f>IF(Worksheet!$C$11="","N/A",INDEX($BH$4:$BL$19,MATCH(AU$2,$BG$4:$BG$19,0),MATCH(Worksheet!$C$11,$BH$3:$BL$3,0)))</f>
        <v>N/A</v>
      </c>
      <c r="AV34" s="63" t="str">
        <f>IF(Worksheet!$C$11="","N/A",INDEX($BH$4:$BL$19,MATCH(AV$2,$BG$4:$BG$19,0),MATCH(Worksheet!$C$11,$BH$3:$BL$3,0)))</f>
        <v>N/A</v>
      </c>
      <c r="AW34" s="63" t="str">
        <f>IF(Worksheet!$C$11="","N/A",INDEX($BH$4:$BL$19,MATCH(AW$2,$BG$4:$BG$19,0),MATCH(Worksheet!$C$11,$BH$3:$BL$3,0)))</f>
        <v>N/A</v>
      </c>
      <c r="AX34" s="63" t="str">
        <f>IF(Worksheet!$C$11="","N/A",INDEX($BH$4:$BL$19,MATCH(AX$2,$BG$4:$BG$19,0),MATCH(Worksheet!$C$11,$BH$3:$BL$3,0)))</f>
        <v>N/A</v>
      </c>
      <c r="AY34" s="63" t="str">
        <f>IF(Worksheet!$C$11="","N/A",INDEX($BH$4:$BL$19,MATCH(AY$2,$BG$4:$BG$19,0),MATCH(Worksheet!$C$11,$BH$3:$BL$3,0)))</f>
        <v>N/A</v>
      </c>
      <c r="AZ34" s="63" t="str">
        <f>IF(Worksheet!$C$11="","N/A",INDEX($BH$4:$BL$19,MATCH(AZ$2,$BG$4:$BG$19,0),MATCH(Worksheet!$C$11,$BH$3:$BL$3,0)))</f>
        <v>N/A</v>
      </c>
      <c r="BA34" s="63" t="str">
        <f>IF(Worksheet!$C$11="","N/A",INDEX($BH$4:$BL$19,MATCH(BA$2,$BG$4:$BG$19,0),MATCH(Worksheet!$C$11,$BH$3:$BL$3,0)))</f>
        <v>N/A</v>
      </c>
      <c r="BB34" s="63" t="str">
        <f>IF(Worksheet!$C$11="","N/A",INDEX($BH$4:$BL$19,MATCH(BB$2,$BG$4:$BG$19,0),MATCH(Worksheet!$C$11,$BH$3:$BL$3,0)))</f>
        <v>N/A</v>
      </c>
      <c r="BC34" s="63" t="str">
        <f>IF(Worksheet!$C$11="","N/A",INDEX($BH$4:$BL$19,MATCH(BC$2,$BG$4:$BG$19,0),MATCH(Worksheet!$C$11,$BH$3:$BL$3,0)))</f>
        <v>N/A</v>
      </c>
      <c r="BD34" s="63" t="str">
        <f>IF(Worksheet!$C$11="","N/A",INDEX($BH$4:$BL$19,MATCH(BD$2,$BG$4:$BG$19,0),MATCH(Worksheet!$C$11,$BH$3:$BL$3,0)))</f>
        <v>N/A</v>
      </c>
      <c r="BE34" s="63" t="str">
        <f>IF(Worksheet!$C$11="","N/A",INDEX($BH$4:$BL$19,MATCH(BE$2,$BG$4:$BG$19,0),MATCH(Worksheet!$C$11,$BH$3:$BL$3,0)))</f>
        <v>N/A</v>
      </c>
    </row>
    <row r="35" spans="1:57" x14ac:dyDescent="0.3">
      <c r="A35" s="62" t="s">
        <v>14</v>
      </c>
      <c r="B35" s="63">
        <v>0.03</v>
      </c>
      <c r="C35" s="63">
        <v>0.03</v>
      </c>
      <c r="D35" s="63">
        <v>0.02</v>
      </c>
      <c r="E35" s="63">
        <v>0.43</v>
      </c>
      <c r="F35" s="63">
        <v>0.63</v>
      </c>
      <c r="G35" s="63">
        <v>1.01</v>
      </c>
      <c r="H35" s="63">
        <v>1.24</v>
      </c>
      <c r="I35" s="63">
        <v>1.23</v>
      </c>
      <c r="J35" s="63">
        <v>0.81</v>
      </c>
      <c r="K35" s="63">
        <v>0.72</v>
      </c>
      <c r="L35" s="63">
        <v>0.66</v>
      </c>
      <c r="M35" s="63">
        <v>1.72</v>
      </c>
      <c r="N35" s="63">
        <v>1.71</v>
      </c>
      <c r="O35" s="63">
        <v>0.65</v>
      </c>
      <c r="P35" s="63">
        <v>0.42</v>
      </c>
      <c r="Q35" s="63">
        <v>0.56000000000000005</v>
      </c>
      <c r="R35" s="63">
        <v>1.21</v>
      </c>
      <c r="S35" s="63">
        <v>0.91</v>
      </c>
      <c r="T35" s="63">
        <v>1.81</v>
      </c>
      <c r="U35" s="63">
        <v>1.43</v>
      </c>
      <c r="V35" s="63">
        <v>0.6</v>
      </c>
      <c r="W35" s="63">
        <v>0.47</v>
      </c>
      <c r="X35" s="63">
        <v>0.9</v>
      </c>
      <c r="Y35" s="63">
        <v>0.64</v>
      </c>
      <c r="Z35" s="63">
        <v>0.75</v>
      </c>
      <c r="AA35" s="63">
        <v>0.73</v>
      </c>
      <c r="AB35" s="63">
        <v>1.1100000000000001</v>
      </c>
      <c r="AC35" s="63">
        <v>1.1100000000000001</v>
      </c>
      <c r="AD35" s="63">
        <v>0.98</v>
      </c>
      <c r="AE35" s="63">
        <v>0.19</v>
      </c>
      <c r="AF35" s="63">
        <v>1.68</v>
      </c>
      <c r="AG35" s="63">
        <v>0.98</v>
      </c>
      <c r="AH35" s="63">
        <v>1.44</v>
      </c>
      <c r="AI35" s="63">
        <v>0.54</v>
      </c>
      <c r="AJ35" s="63">
        <v>0.69</v>
      </c>
      <c r="AK35" s="63">
        <v>1.24</v>
      </c>
      <c r="AL35" s="63">
        <v>0.63</v>
      </c>
      <c r="AM35" s="63">
        <v>0.63</v>
      </c>
      <c r="AN35" s="63">
        <v>0.67</v>
      </c>
      <c r="AO35" s="63">
        <v>1.59</v>
      </c>
      <c r="AP35" s="63" t="str">
        <f>IF(Worksheet!$C$11="","N/A",INDEX($BH$4:$BL$19,MATCH(AP$2,$BG$4:$BG$19,0),MATCH(Worksheet!$C$11,$BH$3:$BL$3,0)))</f>
        <v>N/A</v>
      </c>
      <c r="AQ35" s="63" t="str">
        <f>IF(Worksheet!$C$11="","N/A",INDEX($BH$4:$BL$19,MATCH(AQ$2,$BG$4:$BG$19,0),MATCH(Worksheet!$C$11,$BH$3:$BL$3,0)))</f>
        <v>N/A</v>
      </c>
      <c r="AR35" s="63" t="str">
        <f>IF(Worksheet!$C$11="","N/A",INDEX($BH$4:$BL$19,MATCH(AR$2,$BG$4:$BG$19,0),MATCH(Worksheet!$C$11,$BH$3:$BL$3,0)))</f>
        <v>N/A</v>
      </c>
      <c r="AS35" s="63" t="str">
        <f>IF(Worksheet!$C$11="","N/A",INDEX($BH$4:$BL$19,MATCH(AS$2,$BG$4:$BG$19,0),MATCH(Worksheet!$C$11,$BH$3:$BL$3,0)))</f>
        <v>N/A</v>
      </c>
      <c r="AT35" s="63" t="str">
        <f>IF(Worksheet!$C$11="","N/A",INDEX($BH$4:$BL$19,MATCH(AT$2,$BG$4:$BG$19,0),MATCH(Worksheet!$C$11,$BH$3:$BL$3,0)))</f>
        <v>N/A</v>
      </c>
      <c r="AU35" s="63" t="str">
        <f>IF(Worksheet!$C$11="","N/A",INDEX($BH$4:$BL$19,MATCH(AU$2,$BG$4:$BG$19,0),MATCH(Worksheet!$C$11,$BH$3:$BL$3,0)))</f>
        <v>N/A</v>
      </c>
      <c r="AV35" s="63" t="str">
        <f>IF(Worksheet!$C$11="","N/A",INDEX($BH$4:$BL$19,MATCH(AV$2,$BG$4:$BG$19,0),MATCH(Worksheet!$C$11,$BH$3:$BL$3,0)))</f>
        <v>N/A</v>
      </c>
      <c r="AW35" s="63" t="str">
        <f>IF(Worksheet!$C$11="","N/A",INDEX($BH$4:$BL$19,MATCH(AW$2,$BG$4:$BG$19,0),MATCH(Worksheet!$C$11,$BH$3:$BL$3,0)))</f>
        <v>N/A</v>
      </c>
      <c r="AX35" s="63" t="str">
        <f>IF(Worksheet!$C$11="","N/A",INDEX($BH$4:$BL$19,MATCH(AX$2,$BG$4:$BG$19,0),MATCH(Worksheet!$C$11,$BH$3:$BL$3,0)))</f>
        <v>N/A</v>
      </c>
      <c r="AY35" s="63" t="str">
        <f>IF(Worksheet!$C$11="","N/A",INDEX($BH$4:$BL$19,MATCH(AY$2,$BG$4:$BG$19,0),MATCH(Worksheet!$C$11,$BH$3:$BL$3,0)))</f>
        <v>N/A</v>
      </c>
      <c r="AZ35" s="63" t="str">
        <f>IF(Worksheet!$C$11="","N/A",INDEX($BH$4:$BL$19,MATCH(AZ$2,$BG$4:$BG$19,0),MATCH(Worksheet!$C$11,$BH$3:$BL$3,0)))</f>
        <v>N/A</v>
      </c>
      <c r="BA35" s="63" t="str">
        <f>IF(Worksheet!$C$11="","N/A",INDEX($BH$4:$BL$19,MATCH(BA$2,$BG$4:$BG$19,0),MATCH(Worksheet!$C$11,$BH$3:$BL$3,0)))</f>
        <v>N/A</v>
      </c>
      <c r="BB35" s="63" t="str">
        <f>IF(Worksheet!$C$11="","N/A",INDEX($BH$4:$BL$19,MATCH(BB$2,$BG$4:$BG$19,0),MATCH(Worksheet!$C$11,$BH$3:$BL$3,0)))</f>
        <v>N/A</v>
      </c>
      <c r="BC35" s="63" t="str">
        <f>IF(Worksheet!$C$11="","N/A",INDEX($BH$4:$BL$19,MATCH(BC$2,$BG$4:$BG$19,0),MATCH(Worksheet!$C$11,$BH$3:$BL$3,0)))</f>
        <v>N/A</v>
      </c>
      <c r="BD35" s="63" t="str">
        <f>IF(Worksheet!$C$11="","N/A",INDEX($BH$4:$BL$19,MATCH(BD$2,$BG$4:$BG$19,0),MATCH(Worksheet!$C$11,$BH$3:$BL$3,0)))</f>
        <v>N/A</v>
      </c>
      <c r="BE35" s="63" t="str">
        <f>IF(Worksheet!$C$11="","N/A",INDEX($BH$4:$BL$19,MATCH(BE$2,$BG$4:$BG$19,0),MATCH(Worksheet!$C$11,$BH$3:$BL$3,0)))</f>
        <v>N/A</v>
      </c>
    </row>
    <row r="36" spans="1:57" x14ac:dyDescent="0.3">
      <c r="A36" s="62" t="s">
        <v>889</v>
      </c>
      <c r="B36" s="63">
        <v>0.03</v>
      </c>
      <c r="C36" s="63">
        <v>0.03</v>
      </c>
      <c r="D36" s="63">
        <v>0.02</v>
      </c>
      <c r="E36" s="63">
        <v>0.43</v>
      </c>
      <c r="F36" s="63">
        <v>0.63</v>
      </c>
      <c r="G36" s="63">
        <v>1.01</v>
      </c>
      <c r="H36" s="63">
        <v>1.24</v>
      </c>
      <c r="I36" s="63">
        <v>1.23</v>
      </c>
      <c r="J36" s="63">
        <v>0.81</v>
      </c>
      <c r="K36" s="63">
        <v>0.72</v>
      </c>
      <c r="L36" s="63">
        <v>0.66</v>
      </c>
      <c r="M36" s="63">
        <v>1.72</v>
      </c>
      <c r="N36" s="63">
        <v>1.71</v>
      </c>
      <c r="O36" s="63">
        <v>0.65</v>
      </c>
      <c r="P36" s="63">
        <v>0.42</v>
      </c>
      <c r="Q36" s="63">
        <v>0.56000000000000005</v>
      </c>
      <c r="R36" s="63">
        <v>1.21</v>
      </c>
      <c r="S36" s="63">
        <v>0.91</v>
      </c>
      <c r="T36" s="63">
        <v>1.81</v>
      </c>
      <c r="U36" s="63">
        <v>1.43</v>
      </c>
      <c r="V36" s="63">
        <v>0.6</v>
      </c>
      <c r="W36" s="63">
        <v>0.47</v>
      </c>
      <c r="X36" s="63">
        <v>0.9</v>
      </c>
      <c r="Y36" s="63">
        <v>0.64</v>
      </c>
      <c r="Z36" s="63">
        <v>0.75</v>
      </c>
      <c r="AA36" s="63">
        <v>0.73</v>
      </c>
      <c r="AB36" s="63">
        <v>1.1100000000000001</v>
      </c>
      <c r="AC36" s="63">
        <v>1.1100000000000001</v>
      </c>
      <c r="AD36" s="63">
        <v>0.98</v>
      </c>
      <c r="AE36" s="63">
        <v>0.19</v>
      </c>
      <c r="AF36" s="63">
        <v>1.68</v>
      </c>
      <c r="AG36" s="63">
        <v>0.98</v>
      </c>
      <c r="AH36" s="63">
        <v>1.44</v>
      </c>
      <c r="AI36" s="63">
        <v>0.54</v>
      </c>
      <c r="AJ36" s="63">
        <v>0.69</v>
      </c>
      <c r="AK36" s="63">
        <v>1.24</v>
      </c>
      <c r="AL36" s="63">
        <v>0.63</v>
      </c>
      <c r="AM36" s="63">
        <v>0.63</v>
      </c>
      <c r="AN36" s="63">
        <v>0.67</v>
      </c>
      <c r="AO36" s="63">
        <v>1.59</v>
      </c>
      <c r="AP36" s="63" t="str">
        <f>IF(Worksheet!$C$11="","N/A",INDEX($BH$4:$BL$19,MATCH(AP$2,$BG$4:$BG$19,0),MATCH(Worksheet!$C$11,$BH$3:$BL$3,0)))</f>
        <v>N/A</v>
      </c>
      <c r="AQ36" s="63" t="str">
        <f>IF(Worksheet!$C$11="","N/A",INDEX($BH$4:$BL$19,MATCH(AQ$2,$BG$4:$BG$19,0),MATCH(Worksheet!$C$11,$BH$3:$BL$3,0)))</f>
        <v>N/A</v>
      </c>
      <c r="AR36" s="63" t="str">
        <f>IF(Worksheet!$C$11="","N/A",INDEX($BH$4:$BL$19,MATCH(AR$2,$BG$4:$BG$19,0),MATCH(Worksheet!$C$11,$BH$3:$BL$3,0)))</f>
        <v>N/A</v>
      </c>
      <c r="AS36" s="63" t="str">
        <f>IF(Worksheet!$C$11="","N/A",INDEX($BH$4:$BL$19,MATCH(AS$2,$BG$4:$BG$19,0),MATCH(Worksheet!$C$11,$BH$3:$BL$3,0)))</f>
        <v>N/A</v>
      </c>
      <c r="AT36" s="63" t="str">
        <f>IF(Worksheet!$C$11="","N/A",INDEX($BH$4:$BL$19,MATCH(AT$2,$BG$4:$BG$19,0),MATCH(Worksheet!$C$11,$BH$3:$BL$3,0)))</f>
        <v>N/A</v>
      </c>
      <c r="AU36" s="63" t="str">
        <f>IF(Worksheet!$C$11="","N/A",INDEX($BH$4:$BL$19,MATCH(AU$2,$BG$4:$BG$19,0),MATCH(Worksheet!$C$11,$BH$3:$BL$3,0)))</f>
        <v>N/A</v>
      </c>
      <c r="AV36" s="63" t="str">
        <f>IF(Worksheet!$C$11="","N/A",INDEX($BH$4:$BL$19,MATCH(AV$2,$BG$4:$BG$19,0),MATCH(Worksheet!$C$11,$BH$3:$BL$3,0)))</f>
        <v>N/A</v>
      </c>
      <c r="AW36" s="63" t="str">
        <f>IF(Worksheet!$C$11="","N/A",INDEX($BH$4:$BL$19,MATCH(AW$2,$BG$4:$BG$19,0),MATCH(Worksheet!$C$11,$BH$3:$BL$3,0)))</f>
        <v>N/A</v>
      </c>
      <c r="AX36" s="63" t="str">
        <f>IF(Worksheet!$C$11="","N/A",INDEX($BH$4:$BL$19,MATCH(AX$2,$BG$4:$BG$19,0),MATCH(Worksheet!$C$11,$BH$3:$BL$3,0)))</f>
        <v>N/A</v>
      </c>
      <c r="AY36" s="63" t="str">
        <f>IF(Worksheet!$C$11="","N/A",INDEX($BH$4:$BL$19,MATCH(AY$2,$BG$4:$BG$19,0),MATCH(Worksheet!$C$11,$BH$3:$BL$3,0)))</f>
        <v>N/A</v>
      </c>
      <c r="AZ36" s="63" t="str">
        <f>IF(Worksheet!$C$11="","N/A",INDEX($BH$4:$BL$19,MATCH(AZ$2,$BG$4:$BG$19,0),MATCH(Worksheet!$C$11,$BH$3:$BL$3,0)))</f>
        <v>N/A</v>
      </c>
      <c r="BA36" s="63" t="str">
        <f>IF(Worksheet!$C$11="","N/A",INDEX($BH$4:$BL$19,MATCH(BA$2,$BG$4:$BG$19,0),MATCH(Worksheet!$C$11,$BH$3:$BL$3,0)))</f>
        <v>N/A</v>
      </c>
      <c r="BB36" s="63" t="str">
        <f>IF(Worksheet!$C$11="","N/A",INDEX($BH$4:$BL$19,MATCH(BB$2,$BG$4:$BG$19,0),MATCH(Worksheet!$C$11,$BH$3:$BL$3,0)))</f>
        <v>N/A</v>
      </c>
      <c r="BC36" s="63" t="str">
        <f>IF(Worksheet!$C$11="","N/A",INDEX($BH$4:$BL$19,MATCH(BC$2,$BG$4:$BG$19,0),MATCH(Worksheet!$C$11,$BH$3:$BL$3,0)))</f>
        <v>N/A</v>
      </c>
      <c r="BD36" s="63" t="str">
        <f>IF(Worksheet!$C$11="","N/A",INDEX($BH$4:$BL$19,MATCH(BD$2,$BG$4:$BG$19,0),MATCH(Worksheet!$C$11,$BH$3:$BL$3,0)))</f>
        <v>N/A</v>
      </c>
      <c r="BE36" s="63" t="str">
        <f>IF(Worksheet!$C$11="","N/A",INDEX($BH$4:$BL$19,MATCH(BE$2,$BG$4:$BG$19,0),MATCH(Worksheet!$C$11,$BH$3:$BL$3,0)))</f>
        <v>N/A</v>
      </c>
    </row>
    <row r="37" spans="1:57" x14ac:dyDescent="0.3">
      <c r="A37" s="62" t="s">
        <v>885</v>
      </c>
      <c r="B37" s="63">
        <v>0.03</v>
      </c>
      <c r="C37" s="63">
        <v>0.03</v>
      </c>
      <c r="D37" s="63">
        <v>0.02</v>
      </c>
      <c r="E37" s="63">
        <v>0.43</v>
      </c>
      <c r="F37" s="63">
        <v>0.63</v>
      </c>
      <c r="G37" s="63">
        <v>1.01</v>
      </c>
      <c r="H37" s="63">
        <v>1.24</v>
      </c>
      <c r="I37" s="63">
        <v>1.23</v>
      </c>
      <c r="J37" s="63">
        <v>0.81</v>
      </c>
      <c r="K37" s="63">
        <v>0.72</v>
      </c>
      <c r="L37" s="63">
        <v>0.66</v>
      </c>
      <c r="M37" s="63">
        <v>1.72</v>
      </c>
      <c r="N37" s="63">
        <v>1.71</v>
      </c>
      <c r="O37" s="63">
        <v>0.65</v>
      </c>
      <c r="P37" s="63">
        <v>0.42</v>
      </c>
      <c r="Q37" s="63">
        <v>0.56000000000000005</v>
      </c>
      <c r="R37" s="63">
        <v>1.21</v>
      </c>
      <c r="S37" s="63">
        <v>0.91</v>
      </c>
      <c r="T37" s="63">
        <v>1.81</v>
      </c>
      <c r="U37" s="63">
        <v>1.43</v>
      </c>
      <c r="V37" s="63">
        <v>0.6</v>
      </c>
      <c r="W37" s="63">
        <v>0.47</v>
      </c>
      <c r="X37" s="63">
        <v>0.9</v>
      </c>
      <c r="Y37" s="63">
        <v>0.64</v>
      </c>
      <c r="Z37" s="63">
        <v>0.75</v>
      </c>
      <c r="AA37" s="63">
        <v>0.73</v>
      </c>
      <c r="AB37" s="63">
        <v>1.1100000000000001</v>
      </c>
      <c r="AC37" s="63">
        <v>1.1100000000000001</v>
      </c>
      <c r="AD37" s="63">
        <v>0.98</v>
      </c>
      <c r="AE37" s="63">
        <v>0.19</v>
      </c>
      <c r="AF37" s="63">
        <v>1.68</v>
      </c>
      <c r="AG37" s="63">
        <v>0.98</v>
      </c>
      <c r="AH37" s="63">
        <v>1.44</v>
      </c>
      <c r="AI37" s="63">
        <v>0.54</v>
      </c>
      <c r="AJ37" s="63">
        <v>0.69</v>
      </c>
      <c r="AK37" s="63">
        <v>1.24</v>
      </c>
      <c r="AL37" s="63">
        <v>0.63</v>
      </c>
      <c r="AM37" s="63">
        <v>0.63</v>
      </c>
      <c r="AN37" s="63">
        <v>0.67</v>
      </c>
      <c r="AO37" s="63">
        <v>1.59</v>
      </c>
      <c r="AP37" s="63" t="str">
        <f>IF(Worksheet!$C$11="","N/A",INDEX($BH$4:$BL$19,MATCH(AP$2,$BG$4:$BG$19,0),MATCH(Worksheet!$C$11,$BH$3:$BL$3,0)))</f>
        <v>N/A</v>
      </c>
      <c r="AQ37" s="63" t="str">
        <f>IF(Worksheet!$C$11="","N/A",INDEX($BH$4:$BL$19,MATCH(AQ$2,$BG$4:$BG$19,0),MATCH(Worksheet!$C$11,$BH$3:$BL$3,0)))</f>
        <v>N/A</v>
      </c>
      <c r="AR37" s="63" t="str">
        <f>IF(Worksheet!$C$11="","N/A",INDEX($BH$4:$BL$19,MATCH(AR$2,$BG$4:$BG$19,0),MATCH(Worksheet!$C$11,$BH$3:$BL$3,0)))</f>
        <v>N/A</v>
      </c>
      <c r="AS37" s="63" t="str">
        <f>IF(Worksheet!$C$11="","N/A",INDEX($BH$4:$BL$19,MATCH(AS$2,$BG$4:$BG$19,0),MATCH(Worksheet!$C$11,$BH$3:$BL$3,0)))</f>
        <v>N/A</v>
      </c>
      <c r="AT37" s="63" t="str">
        <f>IF(Worksheet!$C$11="","N/A",INDEX($BH$4:$BL$19,MATCH(AT$2,$BG$4:$BG$19,0),MATCH(Worksheet!$C$11,$BH$3:$BL$3,0)))</f>
        <v>N/A</v>
      </c>
      <c r="AU37" s="63" t="str">
        <f>IF(Worksheet!$C$11="","N/A",INDEX($BH$4:$BL$19,MATCH(AU$2,$BG$4:$BG$19,0),MATCH(Worksheet!$C$11,$BH$3:$BL$3,0)))</f>
        <v>N/A</v>
      </c>
      <c r="AV37" s="63" t="str">
        <f>IF(Worksheet!$C$11="","N/A",INDEX($BH$4:$BL$19,MATCH(AV$2,$BG$4:$BG$19,0),MATCH(Worksheet!$C$11,$BH$3:$BL$3,0)))</f>
        <v>N/A</v>
      </c>
      <c r="AW37" s="63" t="str">
        <f>IF(Worksheet!$C$11="","N/A",INDEX($BH$4:$BL$19,MATCH(AW$2,$BG$4:$BG$19,0),MATCH(Worksheet!$C$11,$BH$3:$BL$3,0)))</f>
        <v>N/A</v>
      </c>
      <c r="AX37" s="63" t="str">
        <f>IF(Worksheet!$C$11="","N/A",INDEX($BH$4:$BL$19,MATCH(AX$2,$BG$4:$BG$19,0),MATCH(Worksheet!$C$11,$BH$3:$BL$3,0)))</f>
        <v>N/A</v>
      </c>
      <c r="AY37" s="63" t="str">
        <f>IF(Worksheet!$C$11="","N/A",INDEX($BH$4:$BL$19,MATCH(AY$2,$BG$4:$BG$19,0),MATCH(Worksheet!$C$11,$BH$3:$BL$3,0)))</f>
        <v>N/A</v>
      </c>
      <c r="AZ37" s="63" t="str">
        <f>IF(Worksheet!$C$11="","N/A",INDEX($BH$4:$BL$19,MATCH(AZ$2,$BG$4:$BG$19,0),MATCH(Worksheet!$C$11,$BH$3:$BL$3,0)))</f>
        <v>N/A</v>
      </c>
      <c r="BA37" s="63" t="str">
        <f>IF(Worksheet!$C$11="","N/A",INDEX($BH$4:$BL$19,MATCH(BA$2,$BG$4:$BG$19,0),MATCH(Worksheet!$C$11,$BH$3:$BL$3,0)))</f>
        <v>N/A</v>
      </c>
      <c r="BB37" s="63" t="str">
        <f>IF(Worksheet!$C$11="","N/A",INDEX($BH$4:$BL$19,MATCH(BB$2,$BG$4:$BG$19,0),MATCH(Worksheet!$C$11,$BH$3:$BL$3,0)))</f>
        <v>N/A</v>
      </c>
      <c r="BC37" s="63" t="str">
        <f>IF(Worksheet!$C$11="","N/A",INDEX($BH$4:$BL$19,MATCH(BC$2,$BG$4:$BG$19,0),MATCH(Worksheet!$C$11,$BH$3:$BL$3,0)))</f>
        <v>N/A</v>
      </c>
      <c r="BD37" s="63" t="str">
        <f>IF(Worksheet!$C$11="","N/A",INDEX($BH$4:$BL$19,MATCH(BD$2,$BG$4:$BG$19,0),MATCH(Worksheet!$C$11,$BH$3:$BL$3,0)))</f>
        <v>N/A</v>
      </c>
      <c r="BE37" s="63" t="str">
        <f>IF(Worksheet!$C$11="","N/A",INDEX($BH$4:$BL$19,MATCH(BE$2,$BG$4:$BG$19,0),MATCH(Worksheet!$C$11,$BH$3:$BL$3,0)))</f>
        <v>N/A</v>
      </c>
    </row>
    <row r="38" spans="1:57" x14ac:dyDescent="0.3">
      <c r="A38" s="62" t="s">
        <v>7</v>
      </c>
      <c r="B38" s="63">
        <v>0.03</v>
      </c>
      <c r="C38" s="63">
        <v>0.03</v>
      </c>
      <c r="D38" s="63">
        <v>0.02</v>
      </c>
      <c r="E38" s="63">
        <v>0.43</v>
      </c>
      <c r="F38" s="63">
        <v>0.63</v>
      </c>
      <c r="G38" s="63">
        <v>1.01</v>
      </c>
      <c r="H38" s="63">
        <v>1.24</v>
      </c>
      <c r="I38" s="63">
        <v>1.23</v>
      </c>
      <c r="J38" s="63">
        <v>0.81</v>
      </c>
      <c r="K38" s="63">
        <v>0.72</v>
      </c>
      <c r="L38" s="63">
        <v>0.66</v>
      </c>
      <c r="M38" s="63">
        <v>1.72</v>
      </c>
      <c r="N38" s="63">
        <v>1.71</v>
      </c>
      <c r="O38" s="63">
        <v>0.65</v>
      </c>
      <c r="P38" s="63">
        <v>0.42</v>
      </c>
      <c r="Q38" s="63">
        <v>0.56000000000000005</v>
      </c>
      <c r="R38" s="63">
        <v>1.21</v>
      </c>
      <c r="S38" s="63">
        <v>0.91</v>
      </c>
      <c r="T38" s="63">
        <v>1.81</v>
      </c>
      <c r="U38" s="63">
        <v>1.43</v>
      </c>
      <c r="V38" s="63">
        <v>0.6</v>
      </c>
      <c r="W38" s="63">
        <v>0.47</v>
      </c>
      <c r="X38" s="63">
        <v>0.9</v>
      </c>
      <c r="Y38" s="63">
        <v>0.64</v>
      </c>
      <c r="Z38" s="63">
        <v>0.75</v>
      </c>
      <c r="AA38" s="63">
        <v>0.73</v>
      </c>
      <c r="AB38" s="63">
        <v>1.1100000000000001</v>
      </c>
      <c r="AC38" s="63">
        <v>1.1100000000000001</v>
      </c>
      <c r="AD38" s="63">
        <v>0.98</v>
      </c>
      <c r="AE38" s="63">
        <v>0.19</v>
      </c>
      <c r="AF38" s="63">
        <v>1.68</v>
      </c>
      <c r="AG38" s="63">
        <v>0.98</v>
      </c>
      <c r="AH38" s="63">
        <v>1.44</v>
      </c>
      <c r="AI38" s="63">
        <v>0.54</v>
      </c>
      <c r="AJ38" s="63">
        <v>0.69</v>
      </c>
      <c r="AK38" s="63">
        <v>1.24</v>
      </c>
      <c r="AL38" s="63">
        <v>0.63</v>
      </c>
      <c r="AM38" s="63">
        <v>0.63</v>
      </c>
      <c r="AN38" s="63">
        <v>0.67</v>
      </c>
      <c r="AO38" s="63">
        <v>1.59</v>
      </c>
      <c r="AP38" s="63" t="str">
        <f>IF(Worksheet!$C$11="","N/A",INDEX($BH$4:$BL$19,MATCH(AP$2,$BG$4:$BG$19,0),MATCH(Worksheet!$C$11,$BH$3:$BL$3,0)))</f>
        <v>N/A</v>
      </c>
      <c r="AQ38" s="63" t="str">
        <f>IF(Worksheet!$C$11="","N/A",INDEX($BH$4:$BL$19,MATCH(AQ$2,$BG$4:$BG$19,0),MATCH(Worksheet!$C$11,$BH$3:$BL$3,0)))</f>
        <v>N/A</v>
      </c>
      <c r="AR38" s="63" t="str">
        <f>IF(Worksheet!$C$11="","N/A",INDEX($BH$4:$BL$19,MATCH(AR$2,$BG$4:$BG$19,0),MATCH(Worksheet!$C$11,$BH$3:$BL$3,0)))</f>
        <v>N/A</v>
      </c>
      <c r="AS38" s="63" t="str">
        <f>IF(Worksheet!$C$11="","N/A",INDEX($BH$4:$BL$19,MATCH(AS$2,$BG$4:$BG$19,0),MATCH(Worksheet!$C$11,$BH$3:$BL$3,0)))</f>
        <v>N/A</v>
      </c>
      <c r="AT38" s="63" t="str">
        <f>IF(Worksheet!$C$11="","N/A",INDEX($BH$4:$BL$19,MATCH(AT$2,$BG$4:$BG$19,0),MATCH(Worksheet!$C$11,$BH$3:$BL$3,0)))</f>
        <v>N/A</v>
      </c>
      <c r="AU38" s="63" t="str">
        <f>IF(Worksheet!$C$11="","N/A",INDEX($BH$4:$BL$19,MATCH(AU$2,$BG$4:$BG$19,0),MATCH(Worksheet!$C$11,$BH$3:$BL$3,0)))</f>
        <v>N/A</v>
      </c>
      <c r="AV38" s="63" t="str">
        <f>IF(Worksheet!$C$11="","N/A",INDEX($BH$4:$BL$19,MATCH(AV$2,$BG$4:$BG$19,0),MATCH(Worksheet!$C$11,$BH$3:$BL$3,0)))</f>
        <v>N/A</v>
      </c>
      <c r="AW38" s="63" t="str">
        <f>IF(Worksheet!$C$11="","N/A",INDEX($BH$4:$BL$19,MATCH(AW$2,$BG$4:$BG$19,0),MATCH(Worksheet!$C$11,$BH$3:$BL$3,0)))</f>
        <v>N/A</v>
      </c>
      <c r="AX38" s="63" t="str">
        <f>IF(Worksheet!$C$11="","N/A",INDEX($BH$4:$BL$19,MATCH(AX$2,$BG$4:$BG$19,0),MATCH(Worksheet!$C$11,$BH$3:$BL$3,0)))</f>
        <v>N/A</v>
      </c>
      <c r="AY38" s="63" t="str">
        <f>IF(Worksheet!$C$11="","N/A",INDEX($BH$4:$BL$19,MATCH(AY$2,$BG$4:$BG$19,0),MATCH(Worksheet!$C$11,$BH$3:$BL$3,0)))</f>
        <v>N/A</v>
      </c>
      <c r="AZ38" s="63" t="str">
        <f>IF(Worksheet!$C$11="","N/A",INDEX($BH$4:$BL$19,MATCH(AZ$2,$BG$4:$BG$19,0),MATCH(Worksheet!$C$11,$BH$3:$BL$3,0)))</f>
        <v>N/A</v>
      </c>
      <c r="BA38" s="63" t="str">
        <f>IF(Worksheet!$C$11="","N/A",INDEX($BH$4:$BL$19,MATCH(BA$2,$BG$4:$BG$19,0),MATCH(Worksheet!$C$11,$BH$3:$BL$3,0)))</f>
        <v>N/A</v>
      </c>
      <c r="BB38" s="63" t="str">
        <f>IF(Worksheet!$C$11="","N/A",INDEX($BH$4:$BL$19,MATCH(BB$2,$BG$4:$BG$19,0),MATCH(Worksheet!$C$11,$BH$3:$BL$3,0)))</f>
        <v>N/A</v>
      </c>
      <c r="BC38" s="63" t="str">
        <f>IF(Worksheet!$C$11="","N/A",INDEX($BH$4:$BL$19,MATCH(BC$2,$BG$4:$BG$19,0),MATCH(Worksheet!$C$11,$BH$3:$BL$3,0)))</f>
        <v>N/A</v>
      </c>
      <c r="BD38" s="63" t="str">
        <f>IF(Worksheet!$C$11="","N/A",INDEX($BH$4:$BL$19,MATCH(BD$2,$BG$4:$BG$19,0),MATCH(Worksheet!$C$11,$BH$3:$BL$3,0)))</f>
        <v>N/A</v>
      </c>
      <c r="BE38" s="63" t="str">
        <f>IF(Worksheet!$C$11="","N/A",INDEX($BH$4:$BL$19,MATCH(BE$2,$BG$4:$BG$19,0),MATCH(Worksheet!$C$11,$BH$3:$BL$3,0)))</f>
        <v>N/A</v>
      </c>
    </row>
    <row r="39" spans="1:57" x14ac:dyDescent="0.3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57" x14ac:dyDescent="0.3">
      <c r="A40" s="67" t="s">
        <v>963</v>
      </c>
    </row>
    <row r="41" spans="1:57" x14ac:dyDescent="0.3">
      <c r="A41" s="68" t="s">
        <v>918</v>
      </c>
    </row>
    <row r="42" spans="1:57" x14ac:dyDescent="0.3">
      <c r="A42" s="68" t="s">
        <v>965</v>
      </c>
    </row>
    <row r="43" spans="1:57" x14ac:dyDescent="0.3">
      <c r="A43" s="68" t="s">
        <v>964</v>
      </c>
    </row>
    <row r="44" spans="1:57" x14ac:dyDescent="0.3">
      <c r="A44" s="68" t="s">
        <v>966</v>
      </c>
    </row>
    <row r="45" spans="1:57" x14ac:dyDescent="0.3">
      <c r="A45" s="68" t="s">
        <v>967</v>
      </c>
    </row>
    <row r="46" spans="1:57" x14ac:dyDescent="0.3">
      <c r="A46" s="68" t="s">
        <v>992</v>
      </c>
    </row>
    <row r="47" spans="1:57" x14ac:dyDescent="0.3">
      <c r="A47" s="68" t="s">
        <v>25</v>
      </c>
    </row>
    <row r="48" spans="1:57" x14ac:dyDescent="0.3">
      <c r="A48" s="68" t="s">
        <v>968</v>
      </c>
    </row>
    <row r="49" spans="1:1" x14ac:dyDescent="0.3">
      <c r="A49" s="68" t="s">
        <v>969</v>
      </c>
    </row>
    <row r="50" spans="1:1" x14ac:dyDescent="0.3">
      <c r="A50" s="68" t="s">
        <v>22</v>
      </c>
    </row>
    <row r="51" spans="1:1" x14ac:dyDescent="0.3">
      <c r="A51" s="68" t="s">
        <v>970</v>
      </c>
    </row>
    <row r="52" spans="1:1" x14ac:dyDescent="0.3">
      <c r="A52" s="68" t="s">
        <v>971</v>
      </c>
    </row>
    <row r="53" spans="1:1" x14ac:dyDescent="0.3">
      <c r="A53" s="68" t="s">
        <v>21</v>
      </c>
    </row>
    <row r="54" spans="1:1" x14ac:dyDescent="0.3">
      <c r="A54" s="68" t="s">
        <v>972</v>
      </c>
    </row>
    <row r="55" spans="1:1" x14ac:dyDescent="0.3">
      <c r="A55" s="68" t="s">
        <v>18</v>
      </c>
    </row>
    <row r="56" spans="1:1" x14ac:dyDescent="0.3">
      <c r="A56" s="68" t="s">
        <v>973</v>
      </c>
    </row>
    <row r="57" spans="1:1" x14ac:dyDescent="0.3">
      <c r="A57" s="68" t="s">
        <v>974</v>
      </c>
    </row>
    <row r="58" spans="1:1" x14ac:dyDescent="0.3">
      <c r="A58" s="68" t="s">
        <v>975</v>
      </c>
    </row>
    <row r="59" spans="1:1" x14ac:dyDescent="0.3">
      <c r="A59" s="68" t="s">
        <v>24</v>
      </c>
    </row>
    <row r="60" spans="1:1" x14ac:dyDescent="0.3">
      <c r="A60" s="68" t="s">
        <v>1061</v>
      </c>
    </row>
    <row r="61" spans="1:1" x14ac:dyDescent="0.3">
      <c r="A61" s="68" t="s">
        <v>1060</v>
      </c>
    </row>
    <row r="62" spans="1:1" x14ac:dyDescent="0.3">
      <c r="A62" s="68" t="s">
        <v>976</v>
      </c>
    </row>
    <row r="63" spans="1:1" x14ac:dyDescent="0.3">
      <c r="A63" s="68" t="s">
        <v>977</v>
      </c>
    </row>
    <row r="64" spans="1:1" x14ac:dyDescent="0.3">
      <c r="A64" s="68" t="s">
        <v>19</v>
      </c>
    </row>
    <row r="65" spans="1:1" x14ac:dyDescent="0.3">
      <c r="A65" s="68" t="s">
        <v>978</v>
      </c>
    </row>
    <row r="66" spans="1:1" x14ac:dyDescent="0.3">
      <c r="A66" s="68" t="s">
        <v>979</v>
      </c>
    </row>
    <row r="67" spans="1:1" x14ac:dyDescent="0.3">
      <c r="A67" s="68" t="s">
        <v>980</v>
      </c>
    </row>
    <row r="68" spans="1:1" x14ac:dyDescent="0.3">
      <c r="A68" s="68" t="s">
        <v>991</v>
      </c>
    </row>
    <row r="69" spans="1:1" x14ac:dyDescent="0.3">
      <c r="A69" s="68" t="s">
        <v>981</v>
      </c>
    </row>
    <row r="70" spans="1:1" x14ac:dyDescent="0.3">
      <c r="A70" s="68" t="s">
        <v>897</v>
      </c>
    </row>
    <row r="71" spans="1:1" x14ac:dyDescent="0.3">
      <c r="A71" s="68" t="s">
        <v>982</v>
      </c>
    </row>
    <row r="72" spans="1:1" x14ac:dyDescent="0.3">
      <c r="A72" s="68" t="s">
        <v>983</v>
      </c>
    </row>
    <row r="73" spans="1:1" x14ac:dyDescent="0.3">
      <c r="A73" s="68" t="s">
        <v>984</v>
      </c>
    </row>
    <row r="74" spans="1:1" x14ac:dyDescent="0.3">
      <c r="A74" s="68" t="s">
        <v>908</v>
      </c>
    </row>
    <row r="75" spans="1:1" x14ac:dyDescent="0.3">
      <c r="A75" s="68" t="s">
        <v>985</v>
      </c>
    </row>
    <row r="76" spans="1:1" x14ac:dyDescent="0.3">
      <c r="A76" s="68" t="s">
        <v>986</v>
      </c>
    </row>
    <row r="77" spans="1:1" x14ac:dyDescent="0.3">
      <c r="A77" s="68" t="s">
        <v>987</v>
      </c>
    </row>
    <row r="78" spans="1:1" x14ac:dyDescent="0.3">
      <c r="A78" s="68" t="s">
        <v>988</v>
      </c>
    </row>
    <row r="79" spans="1:1" x14ac:dyDescent="0.3">
      <c r="A79" s="68" t="s">
        <v>989</v>
      </c>
    </row>
    <row r="80" spans="1:1" x14ac:dyDescent="0.3">
      <c r="A80" s="68" t="s">
        <v>990</v>
      </c>
    </row>
    <row r="81" spans="1:1" x14ac:dyDescent="0.3">
      <c r="A81" s="68" t="s">
        <v>7</v>
      </c>
    </row>
    <row r="83" spans="1:1" x14ac:dyDescent="0.3">
      <c r="A83" s="68" t="s">
        <v>919</v>
      </c>
    </row>
    <row r="84" spans="1:1" x14ac:dyDescent="0.3">
      <c r="A84" s="68" t="s">
        <v>1056</v>
      </c>
    </row>
    <row r="85" spans="1:1" x14ac:dyDescent="0.3">
      <c r="A85" s="68" t="s">
        <v>909</v>
      </c>
    </row>
    <row r="86" spans="1:1" x14ac:dyDescent="0.3">
      <c r="A86" s="68" t="s">
        <v>1052</v>
      </c>
    </row>
    <row r="87" spans="1:1" x14ac:dyDescent="0.3">
      <c r="A87" s="68" t="s">
        <v>1053</v>
      </c>
    </row>
    <row r="88" spans="1:1" x14ac:dyDescent="0.3">
      <c r="A88" s="68" t="s">
        <v>910</v>
      </c>
    </row>
    <row r="89" spans="1:1" x14ac:dyDescent="0.3">
      <c r="A89" s="68" t="s">
        <v>911</v>
      </c>
    </row>
    <row r="90" spans="1:1" x14ac:dyDescent="0.3">
      <c r="A90" s="68" t="s">
        <v>912</v>
      </c>
    </row>
    <row r="91" spans="1:1" x14ac:dyDescent="0.3">
      <c r="A91" s="68" t="s">
        <v>1047</v>
      </c>
    </row>
    <row r="92" spans="1:1" x14ac:dyDescent="0.3">
      <c r="A92" s="68" t="s">
        <v>1048</v>
      </c>
    </row>
    <row r="93" spans="1:1" x14ac:dyDescent="0.3">
      <c r="A93" s="68" t="s">
        <v>913</v>
      </c>
    </row>
    <row r="94" spans="1:1" x14ac:dyDescent="0.3">
      <c r="A94" s="68" t="s">
        <v>914</v>
      </c>
    </row>
    <row r="95" spans="1:1" x14ac:dyDescent="0.3">
      <c r="A95" s="68" t="s">
        <v>1049</v>
      </c>
    </row>
    <row r="96" spans="1:1" x14ac:dyDescent="0.3">
      <c r="A96" s="68" t="s">
        <v>1050</v>
      </c>
    </row>
    <row r="97" spans="1:1" x14ac:dyDescent="0.3">
      <c r="A97" s="68" t="s">
        <v>1051</v>
      </c>
    </row>
    <row r="98" spans="1:1" x14ac:dyDescent="0.3">
      <c r="A98" s="68" t="s">
        <v>916</v>
      </c>
    </row>
    <row r="99" spans="1:1" x14ac:dyDescent="0.3">
      <c r="A99" s="68" t="s">
        <v>917</v>
      </c>
    </row>
  </sheetData>
  <mergeCells count="4">
    <mergeCell ref="B1:AO1"/>
    <mergeCell ref="BH2:BL2"/>
    <mergeCell ref="BG1:BL1"/>
    <mergeCell ref="AP1:BE1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6"/>
  <sheetViews>
    <sheetView showGridLines="0" workbookViewId="0">
      <pane ySplit="2" topLeftCell="A3" activePane="bottomLeft" state="frozen"/>
      <selection sqref="A1:B1"/>
      <selection pane="bottomLeft" sqref="A1:B1"/>
    </sheetView>
  </sheetViews>
  <sheetFormatPr defaultColWidth="9.109375" defaultRowHeight="13.2" x14ac:dyDescent="0.3"/>
  <cols>
    <col min="1" max="1" width="47.6640625" style="59" bestFit="1" customWidth="1"/>
    <col min="2" max="2" width="11.109375" style="59" bestFit="1" customWidth="1"/>
    <col min="3" max="16384" width="9.109375" style="59"/>
  </cols>
  <sheetData>
    <row r="1" spans="1:2" x14ac:dyDescent="0.3">
      <c r="A1" s="263" t="s">
        <v>1044</v>
      </c>
      <c r="B1" s="263"/>
    </row>
    <row r="2" spans="1:2" ht="26.4" x14ac:dyDescent="0.3">
      <c r="A2" s="60" t="s">
        <v>920</v>
      </c>
      <c r="B2" s="60" t="s">
        <v>958</v>
      </c>
    </row>
    <row r="3" spans="1:2" x14ac:dyDescent="0.3">
      <c r="A3" s="62" t="s">
        <v>994</v>
      </c>
      <c r="B3" s="63">
        <v>0.92</v>
      </c>
    </row>
    <row r="4" spans="1:2" x14ac:dyDescent="0.3">
      <c r="A4" s="62" t="s">
        <v>995</v>
      </c>
      <c r="B4" s="63">
        <v>2.65</v>
      </c>
    </row>
    <row r="5" spans="1:2" x14ac:dyDescent="0.3">
      <c r="A5" s="62" t="s">
        <v>996</v>
      </c>
      <c r="B5" s="63">
        <v>1.8</v>
      </c>
    </row>
    <row r="6" spans="1:2" x14ac:dyDescent="0.3">
      <c r="A6" s="62" t="s">
        <v>993</v>
      </c>
      <c r="B6" s="63">
        <v>1.21</v>
      </c>
    </row>
    <row r="7" spans="1:2" x14ac:dyDescent="0.3">
      <c r="A7" s="62" t="s">
        <v>997</v>
      </c>
      <c r="B7" s="63">
        <v>2.21</v>
      </c>
    </row>
    <row r="8" spans="1:2" x14ac:dyDescent="0.3">
      <c r="A8" s="62" t="s">
        <v>998</v>
      </c>
      <c r="B8" s="63">
        <v>2.41</v>
      </c>
    </row>
    <row r="9" spans="1:2" x14ac:dyDescent="0.3">
      <c r="A9" s="62" t="s">
        <v>924</v>
      </c>
      <c r="B9" s="63">
        <v>1.45</v>
      </c>
    </row>
    <row r="10" spans="1:2" x14ac:dyDescent="0.3">
      <c r="A10" s="62" t="s">
        <v>943</v>
      </c>
      <c r="B10" s="63">
        <v>0.38</v>
      </c>
    </row>
    <row r="11" spans="1:2" x14ac:dyDescent="0.3">
      <c r="A11" s="62" t="s">
        <v>922</v>
      </c>
      <c r="B11" s="63">
        <v>0.22</v>
      </c>
    </row>
    <row r="12" spans="1:2" x14ac:dyDescent="0.3">
      <c r="A12" s="62" t="s">
        <v>999</v>
      </c>
      <c r="B12" s="63">
        <v>0.72</v>
      </c>
    </row>
    <row r="13" spans="1:2" x14ac:dyDescent="0.3">
      <c r="A13" s="62" t="s">
        <v>1000</v>
      </c>
      <c r="B13" s="63">
        <v>1.2</v>
      </c>
    </row>
    <row r="14" spans="1:2" x14ac:dyDescent="0.3">
      <c r="A14" s="62" t="s">
        <v>1001</v>
      </c>
      <c r="B14" s="63">
        <v>1.66</v>
      </c>
    </row>
    <row r="15" spans="1:2" x14ac:dyDescent="0.3">
      <c r="A15" s="62" t="s">
        <v>1002</v>
      </c>
      <c r="B15" s="63">
        <v>1.51</v>
      </c>
    </row>
    <row r="16" spans="1:2" x14ac:dyDescent="0.3">
      <c r="A16" s="62" t="s">
        <v>1003</v>
      </c>
      <c r="B16" s="63">
        <v>0.74</v>
      </c>
    </row>
    <row r="17" spans="1:2" x14ac:dyDescent="0.3">
      <c r="A17" s="62" t="s">
        <v>1004</v>
      </c>
      <c r="B17" s="63">
        <v>0.88</v>
      </c>
    </row>
    <row r="18" spans="1:2" x14ac:dyDescent="0.3">
      <c r="A18" s="62" t="s">
        <v>1005</v>
      </c>
      <c r="B18" s="63">
        <v>0.71</v>
      </c>
    </row>
    <row r="19" spans="1:2" x14ac:dyDescent="0.3">
      <c r="A19" s="62" t="s">
        <v>1006</v>
      </c>
      <c r="B19" s="63">
        <v>2.48</v>
      </c>
    </row>
    <row r="20" spans="1:2" x14ac:dyDescent="0.3">
      <c r="A20" s="62" t="s">
        <v>1007</v>
      </c>
      <c r="B20" s="63">
        <v>0.62</v>
      </c>
    </row>
    <row r="21" spans="1:2" x14ac:dyDescent="0.3">
      <c r="A21" s="62" t="s">
        <v>1008</v>
      </c>
      <c r="B21" s="63">
        <v>0.91</v>
      </c>
    </row>
    <row r="22" spans="1:2" x14ac:dyDescent="0.3">
      <c r="A22" s="62" t="s">
        <v>1009</v>
      </c>
      <c r="B22" s="63">
        <v>1.1499999999999999</v>
      </c>
    </row>
    <row r="23" spans="1:2" x14ac:dyDescent="0.3">
      <c r="A23" s="62" t="s">
        <v>927</v>
      </c>
      <c r="B23" s="63">
        <v>1.06</v>
      </c>
    </row>
    <row r="24" spans="1:2" x14ac:dyDescent="0.3">
      <c r="A24" s="62" t="s">
        <v>926</v>
      </c>
      <c r="B24" s="63">
        <v>1.71</v>
      </c>
    </row>
    <row r="25" spans="1:2" x14ac:dyDescent="0.3">
      <c r="A25" s="62" t="s">
        <v>1010</v>
      </c>
      <c r="B25" s="63">
        <v>1.29</v>
      </c>
    </row>
    <row r="26" spans="1:2" x14ac:dyDescent="0.3">
      <c r="A26" s="62" t="s">
        <v>1011</v>
      </c>
      <c r="B26" s="63">
        <v>0.74</v>
      </c>
    </row>
    <row r="27" spans="1:2" x14ac:dyDescent="0.3">
      <c r="A27" s="62" t="s">
        <v>1014</v>
      </c>
      <c r="B27" s="63">
        <v>1.05</v>
      </c>
    </row>
    <row r="28" spans="1:2" x14ac:dyDescent="0.3">
      <c r="A28" s="62" t="s">
        <v>1013</v>
      </c>
      <c r="B28" s="63">
        <v>1.23</v>
      </c>
    </row>
    <row r="29" spans="1:2" x14ac:dyDescent="0.3">
      <c r="A29" s="62" t="s">
        <v>1012</v>
      </c>
      <c r="B29" s="63">
        <v>1.19</v>
      </c>
    </row>
    <row r="30" spans="1:2" x14ac:dyDescent="0.3">
      <c r="A30" s="62" t="s">
        <v>1015</v>
      </c>
      <c r="B30" s="63">
        <v>1.05</v>
      </c>
    </row>
    <row r="31" spans="1:2" x14ac:dyDescent="0.3">
      <c r="A31" s="62" t="s">
        <v>1016</v>
      </c>
      <c r="B31" s="63">
        <v>1.02</v>
      </c>
    </row>
    <row r="32" spans="1:2" x14ac:dyDescent="0.3">
      <c r="A32" s="62" t="s">
        <v>1017</v>
      </c>
      <c r="B32" s="63">
        <v>0.61</v>
      </c>
    </row>
    <row r="33" spans="1:2" x14ac:dyDescent="0.3">
      <c r="A33" s="62" t="s">
        <v>923</v>
      </c>
      <c r="B33" s="63">
        <v>0.94</v>
      </c>
    </row>
    <row r="34" spans="1:2" x14ac:dyDescent="0.3">
      <c r="A34" s="62" t="s">
        <v>946</v>
      </c>
      <c r="B34" s="63">
        <v>0.64</v>
      </c>
    </row>
    <row r="35" spans="1:2" x14ac:dyDescent="0.3">
      <c r="A35" s="62" t="s">
        <v>1018</v>
      </c>
      <c r="B35" s="63">
        <v>1.53</v>
      </c>
    </row>
    <row r="36" spans="1:2" x14ac:dyDescent="0.3">
      <c r="A36" s="62" t="s">
        <v>1032</v>
      </c>
      <c r="B36" s="63">
        <v>0.71</v>
      </c>
    </row>
    <row r="37" spans="1:2" x14ac:dyDescent="0.3">
      <c r="A37" s="62" t="s">
        <v>1033</v>
      </c>
      <c r="B37" s="63">
        <v>1.1000000000000001</v>
      </c>
    </row>
    <row r="38" spans="1:2" x14ac:dyDescent="0.3">
      <c r="A38" s="62" t="s">
        <v>1034</v>
      </c>
      <c r="B38" s="63">
        <v>3.68</v>
      </c>
    </row>
    <row r="39" spans="1:2" x14ac:dyDescent="0.3">
      <c r="A39" s="62" t="s">
        <v>1035</v>
      </c>
      <c r="B39" s="63">
        <v>2.4</v>
      </c>
    </row>
    <row r="40" spans="1:2" x14ac:dyDescent="0.3">
      <c r="A40" s="62" t="s">
        <v>1036</v>
      </c>
      <c r="B40" s="63">
        <v>1.8</v>
      </c>
    </row>
    <row r="41" spans="1:2" x14ac:dyDescent="0.3">
      <c r="A41" s="62" t="s">
        <v>1037</v>
      </c>
      <c r="B41" s="63">
        <v>1.2</v>
      </c>
    </row>
    <row r="42" spans="1:2" x14ac:dyDescent="0.3">
      <c r="A42" s="62" t="s">
        <v>1038</v>
      </c>
      <c r="B42" s="63">
        <v>0.53</v>
      </c>
    </row>
    <row r="43" spans="1:2" x14ac:dyDescent="0.3">
      <c r="A43" s="62" t="s">
        <v>1039</v>
      </c>
      <c r="B43" s="63">
        <v>0.36</v>
      </c>
    </row>
    <row r="44" spans="1:2" x14ac:dyDescent="0.3">
      <c r="A44" s="62" t="s">
        <v>1040</v>
      </c>
      <c r="B44" s="63">
        <v>0.8</v>
      </c>
    </row>
    <row r="45" spans="1:2" x14ac:dyDescent="0.3">
      <c r="A45" s="62" t="s">
        <v>1041</v>
      </c>
      <c r="B45" s="63">
        <v>0.57999999999999996</v>
      </c>
    </row>
    <row r="46" spans="1:2" x14ac:dyDescent="0.3">
      <c r="A46" s="62" t="s">
        <v>1042</v>
      </c>
      <c r="B46" s="63">
        <v>0.95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38"/>
  <sheetViews>
    <sheetView showGridLines="0" workbookViewId="0">
      <pane ySplit="2" topLeftCell="A3" activePane="bottomLeft" state="frozen"/>
      <selection pane="bottomLeft" sqref="A1:C1"/>
    </sheetView>
  </sheetViews>
  <sheetFormatPr defaultColWidth="9.109375" defaultRowHeight="13.2" x14ac:dyDescent="0.25"/>
  <cols>
    <col min="1" max="1" width="18" style="68" bestFit="1" customWidth="1"/>
    <col min="2" max="4" width="9.109375" style="68"/>
    <col min="5" max="5" width="11.88671875" style="68" customWidth="1"/>
    <col min="6" max="6" width="12" style="68" customWidth="1"/>
    <col min="7" max="7" width="12.21875" style="68" customWidth="1"/>
    <col min="8" max="8" width="13.77734375" style="68" customWidth="1"/>
    <col min="9" max="9" width="8.77734375" style="68" customWidth="1"/>
    <col min="10" max="10" width="20.44140625" style="68" customWidth="1"/>
    <col min="11" max="11" width="8.88671875" style="68" customWidth="1"/>
    <col min="12" max="12" width="9.88671875" style="68" customWidth="1"/>
    <col min="13" max="13" width="13.21875" style="68" bestFit="1" customWidth="1"/>
    <col min="14" max="14" width="13.109375" style="68" bestFit="1" customWidth="1"/>
    <col min="15" max="15" width="12.5546875" style="68" customWidth="1"/>
    <col min="16" max="16" width="32.6640625" style="68" bestFit="1" customWidth="1"/>
    <col min="17" max="17" width="9.44140625" style="68" customWidth="1"/>
    <col min="18" max="16384" width="9.109375" style="68"/>
  </cols>
  <sheetData>
    <row r="1" spans="1:16" x14ac:dyDescent="0.3">
      <c r="A1" s="267" t="s">
        <v>1055</v>
      </c>
      <c r="B1" s="268"/>
      <c r="C1" s="275"/>
      <c r="D1" s="187" t="s">
        <v>1068</v>
      </c>
      <c r="E1" s="272" t="s">
        <v>1069</v>
      </c>
      <c r="F1" s="273"/>
      <c r="G1" s="273"/>
      <c r="H1" s="273"/>
      <c r="I1" s="273"/>
      <c r="J1" s="274"/>
      <c r="L1" s="59"/>
      <c r="M1" s="276" t="s">
        <v>1070</v>
      </c>
      <c r="N1" s="277"/>
    </row>
    <row r="2" spans="1:16" ht="26.4" x14ac:dyDescent="0.25">
      <c r="A2" s="188" t="s">
        <v>902</v>
      </c>
      <c r="B2" s="188" t="s">
        <v>697</v>
      </c>
      <c r="C2" s="188" t="s">
        <v>698</v>
      </c>
      <c r="D2" s="188" t="s">
        <v>1067</v>
      </c>
      <c r="E2" s="188" t="s">
        <v>1076</v>
      </c>
      <c r="F2" s="188" t="s">
        <v>1077</v>
      </c>
      <c r="G2" s="188" t="s">
        <v>1078</v>
      </c>
      <c r="H2" s="188" t="s">
        <v>1079</v>
      </c>
      <c r="I2" s="188" t="s">
        <v>1080</v>
      </c>
      <c r="J2" s="188" t="s">
        <v>1081</v>
      </c>
      <c r="L2" s="189" t="s">
        <v>1071</v>
      </c>
      <c r="M2" s="189" t="s">
        <v>1072</v>
      </c>
      <c r="N2" s="188" t="s">
        <v>1066</v>
      </c>
      <c r="P2" s="188" t="s">
        <v>1075</v>
      </c>
    </row>
    <row r="3" spans="1:16" x14ac:dyDescent="0.3">
      <c r="A3" s="62" t="s">
        <v>875</v>
      </c>
      <c r="B3" s="63">
        <v>0.66</v>
      </c>
      <c r="C3" s="168">
        <v>4573</v>
      </c>
      <c r="D3" s="63">
        <v>0.32</v>
      </c>
      <c r="E3" s="63">
        <v>0.08</v>
      </c>
      <c r="F3" s="63">
        <v>0.08</v>
      </c>
      <c r="G3" s="63">
        <v>0.08</v>
      </c>
      <c r="H3" s="63">
        <v>-0.18</v>
      </c>
      <c r="I3" s="63">
        <v>-7.0000000000000007E-2</v>
      </c>
      <c r="J3" s="63">
        <v>-0.26</v>
      </c>
      <c r="L3" s="190" t="s">
        <v>1085</v>
      </c>
      <c r="M3" s="193">
        <v>-2.3000000000000001E-4</v>
      </c>
      <c r="N3" s="193">
        <v>-1.075E-3</v>
      </c>
      <c r="P3" s="192" t="s">
        <v>1076</v>
      </c>
    </row>
    <row r="4" spans="1:16" x14ac:dyDescent="0.3">
      <c r="A4" s="62" t="s">
        <v>888</v>
      </c>
      <c r="B4" s="63">
        <v>0.5</v>
      </c>
      <c r="C4" s="168">
        <v>2575</v>
      </c>
      <c r="D4" s="63">
        <v>0.44</v>
      </c>
      <c r="E4" s="63">
        <v>0.1</v>
      </c>
      <c r="F4" s="63">
        <v>0.1</v>
      </c>
      <c r="G4" s="63">
        <v>0.1</v>
      </c>
      <c r="H4" s="63">
        <v>-0.19</v>
      </c>
      <c r="I4" s="63">
        <v>-0.04</v>
      </c>
      <c r="J4" s="63">
        <v>-0.28999999999999998</v>
      </c>
      <c r="L4" s="190" t="s">
        <v>1086</v>
      </c>
      <c r="M4" s="193">
        <v>-4.6000000000000001E-4</v>
      </c>
      <c r="N4" s="193">
        <v>-1.2E-4</v>
      </c>
      <c r="P4" s="192" t="s">
        <v>1077</v>
      </c>
    </row>
    <row r="5" spans="1:16" x14ac:dyDescent="0.3">
      <c r="A5" s="62" t="s">
        <v>5</v>
      </c>
      <c r="B5" s="63">
        <v>0.66</v>
      </c>
      <c r="C5" s="168">
        <v>4573</v>
      </c>
      <c r="D5" s="63">
        <v>0.32</v>
      </c>
      <c r="E5" s="63">
        <v>0.08</v>
      </c>
      <c r="F5" s="63">
        <v>0.08</v>
      </c>
      <c r="G5" s="63">
        <v>0.08</v>
      </c>
      <c r="H5" s="63">
        <v>-0.18</v>
      </c>
      <c r="I5" s="63">
        <v>-7.0000000000000007E-2</v>
      </c>
      <c r="J5" s="63">
        <v>-0.26</v>
      </c>
      <c r="L5" s="190" t="s">
        <v>1087</v>
      </c>
      <c r="M5" s="193">
        <v>-4.6000000000000001E-4</v>
      </c>
      <c r="N5" s="193">
        <v>-1.2E-4</v>
      </c>
      <c r="P5" s="192" t="s">
        <v>1078</v>
      </c>
    </row>
    <row r="6" spans="1:16" x14ac:dyDescent="0.3">
      <c r="A6" s="62" t="s">
        <v>3</v>
      </c>
      <c r="B6" s="63">
        <v>0.66</v>
      </c>
      <c r="C6" s="168">
        <v>4573</v>
      </c>
      <c r="D6" s="63">
        <v>0.32</v>
      </c>
      <c r="E6" s="63">
        <v>0.08</v>
      </c>
      <c r="F6" s="63">
        <v>0.08</v>
      </c>
      <c r="G6" s="63">
        <v>0.08</v>
      </c>
      <c r="H6" s="63">
        <v>-0.18</v>
      </c>
      <c r="I6" s="63">
        <v>-7.0000000000000007E-2</v>
      </c>
      <c r="J6" s="63">
        <v>-0.26</v>
      </c>
      <c r="P6" s="192" t="s">
        <v>1079</v>
      </c>
    </row>
    <row r="7" spans="1:16" x14ac:dyDescent="0.3">
      <c r="A7" s="62" t="s">
        <v>1030</v>
      </c>
      <c r="B7" s="63">
        <v>0.66</v>
      </c>
      <c r="C7" s="168">
        <v>4573</v>
      </c>
      <c r="D7" s="63">
        <v>0.32</v>
      </c>
      <c r="E7" s="63">
        <v>0.08</v>
      </c>
      <c r="F7" s="63">
        <v>0.08</v>
      </c>
      <c r="G7" s="63">
        <v>0.08</v>
      </c>
      <c r="H7" s="63">
        <v>-0.18</v>
      </c>
      <c r="I7" s="63">
        <v>-7.0000000000000007E-2</v>
      </c>
      <c r="J7" s="63">
        <v>-0.26</v>
      </c>
      <c r="P7" s="192" t="s">
        <v>1080</v>
      </c>
    </row>
    <row r="8" spans="1:16" x14ac:dyDescent="0.3">
      <c r="A8" s="62" t="s">
        <v>1031</v>
      </c>
      <c r="B8" s="63">
        <v>0.66</v>
      </c>
      <c r="C8" s="168">
        <v>4573</v>
      </c>
      <c r="D8" s="63">
        <v>0.32</v>
      </c>
      <c r="E8" s="63">
        <v>0.08</v>
      </c>
      <c r="F8" s="63">
        <v>0.08</v>
      </c>
      <c r="G8" s="63">
        <v>0.08</v>
      </c>
      <c r="H8" s="63">
        <v>-0.18</v>
      </c>
      <c r="I8" s="63">
        <v>-7.0000000000000007E-2</v>
      </c>
      <c r="J8" s="63">
        <v>-0.26</v>
      </c>
      <c r="P8" s="192" t="s">
        <v>1081</v>
      </c>
    </row>
    <row r="9" spans="1:16" x14ac:dyDescent="0.3">
      <c r="A9" s="62" t="s">
        <v>876</v>
      </c>
      <c r="B9" s="63">
        <v>0.66</v>
      </c>
      <c r="C9" s="168">
        <v>4573</v>
      </c>
      <c r="D9" s="63">
        <v>0.32</v>
      </c>
      <c r="E9" s="63">
        <v>0.08</v>
      </c>
      <c r="F9" s="63">
        <v>0.08</v>
      </c>
      <c r="G9" s="63">
        <v>0.08</v>
      </c>
      <c r="H9" s="63">
        <v>-0.18</v>
      </c>
      <c r="I9" s="63">
        <v>-7.0000000000000007E-2</v>
      </c>
      <c r="J9" s="63">
        <v>-0.26</v>
      </c>
      <c r="P9" s="192" t="s">
        <v>1082</v>
      </c>
    </row>
    <row r="10" spans="1:16" x14ac:dyDescent="0.3">
      <c r="A10" s="62" t="s">
        <v>877</v>
      </c>
      <c r="B10" s="63">
        <v>0.66</v>
      </c>
      <c r="C10" s="168">
        <v>4573</v>
      </c>
      <c r="D10" s="63">
        <v>0.32</v>
      </c>
      <c r="E10" s="63">
        <v>0.08</v>
      </c>
      <c r="F10" s="63">
        <v>0.08</v>
      </c>
      <c r="G10" s="63">
        <v>0.08</v>
      </c>
      <c r="H10" s="63">
        <v>-0.18</v>
      </c>
      <c r="I10" s="63">
        <v>-7.0000000000000007E-2</v>
      </c>
      <c r="J10" s="63">
        <v>-0.26</v>
      </c>
      <c r="P10" s="192" t="s">
        <v>1083</v>
      </c>
    </row>
    <row r="11" spans="1:16" x14ac:dyDescent="0.3">
      <c r="A11" s="62" t="s">
        <v>2</v>
      </c>
      <c r="B11" s="63">
        <v>0.66</v>
      </c>
      <c r="C11" s="168">
        <v>4573</v>
      </c>
      <c r="D11" s="63">
        <v>0.32</v>
      </c>
      <c r="E11" s="63">
        <v>0.08</v>
      </c>
      <c r="F11" s="63">
        <v>0.08</v>
      </c>
      <c r="G11" s="63">
        <v>0.08</v>
      </c>
      <c r="H11" s="63">
        <v>-0.18</v>
      </c>
      <c r="I11" s="63">
        <v>-7.0000000000000007E-2</v>
      </c>
      <c r="J11" s="63">
        <v>-0.26</v>
      </c>
      <c r="P11" s="192" t="s">
        <v>1084</v>
      </c>
    </row>
    <row r="12" spans="1:16" x14ac:dyDescent="0.25">
      <c r="A12" s="62" t="s">
        <v>890</v>
      </c>
      <c r="B12" s="63">
        <v>0.66</v>
      </c>
      <c r="C12" s="168">
        <v>4573</v>
      </c>
      <c r="D12" s="63">
        <v>0.32</v>
      </c>
      <c r="E12" s="63">
        <v>0.08</v>
      </c>
      <c r="F12" s="63">
        <v>0.08</v>
      </c>
      <c r="G12" s="63">
        <v>0.08</v>
      </c>
      <c r="H12" s="63">
        <v>-0.18</v>
      </c>
      <c r="I12" s="63">
        <v>-7.0000000000000007E-2</v>
      </c>
      <c r="J12" s="63">
        <v>-0.26</v>
      </c>
    </row>
    <row r="13" spans="1:16" x14ac:dyDescent="0.25">
      <c r="A13" s="62" t="s">
        <v>1</v>
      </c>
      <c r="B13" s="63">
        <v>0.66</v>
      </c>
      <c r="C13" s="168">
        <v>4573</v>
      </c>
      <c r="D13" s="63">
        <v>0.32</v>
      </c>
      <c r="E13" s="63">
        <v>0.08</v>
      </c>
      <c r="F13" s="63">
        <v>0.08</v>
      </c>
      <c r="G13" s="63">
        <v>0.08</v>
      </c>
      <c r="H13" s="63">
        <v>-0.18</v>
      </c>
      <c r="I13" s="63">
        <v>-7.0000000000000007E-2</v>
      </c>
      <c r="J13" s="63">
        <v>-0.26</v>
      </c>
    </row>
    <row r="14" spans="1:16" x14ac:dyDescent="0.25">
      <c r="A14" s="62" t="s">
        <v>891</v>
      </c>
      <c r="B14" s="63">
        <v>0.8</v>
      </c>
      <c r="C14" s="168">
        <v>3909</v>
      </c>
      <c r="D14" s="63">
        <v>0.32</v>
      </c>
      <c r="E14" s="63">
        <v>0.08</v>
      </c>
      <c r="F14" s="63">
        <v>0.08</v>
      </c>
      <c r="G14" s="63">
        <v>0.08</v>
      </c>
      <c r="H14" s="63">
        <v>-0.18</v>
      </c>
      <c r="I14" s="63">
        <v>-7.0000000000000007E-2</v>
      </c>
      <c r="J14" s="63">
        <v>-0.26</v>
      </c>
    </row>
    <row r="15" spans="1:16" x14ac:dyDescent="0.25">
      <c r="A15" s="62" t="s">
        <v>878</v>
      </c>
      <c r="B15" s="63">
        <v>0.8</v>
      </c>
      <c r="C15" s="168">
        <v>8760</v>
      </c>
      <c r="D15" s="63">
        <v>0.32</v>
      </c>
      <c r="E15" s="63">
        <v>0.08</v>
      </c>
      <c r="F15" s="63">
        <v>0.08</v>
      </c>
      <c r="G15" s="63">
        <v>0.08</v>
      </c>
      <c r="H15" s="63">
        <v>-0.18</v>
      </c>
      <c r="I15" s="63">
        <v>-7.0000000000000007E-2</v>
      </c>
      <c r="J15" s="63">
        <v>-0.26</v>
      </c>
    </row>
    <row r="16" spans="1:16" x14ac:dyDescent="0.25">
      <c r="A16" s="62" t="s">
        <v>8</v>
      </c>
      <c r="B16" s="63">
        <v>0.66</v>
      </c>
      <c r="C16" s="168">
        <v>4573</v>
      </c>
      <c r="D16" s="63">
        <v>0.32</v>
      </c>
      <c r="E16" s="63">
        <v>0.08</v>
      </c>
      <c r="F16" s="63">
        <v>0.08</v>
      </c>
      <c r="G16" s="63">
        <v>0.08</v>
      </c>
      <c r="H16" s="63">
        <v>-0.18</v>
      </c>
      <c r="I16" s="63">
        <v>-7.0000000000000007E-2</v>
      </c>
      <c r="J16" s="63">
        <v>-0.26</v>
      </c>
    </row>
    <row r="17" spans="1:10" x14ac:dyDescent="0.25">
      <c r="A17" s="62" t="s">
        <v>6</v>
      </c>
      <c r="B17" s="63">
        <v>0.66</v>
      </c>
      <c r="C17" s="168">
        <v>4573</v>
      </c>
      <c r="D17" s="63">
        <v>0.32</v>
      </c>
      <c r="E17" s="63">
        <v>0.08</v>
      </c>
      <c r="F17" s="63">
        <v>0.08</v>
      </c>
      <c r="G17" s="63">
        <v>0.08</v>
      </c>
      <c r="H17" s="63">
        <v>-0.18</v>
      </c>
      <c r="I17" s="63">
        <v>-7.0000000000000007E-2</v>
      </c>
      <c r="J17" s="63">
        <v>-0.26</v>
      </c>
    </row>
    <row r="18" spans="1:10" x14ac:dyDescent="0.25">
      <c r="A18" s="62" t="s">
        <v>879</v>
      </c>
      <c r="B18" s="63">
        <v>0.69</v>
      </c>
      <c r="C18" s="168">
        <v>4009</v>
      </c>
      <c r="D18" s="63">
        <v>0.32</v>
      </c>
      <c r="E18" s="63">
        <v>0.08</v>
      </c>
      <c r="F18" s="63">
        <v>0.08</v>
      </c>
      <c r="G18" s="63">
        <v>0.08</v>
      </c>
      <c r="H18" s="63">
        <v>-0.18</v>
      </c>
      <c r="I18" s="63">
        <v>-7.0000000000000007E-2</v>
      </c>
      <c r="J18" s="63">
        <v>-0.26</v>
      </c>
    </row>
    <row r="19" spans="1:10" x14ac:dyDescent="0.25">
      <c r="A19" s="62" t="s">
        <v>9</v>
      </c>
      <c r="B19" s="63">
        <v>0.66</v>
      </c>
      <c r="C19" s="168">
        <v>4573</v>
      </c>
      <c r="D19" s="63">
        <v>0.32</v>
      </c>
      <c r="E19" s="63">
        <v>0.08</v>
      </c>
      <c r="F19" s="63">
        <v>0.08</v>
      </c>
      <c r="G19" s="63">
        <v>0.08</v>
      </c>
      <c r="H19" s="63">
        <v>-0.18</v>
      </c>
      <c r="I19" s="63">
        <v>-7.0000000000000007E-2</v>
      </c>
      <c r="J19" s="63">
        <v>-0.26</v>
      </c>
    </row>
    <row r="20" spans="1:10" x14ac:dyDescent="0.25">
      <c r="A20" s="62" t="s">
        <v>880</v>
      </c>
      <c r="B20" s="63">
        <v>0.66</v>
      </c>
      <c r="C20" s="168">
        <v>4573</v>
      </c>
      <c r="D20" s="63">
        <v>0.32</v>
      </c>
      <c r="E20" s="63">
        <v>0.08</v>
      </c>
      <c r="F20" s="63">
        <v>0.08</v>
      </c>
      <c r="G20" s="63">
        <v>0.08</v>
      </c>
      <c r="H20" s="63">
        <v>-0.18</v>
      </c>
      <c r="I20" s="63">
        <v>-7.0000000000000007E-2</v>
      </c>
      <c r="J20" s="63">
        <v>-0.26</v>
      </c>
    </row>
    <row r="21" spans="1:10" x14ac:dyDescent="0.25">
      <c r="A21" s="62" t="s">
        <v>893</v>
      </c>
      <c r="B21" s="63">
        <v>0.66</v>
      </c>
      <c r="C21" s="168">
        <v>4573</v>
      </c>
      <c r="D21" s="63">
        <v>0.32</v>
      </c>
      <c r="E21" s="63">
        <v>0.08</v>
      </c>
      <c r="F21" s="63">
        <v>0.08</v>
      </c>
      <c r="G21" s="63">
        <v>0.08</v>
      </c>
      <c r="H21" s="63">
        <v>-0.18</v>
      </c>
      <c r="I21" s="63">
        <v>-7.0000000000000007E-2</v>
      </c>
      <c r="J21" s="63">
        <v>-0.26</v>
      </c>
    </row>
    <row r="22" spans="1:10" x14ac:dyDescent="0.25">
      <c r="A22" s="62" t="s">
        <v>10</v>
      </c>
      <c r="B22" s="63">
        <v>0.66</v>
      </c>
      <c r="C22" s="168">
        <v>4573</v>
      </c>
      <c r="D22" s="63">
        <v>0.32</v>
      </c>
      <c r="E22" s="63">
        <v>0.08</v>
      </c>
      <c r="F22" s="63">
        <v>0.08</v>
      </c>
      <c r="G22" s="63">
        <v>0.08</v>
      </c>
      <c r="H22" s="63">
        <v>-0.18</v>
      </c>
      <c r="I22" s="63">
        <v>-7.0000000000000007E-2</v>
      </c>
      <c r="J22" s="63">
        <v>-0.26</v>
      </c>
    </row>
    <row r="23" spans="1:10" x14ac:dyDescent="0.25">
      <c r="A23" s="62" t="s">
        <v>0</v>
      </c>
      <c r="B23" s="63">
        <v>0.68</v>
      </c>
      <c r="C23" s="168">
        <v>3642</v>
      </c>
      <c r="D23" s="63">
        <v>0.32</v>
      </c>
      <c r="E23" s="63">
        <v>0.1</v>
      </c>
      <c r="F23" s="63">
        <v>0.1</v>
      </c>
      <c r="G23" s="63">
        <v>0.1</v>
      </c>
      <c r="H23" s="63">
        <v>-0.15</v>
      </c>
      <c r="I23" s="63">
        <v>-0.06</v>
      </c>
      <c r="J23" s="63">
        <v>-0.25</v>
      </c>
    </row>
    <row r="24" spans="1:10" x14ac:dyDescent="0.25">
      <c r="A24" s="62" t="s">
        <v>881</v>
      </c>
      <c r="B24" s="63">
        <v>0.66</v>
      </c>
      <c r="C24" s="168">
        <v>4573</v>
      </c>
      <c r="D24" s="63">
        <v>0.32</v>
      </c>
      <c r="E24" s="63">
        <v>0.08</v>
      </c>
      <c r="F24" s="63">
        <v>0.08</v>
      </c>
      <c r="G24" s="63">
        <v>0.08</v>
      </c>
      <c r="H24" s="63">
        <v>-0.18</v>
      </c>
      <c r="I24" s="63">
        <v>-7.0000000000000007E-2</v>
      </c>
      <c r="J24" s="63">
        <v>-0.26</v>
      </c>
    </row>
    <row r="25" spans="1:10" x14ac:dyDescent="0.25">
      <c r="A25" s="62" t="s">
        <v>11</v>
      </c>
      <c r="B25" s="63">
        <v>0.66</v>
      </c>
      <c r="C25" s="168">
        <v>4573</v>
      </c>
      <c r="D25" s="63">
        <v>0.32</v>
      </c>
      <c r="E25" s="63">
        <v>0.08</v>
      </c>
      <c r="F25" s="63">
        <v>0.08</v>
      </c>
      <c r="G25" s="63">
        <v>0.08</v>
      </c>
      <c r="H25" s="63">
        <v>-0.18</v>
      </c>
      <c r="I25" s="63">
        <v>-7.0000000000000007E-2</v>
      </c>
      <c r="J25" s="63">
        <v>-0.26</v>
      </c>
    </row>
    <row r="26" spans="1:10" x14ac:dyDescent="0.25">
      <c r="A26" s="62" t="s">
        <v>882</v>
      </c>
      <c r="B26" s="63">
        <v>0.66</v>
      </c>
      <c r="C26" s="168">
        <v>4573</v>
      </c>
      <c r="D26" s="63">
        <v>0.32</v>
      </c>
      <c r="E26" s="63">
        <v>0.08</v>
      </c>
      <c r="F26" s="63">
        <v>0.08</v>
      </c>
      <c r="G26" s="63">
        <v>0.08</v>
      </c>
      <c r="H26" s="63">
        <v>-0.18</v>
      </c>
      <c r="I26" s="63">
        <v>-7.0000000000000007E-2</v>
      </c>
      <c r="J26" s="63">
        <v>-0.26</v>
      </c>
    </row>
    <row r="27" spans="1:10" x14ac:dyDescent="0.25">
      <c r="A27" s="62" t="s">
        <v>892</v>
      </c>
      <c r="B27" s="63">
        <v>0.66</v>
      </c>
      <c r="C27" s="168">
        <v>4573</v>
      </c>
      <c r="D27" s="63">
        <v>0.32</v>
      </c>
      <c r="E27" s="63">
        <v>0.08</v>
      </c>
      <c r="F27" s="63">
        <v>0.08</v>
      </c>
      <c r="G27" s="63">
        <v>0.08</v>
      </c>
      <c r="H27" s="63">
        <v>-0.18</v>
      </c>
      <c r="I27" s="63">
        <v>-7.0000000000000007E-2</v>
      </c>
      <c r="J27" s="63">
        <v>-0.26</v>
      </c>
    </row>
    <row r="28" spans="1:10" x14ac:dyDescent="0.25">
      <c r="A28" s="62" t="s">
        <v>4</v>
      </c>
      <c r="B28" s="63">
        <v>0.66</v>
      </c>
      <c r="C28" s="168">
        <v>4573</v>
      </c>
      <c r="D28" s="63">
        <v>0.32</v>
      </c>
      <c r="E28" s="63">
        <v>0.08</v>
      </c>
      <c r="F28" s="63">
        <v>0.08</v>
      </c>
      <c r="G28" s="63">
        <v>0.08</v>
      </c>
      <c r="H28" s="63">
        <v>-0.18</v>
      </c>
      <c r="I28" s="63">
        <v>-7.0000000000000007E-2</v>
      </c>
      <c r="J28" s="63">
        <v>-0.26</v>
      </c>
    </row>
    <row r="29" spans="1:10" x14ac:dyDescent="0.25">
      <c r="A29" s="62" t="s">
        <v>886</v>
      </c>
      <c r="B29" s="63">
        <v>0.5</v>
      </c>
      <c r="C29" s="168">
        <v>2575</v>
      </c>
      <c r="D29" s="63">
        <v>0.44</v>
      </c>
      <c r="E29" s="63">
        <v>0.1</v>
      </c>
      <c r="F29" s="63">
        <v>0.1</v>
      </c>
      <c r="G29" s="63">
        <v>0.1</v>
      </c>
      <c r="H29" s="63">
        <v>-0.19</v>
      </c>
      <c r="I29" s="63">
        <v>-0.04</v>
      </c>
      <c r="J29" s="63">
        <v>-0.28999999999999998</v>
      </c>
    </row>
    <row r="30" spans="1:10" x14ac:dyDescent="0.25">
      <c r="A30" s="62" t="s">
        <v>883</v>
      </c>
      <c r="B30" s="63">
        <v>0.66</v>
      </c>
      <c r="C30" s="168">
        <v>4573</v>
      </c>
      <c r="D30" s="63">
        <v>0.32</v>
      </c>
      <c r="E30" s="63">
        <v>0.08</v>
      </c>
      <c r="F30" s="63">
        <v>0.08</v>
      </c>
      <c r="G30" s="63">
        <v>0.08</v>
      </c>
      <c r="H30" s="63">
        <v>-0.18</v>
      </c>
      <c r="I30" s="63">
        <v>-7.0000000000000007E-2</v>
      </c>
      <c r="J30" s="63">
        <v>-0.26</v>
      </c>
    </row>
    <row r="31" spans="1:10" x14ac:dyDescent="0.25">
      <c r="A31" s="62" t="s">
        <v>12</v>
      </c>
      <c r="B31" s="63">
        <v>0.78</v>
      </c>
      <c r="C31" s="168">
        <v>4103</v>
      </c>
      <c r="D31" s="63">
        <v>0.26</v>
      </c>
      <c r="E31" s="63">
        <v>0.06</v>
      </c>
      <c r="F31" s="63">
        <v>0.06</v>
      </c>
      <c r="G31" s="63">
        <v>0.06</v>
      </c>
      <c r="H31" s="63">
        <v>-0.17</v>
      </c>
      <c r="I31" s="63">
        <v>-0.05</v>
      </c>
      <c r="J31" s="63">
        <v>-0.23</v>
      </c>
    </row>
    <row r="32" spans="1:10" x14ac:dyDescent="0.25">
      <c r="A32" s="62" t="s">
        <v>887</v>
      </c>
      <c r="B32" s="63">
        <v>0.5</v>
      </c>
      <c r="C32" s="168">
        <v>2575</v>
      </c>
      <c r="D32" s="63">
        <v>0.44</v>
      </c>
      <c r="E32" s="63">
        <v>0.1</v>
      </c>
      <c r="F32" s="63">
        <v>0.1</v>
      </c>
      <c r="G32" s="63">
        <v>0.1</v>
      </c>
      <c r="H32" s="63">
        <v>-0.19</v>
      </c>
      <c r="I32" s="63">
        <v>-0.04</v>
      </c>
      <c r="J32" s="63">
        <v>-0.28999999999999998</v>
      </c>
    </row>
    <row r="33" spans="1:10" x14ac:dyDescent="0.25">
      <c r="A33" s="62" t="s">
        <v>13</v>
      </c>
      <c r="B33" s="63">
        <v>0.66</v>
      </c>
      <c r="C33" s="168">
        <v>4573</v>
      </c>
      <c r="D33" s="63">
        <v>0.32</v>
      </c>
      <c r="E33" s="63">
        <v>0.08</v>
      </c>
      <c r="F33" s="63">
        <v>0.08</v>
      </c>
      <c r="G33" s="63">
        <v>0.08</v>
      </c>
      <c r="H33" s="63">
        <v>-0.18</v>
      </c>
      <c r="I33" s="63">
        <v>-7.0000000000000007E-2</v>
      </c>
      <c r="J33" s="63">
        <v>-0.26</v>
      </c>
    </row>
    <row r="34" spans="1:10" x14ac:dyDescent="0.25">
      <c r="A34" s="62" t="s">
        <v>884</v>
      </c>
      <c r="B34" s="63">
        <v>0.66</v>
      </c>
      <c r="C34" s="168">
        <v>4573</v>
      </c>
      <c r="D34" s="63">
        <v>0.32</v>
      </c>
      <c r="E34" s="63">
        <v>0.08</v>
      </c>
      <c r="F34" s="63">
        <v>0.08</v>
      </c>
      <c r="G34" s="63">
        <v>0.08</v>
      </c>
      <c r="H34" s="63">
        <v>-0.18</v>
      </c>
      <c r="I34" s="63">
        <v>-7.0000000000000007E-2</v>
      </c>
      <c r="J34" s="63">
        <v>-0.26</v>
      </c>
    </row>
    <row r="35" spans="1:10" x14ac:dyDescent="0.25">
      <c r="A35" s="62" t="s">
        <v>14</v>
      </c>
      <c r="B35" s="63">
        <v>0.66</v>
      </c>
      <c r="C35" s="168">
        <v>4573</v>
      </c>
      <c r="D35" s="63">
        <v>0.32</v>
      </c>
      <c r="E35" s="63">
        <v>0.08</v>
      </c>
      <c r="F35" s="63">
        <v>0.08</v>
      </c>
      <c r="G35" s="63">
        <v>0.08</v>
      </c>
      <c r="H35" s="63">
        <v>-0.18</v>
      </c>
      <c r="I35" s="63">
        <v>-7.0000000000000007E-2</v>
      </c>
      <c r="J35" s="63">
        <v>-0.26</v>
      </c>
    </row>
    <row r="36" spans="1:10" x14ac:dyDescent="0.25">
      <c r="A36" s="62" t="s">
        <v>889</v>
      </c>
      <c r="B36" s="63">
        <v>0.5</v>
      </c>
      <c r="C36" s="168">
        <v>2575</v>
      </c>
      <c r="D36" s="63">
        <v>0.44</v>
      </c>
      <c r="E36" s="63">
        <v>0.1</v>
      </c>
      <c r="F36" s="63">
        <v>0.1</v>
      </c>
      <c r="G36" s="63">
        <v>0.1</v>
      </c>
      <c r="H36" s="63">
        <v>-0.19</v>
      </c>
      <c r="I36" s="63">
        <v>-0.04</v>
      </c>
      <c r="J36" s="63">
        <v>-0.28999999999999998</v>
      </c>
    </row>
    <row r="37" spans="1:10" x14ac:dyDescent="0.25">
      <c r="A37" s="62" t="s">
        <v>885</v>
      </c>
      <c r="B37" s="63">
        <v>0.69</v>
      </c>
      <c r="C37" s="168">
        <v>4009</v>
      </c>
      <c r="D37" s="63">
        <v>0.23</v>
      </c>
      <c r="E37" s="63">
        <v>0.02</v>
      </c>
      <c r="F37" s="63">
        <v>0.02</v>
      </c>
      <c r="G37" s="63">
        <v>0.02</v>
      </c>
      <c r="H37" s="63">
        <v>-0.25</v>
      </c>
      <c r="I37" s="63">
        <v>-0.11</v>
      </c>
      <c r="J37" s="63">
        <v>-0.27</v>
      </c>
    </row>
    <row r="38" spans="1:10" x14ac:dyDescent="0.25">
      <c r="A38" s="62" t="s">
        <v>7</v>
      </c>
      <c r="B38" s="63">
        <v>0.66</v>
      </c>
      <c r="C38" s="168">
        <v>4573</v>
      </c>
      <c r="D38" s="63">
        <v>0.32</v>
      </c>
      <c r="E38" s="63">
        <v>0.08</v>
      </c>
      <c r="F38" s="63">
        <v>0.08</v>
      </c>
      <c r="G38" s="63">
        <v>0.08</v>
      </c>
      <c r="H38" s="63">
        <v>-0.18</v>
      </c>
      <c r="I38" s="63">
        <v>-7.0000000000000007E-2</v>
      </c>
      <c r="J38" s="63">
        <v>-0.26</v>
      </c>
    </row>
  </sheetData>
  <mergeCells count="3">
    <mergeCell ref="E1:J1"/>
    <mergeCell ref="A1:C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31</vt:i4>
      </vt:variant>
    </vt:vector>
  </HeadingPairs>
  <TitlesOfParts>
    <vt:vector size="42" baseType="lpstr">
      <vt:lpstr>Worksheet</vt:lpstr>
      <vt:lpstr>code</vt:lpstr>
      <vt:lpstr>scode</vt:lpstr>
      <vt:lpstr>LEDs</vt:lpstr>
      <vt:lpstr>ASHRAE 90.1 2007 - CST</vt:lpstr>
      <vt:lpstr>ASHRAE 90.1 2007 - BSST</vt:lpstr>
      <vt:lpstr>ASHRAE 90.1 2013 - CST</vt:lpstr>
      <vt:lpstr>ASHRAE 90.1 2013 - BSST</vt:lpstr>
      <vt:lpstr>Savings Support</vt:lpstr>
      <vt:lpstr>Export</vt:lpstr>
      <vt:lpstr>Version</vt:lpstr>
      <vt:lpstr>'Savings Support'!_ftn1</vt:lpstr>
      <vt:lpstr>'Savings Support'!_ftn2</vt:lpstr>
      <vt:lpstr>BldgTypes_2007</vt:lpstr>
      <vt:lpstr>BldgTypes_2013</vt:lpstr>
      <vt:lpstr>BSSTTable_2007</vt:lpstr>
      <vt:lpstr>BSSTTable_2013</vt:lpstr>
      <vt:lpstr>BSSTTypes_2007</vt:lpstr>
      <vt:lpstr>BSSTTypes_2013</vt:lpstr>
      <vt:lpstr>Building_Lookup</vt:lpstr>
      <vt:lpstr>BuildingSize</vt:lpstr>
      <vt:lpstr>CODEDESC</vt:lpstr>
      <vt:lpstr>codesort</vt:lpstr>
      <vt:lpstr>CODETABLE</vt:lpstr>
      <vt:lpstr>CSTTable_2007</vt:lpstr>
      <vt:lpstr>CSTTable_2013</vt:lpstr>
      <vt:lpstr>CSTTableTypes_2007</vt:lpstr>
      <vt:lpstr>CSTTableTypes_2013</vt:lpstr>
      <vt:lpstr>CSTTypes_2007</vt:lpstr>
      <vt:lpstr>CSTTypes_2013</vt:lpstr>
      <vt:lpstr>FixtureTypes</vt:lpstr>
      <vt:lpstr>HVAC</vt:lpstr>
      <vt:lpstr>HVACe_Options</vt:lpstr>
      <vt:lpstr>HVACg_Lookup</vt:lpstr>
      <vt:lpstr>LEDDLCFix</vt:lpstr>
      <vt:lpstr>LEDESFix</vt:lpstr>
      <vt:lpstr>LEDListTable</vt:lpstr>
      <vt:lpstr>LEDScrewIn</vt:lpstr>
      <vt:lpstr>MeasureLookup</vt:lpstr>
      <vt:lpstr>Worksheet!Print_Area</vt:lpstr>
      <vt:lpstr>Worksheet!Print_Titles</vt:lpstr>
      <vt:lpstr>SavingsSupportTable</vt:lpstr>
    </vt:vector>
  </TitlesOfParts>
  <Company>GPU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Readdy, Eric</cp:lastModifiedBy>
  <cp:lastPrinted>2015-09-16T14:31:52Z</cp:lastPrinted>
  <dcterms:created xsi:type="dcterms:W3CDTF">2001-12-05T15:14:46Z</dcterms:created>
  <dcterms:modified xsi:type="dcterms:W3CDTF">2018-06-27T04:48:33Z</dcterms:modified>
</cp:coreProperties>
</file>