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OODBRIDGE-FP2\Shared\Annual Program Doc Changes\FY2022\SmartStart\Retrofit Existing Buildings\Worksheets\"/>
    </mc:Choice>
  </mc:AlternateContent>
  <xr:revisionPtr revIDLastSave="0" documentId="13_ncr:1_{2AC2C26F-66C4-4AA3-B54B-878FB5D67C52}" xr6:coauthVersionLast="41" xr6:coauthVersionMax="45" xr10:uidLastSave="{00000000-0000-0000-0000-000000000000}"/>
  <workbookProtection workbookAlgorithmName="SHA-512" workbookHashValue="w3KnMW3Tuh4aNg1UqMTAUqlUxS81j7P0gpgqXwqgdd+1g0W+Z3JpZao2YxKqyrr0f/9xmH1vyNHRh7nxRsXETw==" workbookSaltValue="kZeeSyHR8qNHbaHMmVZo3w==" workbookSpinCount="100000" lockStructure="1"/>
  <bookViews>
    <workbookView xWindow="-23148" yWindow="-108" windowWidth="23256" windowHeight="13176" xr2:uid="{00000000-000D-0000-FFFF-FFFF00000000}"/>
  </bookViews>
  <sheets>
    <sheet name="Worksheet" sheetId="1" r:id="rId1"/>
    <sheet name="Measure Codes" sheetId="5" state="hidden" r:id="rId2"/>
    <sheet name="Table" sheetId="6" state="hidden" r:id="rId3"/>
    <sheet name="Export" sheetId="2" state="hidden" r:id="rId4"/>
    <sheet name="Version" sheetId="3" state="hidden" r:id="rId5"/>
  </sheets>
  <definedNames>
    <definedName name="BuildingType">Table!$A$2:$A$29</definedName>
    <definedName name="EFLH_Lookup">Table!$A$2:$C$29</definedName>
    <definedName name="MeasureCode">'Measure Codes'!$A$2:$A$70</definedName>
    <definedName name="MeasureCode_Lookup">'Measure Codes'!$A$2:$X$70</definedName>
    <definedName name="_xlnm.Print_Area" localSheetId="0">Worksheet!$B$1:$AL$44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2" i="1" l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C20" i="1" l="1"/>
  <c r="R20" i="1" s="1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C21" i="1" l="1"/>
  <c r="R21" i="1" s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" i="2"/>
  <c r="B3" i="2"/>
  <c r="C3" i="2"/>
  <c r="D3" i="2"/>
  <c r="F3" i="2"/>
  <c r="G3" i="2"/>
  <c r="R3" i="2"/>
  <c r="B4" i="2"/>
  <c r="C4" i="2"/>
  <c r="D4" i="2"/>
  <c r="F4" i="2"/>
  <c r="G4" i="2"/>
  <c r="R4" i="2"/>
  <c r="B5" i="2"/>
  <c r="C5" i="2"/>
  <c r="D5" i="2"/>
  <c r="F5" i="2"/>
  <c r="G5" i="2"/>
  <c r="R5" i="2"/>
  <c r="B6" i="2"/>
  <c r="C6" i="2"/>
  <c r="D6" i="2"/>
  <c r="F6" i="2"/>
  <c r="G6" i="2"/>
  <c r="R6" i="2"/>
  <c r="B7" i="2"/>
  <c r="C7" i="2"/>
  <c r="D7" i="2"/>
  <c r="F7" i="2"/>
  <c r="G7" i="2"/>
  <c r="R7" i="2"/>
  <c r="B8" i="2"/>
  <c r="C8" i="2"/>
  <c r="D8" i="2"/>
  <c r="F8" i="2"/>
  <c r="G8" i="2"/>
  <c r="R8" i="2"/>
  <c r="B9" i="2"/>
  <c r="C9" i="2"/>
  <c r="D9" i="2"/>
  <c r="F9" i="2"/>
  <c r="G9" i="2"/>
  <c r="R9" i="2"/>
  <c r="B10" i="2"/>
  <c r="C10" i="2"/>
  <c r="D10" i="2"/>
  <c r="F10" i="2"/>
  <c r="G10" i="2"/>
  <c r="R10" i="2"/>
  <c r="B11" i="2"/>
  <c r="C11" i="2"/>
  <c r="D11" i="2"/>
  <c r="F11" i="2"/>
  <c r="G11" i="2"/>
  <c r="R11" i="2"/>
  <c r="B12" i="2"/>
  <c r="C12" i="2"/>
  <c r="D12" i="2"/>
  <c r="F12" i="2"/>
  <c r="G12" i="2"/>
  <c r="R12" i="2"/>
  <c r="B13" i="2"/>
  <c r="C13" i="2"/>
  <c r="D13" i="2"/>
  <c r="F13" i="2"/>
  <c r="G13" i="2"/>
  <c r="R13" i="2"/>
  <c r="B14" i="2"/>
  <c r="C14" i="2"/>
  <c r="D14" i="2"/>
  <c r="F14" i="2"/>
  <c r="G14" i="2"/>
  <c r="R14" i="2"/>
  <c r="B15" i="2"/>
  <c r="C15" i="2"/>
  <c r="D15" i="2"/>
  <c r="F15" i="2"/>
  <c r="G15" i="2"/>
  <c r="R15" i="2"/>
  <c r="B16" i="2"/>
  <c r="C16" i="2"/>
  <c r="D16" i="2"/>
  <c r="F16" i="2"/>
  <c r="G16" i="2"/>
  <c r="R16" i="2"/>
  <c r="B17" i="2"/>
  <c r="C17" i="2"/>
  <c r="D17" i="2"/>
  <c r="F17" i="2"/>
  <c r="G17" i="2"/>
  <c r="R17" i="2"/>
  <c r="B18" i="2"/>
  <c r="C18" i="2"/>
  <c r="D18" i="2"/>
  <c r="F18" i="2"/>
  <c r="G18" i="2"/>
  <c r="R18" i="2"/>
  <c r="B19" i="2"/>
  <c r="C19" i="2"/>
  <c r="D19" i="2"/>
  <c r="F19" i="2"/>
  <c r="G19" i="2"/>
  <c r="R19" i="2"/>
  <c r="B20" i="2"/>
  <c r="C20" i="2"/>
  <c r="D20" i="2"/>
  <c r="F20" i="2"/>
  <c r="G20" i="2"/>
  <c r="R20" i="2"/>
  <c r="B21" i="2"/>
  <c r="C21" i="2"/>
  <c r="D21" i="2"/>
  <c r="F21" i="2"/>
  <c r="G21" i="2"/>
  <c r="R21" i="2"/>
  <c r="B22" i="2"/>
  <c r="C22" i="2"/>
  <c r="D22" i="2"/>
  <c r="F22" i="2"/>
  <c r="G22" i="2"/>
  <c r="R22" i="2"/>
  <c r="B23" i="2"/>
  <c r="C23" i="2"/>
  <c r="D23" i="2"/>
  <c r="F23" i="2"/>
  <c r="G23" i="2"/>
  <c r="R23" i="2"/>
  <c r="B24" i="2"/>
  <c r="C24" i="2"/>
  <c r="D24" i="2"/>
  <c r="F24" i="2"/>
  <c r="G24" i="2"/>
  <c r="R24" i="2"/>
  <c r="B25" i="2"/>
  <c r="C25" i="2"/>
  <c r="D25" i="2"/>
  <c r="F25" i="2"/>
  <c r="G25" i="2"/>
  <c r="R25" i="2"/>
  <c r="B26" i="2"/>
  <c r="C26" i="2"/>
  <c r="D26" i="2"/>
  <c r="F26" i="2"/>
  <c r="G26" i="2"/>
  <c r="R26" i="2"/>
  <c r="G2" i="2"/>
  <c r="F2" i="2"/>
  <c r="T2" i="1"/>
  <c r="T3" i="1"/>
  <c r="C2" i="2"/>
  <c r="B2" i="2"/>
  <c r="R2" i="2"/>
  <c r="D2" i="2"/>
  <c r="H20" i="2" l="1"/>
  <c r="AD44" i="1"/>
  <c r="AK43" i="1"/>
  <c r="AD27" i="1"/>
  <c r="AJ42" i="1"/>
  <c r="L24" i="2" s="1"/>
  <c r="H16" i="2"/>
  <c r="Y35" i="1"/>
  <c r="K17" i="2" s="1"/>
  <c r="X41" i="1"/>
  <c r="AH33" i="1"/>
  <c r="M15" i="2" s="1"/>
  <c r="V25" i="1"/>
  <c r="AM40" i="1"/>
  <c r="AD39" i="1"/>
  <c r="W31" i="1"/>
  <c r="AE23" i="1"/>
  <c r="AD37" i="1"/>
  <c r="X29" i="1"/>
  <c r="X21" i="1"/>
  <c r="AI43" i="1"/>
  <c r="AB22" i="1"/>
  <c r="J4" i="2" s="1"/>
  <c r="A4" i="2"/>
  <c r="AL22" i="1"/>
  <c r="N4" i="2" s="1"/>
  <c r="X27" i="1"/>
  <c r="AA28" i="1"/>
  <c r="AL28" i="1"/>
  <c r="N10" i="2" s="1"/>
  <c r="AI32" i="1"/>
  <c r="AA32" i="1"/>
  <c r="AC32" i="1"/>
  <c r="Y32" i="1"/>
  <c r="K14" i="2" s="1"/>
  <c r="AB32" i="1"/>
  <c r="J14" i="2" s="1"/>
  <c r="AH32" i="1"/>
  <c r="M14" i="2" s="1"/>
  <c r="AE32" i="1"/>
  <c r="W32" i="1"/>
  <c r="H14" i="2"/>
  <c r="AD32" i="1"/>
  <c r="AD24" i="1"/>
  <c r="AA24" i="1"/>
  <c r="X24" i="1"/>
  <c r="Z24" i="1"/>
  <c r="AH24" i="1"/>
  <c r="M6" i="2" s="1"/>
  <c r="Y24" i="1"/>
  <c r="K6" i="2" s="1"/>
  <c r="AL24" i="1"/>
  <c r="N6" i="2" s="1"/>
  <c r="W24" i="1"/>
  <c r="AM24" i="1"/>
  <c r="W30" i="1"/>
  <c r="AE30" i="1"/>
  <c r="AD30" i="1"/>
  <c r="AK30" i="1"/>
  <c r="AJ30" i="1"/>
  <c r="L12" i="2" s="1"/>
  <c r="AH30" i="1"/>
  <c r="M12" i="2" s="1"/>
  <c r="A12" i="2"/>
  <c r="V30" i="1"/>
  <c r="AL30" i="1"/>
  <c r="N12" i="2" s="1"/>
  <c r="Y30" i="1"/>
  <c r="K12" i="2" s="1"/>
  <c r="AC36" i="1"/>
  <c r="H18" i="2"/>
  <c r="AI36" i="1"/>
  <c r="AE36" i="1"/>
  <c r="AH36" i="1"/>
  <c r="M18" i="2" s="1"/>
  <c r="W36" i="1"/>
  <c r="H9" i="2"/>
  <c r="AM39" i="1"/>
  <c r="AG39" i="1"/>
  <c r="AM32" i="1"/>
  <c r="AK32" i="1"/>
  <c r="AI39" i="1"/>
  <c r="AB39" i="1"/>
  <c r="J21" i="2" s="1"/>
  <c r="H4" i="2"/>
  <c r="H10" i="2"/>
  <c r="W22" i="1"/>
  <c r="AB28" i="1"/>
  <c r="J10" i="2" s="1"/>
  <c r="AF22" i="1"/>
  <c r="AJ22" i="1"/>
  <c r="L4" i="2" s="1"/>
  <c r="AM22" i="1"/>
  <c r="H2" i="2"/>
  <c r="X20" i="1"/>
  <c r="V20" i="1"/>
  <c r="Z20" i="1" s="1"/>
  <c r="W20" i="1"/>
  <c r="AC20" i="1"/>
  <c r="AH20" i="1" s="1"/>
  <c r="AM38" i="1"/>
  <c r="AG38" i="1"/>
  <c r="T26" i="1"/>
  <c r="Z26" i="1"/>
  <c r="AF26" i="1"/>
  <c r="AH26" i="1"/>
  <c r="M8" i="2" s="1"/>
  <c r="U26" i="1"/>
  <c r="X26" i="1"/>
  <c r="AB26" i="1"/>
  <c r="J8" i="2" s="1"/>
  <c r="AL26" i="1"/>
  <c r="N8" i="2" s="1"/>
  <c r="A8" i="2"/>
  <c r="AK26" i="1"/>
  <c r="AJ26" i="1"/>
  <c r="L8" i="2" s="1"/>
  <c r="V26" i="1"/>
  <c r="AC26" i="1"/>
  <c r="H8" i="2"/>
  <c r="AE26" i="1"/>
  <c r="AA26" i="1"/>
  <c r="AI26" i="1"/>
  <c r="AD26" i="1"/>
  <c r="Y26" i="1"/>
  <c r="K8" i="2" s="1"/>
  <c r="H26" i="2"/>
  <c r="H22" i="2"/>
  <c r="W26" i="1"/>
  <c r="AM26" i="1"/>
  <c r="AG26" i="1"/>
  <c r="AJ43" i="1"/>
  <c r="L25" i="2" s="1"/>
  <c r="T28" i="1"/>
  <c r="AJ28" i="1"/>
  <c r="L10" i="2" s="1"/>
  <c r="A10" i="2"/>
  <c r="Z28" i="1"/>
  <c r="AF28" i="1"/>
  <c r="AK28" i="1"/>
  <c r="AI28" i="1"/>
  <c r="U28" i="1"/>
  <c r="X28" i="1"/>
  <c r="V28" i="1"/>
  <c r="AG28" i="1"/>
  <c r="AM28" i="1"/>
  <c r="T22" i="1"/>
  <c r="Z22" i="1"/>
  <c r="AH22" i="1"/>
  <c r="M4" i="2" s="1"/>
  <c r="U22" i="1"/>
  <c r="AA22" i="1"/>
  <c r="V22" i="1"/>
  <c r="AG22" i="1"/>
  <c r="AI22" i="1"/>
  <c r="AD22" i="1"/>
  <c r="Y28" i="1"/>
  <c r="K10" i="2" s="1"/>
  <c r="W43" i="1"/>
  <c r="AH28" i="1"/>
  <c r="M10" i="2" s="1"/>
  <c r="AC22" i="1"/>
  <c r="X42" i="1"/>
  <c r="U42" i="1"/>
  <c r="AA39" i="1"/>
  <c r="U39" i="1"/>
  <c r="AH39" i="1"/>
  <c r="M21" i="2" s="1"/>
  <c r="T36" i="1"/>
  <c r="AJ36" i="1"/>
  <c r="L18" i="2" s="1"/>
  <c r="A18" i="2"/>
  <c r="V36" i="1"/>
  <c r="AB36" i="1"/>
  <c r="J18" i="2" s="1"/>
  <c r="U36" i="1"/>
  <c r="Z36" i="1"/>
  <c r="AF36" i="1"/>
  <c r="AA36" i="1"/>
  <c r="AG36" i="1"/>
  <c r="AL36" i="1"/>
  <c r="N18" i="2" s="1"/>
  <c r="AJ33" i="1"/>
  <c r="L15" i="2" s="1"/>
  <c r="T30" i="1"/>
  <c r="Z30" i="1"/>
  <c r="AF30" i="1"/>
  <c r="U30" i="1"/>
  <c r="X30" i="1"/>
  <c r="AB30" i="1"/>
  <c r="J12" i="2" s="1"/>
  <c r="AC30" i="1"/>
  <c r="AM30" i="1"/>
  <c r="T24" i="1"/>
  <c r="AJ24" i="1"/>
  <c r="L6" i="2" s="1"/>
  <c r="A6" i="2"/>
  <c r="AB24" i="1"/>
  <c r="J6" i="2" s="1"/>
  <c r="AK24" i="1"/>
  <c r="AI24" i="1"/>
  <c r="U24" i="1"/>
  <c r="V24" i="1"/>
  <c r="AF24" i="1"/>
  <c r="AC24" i="1"/>
  <c r="AD43" i="1"/>
  <c r="AD28" i="1"/>
  <c r="AE28" i="1"/>
  <c r="AE24" i="1"/>
  <c r="AE22" i="1"/>
  <c r="AD36" i="1"/>
  <c r="H12" i="2"/>
  <c r="H6" i="2"/>
  <c r="Y36" i="1"/>
  <c r="K18" i="2" s="1"/>
  <c r="Y22" i="1"/>
  <c r="K4" i="2" s="1"/>
  <c r="W28" i="1"/>
  <c r="X22" i="1"/>
  <c r="AL39" i="1"/>
  <c r="N21" i="2" s="1"/>
  <c r="AM36" i="1"/>
  <c r="AK36" i="1"/>
  <c r="AI30" i="1"/>
  <c r="AG30" i="1"/>
  <c r="AC28" i="1"/>
  <c r="AG24" i="1"/>
  <c r="AK22" i="1"/>
  <c r="X36" i="1"/>
  <c r="AA30" i="1"/>
  <c r="T32" i="1"/>
  <c r="AJ32" i="1"/>
  <c r="L14" i="2" s="1"/>
  <c r="A14" i="2"/>
  <c r="Z32" i="1"/>
  <c r="AF32" i="1"/>
  <c r="U32" i="1"/>
  <c r="X32" i="1"/>
  <c r="V32" i="1"/>
  <c r="AG32" i="1"/>
  <c r="AL32" i="1"/>
  <c r="N14" i="2" s="1"/>
  <c r="AA27" i="1"/>
  <c r="AG27" i="1"/>
  <c r="AL27" i="1"/>
  <c r="N9" i="2" s="1"/>
  <c r="AJ27" i="1"/>
  <c r="L9" i="2" s="1"/>
  <c r="V27" i="1"/>
  <c r="AB27" i="1"/>
  <c r="J9" i="2" s="1"/>
  <c r="U27" i="1"/>
  <c r="A9" i="2"/>
  <c r="AC27" i="1"/>
  <c r="U20" i="1"/>
  <c r="AA20" i="1"/>
  <c r="T20" i="1"/>
  <c r="A2" i="2"/>
  <c r="AA44" i="1" l="1"/>
  <c r="T34" i="1"/>
  <c r="H7" i="2"/>
  <c r="X25" i="1"/>
  <c r="Z34" i="1"/>
  <c r="AH43" i="1"/>
  <c r="M25" i="2" s="1"/>
  <c r="X44" i="1"/>
  <c r="AE34" i="1"/>
  <c r="X43" i="1"/>
  <c r="AJ25" i="1"/>
  <c r="L7" i="2" s="1"/>
  <c r="AJ44" i="1"/>
  <c r="L26" i="2" s="1"/>
  <c r="AH25" i="1"/>
  <c r="M7" i="2" s="1"/>
  <c r="AH38" i="1"/>
  <c r="M20" i="2" s="1"/>
  <c r="AK34" i="1"/>
  <c r="T25" i="1"/>
  <c r="AG25" i="1"/>
  <c r="AE40" i="1"/>
  <c r="AH44" i="1"/>
  <c r="M26" i="2" s="1"/>
  <c r="AC25" i="1"/>
  <c r="U43" i="1"/>
  <c r="U40" i="1"/>
  <c r="T44" i="1"/>
  <c r="AA25" i="1"/>
  <c r="T40" i="1"/>
  <c r="AC44" i="1"/>
  <c r="Y25" i="1"/>
  <c r="K7" i="2" s="1"/>
  <c r="Z42" i="1"/>
  <c r="AF39" i="1"/>
  <c r="AH27" i="1"/>
  <c r="M9" i="2" s="1"/>
  <c r="AF33" i="1"/>
  <c r="AJ39" i="1"/>
  <c r="L21" i="2" s="1"/>
  <c r="AK42" i="1"/>
  <c r="AK27" i="1"/>
  <c r="Y42" i="1"/>
  <c r="K24" i="2" s="1"/>
  <c r="AC21" i="1"/>
  <c r="T39" i="1"/>
  <c r="W42" i="1"/>
  <c r="Z39" i="1"/>
  <c r="W39" i="1"/>
  <c r="Z27" i="1"/>
  <c r="Y40" i="1"/>
  <c r="K22" i="2" s="1"/>
  <c r="U25" i="1"/>
  <c r="AJ34" i="1"/>
  <c r="L16" i="2" s="1"/>
  <c r="AB34" i="1"/>
  <c r="J16" i="2" s="1"/>
  <c r="AF25" i="1"/>
  <c r="AK25" i="1"/>
  <c r="AC43" i="1"/>
  <c r="AE43" i="1"/>
  <c r="A7" i="2"/>
  <c r="AA34" i="1"/>
  <c r="V43" i="1"/>
  <c r="AG44" i="1"/>
  <c r="AA40" i="1"/>
  <c r="A22" i="2"/>
  <c r="AL44" i="1"/>
  <c r="N26" i="2" s="1"/>
  <c r="Z43" i="1"/>
  <c r="AD40" i="1"/>
  <c r="AL40" i="1"/>
  <c r="N22" i="2" s="1"/>
  <c r="AG34" i="1"/>
  <c r="W25" i="1"/>
  <c r="AA43" i="1"/>
  <c r="AI44" i="1"/>
  <c r="AH40" i="1"/>
  <c r="M22" i="2" s="1"/>
  <c r="AG40" i="1"/>
  <c r="AK44" i="1"/>
  <c r="AM44" i="1"/>
  <c r="AE25" i="1"/>
  <c r="AK40" i="1"/>
  <c r="AL34" i="1"/>
  <c r="N16" i="2" s="1"/>
  <c r="AL43" i="1"/>
  <c r="N25" i="2" s="1"/>
  <c r="AI25" i="1"/>
  <c r="A25" i="2"/>
  <c r="W44" i="1"/>
  <c r="AB40" i="1"/>
  <c r="J22" i="2" s="1"/>
  <c r="Z40" i="1"/>
  <c r="AE44" i="1"/>
  <c r="A26" i="2"/>
  <c r="AB44" i="1"/>
  <c r="J26" i="2" s="1"/>
  <c r="AM43" i="1"/>
  <c r="AF40" i="1"/>
  <c r="AF43" i="1"/>
  <c r="AB25" i="1"/>
  <c r="J7" i="2" s="1"/>
  <c r="AB43" i="1"/>
  <c r="J25" i="2" s="1"/>
  <c r="AI40" i="1"/>
  <c r="AC40" i="1"/>
  <c r="V40" i="1"/>
  <c r="AF44" i="1"/>
  <c r="AL25" i="1"/>
  <c r="N7" i="2" s="1"/>
  <c r="AD41" i="1"/>
  <c r="A23" i="2"/>
  <c r="AA29" i="1"/>
  <c r="Y41" i="1"/>
  <c r="K23" i="2" s="1"/>
  <c r="AG33" i="1"/>
  <c r="V33" i="1"/>
  <c r="AM25" i="1"/>
  <c r="V44" i="1"/>
  <c r="H15" i="2"/>
  <c r="AF38" i="1"/>
  <c r="Z25" i="1"/>
  <c r="U44" i="1"/>
  <c r="X38" i="1"/>
  <c r="Y44" i="1"/>
  <c r="K26" i="2" s="1"/>
  <c r="AK33" i="1"/>
  <c r="W38" i="1"/>
  <c r="AH34" i="1"/>
  <c r="M16" i="2" s="1"/>
  <c r="AL38" i="1"/>
  <c r="N20" i="2" s="1"/>
  <c r="AJ38" i="1"/>
  <c r="L20" i="2" s="1"/>
  <c r="Y34" i="1"/>
  <c r="K16" i="2" s="1"/>
  <c r="T38" i="1"/>
  <c r="AB41" i="1"/>
  <c r="J23" i="2" s="1"/>
  <c r="T41" i="1"/>
  <c r="AI41" i="1"/>
  <c r="T42" i="1"/>
  <c r="AH41" i="1"/>
  <c r="M23" i="2" s="1"/>
  <c r="AB29" i="1"/>
  <c r="J11" i="2" s="1"/>
  <c r="V29" i="1"/>
  <c r="AA41" i="1"/>
  <c r="AL29" i="1"/>
  <c r="N11" i="2" s="1"/>
  <c r="AI42" i="1"/>
  <c r="AK41" i="1"/>
  <c r="A11" i="2"/>
  <c r="AJ41" i="1"/>
  <c r="L23" i="2" s="1"/>
  <c r="AL42" i="1"/>
  <c r="N24" i="2" s="1"/>
  <c r="AM42" i="1"/>
  <c r="U29" i="1"/>
  <c r="U41" i="1"/>
  <c r="Z41" i="1"/>
  <c r="AB31" i="1"/>
  <c r="J13" i="2" s="1"/>
  <c r="A24" i="2"/>
  <c r="AA42" i="1"/>
  <c r="W41" i="1"/>
  <c r="AJ29" i="1"/>
  <c r="L11" i="2" s="1"/>
  <c r="AC41" i="1"/>
  <c r="AM29" i="1"/>
  <c r="AF41" i="1"/>
  <c r="AC42" i="1"/>
  <c r="AC29" i="1"/>
  <c r="V41" i="1"/>
  <c r="AD42" i="1"/>
  <c r="AB42" i="1"/>
  <c r="J24" i="2" s="1"/>
  <c r="A3" i="2"/>
  <c r="AA33" i="1"/>
  <c r="U34" i="1"/>
  <c r="AE38" i="1"/>
  <c r="A20" i="2"/>
  <c r="AD33" i="1"/>
  <c r="Y38" i="1"/>
  <c r="K20" i="2" s="1"/>
  <c r="AK38" i="1"/>
  <c r="AC38" i="1"/>
  <c r="V34" i="1"/>
  <c r="X37" i="1"/>
  <c r="U33" i="1"/>
  <c r="AM33" i="1"/>
  <c r="Y33" i="1"/>
  <c r="K15" i="2" s="1"/>
  <c r="A15" i="2"/>
  <c r="AI34" i="1"/>
  <c r="X34" i="1"/>
  <c r="AB38" i="1"/>
  <c r="J20" i="2" s="1"/>
  <c r="AA38" i="1"/>
  <c r="AA21" i="1"/>
  <c r="W33" i="1"/>
  <c r="AB33" i="1"/>
  <c r="J15" i="2" s="1"/>
  <c r="AM34" i="1"/>
  <c r="AD38" i="1"/>
  <c r="V38" i="1"/>
  <c r="U38" i="1"/>
  <c r="AI33" i="1"/>
  <c r="AF34" i="1"/>
  <c r="W34" i="1"/>
  <c r="AC34" i="1"/>
  <c r="AI38" i="1"/>
  <c r="Z38" i="1"/>
  <c r="A16" i="2"/>
  <c r="AA37" i="1"/>
  <c r="A19" i="2"/>
  <c r="W29" i="1"/>
  <c r="T29" i="1"/>
  <c r="AG29" i="1"/>
  <c r="Z37" i="1"/>
  <c r="AF29" i="1"/>
  <c r="Y29" i="1"/>
  <c r="K11" i="2" s="1"/>
  <c r="AI29" i="1"/>
  <c r="AC33" i="1"/>
  <c r="AK37" i="1"/>
  <c r="H5" i="2"/>
  <c r="AC23" i="1"/>
  <c r="AB23" i="1"/>
  <c r="J5" i="2" s="1"/>
  <c r="W23" i="1"/>
  <c r="Z23" i="1"/>
  <c r="AA35" i="1"/>
  <c r="AK23" i="1"/>
  <c r="AJ23" i="1"/>
  <c r="L5" i="2" s="1"/>
  <c r="AA23" i="1"/>
  <c r="AL23" i="1"/>
  <c r="N5" i="2" s="1"/>
  <c r="A21" i="2"/>
  <c r="T23" i="1"/>
  <c r="AG23" i="1"/>
  <c r="A5" i="2"/>
  <c r="T35" i="1"/>
  <c r="AI35" i="1"/>
  <c r="AI23" i="1"/>
  <c r="X23" i="1"/>
  <c r="AF23" i="1"/>
  <c r="U23" i="1"/>
  <c r="Y23" i="1"/>
  <c r="K5" i="2" s="1"/>
  <c r="AH23" i="1"/>
  <c r="M5" i="2" s="1"/>
  <c r="V23" i="1"/>
  <c r="AJ31" i="1"/>
  <c r="L13" i="2" s="1"/>
  <c r="AF35" i="1"/>
  <c r="AE35" i="1"/>
  <c r="AJ35" i="1"/>
  <c r="L17" i="2" s="1"/>
  <c r="AM27" i="1"/>
  <c r="H24" i="2"/>
  <c r="V21" i="1"/>
  <c r="AA31" i="1"/>
  <c r="X35" i="1"/>
  <c r="Z35" i="1"/>
  <c r="X31" i="1"/>
  <c r="AG31" i="1"/>
  <c r="AK35" i="1"/>
  <c r="AC35" i="1"/>
  <c r="AE31" i="1"/>
  <c r="AI31" i="1"/>
  <c r="AM35" i="1"/>
  <c r="AH35" i="1"/>
  <c r="M17" i="2" s="1"/>
  <c r="AI37" i="1"/>
  <c r="AM23" i="1"/>
  <c r="AD23" i="1"/>
  <c r="AG42" i="1"/>
  <c r="AL37" i="1"/>
  <c r="N19" i="2" s="1"/>
  <c r="AK31" i="1"/>
  <c r="W27" i="1"/>
  <c r="AF27" i="1"/>
  <c r="Y31" i="1"/>
  <c r="K13" i="2" s="1"/>
  <c r="H13" i="2"/>
  <c r="Z31" i="1"/>
  <c r="AD31" i="1"/>
  <c r="AD35" i="1"/>
  <c r="AG35" i="1"/>
  <c r="V35" i="1"/>
  <c r="AM41" i="1"/>
  <c r="U37" i="1"/>
  <c r="H23" i="2"/>
  <c r="AE41" i="1"/>
  <c r="AL41" i="1"/>
  <c r="N23" i="2" s="1"/>
  <c r="AE27" i="1"/>
  <c r="AH31" i="1"/>
  <c r="M13" i="2" s="1"/>
  <c r="AB35" i="1"/>
  <c r="J17" i="2" s="1"/>
  <c r="A17" i="2"/>
  <c r="AM31" i="1"/>
  <c r="AL31" i="1"/>
  <c r="N13" i="2" s="1"/>
  <c r="U31" i="1"/>
  <c r="AL35" i="1"/>
  <c r="N17" i="2" s="1"/>
  <c r="U35" i="1"/>
  <c r="A13" i="2"/>
  <c r="AH42" i="1"/>
  <c r="M24" i="2" s="1"/>
  <c r="AG37" i="1"/>
  <c r="AG41" i="1"/>
  <c r="AM37" i="1"/>
  <c r="AE37" i="1"/>
  <c r="AF31" i="1"/>
  <c r="AB37" i="1"/>
  <c r="J19" i="2" s="1"/>
  <c r="W37" i="1"/>
  <c r="AL33" i="1"/>
  <c r="N15" i="2" s="1"/>
  <c r="X33" i="1"/>
  <c r="H19" i="2"/>
  <c r="AK39" i="1"/>
  <c r="X39" i="1"/>
  <c r="H21" i="2"/>
  <c r="V39" i="1"/>
  <c r="Y39" i="1"/>
  <c r="K21" i="2" s="1"/>
  <c r="AC39" i="1"/>
  <c r="AJ37" i="1"/>
  <c r="L19" i="2" s="1"/>
  <c r="V42" i="1"/>
  <c r="T27" i="1"/>
  <c r="Y43" i="1"/>
  <c r="K25" i="2" s="1"/>
  <c r="AF37" i="1"/>
  <c r="AD25" i="1"/>
  <c r="T37" i="1"/>
  <c r="W40" i="1"/>
  <c r="W35" i="1"/>
  <c r="H25" i="2"/>
  <c r="Y37" i="1"/>
  <c r="K19" i="2" s="1"/>
  <c r="AE33" i="1"/>
  <c r="AH37" i="1"/>
  <c r="M19" i="2" s="1"/>
  <c r="X40" i="1"/>
  <c r="AJ40" i="1"/>
  <c r="L22" i="2" s="1"/>
  <c r="H17" i="2"/>
  <c r="V37" i="1"/>
  <c r="AD29" i="1"/>
  <c r="AH29" i="1"/>
  <c r="M11" i="2" s="1"/>
  <c r="H11" i="2"/>
  <c r="Z29" i="1"/>
  <c r="AE39" i="1"/>
  <c r="AG43" i="1"/>
  <c r="AF42" i="1"/>
  <c r="AD34" i="1"/>
  <c r="Y27" i="1"/>
  <c r="K9" i="2" s="1"/>
  <c r="AI27" i="1"/>
  <c r="T43" i="1"/>
  <c r="Z33" i="1"/>
  <c r="Z44" i="1"/>
  <c r="W21" i="1"/>
  <c r="H3" i="2"/>
  <c r="Y21" i="1"/>
  <c r="K3" i="2" s="1"/>
  <c r="AH21" i="1"/>
  <c r="M3" i="2" s="1"/>
  <c r="AI21" i="1"/>
  <c r="AM21" i="1" s="1"/>
  <c r="T21" i="1"/>
  <c r="Z21" i="1"/>
  <c r="V31" i="1"/>
  <c r="AK29" i="1"/>
  <c r="AE29" i="1"/>
  <c r="AC37" i="1"/>
  <c r="T31" i="1"/>
  <c r="AE42" i="1"/>
  <c r="U21" i="1"/>
  <c r="AC31" i="1"/>
  <c r="T33" i="1"/>
  <c r="AB20" i="1"/>
  <c r="J2" i="2" s="1"/>
  <c r="AI20" i="1"/>
  <c r="AM20" i="1" s="1"/>
  <c r="M2" i="2"/>
  <c r="AL20" i="1"/>
  <c r="N2" i="2" s="1"/>
  <c r="Y20" i="1"/>
  <c r="AB21" i="1" l="1"/>
  <c r="J3" i="2" s="1"/>
  <c r="AE21" i="1"/>
  <c r="AL21" i="1"/>
  <c r="N3" i="2" s="1"/>
  <c r="AD21" i="1"/>
  <c r="T13" i="1"/>
  <c r="U13" i="1"/>
  <c r="AL13" i="1"/>
  <c r="AG13" i="1"/>
  <c r="AF20" i="1"/>
  <c r="AJ20" i="1" s="1"/>
  <c r="L2" i="2" s="1"/>
  <c r="AG20" i="1"/>
  <c r="AK20" i="1" s="1"/>
  <c r="AH13" i="1"/>
  <c r="K2" i="2"/>
  <c r="AD20" i="1"/>
  <c r="AE20" i="1"/>
  <c r="AG21" i="1" l="1"/>
  <c r="AK21" i="1" s="1"/>
  <c r="AJ13" i="1" s="1"/>
  <c r="AF21" i="1"/>
  <c r="AJ21" i="1" s="1"/>
  <c r="L3" i="2" s="1"/>
  <c r="AC13" i="1"/>
  <c r="AK13" i="1"/>
  <c r="AD13" i="1"/>
  <c r="AF13" i="1" l="1"/>
  <c r="AE13" i="1"/>
  <c r="AI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Readdy, Eric</author>
  </authors>
  <commentList>
    <comment ref="C1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</rPr>
          <t>Measure Abbreviations</t>
        </r>
        <r>
          <rPr>
            <b/>
            <sz val="8"/>
            <color indexed="81"/>
            <rFont val="Tahoma"/>
            <family val="2"/>
          </rPr>
          <t xml:space="preserve">
S - </t>
        </r>
        <r>
          <rPr>
            <sz val="8"/>
            <color indexed="81"/>
            <rFont val="Tahoma"/>
            <family val="2"/>
          </rPr>
          <t>Split System (&lt;20 Tons)</t>
        </r>
        <r>
          <rPr>
            <b/>
            <sz val="8"/>
            <color indexed="81"/>
            <rFont val="Tahoma"/>
            <family val="2"/>
          </rPr>
          <t xml:space="preserve">
P - </t>
        </r>
        <r>
          <rPr>
            <sz val="8"/>
            <color indexed="81"/>
            <rFont val="Tahoma"/>
            <family val="2"/>
          </rPr>
          <t xml:space="preserve">Single Package (&lt;20 Tons)
</t>
        </r>
        <r>
          <rPr>
            <b/>
            <sz val="8"/>
            <color indexed="81"/>
            <rFont val="Tahoma"/>
            <family val="2"/>
          </rPr>
          <t>S/P</t>
        </r>
        <r>
          <rPr>
            <sz val="8"/>
            <color indexed="81"/>
            <rFont val="Tahoma"/>
            <family val="2"/>
          </rPr>
          <t xml:space="preserve"> - Split System or Single Package (&lt;20 Tons)</t>
        </r>
        <r>
          <rPr>
            <b/>
            <sz val="8"/>
            <color indexed="81"/>
            <rFont val="Tahoma"/>
            <family val="2"/>
          </rPr>
          <t xml:space="preserve">
D - </t>
        </r>
        <r>
          <rPr>
            <sz val="8"/>
            <color indexed="81"/>
            <rFont val="Tahoma"/>
            <family val="2"/>
          </rPr>
          <t>Central DX AC (≥20 Tons)</t>
        </r>
        <r>
          <rPr>
            <b/>
            <sz val="8"/>
            <color indexed="81"/>
            <rFont val="Tahoma"/>
            <family val="2"/>
          </rPr>
          <t xml:space="preserve">
AS - </t>
        </r>
        <r>
          <rPr>
            <sz val="8"/>
            <color indexed="81"/>
            <rFont val="Tahoma"/>
            <family val="2"/>
          </rPr>
          <t>Split System ASHP</t>
        </r>
        <r>
          <rPr>
            <b/>
            <sz val="8"/>
            <color indexed="81"/>
            <rFont val="Tahoma"/>
            <family val="2"/>
          </rPr>
          <t xml:space="preserve">
AP - </t>
        </r>
        <r>
          <rPr>
            <sz val="8"/>
            <color indexed="81"/>
            <rFont val="Tahoma"/>
            <family val="2"/>
          </rPr>
          <t>Single Package ASHP</t>
        </r>
        <r>
          <rPr>
            <b/>
            <sz val="8"/>
            <color indexed="81"/>
            <rFont val="Tahoma"/>
            <family val="2"/>
          </rPr>
          <t xml:space="preserve">
W - </t>
        </r>
        <r>
          <rPr>
            <sz val="8"/>
            <color indexed="81"/>
            <rFont val="Tahoma"/>
            <family val="2"/>
          </rPr>
          <t>WSHP</t>
        </r>
        <r>
          <rPr>
            <b/>
            <sz val="8"/>
            <color indexed="81"/>
            <rFont val="Tahoma"/>
            <family val="2"/>
          </rPr>
          <t xml:space="preserve">
PTAC - </t>
        </r>
        <r>
          <rPr>
            <sz val="8"/>
            <color indexed="81"/>
            <rFont val="Tahoma"/>
            <family val="2"/>
          </rPr>
          <t>Packaged Terminal AC</t>
        </r>
        <r>
          <rPr>
            <b/>
            <sz val="8"/>
            <color indexed="81"/>
            <rFont val="Tahoma"/>
            <family val="2"/>
          </rPr>
          <t xml:space="preserve">
PTHP - </t>
        </r>
        <r>
          <rPr>
            <sz val="8"/>
            <color indexed="81"/>
            <rFont val="Tahoma"/>
            <family val="2"/>
          </rPr>
          <t>Packaged Terminal HP</t>
        </r>
        <r>
          <rPr>
            <b/>
            <sz val="8"/>
            <color indexed="81"/>
            <rFont val="Tahoma"/>
            <family val="2"/>
          </rPr>
          <t xml:space="preserve">
PVAC - </t>
        </r>
        <r>
          <rPr>
            <sz val="8"/>
            <color indexed="81"/>
            <rFont val="Tahoma"/>
            <family val="2"/>
          </rPr>
          <t>Packaged Vertical AC</t>
        </r>
        <r>
          <rPr>
            <b/>
            <sz val="8"/>
            <color indexed="81"/>
            <rFont val="Tahoma"/>
            <family val="2"/>
          </rPr>
          <t xml:space="preserve">
PVHP - </t>
        </r>
        <r>
          <rPr>
            <sz val="8"/>
            <color indexed="81"/>
            <rFont val="Tahoma"/>
            <family val="2"/>
          </rPr>
          <t xml:space="preserve">Packaged Vertical HP
</t>
        </r>
        <r>
          <rPr>
            <b/>
            <sz val="8"/>
            <color indexed="81"/>
            <rFont val="Tahoma"/>
            <family val="2"/>
          </rPr>
          <t>O -</t>
        </r>
        <r>
          <rPr>
            <sz val="8"/>
            <color indexed="81"/>
            <rFont val="Tahoma"/>
            <family val="2"/>
          </rPr>
          <t xml:space="preserve"> Occupancy Controlled Thermostat
</t>
        </r>
        <r>
          <rPr>
            <b/>
            <sz val="8"/>
            <color indexed="81"/>
            <rFont val="Tahoma"/>
            <family val="2"/>
          </rPr>
          <t>E -</t>
        </r>
        <r>
          <rPr>
            <sz val="8"/>
            <color indexed="81"/>
            <rFont val="Tahoma"/>
            <family val="2"/>
          </rPr>
          <t xml:space="preserve"> A/C Economizing Control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</rPr>
          <t xml:space="preserve">Cooling Efficiency Units
</t>
        </r>
        <r>
          <rPr>
            <sz val="8"/>
            <color indexed="81"/>
            <rFont val="Tahoma"/>
            <family val="2"/>
          </rPr>
          <t xml:space="preserve">Split System, Single Package, Central DX AC, 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SEER
</t>
        </r>
        <r>
          <rPr>
            <sz val="8"/>
            <color indexed="81"/>
            <rFont val="Tahoma"/>
            <family val="2"/>
          </rPr>
          <t xml:space="preserve">All others: </t>
        </r>
        <r>
          <rPr>
            <b/>
            <sz val="8"/>
            <color indexed="81"/>
            <rFont val="Tahoma"/>
            <family val="2"/>
          </rPr>
          <t xml:space="preserve">EER
</t>
        </r>
        <r>
          <rPr>
            <sz val="8"/>
            <color indexed="81"/>
            <rFont val="Tahoma"/>
            <family val="2"/>
          </rPr>
          <t>For A/C Economizing Control, a default 9.5 EER may be used.</t>
        </r>
      </text>
    </comment>
    <comment ref="O15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</rPr>
          <t xml:space="preserve">Heating Efficiency Units
</t>
        </r>
        <r>
          <rPr>
            <sz val="8"/>
            <color indexed="81"/>
            <rFont val="Tahoma"/>
            <family val="2"/>
          </rPr>
          <t xml:space="preserve">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HSPF
</t>
        </r>
        <r>
          <rPr>
            <sz val="8"/>
            <color indexed="81"/>
            <rFont val="Tahoma"/>
            <family val="2"/>
          </rPr>
          <t xml:space="preserve">All other electric heating systems: </t>
        </r>
        <r>
          <rPr>
            <b/>
            <sz val="8"/>
            <color indexed="81"/>
            <rFont val="Tahoma"/>
            <family val="2"/>
          </rPr>
          <t xml:space="preserve">COP
</t>
        </r>
        <r>
          <rPr>
            <sz val="8"/>
            <color indexed="81"/>
            <rFont val="Tahoma"/>
            <family val="2"/>
          </rPr>
          <t xml:space="preserve">Gas heating systems: </t>
        </r>
        <r>
          <rPr>
            <b/>
            <sz val="8"/>
            <color indexed="81"/>
            <rFont val="Tahoma"/>
            <family val="2"/>
          </rPr>
          <t>AFUE, Et or Ec</t>
        </r>
      </text>
    </comment>
  </commentList>
</comments>
</file>

<file path=xl/sharedStrings.xml><?xml version="1.0" encoding="utf-8"?>
<sst xmlns="http://schemas.openxmlformats.org/spreadsheetml/2006/main" count="1132" uniqueCount="268">
  <si>
    <t>Reason</t>
  </si>
  <si>
    <t>N-New</t>
  </si>
  <si>
    <t>R-Replaced</t>
  </si>
  <si>
    <t>Type</t>
  </si>
  <si>
    <t>Manufacturer</t>
  </si>
  <si>
    <t>Model</t>
  </si>
  <si>
    <t>Btuh</t>
  </si>
  <si>
    <t>Customer Information</t>
  </si>
  <si>
    <t>Name</t>
  </si>
  <si>
    <t>Address</t>
  </si>
  <si>
    <t>Date</t>
  </si>
  <si>
    <t>Contractor/Vendor Information</t>
  </si>
  <si>
    <t>Contact</t>
  </si>
  <si>
    <t>Phone</t>
  </si>
  <si>
    <t>Inspector/Sign-off</t>
  </si>
  <si>
    <t>Pre-Inspection</t>
  </si>
  <si>
    <t>Post Inspection</t>
  </si>
  <si>
    <t>FOUND PRE</t>
  </si>
  <si>
    <t>FOUND POST</t>
  </si>
  <si>
    <t>(Type)</t>
  </si>
  <si>
    <t>Count</t>
  </si>
  <si>
    <t>Measure Type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</si>
  <si>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</si>
  <si>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</si>
  <si>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</si>
  <si>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</si>
  <si>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</si>
  <si>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</si>
  <si>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</si>
  <si>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</si>
  <si>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</si>
  <si>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1/1/2008 Baseline efficiencies updated to comply with new protocol</t>
  </si>
  <si>
    <t>12/1/2008 updated for measure tracking compatability</t>
  </si>
  <si>
    <t>Efficiency- other</t>
  </si>
  <si>
    <t>Efficiency- other-type</t>
  </si>
  <si>
    <t>EER Efficiency</t>
  </si>
  <si>
    <t>SEER Efficiency</t>
  </si>
  <si>
    <t>Measure ID removed</t>
  </si>
  <si>
    <t>Quantity Installed</t>
  </si>
  <si>
    <t>Quantity Committed</t>
  </si>
  <si>
    <t>7/13/2009 entered formula for baseline efficiency into "n"-column cells to reflect protocol.</t>
  </si>
  <si>
    <t>Total Units Committed:</t>
  </si>
  <si>
    <t>Total Units Installed:</t>
  </si>
  <si>
    <t>10/18/2009 added separate Dual Enthalpy Control system in order for correct incentive to export</t>
  </si>
  <si>
    <t>Unit Cooling Efficiency</t>
  </si>
  <si>
    <t>Total Committed Incentive</t>
  </si>
  <si>
    <t>Total Installed Incentive</t>
  </si>
  <si>
    <t>Annual Energy Savings Committed</t>
  </si>
  <si>
    <t>Lifetime Energy Savings Committed</t>
  </si>
  <si>
    <t>Totals:</t>
  </si>
  <si>
    <t>Weekly Occupied Hours</t>
  </si>
  <si>
    <t>Heating Efficiency</t>
  </si>
  <si>
    <t>Heating Type</t>
  </si>
  <si>
    <t>(missed updates)</t>
  </si>
  <si>
    <t>fixed error in export tab where the quantity was left out in a certain row</t>
  </si>
  <si>
    <t>V5</t>
  </si>
  <si>
    <t>added fuel use economizers</t>
  </si>
  <si>
    <t>no change for V7, skipped V6</t>
  </si>
  <si>
    <t>V7</t>
  </si>
  <si>
    <t>&lt;-Version</t>
  </si>
  <si>
    <t>updated dual enthalpy formula for demand savings in VBA code; updated central dx baseline to match other DX systems, also in VBA code</t>
  </si>
  <si>
    <t>Inspection Type</t>
  </si>
  <si>
    <t>Pre-Inspection Notes</t>
  </si>
  <si>
    <t>Post-Inspection Notes</t>
  </si>
  <si>
    <t>Project Type</t>
  </si>
  <si>
    <t>Tier</t>
  </si>
  <si>
    <t>Packaged Terminal AC - PTAC</t>
  </si>
  <si>
    <t>System Type</t>
  </si>
  <si>
    <t>N/A</t>
  </si>
  <si>
    <t>Packaged Terminal HP - PTHP</t>
  </si>
  <si>
    <t>Split System - S</t>
  </si>
  <si>
    <t>Single Package - P</t>
  </si>
  <si>
    <t>Central DX AC - D</t>
  </si>
  <si>
    <t>Water Source Heat Pump - W</t>
  </si>
  <si>
    <t>Air Source Heat Pump (Split System) - AS</t>
  </si>
  <si>
    <t>Air Source Heat Pump (Single Package) - AP</t>
  </si>
  <si>
    <t>Single Packaged Vertical AC - PVAC</t>
  </si>
  <si>
    <t>Single Packaged Vertical HP - PVHP</t>
  </si>
  <si>
    <t xml:space="preserve">(°F) </t>
  </si>
  <si>
    <t>Cooling Season Facility Temp.</t>
  </si>
  <si>
    <t>Heating Season Facility Temp.</t>
  </si>
  <si>
    <t>(Btuh)</t>
  </si>
  <si>
    <t>Unit Size Cooling</t>
  </si>
  <si>
    <t>Unit Size Heating</t>
  </si>
  <si>
    <t>E - Electric</t>
  </si>
  <si>
    <t>G - Gas</t>
  </si>
  <si>
    <t>Baseline Efficiency Cooling</t>
  </si>
  <si>
    <t>Baseline Efficiency Heating</t>
  </si>
  <si>
    <t>(kW)</t>
  </si>
  <si>
    <t>(kWh)</t>
  </si>
  <si>
    <t>Total Annual Savings per Unit</t>
  </si>
  <si>
    <t>Peak Demand Savings Committed</t>
  </si>
  <si>
    <t>Peak Demand Savings Installed</t>
  </si>
  <si>
    <t>Annual Energy Savings
Installed</t>
  </si>
  <si>
    <t>(Therms)</t>
  </si>
  <si>
    <t>Lifetime Energy Savings
Installed</t>
  </si>
  <si>
    <t>A/C Economizing Controls</t>
  </si>
  <si>
    <t>Occupancy Controlled Thermostats</t>
  </si>
  <si>
    <t>HP And Occ. Cont.T-Stat Only</t>
  </si>
  <si>
    <t>Occ. Cont. T-Stat Only</t>
  </si>
  <si>
    <t>(IEER)</t>
  </si>
  <si>
    <t>(SEER or EER)</t>
  </si>
  <si>
    <t>(HSPF or COP</t>
  </si>
  <si>
    <t>Peak Demand Savings per Unit</t>
  </si>
  <si>
    <t>Annual Cooling  Savings per Unit</t>
  </si>
  <si>
    <t>Annual Heating Savings per Unit</t>
  </si>
  <si>
    <t>S</t>
  </si>
  <si>
    <t>P</t>
  </si>
  <si>
    <t>D</t>
  </si>
  <si>
    <t>W</t>
  </si>
  <si>
    <t>HVAC1</t>
  </si>
  <si>
    <t>HVAC2</t>
  </si>
  <si>
    <t>HVAC3</t>
  </si>
  <si>
    <t>HVAC4</t>
  </si>
  <si>
    <t>HVAC5</t>
  </si>
  <si>
    <t>HVAC6</t>
  </si>
  <si>
    <t>HVAC7</t>
  </si>
  <si>
    <t>HVAC8</t>
  </si>
  <si>
    <t>HVAC9</t>
  </si>
  <si>
    <t>HVAC10</t>
  </si>
  <si>
    <t>HVAC11</t>
  </si>
  <si>
    <t>HVAC12</t>
  </si>
  <si>
    <t>HVAC13</t>
  </si>
  <si>
    <t>HVAC14</t>
  </si>
  <si>
    <t>HVAC15</t>
  </si>
  <si>
    <t>HVAC16</t>
  </si>
  <si>
    <t>HVAC17</t>
  </si>
  <si>
    <t>HVAC18</t>
  </si>
  <si>
    <t>HVAC19</t>
  </si>
  <si>
    <t>HVAC20</t>
  </si>
  <si>
    <t>HVAC21</t>
  </si>
  <si>
    <t>HVAC22</t>
  </si>
  <si>
    <t>HVAC23</t>
  </si>
  <si>
    <t>HVAC24</t>
  </si>
  <si>
    <t>HVAC25</t>
  </si>
  <si>
    <t>HVAC26</t>
  </si>
  <si>
    <t>HVAC27</t>
  </si>
  <si>
    <t>HVAC28</t>
  </si>
  <si>
    <t>HVAC29</t>
  </si>
  <si>
    <t>HVAC30</t>
  </si>
  <si>
    <t>HVAC31</t>
  </si>
  <si>
    <t>HVAC32</t>
  </si>
  <si>
    <t>HVAC33</t>
  </si>
  <si>
    <t>HVAC34</t>
  </si>
  <si>
    <t>HVAC35</t>
  </si>
  <si>
    <t>HVAC36</t>
  </si>
  <si>
    <t>HVAC37</t>
  </si>
  <si>
    <t>HVAC38</t>
  </si>
  <si>
    <t>HVAC39</t>
  </si>
  <si>
    <t>HVAC40</t>
  </si>
  <si>
    <t>HVAC41</t>
  </si>
  <si>
    <t>HVAC42</t>
  </si>
  <si>
    <t>HVAC43</t>
  </si>
  <si>
    <t>HVAC44</t>
  </si>
  <si>
    <t>HVAC45</t>
  </si>
  <si>
    <t>HVAC46</t>
  </si>
  <si>
    <t>HVAC47</t>
  </si>
  <si>
    <t>HVAC48</t>
  </si>
  <si>
    <t>HVAC49</t>
  </si>
  <si>
    <t>HVAC50</t>
  </si>
  <si>
    <t>HVAC51</t>
  </si>
  <si>
    <t>HVAC52</t>
  </si>
  <si>
    <t>HVAC53</t>
  </si>
  <si>
    <t>HVAC54</t>
  </si>
  <si>
    <t>HVAC55</t>
  </si>
  <si>
    <t>HVAC56</t>
  </si>
  <si>
    <t>HVAC57</t>
  </si>
  <si>
    <t>HVAC58</t>
  </si>
  <si>
    <t>O</t>
  </si>
  <si>
    <t>HVAC59</t>
  </si>
  <si>
    <t>HVAC60</t>
  </si>
  <si>
    <t>Measure Code</t>
  </si>
  <si>
    <t>Type Abbreviation</t>
  </si>
  <si>
    <t>HVAC61</t>
  </si>
  <si>
    <t>HVAC62</t>
  </si>
  <si>
    <t>HVAC63</t>
  </si>
  <si>
    <t>HVAC64</t>
  </si>
  <si>
    <t>HVAC65</t>
  </si>
  <si>
    <t>HVAC66</t>
  </si>
  <si>
    <t>AS</t>
  </si>
  <si>
    <t>AP</t>
  </si>
  <si>
    <t>HVAC67</t>
  </si>
  <si>
    <t>HVAC68</t>
  </si>
  <si>
    <t>HVAC69</t>
  </si>
  <si>
    <t>PTAC</t>
  </si>
  <si>
    <t>PTHP</t>
  </si>
  <si>
    <t>PVAC</t>
  </si>
  <si>
    <t>PVHP</t>
  </si>
  <si>
    <t>E</t>
  </si>
  <si>
    <t>Facility Type</t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</si>
  <si>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</si>
  <si>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</si>
  <si>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</si>
  <si>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</si>
  <si>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</si>
  <si>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</si>
  <si>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</si>
  <si>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</si>
  <si>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</si>
  <si>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</si>
  <si>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</si>
  <si>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</si>
  <si>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</si>
  <si>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</si>
  <si>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</si>
  <si>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</si>
  <si>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</si>
  <si>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</si>
  <si>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</si>
  <si>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</si>
  <si>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</si>
  <si>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Building Type</t>
  </si>
  <si>
    <t>Min Capacity (BTUh</t>
  </si>
  <si>
    <t>Max Capacity (BTUh</t>
  </si>
  <si>
    <t>(use 84 as default)</t>
  </si>
  <si>
    <t>Min Qualifying SEER
EB</t>
  </si>
  <si>
    <t>Min Qualifying HSPF
EB</t>
  </si>
  <si>
    <t>Min Qualifying EER
EB</t>
  </si>
  <si>
    <t>Min Qualifying IEER
EB</t>
  </si>
  <si>
    <t>Min Qualifying COP
EB</t>
  </si>
  <si>
    <t>Min Qualifying SEER
NC</t>
  </si>
  <si>
    <t>Min Qualifying HSPF
NC</t>
  </si>
  <si>
    <t>Min Qualifying EER
NC</t>
  </si>
  <si>
    <t>Min Qualifying IEER
NC</t>
  </si>
  <si>
    <t>Min Qualifying COP
NC</t>
  </si>
  <si>
    <t>Incentive per Ton
EB</t>
  </si>
  <si>
    <t>Incentive per Ton
NC</t>
  </si>
  <si>
    <t>&lt;Hover over cell C12 for abbreviation definitions&gt;</t>
  </si>
  <si>
    <t>(HSPF, COP, AFUE, Et, or Ec)
&lt;Hover over cell N13 for units&gt;</t>
  </si>
  <si>
    <t>Baseline SEER</t>
  </si>
  <si>
    <t>Baseline HSPF</t>
  </si>
  <si>
    <t>Baseline EER</t>
  </si>
  <si>
    <t>Baseline IEER</t>
  </si>
  <si>
    <t>Baseline COP</t>
  </si>
  <si>
    <t>Calc</t>
  </si>
  <si>
    <t>Measure Life</t>
  </si>
  <si>
    <t>V12</t>
  </si>
  <si>
    <t>Removed Dual Enthalpy Economizer measure and updated to align with FY19 Protocols</t>
  </si>
  <si>
    <r>
      <t>Heating EFLH</t>
    </r>
    <r>
      <rPr>
        <b/>
        <vertAlign val="subscript"/>
        <sz val="10"/>
        <rFont val="Arial"/>
        <family val="2"/>
      </rPr>
      <t>h</t>
    </r>
  </si>
  <si>
    <r>
      <t>Cooling EFLH</t>
    </r>
    <r>
      <rPr>
        <b/>
        <vertAlign val="subscript"/>
        <sz val="10"/>
        <rFont val="Arial"/>
        <family val="2"/>
      </rPr>
      <t>c</t>
    </r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</si>
  <si>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</si>
  <si>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</si>
  <si>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</si>
  <si>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</si>
  <si>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</si>
  <si>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</si>
  <si>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Retail – small</t>
  </si>
  <si>
    <t>Enhanced Incentive Eligibility</t>
  </si>
  <si>
    <t>Added Enhanced Incentive Eligibility Section and Updated for FY20 Program</t>
  </si>
  <si>
    <t>V13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</si>
  <si>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</si>
  <si>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</si>
  <si>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</si>
  <si>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</si>
  <si>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</si>
  <si>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</si>
  <si>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County</t>
  </si>
  <si>
    <t>Affordable Housing</t>
  </si>
  <si>
    <t>Number of hotel/hospitality units</t>
  </si>
  <si>
    <t>(total number of guest rooms)</t>
  </si>
  <si>
    <t>(SEER or EER)
&lt;Hover over cell L14 for units&gt;</t>
  </si>
  <si>
    <t>Split System - S or Single Package - P</t>
  </si>
  <si>
    <t>S/P</t>
  </si>
  <si>
    <t>Updated for FY21 Program</t>
  </si>
  <si>
    <t>V14</t>
  </si>
  <si>
    <t>FY22 SmartStart Existing Buildings - Electric Unitary HVAC v1.0</t>
  </si>
  <si>
    <t>Incentive amounts are estimates until verified by the Program Manager.</t>
  </si>
  <si>
    <r>
      <t xml:space="preserve">AC &amp; ASHP </t>
    </r>
    <r>
      <rPr>
        <b/>
        <sz val="8"/>
        <color theme="0"/>
        <rFont val="Calibri"/>
        <family val="2"/>
      </rPr>
      <t>≥</t>
    </r>
    <r>
      <rPr>
        <b/>
        <i/>
        <sz val="8"/>
        <color theme="0"/>
        <rFont val="Arial"/>
        <family val="2"/>
      </rPr>
      <t xml:space="preserve"> 65,000 Btuh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</si>
</sst>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&quot;$&quot;#,##0"/>
    <numFmt numFmtId="168" formatCode="&quot;$&quot;#,##0.00"/>
    <numFmt numFmtId="169" formatCode="#,##0.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3333FF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u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2813A"/>
        <bgColor indexed="64"/>
      </patternFill>
    </fill>
    <fill>
      <patternFill patternType="solid">
        <fgColor rgb="FFA8CFAE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0" xfId="0" applyFont="1"/>
    <xf numFmtId="14" fontId="0" fillId="0" borderId="0" xfId="0" applyNumberFormat="1"/>
    <xf numFmtId="14" fontId="5" fillId="0" borderId="0" xfId="0" applyNumberFormat="1" applyFont="1"/>
    <xf numFmtId="2" fontId="5" fillId="0" borderId="0" xfId="0" applyNumberFormat="1" applyFont="1"/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14" fontId="7" fillId="5" borderId="14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2" fontId="5" fillId="6" borderId="7" xfId="2" applyNumberFormat="1" applyFont="1" applyFill="1" applyBorder="1" applyAlignment="1" applyProtection="1">
      <alignment horizontal="center" vertical="center"/>
      <protection locked="0"/>
    </xf>
    <xf numFmtId="2" fontId="5" fillId="6" borderId="7" xfId="3" applyNumberFormat="1" applyFont="1" applyFill="1" applyBorder="1" applyAlignment="1" applyProtection="1">
      <alignment horizontal="center" vertical="center"/>
      <protection locked="0"/>
    </xf>
    <xf numFmtId="2" fontId="5" fillId="8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7" fontId="5" fillId="0" borderId="7" xfId="1" applyNumberFormat="1" applyFont="1" applyBorder="1" applyAlignment="1" applyProtection="1">
      <alignment horizontal="center" vertical="center"/>
      <protection locked="0"/>
    </xf>
    <xf numFmtId="37" fontId="5" fillId="6" borderId="7" xfId="1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5" fillId="8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164" fontId="0" fillId="0" borderId="0" xfId="2" applyNumberFormat="1" applyFont="1" applyProtection="1"/>
    <xf numFmtId="0" fontId="2" fillId="6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165" fontId="7" fillId="0" borderId="0" xfId="1" applyNumberFormat="1" applyFont="1" applyProtection="1"/>
    <xf numFmtId="165" fontId="7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Fill="1" applyProtection="1"/>
    <xf numFmtId="0" fontId="2" fillId="6" borderId="0" xfId="0" applyFont="1" applyFill="1" applyBorder="1" applyAlignment="1" applyProtection="1">
      <alignment horizontal="left"/>
    </xf>
    <xf numFmtId="1" fontId="2" fillId="6" borderId="0" xfId="0" applyNumberFormat="1" applyFont="1" applyFill="1" applyBorder="1" applyAlignment="1" applyProtection="1">
      <alignment horizontal="left"/>
    </xf>
    <xf numFmtId="0" fontId="5" fillId="6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7" fillId="0" borderId="9" xfId="0" quotePrefix="1" applyFont="1" applyFill="1" applyBorder="1" applyAlignment="1" applyProtection="1">
      <alignment horizontal="right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6" borderId="0" xfId="0" applyFont="1" applyFill="1" applyBorder="1" applyAlignment="1" applyProtection="1"/>
    <xf numFmtId="0" fontId="5" fillId="6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9" fontId="2" fillId="3" borderId="0" xfId="2" applyNumberFormat="1" applyFont="1" applyFill="1" applyBorder="1" applyAlignment="1" applyProtection="1"/>
    <xf numFmtId="0" fontId="7" fillId="0" borderId="24" xfId="0" applyFont="1" applyFill="1" applyBorder="1" applyAlignment="1" applyProtection="1">
      <alignment horizontal="right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vertical="center" wrapText="1"/>
    </xf>
    <xf numFmtId="0" fontId="7" fillId="4" borderId="5" xfId="0" applyNumberFormat="1" applyFont="1" applyFill="1" applyBorder="1" applyAlignment="1" applyProtection="1">
      <alignment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26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vertical="center" wrapText="1"/>
    </xf>
    <xf numFmtId="168" fontId="5" fillId="7" borderId="7" xfId="2" applyNumberFormat="1" applyFont="1" applyFill="1" applyBorder="1" applyAlignment="1" applyProtection="1">
      <alignment horizontal="center" vertical="center"/>
    </xf>
    <xf numFmtId="2" fontId="5" fillId="7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65" fontId="5" fillId="0" borderId="0" xfId="1" applyNumberFormat="1" applyFont="1" applyProtection="1"/>
    <xf numFmtId="2" fontId="5" fillId="0" borderId="0" xfId="0" applyNumberFormat="1" applyFont="1" applyProtection="1"/>
    <xf numFmtId="164" fontId="5" fillId="0" borderId="0" xfId="2" applyNumberFormat="1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4" fontId="5" fillId="0" borderId="2" xfId="0" applyNumberFormat="1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165" fontId="0" fillId="0" borderId="0" xfId="1" applyNumberFormat="1" applyFont="1" applyProtection="1"/>
    <xf numFmtId="2" fontId="0" fillId="0" borderId="0" xfId="0" applyNumberFormat="1" applyProtection="1"/>
    <xf numFmtId="164" fontId="3" fillId="0" borderId="0" xfId="2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2" fillId="9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9" fontId="1" fillId="0" borderId="7" xfId="0" applyNumberFormat="1" applyFont="1" applyBorder="1" applyAlignment="1">
      <alignment horizontal="center" vertical="center"/>
    </xf>
    <xf numFmtId="167" fontId="1" fillId="0" borderId="7" xfId="2" applyNumberFormat="1" applyFont="1" applyBorder="1" applyAlignment="1">
      <alignment horizontal="center" vertical="center"/>
    </xf>
    <xf numFmtId="166" fontId="5" fillId="7" borderId="7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horizontal="center" vertical="center"/>
    </xf>
    <xf numFmtId="1" fontId="1" fillId="0" borderId="7" xfId="2" applyNumberFormat="1" applyFont="1" applyBorder="1" applyAlignment="1">
      <alignment horizontal="center" vertical="center"/>
    </xf>
    <xf numFmtId="4" fontId="5" fillId="7" borderId="7" xfId="0" applyNumberFormat="1" applyFont="1" applyFill="1" applyBorder="1" applyAlignment="1" applyProtection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quotePrefix="1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/>
    </xf>
    <xf numFmtId="0" fontId="0" fillId="5" borderId="30" xfId="0" applyFill="1" applyBorder="1" applyProtection="1"/>
    <xf numFmtId="0" fontId="7" fillId="5" borderId="30" xfId="0" applyFont="1" applyFill="1" applyBorder="1" applyAlignment="1" applyProtection="1">
      <alignment horizontal="right"/>
    </xf>
    <xf numFmtId="0" fontId="7" fillId="5" borderId="29" xfId="0" applyFont="1" applyFill="1" applyBorder="1" applyAlignment="1" applyProtection="1">
      <alignment horizontal="left"/>
      <protection locked="0"/>
    </xf>
    <xf numFmtId="16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center" vertical="center"/>
    </xf>
    <xf numFmtId="167" fontId="1" fillId="0" borderId="7" xfId="2" applyNumberFormat="1" applyFont="1" applyFill="1" applyBorder="1" applyAlignment="1">
      <alignment horizontal="center" vertical="center"/>
    </xf>
    <xf numFmtId="1" fontId="1" fillId="0" borderId="7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8" fontId="5" fillId="8" borderId="7" xfId="2" applyNumberFormat="1" applyFont="1" applyFill="1" applyBorder="1" applyAlignment="1" applyProtection="1">
      <alignment horizontal="center" vertical="center"/>
    </xf>
    <xf numFmtId="2" fontId="1" fillId="0" borderId="7" xfId="2" applyNumberFormat="1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0" fontId="7" fillId="5" borderId="35" xfId="0" applyFont="1" applyFill="1" applyBorder="1" applyAlignment="1" applyProtection="1">
      <alignment horizontal="left"/>
      <protection locked="0"/>
    </xf>
    <xf numFmtId="0" fontId="7" fillId="5" borderId="36" xfId="0" applyFont="1" applyFill="1" applyBorder="1" applyAlignment="1" applyProtection="1">
      <alignment horizontal="left"/>
      <protection locked="0"/>
    </xf>
    <xf numFmtId="0" fontId="7" fillId="5" borderId="37" xfId="0" applyFont="1" applyFill="1" applyBorder="1" applyAlignment="1" applyProtection="1">
      <alignment horizontal="left"/>
      <protection locked="0"/>
    </xf>
    <xf numFmtId="0" fontId="2" fillId="6" borderId="27" xfId="0" applyFont="1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 applyProtection="1">
      <alignment horizontal="left" vertical="top"/>
      <protection locked="0"/>
    </xf>
    <xf numFmtId="0" fontId="2" fillId="6" borderId="8" xfId="0" applyFont="1" applyFill="1" applyBorder="1" applyAlignment="1" applyProtection="1">
      <alignment horizontal="left" vertical="top"/>
      <protection locked="0"/>
    </xf>
    <xf numFmtId="0" fontId="2" fillId="6" borderId="28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 applyProtection="1">
      <alignment horizontal="left" vertical="top"/>
      <protection locked="0"/>
    </xf>
    <xf numFmtId="0" fontId="2" fillId="6" borderId="25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6" borderId="26" xfId="0" applyFont="1" applyFill="1" applyBorder="1" applyAlignment="1" applyProtection="1">
      <alignment horizontal="left" vertical="top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31" xfId="0" applyFont="1" applyFill="1" applyBorder="1" applyAlignment="1" applyProtection="1">
      <alignment horizontal="left"/>
      <protection locked="0"/>
    </xf>
    <xf numFmtId="0" fontId="7" fillId="5" borderId="32" xfId="0" applyFont="1" applyFill="1" applyBorder="1" applyAlignment="1" applyProtection="1">
      <alignment horizontal="left"/>
      <protection locked="0"/>
    </xf>
    <xf numFmtId="0" fontId="7" fillId="5" borderId="33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left"/>
      <protection locked="0"/>
    </xf>
    <xf numFmtId="0" fontId="7" fillId="5" borderId="22" xfId="0" applyFont="1" applyFill="1" applyBorder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7" fillId="5" borderId="34" xfId="0" applyFont="1" applyFill="1" applyBorder="1" applyAlignment="1" applyProtection="1">
      <alignment horizontal="left"/>
      <protection locked="0"/>
    </xf>
    <xf numFmtId="0" fontId="7" fillId="5" borderId="30" xfId="0" applyFont="1" applyFill="1" applyBorder="1" applyAlignment="1" applyProtection="1">
      <alignment horizontal="left"/>
      <protection locked="0"/>
    </xf>
    <xf numFmtId="0" fontId="21" fillId="11" borderId="28" xfId="0" applyFont="1" applyFill="1" applyBorder="1" applyAlignment="1" applyProtection="1">
      <alignment horizontal="left"/>
    </xf>
    <xf numFmtId="0" fontId="21" fillId="11" borderId="0" xfId="0" applyFont="1" applyFill="1" applyBorder="1" applyAlignment="1" applyProtection="1">
      <alignment horizontal="left"/>
    </xf>
    <xf numFmtId="0" fontId="22" fillId="11" borderId="3" xfId="0" applyNumberFormat="1" applyFont="1" applyFill="1" applyBorder="1" applyAlignment="1" applyProtection="1">
      <alignment horizontal="center" vertical="top" wrapText="1"/>
    </xf>
    <xf numFmtId="0" fontId="22" fillId="11" borderId="4" xfId="0" applyNumberFormat="1" applyFont="1" applyFill="1" applyBorder="1" applyAlignment="1" applyProtection="1">
      <alignment horizontal="center" vertical="center" wrapText="1"/>
    </xf>
    <xf numFmtId="0" fontId="23" fillId="11" borderId="15" xfId="0" applyNumberFormat="1" applyFont="1" applyFill="1" applyBorder="1" applyAlignment="1" applyProtection="1">
      <alignment horizontal="center" vertical="center" wrapText="1"/>
    </xf>
    <xf numFmtId="0" fontId="23" fillId="11" borderId="7" xfId="0" applyNumberFormat="1" applyFont="1" applyFill="1" applyBorder="1" applyAlignment="1" applyProtection="1">
      <alignment horizontal="center" vertical="center" wrapText="1"/>
    </xf>
    <xf numFmtId="0" fontId="22" fillId="11" borderId="4" xfId="1" applyNumberFormat="1" applyFont="1" applyFill="1" applyBorder="1" applyAlignment="1" applyProtection="1">
      <alignment horizontal="center" vertical="center" wrapText="1"/>
    </xf>
    <xf numFmtId="0" fontId="22" fillId="11" borderId="4" xfId="0" applyNumberFormat="1" applyFont="1" applyFill="1" applyBorder="1" applyAlignment="1" applyProtection="1">
      <alignment horizontal="center" vertical="center" wrapText="1"/>
    </xf>
    <xf numFmtId="0" fontId="22" fillId="11" borderId="3" xfId="0" applyNumberFormat="1" applyFont="1" applyFill="1" applyBorder="1" applyAlignment="1" applyProtection="1">
      <alignment horizontal="center" vertical="center" wrapText="1"/>
    </xf>
    <xf numFmtId="0" fontId="22" fillId="11" borderId="3" xfId="2" applyNumberFormat="1" applyFont="1" applyFill="1" applyBorder="1" applyAlignment="1" applyProtection="1">
      <alignment horizontal="center" vertical="center" wrapText="1"/>
    </xf>
    <xf numFmtId="0" fontId="22" fillId="11" borderId="4" xfId="0" applyNumberFormat="1" applyFont="1" applyFill="1" applyBorder="1" applyAlignment="1" applyProtection="1">
      <alignment horizontal="center" vertical="top" wrapText="1"/>
    </xf>
    <xf numFmtId="0" fontId="17" fillId="11" borderId="4" xfId="0" applyNumberFormat="1" applyFont="1" applyFill="1" applyBorder="1" applyAlignment="1" applyProtection="1">
      <alignment horizontal="center" vertical="center" wrapText="1"/>
    </xf>
    <xf numFmtId="0" fontId="22" fillId="11" borderId="4" xfId="2" applyNumberFormat="1" applyFont="1" applyFill="1" applyBorder="1" applyAlignment="1" applyProtection="1">
      <alignment horizontal="center" vertical="top" wrapText="1"/>
    </xf>
    <xf numFmtId="0" fontId="22" fillId="11" borderId="4" xfId="2" applyNumberFormat="1" applyFont="1" applyFill="1" applyBorder="1" applyAlignment="1" applyProtection="1">
      <alignment horizontal="center" vertical="center" wrapText="1"/>
    </xf>
    <xf numFmtId="0" fontId="22" fillId="11" borderId="4" xfId="2" applyNumberFormat="1" applyFont="1" applyFill="1" applyBorder="1" applyAlignment="1" applyProtection="1">
      <alignment horizontal="center" vertical="center" wrapText="1"/>
    </xf>
    <xf numFmtId="0" fontId="17" fillId="11" borderId="4" xfId="2" applyNumberFormat="1" applyFont="1" applyFill="1" applyBorder="1" applyAlignment="1" applyProtection="1">
      <alignment horizontal="center" vertical="top" wrapText="1"/>
    </xf>
    <xf numFmtId="0" fontId="17" fillId="11" borderId="4" xfId="1" applyNumberFormat="1" applyFont="1" applyFill="1" applyBorder="1" applyAlignment="1" applyProtection="1">
      <alignment horizontal="center" vertical="center" wrapText="1"/>
    </xf>
    <xf numFmtId="0" fontId="24" fillId="11" borderId="4" xfId="2" applyNumberFormat="1" applyFont="1" applyFill="1" applyBorder="1" applyAlignment="1" applyProtection="1">
      <alignment horizontal="center" vertical="center" wrapText="1"/>
    </xf>
    <xf numFmtId="0" fontId="22" fillId="11" borderId="4" xfId="0" applyNumberFormat="1" applyFont="1" applyFill="1" applyBorder="1" applyAlignment="1" applyProtection="1">
      <alignment vertical="center" wrapText="1"/>
    </xf>
    <xf numFmtId="0" fontId="22" fillId="11" borderId="4" xfId="2" applyNumberFormat="1" applyFont="1" applyFill="1" applyBorder="1" applyAlignment="1" applyProtection="1">
      <alignment vertical="center" wrapText="1"/>
    </xf>
    <xf numFmtId="0" fontId="24" fillId="11" borderId="4" xfId="0" applyNumberFormat="1" applyFont="1" applyFill="1" applyBorder="1" applyAlignment="1" applyProtection="1">
      <alignment horizontal="center" vertical="center" wrapText="1"/>
    </xf>
    <xf numFmtId="0" fontId="22" fillId="11" borderId="5" xfId="0" applyNumberFormat="1" applyFont="1" applyFill="1" applyBorder="1" applyAlignment="1" applyProtection="1">
      <alignment horizontal="center" vertical="center" wrapText="1"/>
    </xf>
    <xf numFmtId="0" fontId="17" fillId="11" borderId="4" xfId="2" applyNumberFormat="1" applyFont="1" applyFill="1" applyBorder="1" applyAlignment="1" applyProtection="1">
      <alignment vertical="top" wrapText="1"/>
    </xf>
    <xf numFmtId="0" fontId="25" fillId="11" borderId="4" xfId="0" applyNumberFormat="1" applyFont="1" applyFill="1" applyBorder="1" applyAlignment="1" applyProtection="1">
      <alignment horizontal="center" vertical="top" wrapText="1"/>
    </xf>
    <xf numFmtId="0" fontId="22" fillId="11" borderId="4" xfId="1" applyNumberFormat="1" applyFont="1" applyFill="1" applyBorder="1" applyAlignment="1" applyProtection="1">
      <alignment horizontal="center" vertical="center" wrapText="1"/>
    </xf>
    <xf numFmtId="0" fontId="22" fillId="11" borderId="15" xfId="0" applyNumberFormat="1" applyFont="1" applyFill="1" applyBorder="1" applyAlignment="1" applyProtection="1">
      <alignment horizontal="center" vertical="top" wrapText="1"/>
    </xf>
    <xf numFmtId="0" fontId="17" fillId="11" borderId="15" xfId="0" applyNumberFormat="1" applyFont="1" applyFill="1" applyBorder="1" applyAlignment="1" applyProtection="1">
      <alignment horizontal="center" vertical="center" wrapText="1"/>
    </xf>
    <xf numFmtId="0" fontId="17" fillId="11" borderId="15" xfId="0" applyNumberFormat="1" applyFont="1" applyFill="1" applyBorder="1" applyAlignment="1" applyProtection="1">
      <alignment vertical="center" wrapText="1"/>
    </xf>
    <xf numFmtId="0" fontId="17" fillId="11" borderId="15" xfId="0" applyNumberFormat="1" applyFont="1" applyFill="1" applyBorder="1" applyAlignment="1" applyProtection="1">
      <alignment horizontal="center" vertical="top" wrapText="1"/>
    </xf>
    <xf numFmtId="0" fontId="17" fillId="11" borderId="15" xfId="2" applyNumberFormat="1" applyFont="1" applyFill="1" applyBorder="1" applyAlignment="1" applyProtection="1">
      <alignment vertical="top" wrapText="1"/>
    </xf>
    <xf numFmtId="0" fontId="25" fillId="11" borderId="15" xfId="0" applyNumberFormat="1" applyFont="1" applyFill="1" applyBorder="1" applyAlignment="1" applyProtection="1">
      <alignment horizontal="center" vertical="top" wrapText="1"/>
    </xf>
    <xf numFmtId="0" fontId="22" fillId="11" borderId="15" xfId="1" applyNumberFormat="1" applyFont="1" applyFill="1" applyBorder="1" applyAlignment="1" applyProtection="1">
      <alignment horizontal="center" vertical="center" wrapText="1"/>
    </xf>
    <xf numFmtId="0" fontId="22" fillId="11" borderId="15" xfId="2" applyNumberFormat="1" applyFont="1" applyFill="1" applyBorder="1" applyAlignment="1" applyProtection="1">
      <alignment horizontal="center" vertical="center" wrapText="1"/>
    </xf>
    <xf numFmtId="0" fontId="24" fillId="11" borderId="15" xfId="2" applyNumberFormat="1" applyFont="1" applyFill="1" applyBorder="1" applyAlignment="1" applyProtection="1">
      <alignment horizontal="center" vertical="center" wrapText="1"/>
    </xf>
    <xf numFmtId="0" fontId="22" fillId="11" borderId="15" xfId="0" applyNumberFormat="1" applyFont="1" applyFill="1" applyBorder="1" applyAlignment="1" applyProtection="1">
      <alignment horizontal="center" vertical="center" wrapText="1"/>
    </xf>
    <xf numFmtId="0" fontId="22" fillId="11" borderId="26" xfId="0" applyNumberFormat="1" applyFont="1" applyFill="1" applyBorder="1" applyAlignment="1" applyProtection="1">
      <alignment horizontal="center" vertical="center" wrapText="1"/>
    </xf>
    <xf numFmtId="0" fontId="26" fillId="11" borderId="26" xfId="2" applyNumberFormat="1" applyFont="1" applyFill="1" applyBorder="1" applyAlignment="1" applyProtection="1">
      <alignment horizontal="center" vertical="center" wrapText="1"/>
    </xf>
    <xf numFmtId="0" fontId="27" fillId="11" borderId="19" xfId="2" applyNumberFormat="1" applyFont="1" applyFill="1" applyBorder="1" applyAlignment="1" applyProtection="1">
      <alignment horizontal="center" vertical="center" wrapText="1"/>
    </xf>
    <xf numFmtId="0" fontId="27" fillId="11" borderId="6" xfId="2" applyNumberFormat="1" applyFont="1" applyFill="1" applyBorder="1" applyAlignment="1" applyProtection="1">
      <alignment horizontal="center" vertical="center" wrapText="1"/>
    </xf>
    <xf numFmtId="0" fontId="25" fillId="11" borderId="4" xfId="0" applyNumberFormat="1" applyFont="1" applyFill="1" applyBorder="1" applyAlignment="1" applyProtection="1">
      <alignment horizontal="center" vertical="center" wrapText="1"/>
    </xf>
    <xf numFmtId="0" fontId="24" fillId="11" borderId="4" xfId="0" applyNumberFormat="1" applyFont="1" applyFill="1" applyBorder="1" applyAlignment="1" applyProtection="1">
      <alignment horizontal="center" vertical="center" wrapText="1"/>
    </xf>
    <xf numFmtId="0" fontId="24" fillId="11" borderId="15" xfId="0" applyNumberFormat="1" applyFont="1" applyFill="1" applyBorder="1" applyAlignment="1" applyProtection="1">
      <alignment horizontal="center" vertical="center" wrapText="1"/>
    </xf>
    <xf numFmtId="44" fontId="2" fillId="12" borderId="19" xfId="2" applyFont="1" applyFill="1" applyBorder="1" applyAlignment="1" applyProtection="1"/>
    <xf numFmtId="44" fontId="2" fillId="12" borderId="6" xfId="2" applyFont="1" applyFill="1" applyBorder="1" applyAlignment="1" applyProtection="1"/>
    <xf numFmtId="44" fontId="2" fillId="12" borderId="7" xfId="2" applyFont="1" applyFill="1" applyBorder="1" applyAlignment="1" applyProtection="1"/>
    <xf numFmtId="0" fontId="2" fillId="12" borderId="20" xfId="0" applyFont="1" applyFill="1" applyBorder="1" applyAlignment="1" applyProtection="1">
      <alignment horizontal="center"/>
    </xf>
    <xf numFmtId="0" fontId="2" fillId="12" borderId="21" xfId="0" applyFont="1" applyFill="1" applyBorder="1" applyAlignment="1" applyProtection="1">
      <alignment horizontal="center"/>
    </xf>
    <xf numFmtId="0" fontId="0" fillId="12" borderId="21" xfId="0" applyFill="1" applyBorder="1" applyProtection="1"/>
    <xf numFmtId="0" fontId="2" fillId="12" borderId="16" xfId="0" applyFont="1" applyFill="1" applyBorder="1" applyAlignment="1" applyProtection="1">
      <alignment horizontal="center"/>
    </xf>
    <xf numFmtId="0" fontId="2" fillId="12" borderId="34" xfId="0" applyFont="1" applyFill="1" applyBorder="1" applyAlignment="1" applyProtection="1">
      <alignment horizontal="center"/>
    </xf>
    <xf numFmtId="0" fontId="2" fillId="12" borderId="30" xfId="0" applyFont="1" applyFill="1" applyBorder="1" applyAlignment="1" applyProtection="1">
      <alignment horizontal="center"/>
    </xf>
    <xf numFmtId="0" fontId="0" fillId="12" borderId="30" xfId="0" applyFill="1" applyBorder="1" applyProtection="1"/>
    <xf numFmtId="0" fontId="2" fillId="12" borderId="29" xfId="0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ctrlProps/ctrlProp6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10</xdr:row>
          <xdr:rowOff>0</xdr:rowOff>
        </xdr:from>
        <xdr:to>
          <xdr:col>3</xdr:col>
          <xdr:colOff>771525</xdr:colOff>
          <xdr:row>10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4"/>
  <sheetViews>
    <sheetView showGridLines="0" tabSelected="1" workbookViewId="0">
      <selection activeCell="M14" sqref="M14:M15"/>
    </sheetView>
  </sheetViews>
  <sheetFormatPr defaultColWidth="8.85546875" defaultRowHeight="12.75" x14ac:dyDescent="0.2"/>
  <cols>
    <col min="1" max="1" width="10.7109375" style="41" customWidth="1"/>
    <col min="2" max="2" width="9.7109375" style="41" customWidth="1"/>
    <col min="3" max="3" width="10.7109375" style="41" customWidth="1"/>
    <col min="4" max="4" width="14.7109375" style="41" customWidth="1"/>
    <col min="5" max="5" width="24.28515625" style="41" customWidth="1"/>
    <col min="6" max="6" width="10.85546875" style="41" customWidth="1"/>
    <col min="7" max="8" width="15.28515625" style="41" customWidth="1"/>
    <col min="9" max="9" width="10.85546875" style="41" customWidth="1"/>
    <col min="10" max="10" width="12.85546875" style="96" customWidth="1"/>
    <col min="11" max="11" width="14.7109375" style="97" customWidth="1"/>
    <col min="12" max="12" width="15.7109375" style="97" customWidth="1"/>
    <col min="13" max="13" width="15.28515625" style="43" customWidth="1"/>
    <col min="14" max="14" width="16.85546875" style="43" customWidth="1"/>
    <col min="15" max="15" width="11.85546875" style="41" customWidth="1"/>
    <col min="16" max="17" width="11" style="41" customWidth="1"/>
    <col min="18" max="18" width="10.28515625" style="41" customWidth="1"/>
    <col min="19" max="19" width="12.7109375" style="43" hidden="1" customWidth="1"/>
    <col min="20" max="20" width="12.7109375" style="41" customWidth="1"/>
    <col min="21" max="21" width="9.28515625" style="41" customWidth="1"/>
    <col min="22" max="23" width="9.28515625" style="41" hidden="1" customWidth="1"/>
    <col min="24" max="24" width="9.7109375" style="41" hidden="1" customWidth="1"/>
    <col min="25" max="28" width="12.7109375" style="43" hidden="1" customWidth="1"/>
    <col min="29" max="30" width="11.7109375" style="41" hidden="1" customWidth="1"/>
    <col min="31" max="32" width="12.7109375" style="41" hidden="1" customWidth="1"/>
    <col min="33" max="33" width="12.85546875" style="41" hidden="1" customWidth="1"/>
    <col min="34" max="36" width="12.7109375" style="41" hidden="1" customWidth="1"/>
    <col min="37" max="38" width="13.42578125" style="41" hidden="1" customWidth="1"/>
    <col min="39" max="39" width="18.42578125" style="41" hidden="1" customWidth="1"/>
    <col min="40" max="40" width="12.42578125" style="41" hidden="1" customWidth="1"/>
    <col min="41" max="41" width="19" style="41" hidden="1" customWidth="1"/>
    <col min="42" max="43" width="8.85546875" style="41" hidden="1" customWidth="1"/>
    <col min="44" max="16384" width="8.85546875" style="41"/>
  </cols>
  <sheetData>
    <row r="1" spans="1:43" s="123" customFormat="1" ht="16.5" thickBot="1" x14ac:dyDescent="0.3">
      <c r="A1" s="180" t="s">
        <v>265</v>
      </c>
      <c r="B1" s="181"/>
      <c r="C1" s="181"/>
      <c r="D1" s="181"/>
      <c r="E1" s="181"/>
      <c r="F1" s="121" t="s">
        <v>266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U1" s="122"/>
      <c r="V1" s="122"/>
      <c r="W1" s="122"/>
      <c r="X1" s="122"/>
      <c r="Y1" s="122"/>
      <c r="Z1" s="122"/>
      <c r="AA1" s="122"/>
    </row>
    <row r="2" spans="1:43" ht="16.5" thickBot="1" x14ac:dyDescent="0.3">
      <c r="A2" s="38" t="s">
        <v>7</v>
      </c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40"/>
      <c r="N2" s="40"/>
      <c r="O2" s="10"/>
      <c r="Q2" s="225" t="s">
        <v>41</v>
      </c>
      <c r="R2" s="226"/>
      <c r="S2" s="227"/>
      <c r="T2" s="228">
        <f>SUM($P20:$P44)</f>
        <v>0</v>
      </c>
      <c r="V2" s="10"/>
      <c r="W2" s="10"/>
      <c r="X2" s="10"/>
      <c r="Y2" s="10"/>
      <c r="Z2" s="10"/>
      <c r="AA2" s="10"/>
      <c r="AB2" s="41"/>
    </row>
    <row r="3" spans="1:43" ht="13.5" thickBot="1" x14ac:dyDescent="0.25">
      <c r="A3" s="10" t="s">
        <v>8</v>
      </c>
      <c r="B3" s="143"/>
      <c r="C3" s="144"/>
      <c r="D3" s="144"/>
      <c r="E3" s="144"/>
      <c r="F3" s="144"/>
      <c r="G3" s="145"/>
      <c r="I3" s="10" t="s">
        <v>9</v>
      </c>
      <c r="J3" s="175"/>
      <c r="K3" s="176"/>
      <c r="L3" s="177"/>
      <c r="M3" s="10"/>
      <c r="N3" s="10"/>
      <c r="O3" s="10"/>
      <c r="P3" s="42"/>
      <c r="Q3" s="229" t="s">
        <v>42</v>
      </c>
      <c r="R3" s="230"/>
      <c r="S3" s="231"/>
      <c r="T3" s="232">
        <f>SUM($Q20:$Q44)</f>
        <v>0</v>
      </c>
      <c r="V3" s="10"/>
      <c r="W3" s="10"/>
      <c r="X3" s="10"/>
      <c r="Y3" s="10"/>
      <c r="Z3" s="10"/>
      <c r="AA3" s="10"/>
      <c r="AE3" s="44"/>
    </row>
    <row r="4" spans="1:43" ht="13.5" thickBot="1" x14ac:dyDescent="0.25">
      <c r="A4" s="10"/>
      <c r="B4" s="178"/>
      <c r="C4" s="179"/>
      <c r="D4" s="179"/>
      <c r="E4" s="125"/>
      <c r="F4" s="126"/>
      <c r="G4" s="127"/>
      <c r="I4" s="10" t="s">
        <v>10</v>
      </c>
      <c r="J4" s="9"/>
      <c r="K4" s="10"/>
      <c r="L4" s="10"/>
      <c r="M4" s="10"/>
      <c r="N4" s="10"/>
      <c r="O4" s="10"/>
      <c r="P4" s="42"/>
      <c r="Q4" s="10"/>
      <c r="R4" s="10"/>
      <c r="S4" s="41"/>
      <c r="U4" s="10"/>
      <c r="V4" s="10"/>
      <c r="W4" s="10"/>
      <c r="X4" s="10"/>
      <c r="Y4" s="10"/>
      <c r="Z4" s="10"/>
      <c r="AA4" s="10"/>
      <c r="AE4" s="44"/>
    </row>
    <row r="5" spans="1:43" ht="13.5" thickBot="1" x14ac:dyDescent="0.25">
      <c r="A5" s="10" t="s">
        <v>12</v>
      </c>
      <c r="B5" s="172"/>
      <c r="C5" s="173"/>
      <c r="D5" s="173"/>
      <c r="E5" s="173"/>
      <c r="F5" s="173"/>
      <c r="G5" s="174"/>
      <c r="I5" s="10"/>
      <c r="J5" s="10"/>
      <c r="K5" s="10"/>
      <c r="L5" s="10"/>
      <c r="M5" s="10"/>
      <c r="N5" s="10"/>
      <c r="O5" s="10"/>
      <c r="Q5" s="10"/>
      <c r="R5" s="10"/>
      <c r="S5" s="41"/>
      <c r="U5" s="10"/>
      <c r="V5" s="10"/>
      <c r="W5" s="10"/>
      <c r="X5" s="10"/>
      <c r="Y5" s="10"/>
      <c r="Z5" s="10"/>
      <c r="AA5" s="10"/>
      <c r="AB5" s="41"/>
      <c r="AF5" s="139" t="s">
        <v>62</v>
      </c>
      <c r="AG5" s="139"/>
      <c r="AH5" s="139"/>
      <c r="AI5" s="139" t="s">
        <v>63</v>
      </c>
      <c r="AJ5" s="140"/>
      <c r="AK5" s="140"/>
    </row>
    <row r="6" spans="1:43" ht="16.5" thickBot="1" x14ac:dyDescent="0.3">
      <c r="A6" s="38" t="s">
        <v>11</v>
      </c>
      <c r="B6" s="45"/>
      <c r="C6" s="45"/>
      <c r="G6" s="45"/>
      <c r="I6" s="45"/>
      <c r="J6" s="45"/>
      <c r="K6" s="45"/>
      <c r="L6" s="45"/>
      <c r="M6" s="45"/>
      <c r="N6" s="45"/>
      <c r="O6" s="45"/>
      <c r="Q6" s="10"/>
      <c r="R6" s="10"/>
      <c r="U6" s="10"/>
      <c r="V6" s="10"/>
      <c r="W6" s="10"/>
      <c r="X6" s="10"/>
      <c r="AA6" s="141" t="s">
        <v>61</v>
      </c>
      <c r="AB6" s="142"/>
      <c r="AC6" s="167"/>
      <c r="AD6" s="168"/>
      <c r="AF6" s="146"/>
      <c r="AG6" s="147"/>
      <c r="AH6" s="148"/>
      <c r="AI6" s="155"/>
      <c r="AJ6" s="156"/>
      <c r="AK6" s="157"/>
    </row>
    <row r="7" spans="1:43" ht="13.5" thickBot="1" x14ac:dyDescent="0.25">
      <c r="A7" s="46" t="s">
        <v>8</v>
      </c>
      <c r="B7" s="143"/>
      <c r="C7" s="144"/>
      <c r="D7" s="144"/>
      <c r="E7" s="144"/>
      <c r="F7" s="144"/>
      <c r="G7" s="145"/>
      <c r="I7" s="47" t="s">
        <v>9</v>
      </c>
      <c r="J7" s="175"/>
      <c r="K7" s="176"/>
      <c r="L7" s="177"/>
      <c r="M7" s="10"/>
      <c r="N7" s="10"/>
      <c r="O7" s="10"/>
      <c r="Q7" s="10"/>
      <c r="R7" s="10"/>
      <c r="S7" s="41"/>
      <c r="U7" s="10"/>
      <c r="V7" s="10"/>
      <c r="W7" s="10"/>
      <c r="X7" s="10"/>
      <c r="Y7" s="10"/>
      <c r="Z7" s="10"/>
      <c r="AA7" s="10"/>
      <c r="AB7" s="41"/>
      <c r="AF7" s="149"/>
      <c r="AG7" s="150"/>
      <c r="AH7" s="151"/>
      <c r="AI7" s="158"/>
      <c r="AJ7" s="159"/>
      <c r="AK7" s="160"/>
    </row>
    <row r="8" spans="1:43" ht="13.5" thickBot="1" x14ac:dyDescent="0.25">
      <c r="A8" s="46" t="s">
        <v>12</v>
      </c>
      <c r="B8" s="143"/>
      <c r="C8" s="144"/>
      <c r="D8" s="144"/>
      <c r="E8" s="144"/>
      <c r="F8" s="144"/>
      <c r="G8" s="145"/>
      <c r="I8" s="48" t="s">
        <v>13</v>
      </c>
      <c r="J8" s="175"/>
      <c r="K8" s="177"/>
      <c r="L8" s="49"/>
      <c r="M8" s="49"/>
      <c r="N8" s="49"/>
      <c r="O8" s="49"/>
      <c r="Q8" s="10"/>
      <c r="R8" s="10"/>
      <c r="S8" s="41"/>
      <c r="U8" s="10"/>
      <c r="V8" s="10"/>
      <c r="W8" s="10"/>
      <c r="X8" s="10"/>
      <c r="Y8" s="10"/>
      <c r="Z8" s="10"/>
      <c r="AA8" s="10"/>
      <c r="AB8" s="41"/>
      <c r="AF8" s="149"/>
      <c r="AG8" s="150"/>
      <c r="AH8" s="151"/>
      <c r="AI8" s="158"/>
      <c r="AJ8" s="159"/>
      <c r="AK8" s="160"/>
    </row>
    <row r="9" spans="1:43" s="50" customFormat="1" ht="15.75" hidden="1" x14ac:dyDescent="0.25">
      <c r="A9" s="38" t="s">
        <v>247</v>
      </c>
      <c r="B9" s="45"/>
      <c r="C9" s="38"/>
      <c r="E9" s="38"/>
      <c r="G9" s="38"/>
      <c r="H9" s="38"/>
      <c r="I9" s="38"/>
      <c r="J9" s="38"/>
      <c r="K9" s="38"/>
      <c r="L9" s="38"/>
      <c r="M9" s="51"/>
      <c r="N9" s="51"/>
      <c r="O9" s="52"/>
      <c r="P9" s="53"/>
      <c r="Q9" s="10"/>
      <c r="R9" s="10"/>
      <c r="S9" s="38"/>
      <c r="T9" s="38"/>
      <c r="U9" s="10"/>
      <c r="V9" s="10"/>
      <c r="W9" s="10"/>
      <c r="X9" s="10"/>
      <c r="Y9" s="10"/>
      <c r="Z9" s="10"/>
      <c r="AA9" s="10"/>
      <c r="AC9" s="38"/>
      <c r="AD9" s="38"/>
      <c r="AE9" s="38"/>
      <c r="AF9" s="152"/>
      <c r="AG9" s="153"/>
      <c r="AH9" s="154"/>
      <c r="AI9" s="161"/>
      <c r="AJ9" s="162"/>
      <c r="AK9" s="163"/>
      <c r="AL9" s="54"/>
      <c r="AM9" s="116"/>
      <c r="AN9" s="117"/>
      <c r="AO9" s="10"/>
    </row>
    <row r="10" spans="1:43" s="50" customFormat="1" ht="13.5" hidden="1" thickBot="1" x14ac:dyDescent="0.25">
      <c r="A10" s="118" t="b">
        <v>0</v>
      </c>
      <c r="B10" s="119" t="b">
        <v>0</v>
      </c>
      <c r="C10" s="124" t="b">
        <v>0</v>
      </c>
      <c r="E10" s="38"/>
      <c r="G10" s="38"/>
      <c r="H10" s="38"/>
      <c r="I10" s="38"/>
      <c r="J10" s="38"/>
      <c r="K10" s="38"/>
      <c r="L10" s="38"/>
      <c r="M10" s="51"/>
      <c r="N10" s="51"/>
      <c r="O10" s="52"/>
      <c r="P10" s="53"/>
      <c r="Q10" s="10"/>
      <c r="R10" s="10"/>
      <c r="S10" s="38"/>
      <c r="T10" s="38"/>
      <c r="U10" s="10"/>
      <c r="V10" s="10"/>
      <c r="W10" s="10"/>
      <c r="X10" s="10"/>
      <c r="Y10" s="10"/>
      <c r="Z10" s="10"/>
      <c r="AA10" s="10"/>
      <c r="AC10" s="38"/>
      <c r="AD10" s="38"/>
      <c r="AE10" s="38"/>
      <c r="AF10" s="54"/>
      <c r="AG10" s="54"/>
      <c r="AH10" s="54"/>
      <c r="AI10" s="54"/>
      <c r="AJ10" s="54"/>
      <c r="AK10" s="54"/>
      <c r="AL10" s="54"/>
      <c r="AM10" s="116"/>
      <c r="AN10" s="117"/>
      <c r="AO10" s="10"/>
    </row>
    <row r="11" spans="1:43" s="50" customFormat="1" hidden="1" x14ac:dyDescent="0.2">
      <c r="A11" s="118" t="b">
        <v>0</v>
      </c>
      <c r="B11" s="120" t="b">
        <v>0</v>
      </c>
      <c r="C11" s="124" t="b">
        <v>0</v>
      </c>
      <c r="E11" s="38"/>
      <c r="G11" s="38"/>
      <c r="H11" s="38"/>
      <c r="I11" s="38"/>
      <c r="J11" s="38"/>
      <c r="K11" s="38"/>
      <c r="L11" s="38"/>
      <c r="M11" s="51"/>
      <c r="N11" s="51"/>
      <c r="O11" s="52"/>
      <c r="P11" s="53"/>
      <c r="Q11" s="10"/>
      <c r="R11" s="10"/>
      <c r="S11" s="38"/>
      <c r="T11" s="38"/>
      <c r="U11" s="10"/>
      <c r="V11" s="10"/>
      <c r="W11" s="10"/>
      <c r="X11" s="10"/>
      <c r="Y11" s="10"/>
      <c r="Z11" s="10"/>
      <c r="AA11" s="10"/>
      <c r="AC11" s="38"/>
      <c r="AD11" s="38"/>
      <c r="AE11" s="38"/>
      <c r="AF11" s="54"/>
      <c r="AG11" s="54"/>
      <c r="AH11" s="54"/>
      <c r="AI11" s="54"/>
      <c r="AJ11" s="54"/>
      <c r="AK11" s="54"/>
      <c r="AL11" s="54"/>
      <c r="AM11" s="55"/>
      <c r="AN11" s="56" t="s">
        <v>10</v>
      </c>
      <c r="AO11" s="57" t="s">
        <v>14</v>
      </c>
    </row>
    <row r="12" spans="1:43" s="50" customFormat="1" ht="13.5" thickBot="1" x14ac:dyDescent="0.25">
      <c r="A12" s="101"/>
      <c r="B12" s="121"/>
      <c r="C12" s="58"/>
      <c r="E12" s="58"/>
      <c r="G12" s="58"/>
      <c r="H12" s="58"/>
      <c r="I12" s="58"/>
      <c r="J12" s="38"/>
      <c r="K12" s="38"/>
      <c r="L12" s="38"/>
      <c r="M12" s="51"/>
      <c r="N12" s="51"/>
      <c r="O12" s="52"/>
      <c r="P12" s="59"/>
      <c r="Q12" s="10"/>
      <c r="R12" s="10"/>
      <c r="S12" s="60"/>
      <c r="T12" s="59"/>
      <c r="U12" s="10"/>
      <c r="V12" s="10"/>
      <c r="W12" s="10"/>
      <c r="X12" s="10"/>
      <c r="Y12" s="10"/>
      <c r="Z12" s="10"/>
      <c r="AA12" s="10"/>
      <c r="AC12" s="59"/>
      <c r="AD12" s="44"/>
      <c r="AE12" s="44"/>
      <c r="AF12" s="44"/>
      <c r="AG12" s="44"/>
      <c r="AH12" s="44"/>
      <c r="AI12" s="44"/>
      <c r="AJ12" s="44"/>
      <c r="AK12" s="44"/>
      <c r="AL12" s="44"/>
      <c r="AM12" s="61" t="s">
        <v>15</v>
      </c>
      <c r="AN12" s="7"/>
      <c r="AO12" s="8"/>
    </row>
    <row r="13" spans="1:43" s="50" customFormat="1" ht="13.5" thickBot="1" x14ac:dyDescent="0.25">
      <c r="A13" s="11" t="s">
        <v>64</v>
      </c>
      <c r="B13" s="169"/>
      <c r="C13" s="170"/>
      <c r="D13" s="170"/>
      <c r="E13" s="170"/>
      <c r="F13" s="170"/>
      <c r="G13" s="171"/>
      <c r="H13" s="62"/>
      <c r="I13" s="11" t="s">
        <v>211</v>
      </c>
      <c r="J13" s="169"/>
      <c r="K13" s="170"/>
      <c r="L13" s="171"/>
      <c r="M13" s="63"/>
      <c r="N13" s="63"/>
      <c r="O13" s="52"/>
      <c r="R13" s="222" t="s">
        <v>49</v>
      </c>
      <c r="S13" s="223"/>
      <c r="T13" s="224">
        <f>SUM(T20:T44)</f>
        <v>0</v>
      </c>
      <c r="U13" s="224">
        <f>SUM(U20:U44)</f>
        <v>0</v>
      </c>
      <c r="V13" s="10"/>
      <c r="W13" s="10"/>
      <c r="X13" s="10"/>
      <c r="Y13" s="10"/>
      <c r="Z13" s="10"/>
      <c r="AA13" s="10"/>
      <c r="AC13" s="64">
        <f t="shared" ref="AC13:AL13" si="0">SUM(AD20:AD44)</f>
        <v>0</v>
      </c>
      <c r="AD13" s="64">
        <f t="shared" si="0"/>
        <v>0</v>
      </c>
      <c r="AE13" s="64">
        <f t="shared" si="0"/>
        <v>0</v>
      </c>
      <c r="AF13" s="64">
        <f t="shared" si="0"/>
        <v>0</v>
      </c>
      <c r="AG13" s="64">
        <f t="shared" si="0"/>
        <v>0</v>
      </c>
      <c r="AH13" s="64">
        <f t="shared" si="0"/>
        <v>0</v>
      </c>
      <c r="AI13" s="64">
        <f t="shared" si="0"/>
        <v>0</v>
      </c>
      <c r="AJ13" s="64">
        <f t="shared" si="0"/>
        <v>0</v>
      </c>
      <c r="AK13" s="64">
        <f t="shared" si="0"/>
        <v>0</v>
      </c>
      <c r="AL13" s="64">
        <f t="shared" si="0"/>
        <v>0</v>
      </c>
      <c r="AM13" s="65" t="s">
        <v>16</v>
      </c>
      <c r="AN13" s="30"/>
      <c r="AO13" s="31"/>
    </row>
    <row r="14" spans="1:43" s="69" customFormat="1" ht="24.75" customHeight="1" x14ac:dyDescent="0.2">
      <c r="A14" s="182" t="s">
        <v>171</v>
      </c>
      <c r="B14" s="183" t="s">
        <v>0</v>
      </c>
      <c r="C14" s="183" t="s">
        <v>3</v>
      </c>
      <c r="D14" s="183" t="s">
        <v>4</v>
      </c>
      <c r="E14" s="183" t="s">
        <v>5</v>
      </c>
      <c r="F14" s="184" t="s">
        <v>99</v>
      </c>
      <c r="G14" s="184"/>
      <c r="H14" s="185"/>
      <c r="I14" s="185"/>
      <c r="J14" s="184"/>
      <c r="K14" s="186" t="s">
        <v>82</v>
      </c>
      <c r="L14" s="187" t="s">
        <v>44</v>
      </c>
      <c r="M14" s="185" t="s">
        <v>267</v>
      </c>
      <c r="N14" s="217" t="s">
        <v>98</v>
      </c>
      <c r="O14" s="218"/>
      <c r="P14" s="188" t="s">
        <v>39</v>
      </c>
      <c r="Q14" s="188" t="s">
        <v>38</v>
      </c>
      <c r="R14" s="188" t="s">
        <v>24</v>
      </c>
      <c r="S14" s="188" t="s">
        <v>250</v>
      </c>
      <c r="T14" s="189" t="s">
        <v>45</v>
      </c>
      <c r="U14" s="189" t="s">
        <v>46</v>
      </c>
      <c r="V14" s="166" t="s">
        <v>86</v>
      </c>
      <c r="W14" s="166" t="s">
        <v>86</v>
      </c>
      <c r="X14" s="166" t="s">
        <v>87</v>
      </c>
      <c r="Y14" s="166" t="s">
        <v>103</v>
      </c>
      <c r="Z14" s="166" t="s">
        <v>104</v>
      </c>
      <c r="AA14" s="166" t="s">
        <v>105</v>
      </c>
      <c r="AB14" s="166" t="s">
        <v>90</v>
      </c>
      <c r="AC14" s="166" t="s">
        <v>105</v>
      </c>
      <c r="AD14" s="166" t="s">
        <v>91</v>
      </c>
      <c r="AE14" s="166" t="s">
        <v>92</v>
      </c>
      <c r="AF14" s="166" t="s">
        <v>47</v>
      </c>
      <c r="AG14" s="166" t="s">
        <v>93</v>
      </c>
      <c r="AH14" s="166" t="s">
        <v>47</v>
      </c>
      <c r="AI14" s="166" t="s">
        <v>93</v>
      </c>
      <c r="AJ14" s="166" t="s">
        <v>48</v>
      </c>
      <c r="AK14" s="166" t="s">
        <v>95</v>
      </c>
      <c r="AL14" s="166" t="s">
        <v>48</v>
      </c>
      <c r="AM14" s="166" t="s">
        <v>95</v>
      </c>
      <c r="AN14" s="67"/>
      <c r="AO14" s="68"/>
      <c r="AP14" s="68"/>
      <c r="AQ14" s="68"/>
    </row>
    <row r="15" spans="1:43" s="69" customFormat="1" ht="24.75" customHeight="1" x14ac:dyDescent="0.2">
      <c r="A15" s="190"/>
      <c r="B15" s="200" t="s">
        <v>1</v>
      </c>
      <c r="C15" s="219" t="s">
        <v>227</v>
      </c>
      <c r="D15" s="183"/>
      <c r="E15" s="183"/>
      <c r="F15" s="190" t="s">
        <v>80</v>
      </c>
      <c r="G15" s="192" t="s">
        <v>52</v>
      </c>
      <c r="H15" s="190" t="s">
        <v>79</v>
      </c>
      <c r="I15" s="190" t="s">
        <v>50</v>
      </c>
      <c r="J15" s="190" t="s">
        <v>258</v>
      </c>
      <c r="K15" s="186"/>
      <c r="L15" s="187"/>
      <c r="M15" s="185"/>
      <c r="N15" s="189" t="s">
        <v>83</v>
      </c>
      <c r="O15" s="193" t="s">
        <v>51</v>
      </c>
      <c r="P15" s="187"/>
      <c r="Q15" s="187"/>
      <c r="R15" s="187"/>
      <c r="S15" s="187"/>
      <c r="T15" s="194"/>
      <c r="U15" s="19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71" t="s">
        <v>17</v>
      </c>
      <c r="AO15" s="72"/>
      <c r="AP15" s="72" t="s">
        <v>18</v>
      </c>
      <c r="AQ15" s="72"/>
    </row>
    <row r="16" spans="1:43" s="69" customFormat="1" ht="13.5" customHeight="1" x14ac:dyDescent="0.2">
      <c r="A16" s="190"/>
      <c r="B16" s="200" t="s">
        <v>2</v>
      </c>
      <c r="C16" s="219"/>
      <c r="D16" s="191"/>
      <c r="E16" s="191"/>
      <c r="F16" s="190"/>
      <c r="G16" s="195" t="s">
        <v>84</v>
      </c>
      <c r="H16" s="190"/>
      <c r="I16" s="190"/>
      <c r="J16" s="190"/>
      <c r="K16" s="196" t="s">
        <v>81</v>
      </c>
      <c r="L16" s="220" t="s">
        <v>260</v>
      </c>
      <c r="M16" s="188" t="s">
        <v>44</v>
      </c>
      <c r="N16" s="194"/>
      <c r="O16" s="197" t="s">
        <v>228</v>
      </c>
      <c r="P16" s="198"/>
      <c r="Q16" s="198"/>
      <c r="R16" s="198"/>
      <c r="S16" s="187"/>
      <c r="T16" s="199"/>
      <c r="U16" s="199"/>
      <c r="V16" s="164"/>
      <c r="W16" s="164"/>
      <c r="X16" s="164"/>
      <c r="Y16" s="164"/>
      <c r="Z16" s="70" t="s">
        <v>89</v>
      </c>
      <c r="AA16" s="70" t="s">
        <v>89</v>
      </c>
      <c r="AB16" s="70" t="s">
        <v>89</v>
      </c>
      <c r="AC16" s="70" t="s">
        <v>94</v>
      </c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74" t="s">
        <v>19</v>
      </c>
      <c r="AO16" s="75" t="s">
        <v>20</v>
      </c>
      <c r="AP16" s="75" t="s">
        <v>19</v>
      </c>
      <c r="AQ16" s="75" t="s">
        <v>20</v>
      </c>
    </row>
    <row r="17" spans="1:43" s="69" customFormat="1" ht="21" customHeight="1" x14ac:dyDescent="0.2">
      <c r="A17" s="190"/>
      <c r="B17" s="200"/>
      <c r="C17" s="219"/>
      <c r="D17" s="183"/>
      <c r="E17" s="183"/>
      <c r="F17" s="190"/>
      <c r="G17" s="195" t="s">
        <v>85</v>
      </c>
      <c r="H17" s="190"/>
      <c r="I17" s="190"/>
      <c r="J17" s="190"/>
      <c r="K17" s="196"/>
      <c r="L17" s="220"/>
      <c r="M17" s="187"/>
      <c r="N17" s="196" t="s">
        <v>81</v>
      </c>
      <c r="O17" s="197"/>
      <c r="P17" s="183"/>
      <c r="Q17" s="201"/>
      <c r="R17" s="198"/>
      <c r="S17" s="198"/>
      <c r="T17" s="199"/>
      <c r="U17" s="199"/>
      <c r="V17" s="165" t="s">
        <v>101</v>
      </c>
      <c r="W17" s="70" t="s">
        <v>100</v>
      </c>
      <c r="X17" s="165" t="s">
        <v>102</v>
      </c>
      <c r="Y17" s="164"/>
      <c r="Z17" s="66"/>
      <c r="AA17" s="66"/>
      <c r="AB17" s="66"/>
      <c r="AC17" s="66"/>
      <c r="AD17" s="70" t="s">
        <v>88</v>
      </c>
      <c r="AE17" s="70" t="s">
        <v>88</v>
      </c>
      <c r="AF17" s="70" t="s">
        <v>89</v>
      </c>
      <c r="AG17" s="70" t="s">
        <v>89</v>
      </c>
      <c r="AH17" s="70" t="s">
        <v>94</v>
      </c>
      <c r="AI17" s="70" t="s">
        <v>94</v>
      </c>
      <c r="AJ17" s="77" t="s">
        <v>89</v>
      </c>
      <c r="AK17" s="70" t="s">
        <v>89</v>
      </c>
      <c r="AL17" s="70" t="s">
        <v>94</v>
      </c>
      <c r="AM17" s="70" t="s">
        <v>94</v>
      </c>
      <c r="AN17" s="12"/>
      <c r="AO17" s="13"/>
      <c r="AP17" s="14"/>
      <c r="AQ17" s="13"/>
    </row>
    <row r="18" spans="1:43" s="69" customFormat="1" ht="14.25" customHeight="1" x14ac:dyDescent="0.2">
      <c r="A18" s="190"/>
      <c r="B18" s="200"/>
      <c r="C18" s="219"/>
      <c r="D18" s="191"/>
      <c r="E18" s="191"/>
      <c r="F18" s="190"/>
      <c r="G18" s="202"/>
      <c r="H18" s="190"/>
      <c r="I18" s="203" t="s">
        <v>214</v>
      </c>
      <c r="J18" s="203" t="s">
        <v>259</v>
      </c>
      <c r="K18" s="204"/>
      <c r="L18" s="220"/>
      <c r="M18" s="191" t="s">
        <v>100</v>
      </c>
      <c r="N18" s="193"/>
      <c r="O18" s="197"/>
      <c r="P18" s="183"/>
      <c r="Q18" s="201"/>
      <c r="R18" s="201"/>
      <c r="S18" s="201"/>
      <c r="T18" s="183"/>
      <c r="U18" s="183"/>
      <c r="V18" s="165"/>
      <c r="W18" s="78"/>
      <c r="X18" s="165"/>
      <c r="Y18" s="70" t="s">
        <v>88</v>
      </c>
      <c r="Z18" s="73"/>
      <c r="AA18" s="73"/>
      <c r="AB18" s="76"/>
      <c r="AC18" s="76"/>
      <c r="AD18" s="70"/>
      <c r="AE18" s="70"/>
      <c r="AF18" s="73"/>
      <c r="AG18" s="73"/>
      <c r="AH18" s="73"/>
      <c r="AI18" s="73"/>
      <c r="AJ18" s="79"/>
      <c r="AK18" s="73"/>
      <c r="AL18" s="79"/>
      <c r="AM18" s="73"/>
      <c r="AN18" s="15"/>
      <c r="AO18" s="16"/>
      <c r="AP18" s="17"/>
      <c r="AQ18" s="16"/>
    </row>
    <row r="19" spans="1:43" s="69" customFormat="1" ht="14.25" customHeight="1" x14ac:dyDescent="0.2">
      <c r="A19" s="205"/>
      <c r="B19" s="206"/>
      <c r="C19" s="207"/>
      <c r="D19" s="206"/>
      <c r="E19" s="206"/>
      <c r="F19" s="208" t="s">
        <v>78</v>
      </c>
      <c r="G19" s="209"/>
      <c r="H19" s="208" t="s">
        <v>78</v>
      </c>
      <c r="I19" s="210"/>
      <c r="J19" s="210"/>
      <c r="K19" s="211"/>
      <c r="L19" s="221"/>
      <c r="M19" s="206"/>
      <c r="N19" s="212"/>
      <c r="O19" s="213"/>
      <c r="P19" s="214"/>
      <c r="Q19" s="215"/>
      <c r="R19" s="215"/>
      <c r="S19" s="215"/>
      <c r="T19" s="216"/>
      <c r="U19" s="216"/>
      <c r="V19" s="80"/>
      <c r="W19" s="80"/>
      <c r="X19" s="80"/>
      <c r="Y19" s="83"/>
      <c r="Z19" s="83"/>
      <c r="AA19" s="83"/>
      <c r="AB19" s="82"/>
      <c r="AC19" s="82"/>
      <c r="AD19" s="81"/>
      <c r="AE19" s="81"/>
      <c r="AF19" s="82"/>
      <c r="AG19" s="82"/>
      <c r="AH19" s="83"/>
      <c r="AI19" s="83"/>
      <c r="AJ19" s="82"/>
      <c r="AK19" s="82"/>
      <c r="AL19" s="82"/>
      <c r="AM19" s="83"/>
      <c r="AN19" s="32"/>
      <c r="AO19" s="33"/>
      <c r="AP19" s="34"/>
      <c r="AQ19" s="33"/>
    </row>
    <row r="20" spans="1:43" s="86" customFormat="1" x14ac:dyDescent="0.2">
      <c r="A20" s="135"/>
      <c r="B20" s="37"/>
      <c r="C20" s="36" t="str">
        <f t="shared" ref="C20:C44" si="1">IF(A20="","",VLOOKUP(A20,MeasureCode_Lookup,2,FALSE))</f>
        <v/>
      </c>
      <c r="D20" s="135"/>
      <c r="E20" s="135"/>
      <c r="F20" s="136"/>
      <c r="G20" s="138"/>
      <c r="H20" s="136"/>
      <c r="I20" s="136"/>
      <c r="J20" s="136"/>
      <c r="K20" s="26"/>
      <c r="L20" s="19"/>
      <c r="M20" s="19"/>
      <c r="N20" s="27"/>
      <c r="O20" s="22"/>
      <c r="P20" s="28"/>
      <c r="Q20" s="28"/>
      <c r="R20" s="137">
        <f t="shared" ref="R20:R44" si="2">IF(OR($B$13="",$J$13="",A20="",AND(C20="O",OR(AND($J$13&lt;&gt;"Dormitory",$J$13&lt;&gt;"Hospital",$J$13&lt;&gt;"Lodging – Hotel",$J$13&lt;&gt;"Lodging – Motel")=TRUE,F20="",G20="",H20="",I20="", J20="",AND($B$13="New Construction",J20&gt;50)=TRUE)=TRUE)=TRUE,K20="",L20="",AND(OR(C20="S",C20="P", C20="S/P",C20="D",C20="AP",C20="AS")=TRUE,K20&gt;=65000,M20="")=TRUE,AND(OR(C20="AP",C20="AS",C20="W",C20="PTHP",C20="PVHP",C20="O")=TRUE,OR(N20="",O20="")=TRUE)=TRUE)=TRUE,0,IF(OR(K20&lt;VLOOKUP(A20,MeasureCode_Lookup,4,FALSE),K20&gt;VLOOKUP(A20,MeasureCode_Lookup,5,FALSE),L20&lt;IF(VLOOKUP(A20,MeasureCode_Lookup,11,FALSE)="N/A",N(VLOOKUP(A20,MeasureCode_Lookup,IF($B$13="Existing Building",15,16),FALSE)),N(VLOOKUP(A20,MeasureCode_Lookup,IF($B$13="Existing Building",11,12),FALSE))),M20&lt;N(VLOOKUP(A20,MeasureCode_Lookup,IF($B$13="Existing Building",17,18),FALSE)),O20&lt;IF(VLOOKUP(A20,MeasureCode_Lookup,13,FALSE)="N/A",N(VLOOKUP(A20,MeasureCode_Lookup,IF($B$13="Existing Building",19,20),FALSE)),N(VLOOKUP(A20,MeasureCode_Lookup,IF($B$13="Existing Building",13,14),FALSE))))=TRUE,0,ROUND(VLOOKUP(A20,MeasureCode_Lookup,IF($B$13="Existing Building",21,22),FALSE)*IF(OR(C20="E",C20="O")=TRUE,1,K20/12000),2)))</f>
        <v>0</v>
      </c>
      <c r="S20" s="84">
        <f>IF(OR($A$10=TRUE,$A$11=TRUE,$B$10=TRUE,$B$11=TRUE,$C$10=TRUE,$C$11=TRUE)=TRUE,R20,0)</f>
        <v>0</v>
      </c>
      <c r="T20" s="84">
        <f t="shared" ref="T20:T44" si="3">IF(R20=0,0,P20*(R20+S20))</f>
        <v>0</v>
      </c>
      <c r="U20" s="84">
        <f t="shared" ref="U20:U44" si="4">IF(R20=0,0,Q20*(R20+S20))</f>
        <v>0</v>
      </c>
      <c r="V20" s="110" t="str">
        <f t="shared" ref="V20:V44" si="5">IF(R20=0,"",IF(OR(C20="O",C20="E")=TRUE,"N/A",IF(OR(C20="PTAC",C20="PTHP")=TRUE,14-(0.3*K20/1000),IF(VLOOKUP(A20,MeasureCode_Lookup,6,FALSE)="N/A",VLOOKUP(A20,MeasureCode_Lookup,8,FALSE),VLOOKUP(A20,MeasureCode_Lookup,6,FALSE)))))</f>
        <v/>
      </c>
      <c r="W20" s="110" t="str">
        <f t="shared" ref="W20:W44" si="6">IF(R20=0,"",IF(OR(C20="O",C20="E")=TRUE,"N/A",VLOOKUP(A20,MeasureCode_Lookup,9,FALSE)))</f>
        <v/>
      </c>
      <c r="X20" s="110" t="str">
        <f t="shared" ref="X20:X44" si="7">IF(R20=0,"",IF(OR(C20="O",C20="E")=TRUE,"N/A",IF(C20="PTHP",3.7-(0.052*N20/1000),IF(VLOOKUP(A20,MeasureCode_Lookup,7,FALSE)="N/A",VLOOKUP(A20,MeasureCode_Lookup,10,FALSE),VLOOKUP(A20,MeasureCode_Lookup,7,FALSE)))))</f>
        <v/>
      </c>
      <c r="Y20" s="23">
        <f t="shared" ref="Y20:Y44" si="8">IF(R20=0,0,IF(OR(C20="O",C20="E")=TRUE,0,(K20/1000)*((1/V20)-(1/L20))*0.5))</f>
        <v>0</v>
      </c>
      <c r="Z20" s="111">
        <f t="shared" ref="Z20:Z44" si="9">IF(R20=0,0,IF(C20="O",(((H20*(I20+5)+(H20+5)*(168-(I20+5)))/168)-H20)*(0.06*K20/1000/L20),IF(C20="E",(K20*0.13)/(L20*1000),(K20/1000)*((1/V20)-(1/L20))))*VLOOKUP($J$13,EFLH_Lookup,3,FALSE))</f>
        <v>0</v>
      </c>
      <c r="AA20" s="111">
        <f t="shared" ref="AA20:AA44" si="10">IF(R20=0,0,IF(C20="O",IF(G20&lt;&gt;"E",0,(F20-(F20*(I20+5)+(F20-5)*(168-(I20+5)))/168)*(0.03*N20/1000/(O20*IF(K20&lt;65000,1,3.412)))),IF(C20="E",0,IF(OR(C20="AS",C20="AP",C20="W",C20="PTHP",C20="PVHP")=TRUE,(N20/1000)*((1/(X20*IF(K20&lt;65000,1,3.412)))-(1/(O20*IF(K20&lt;65000,1,3.412)))),0)))*VLOOKUP($J$13,EFLH_Lookup,2,FALSE))</f>
        <v>0</v>
      </c>
      <c r="AB20" s="23">
        <f>IF(R20=0,0,Z20+AA20)</f>
        <v>0</v>
      </c>
      <c r="AC20" s="23">
        <f t="shared" ref="AC20:AC44" si="11">IF(R20=0,0,IF(C20="O",IF(G20&lt;&gt;"G",0,(F20-(F20*(I20+5)+(F20-5)*(168-(I20+5)))/168)*(0.03*N20*VLOOKUP($J$13,EFLH_Lookup,2,FALSE)/O20/100000)),0))</f>
        <v>0</v>
      </c>
      <c r="AD20" s="85">
        <f t="shared" ref="AD20:AD44" si="12">IF(R20=0,0,P20*Y20)</f>
        <v>0</v>
      </c>
      <c r="AE20" s="85">
        <f t="shared" ref="AE20:AE44" si="13">IF(R20=0,0,Q20*Y20)</f>
        <v>0</v>
      </c>
      <c r="AF20" s="85">
        <f t="shared" ref="AF20:AF44" si="14">IF(R20=0,0,P20*AB20)</f>
        <v>0</v>
      </c>
      <c r="AG20" s="85">
        <f t="shared" ref="AG20:AG44" si="15">IF(R20=0,0,Q20*AB20)</f>
        <v>0</v>
      </c>
      <c r="AH20" s="85">
        <f t="shared" ref="AH20:AH44" si="16">IF(R20=0,0,P20*AC20)</f>
        <v>0</v>
      </c>
      <c r="AI20" s="85">
        <f t="shared" ref="AI20:AI44" si="17">IF(R20=0,0,Q20*AC20)</f>
        <v>0</v>
      </c>
      <c r="AJ20" s="113">
        <f t="shared" ref="AJ20:AJ44" si="18">IF(R20=0,0,AF20*VLOOKUP(A20,MeasureCode_Lookup,23,FALSE))</f>
        <v>0</v>
      </c>
      <c r="AK20" s="113">
        <f t="shared" ref="AK20:AK44" si="19">IF(R20=0,0,AG20*VLOOKUP(A20,MeasureCode_Lookup,23,FALSE))</f>
        <v>0</v>
      </c>
      <c r="AL20" s="113">
        <f t="shared" ref="AL20:AL44" si="20">IF(R20=0,0,AH20*VLOOKUP(A20,MeasureCode_Lookup,23,FALSE))</f>
        <v>0</v>
      </c>
      <c r="AM20" s="113">
        <f t="shared" ref="AM20:AM44" si="21">IF(R20=0,0,AI20*VLOOKUP(A20,MeasureCode_Lookup,23,FALSE))</f>
        <v>0</v>
      </c>
      <c r="AN20" s="24"/>
      <c r="AO20" s="18"/>
      <c r="AP20" s="25"/>
      <c r="AQ20" s="18"/>
    </row>
    <row r="21" spans="1:43" s="86" customFormat="1" x14ac:dyDescent="0.2">
      <c r="A21" s="135"/>
      <c r="B21" s="37"/>
      <c r="C21" s="36" t="str">
        <f t="shared" si="1"/>
        <v/>
      </c>
      <c r="D21" s="135"/>
      <c r="E21" s="135"/>
      <c r="F21" s="136"/>
      <c r="G21" s="138"/>
      <c r="H21" s="136"/>
      <c r="I21" s="136"/>
      <c r="J21" s="136"/>
      <c r="K21" s="26"/>
      <c r="L21" s="19"/>
      <c r="M21" s="19"/>
      <c r="N21" s="27"/>
      <c r="O21" s="22"/>
      <c r="P21" s="28"/>
      <c r="Q21" s="28"/>
      <c r="R21" s="137">
        <f t="shared" si="2"/>
        <v>0</v>
      </c>
      <c r="S21" s="84">
        <f t="shared" ref="S21:S44" si="22">IF(OR($A$10=TRUE,$A$11=TRUE,$B$10=TRUE,$B$11=TRUE,$C$10=TRUE,$C$11=TRUE)=TRUE,R21,0)</f>
        <v>0</v>
      </c>
      <c r="T21" s="84">
        <f t="shared" si="3"/>
        <v>0</v>
      </c>
      <c r="U21" s="84">
        <f t="shared" si="4"/>
        <v>0</v>
      </c>
      <c r="V21" s="110" t="str">
        <f t="shared" si="5"/>
        <v/>
      </c>
      <c r="W21" s="110" t="str">
        <f t="shared" si="6"/>
        <v/>
      </c>
      <c r="X21" s="110" t="str">
        <f t="shared" si="7"/>
        <v/>
      </c>
      <c r="Y21" s="23">
        <f t="shared" si="8"/>
        <v>0</v>
      </c>
      <c r="Z21" s="111">
        <f t="shared" si="9"/>
        <v>0</v>
      </c>
      <c r="AA21" s="111">
        <f t="shared" si="10"/>
        <v>0</v>
      </c>
      <c r="AB21" s="23">
        <f t="shared" ref="AB21:AB44" si="23">IF(R21=0,0,Z21+AA21)</f>
        <v>0</v>
      </c>
      <c r="AC21" s="23">
        <f t="shared" si="11"/>
        <v>0</v>
      </c>
      <c r="AD21" s="85">
        <f t="shared" si="12"/>
        <v>0</v>
      </c>
      <c r="AE21" s="85">
        <f t="shared" si="13"/>
        <v>0</v>
      </c>
      <c r="AF21" s="85">
        <f t="shared" si="14"/>
        <v>0</v>
      </c>
      <c r="AG21" s="85">
        <f t="shared" si="15"/>
        <v>0</v>
      </c>
      <c r="AH21" s="85">
        <f t="shared" si="16"/>
        <v>0</v>
      </c>
      <c r="AI21" s="85">
        <f t="shared" si="17"/>
        <v>0</v>
      </c>
      <c r="AJ21" s="113">
        <f t="shared" si="18"/>
        <v>0</v>
      </c>
      <c r="AK21" s="113">
        <f t="shared" si="19"/>
        <v>0</v>
      </c>
      <c r="AL21" s="113">
        <f t="shared" si="20"/>
        <v>0</v>
      </c>
      <c r="AM21" s="113">
        <f t="shared" si="21"/>
        <v>0</v>
      </c>
      <c r="AN21" s="24"/>
      <c r="AO21" s="18"/>
      <c r="AP21" s="25"/>
      <c r="AQ21" s="18"/>
    </row>
    <row r="22" spans="1:43" s="86" customFormat="1" x14ac:dyDescent="0.2">
      <c r="A22" s="18"/>
      <c r="B22" s="18"/>
      <c r="C22" s="36" t="str">
        <f t="shared" si="1"/>
        <v/>
      </c>
      <c r="D22" s="37"/>
      <c r="E22" s="37"/>
      <c r="F22" s="20"/>
      <c r="G22" s="21"/>
      <c r="H22" s="20"/>
      <c r="I22" s="20"/>
      <c r="J22" s="20"/>
      <c r="K22" s="26"/>
      <c r="L22" s="19"/>
      <c r="M22" s="19"/>
      <c r="N22" s="27"/>
      <c r="O22" s="22"/>
      <c r="P22" s="28"/>
      <c r="Q22" s="28"/>
      <c r="R22" s="137">
        <f t="shared" si="2"/>
        <v>0</v>
      </c>
      <c r="S22" s="84">
        <f t="shared" si="22"/>
        <v>0</v>
      </c>
      <c r="T22" s="84">
        <f t="shared" si="3"/>
        <v>0</v>
      </c>
      <c r="U22" s="84">
        <f t="shared" si="4"/>
        <v>0</v>
      </c>
      <c r="V22" s="110" t="str">
        <f t="shared" si="5"/>
        <v/>
      </c>
      <c r="W22" s="110" t="str">
        <f t="shared" si="6"/>
        <v/>
      </c>
      <c r="X22" s="110" t="str">
        <f t="shared" si="7"/>
        <v/>
      </c>
      <c r="Y22" s="23">
        <f t="shared" si="8"/>
        <v>0</v>
      </c>
      <c r="Z22" s="111">
        <f t="shared" si="9"/>
        <v>0</v>
      </c>
      <c r="AA22" s="111">
        <f t="shared" si="10"/>
        <v>0</v>
      </c>
      <c r="AB22" s="23">
        <f t="shared" si="23"/>
        <v>0</v>
      </c>
      <c r="AC22" s="23">
        <f t="shared" si="11"/>
        <v>0</v>
      </c>
      <c r="AD22" s="85">
        <f t="shared" si="12"/>
        <v>0</v>
      </c>
      <c r="AE22" s="85">
        <f t="shared" si="13"/>
        <v>0</v>
      </c>
      <c r="AF22" s="85">
        <f t="shared" si="14"/>
        <v>0</v>
      </c>
      <c r="AG22" s="85">
        <f t="shared" si="15"/>
        <v>0</v>
      </c>
      <c r="AH22" s="85">
        <f t="shared" si="16"/>
        <v>0</v>
      </c>
      <c r="AI22" s="85">
        <f t="shared" si="17"/>
        <v>0</v>
      </c>
      <c r="AJ22" s="113">
        <f t="shared" si="18"/>
        <v>0</v>
      </c>
      <c r="AK22" s="113">
        <f t="shared" si="19"/>
        <v>0</v>
      </c>
      <c r="AL22" s="113">
        <f t="shared" si="20"/>
        <v>0</v>
      </c>
      <c r="AM22" s="113">
        <f t="shared" si="21"/>
        <v>0</v>
      </c>
      <c r="AN22" s="24"/>
      <c r="AO22" s="18"/>
      <c r="AP22" s="25"/>
      <c r="AQ22" s="18"/>
    </row>
    <row r="23" spans="1:43" s="86" customFormat="1" x14ac:dyDescent="0.2">
      <c r="A23" s="18"/>
      <c r="B23" s="18"/>
      <c r="C23" s="36" t="str">
        <f t="shared" si="1"/>
        <v/>
      </c>
      <c r="D23" s="37"/>
      <c r="E23" s="37"/>
      <c r="F23" s="20"/>
      <c r="G23" s="21"/>
      <c r="H23" s="20"/>
      <c r="I23" s="20"/>
      <c r="J23" s="20"/>
      <c r="K23" s="26"/>
      <c r="L23" s="19"/>
      <c r="M23" s="19"/>
      <c r="N23" s="27"/>
      <c r="O23" s="22"/>
      <c r="P23" s="28"/>
      <c r="Q23" s="28"/>
      <c r="R23" s="137">
        <f t="shared" si="2"/>
        <v>0</v>
      </c>
      <c r="S23" s="84">
        <f t="shared" si="22"/>
        <v>0</v>
      </c>
      <c r="T23" s="84">
        <f t="shared" si="3"/>
        <v>0</v>
      </c>
      <c r="U23" s="84">
        <f t="shared" si="4"/>
        <v>0</v>
      </c>
      <c r="V23" s="110" t="str">
        <f t="shared" si="5"/>
        <v/>
      </c>
      <c r="W23" s="110" t="str">
        <f t="shared" si="6"/>
        <v/>
      </c>
      <c r="X23" s="110" t="str">
        <f t="shared" si="7"/>
        <v/>
      </c>
      <c r="Y23" s="23">
        <f t="shared" si="8"/>
        <v>0</v>
      </c>
      <c r="Z23" s="111">
        <f t="shared" si="9"/>
        <v>0</v>
      </c>
      <c r="AA23" s="111">
        <f t="shared" si="10"/>
        <v>0</v>
      </c>
      <c r="AB23" s="23">
        <f t="shared" si="23"/>
        <v>0</v>
      </c>
      <c r="AC23" s="23">
        <f t="shared" si="11"/>
        <v>0</v>
      </c>
      <c r="AD23" s="85">
        <f t="shared" si="12"/>
        <v>0</v>
      </c>
      <c r="AE23" s="85">
        <f t="shared" si="13"/>
        <v>0</v>
      </c>
      <c r="AF23" s="85">
        <f t="shared" si="14"/>
        <v>0</v>
      </c>
      <c r="AG23" s="85">
        <f t="shared" si="15"/>
        <v>0</v>
      </c>
      <c r="AH23" s="85">
        <f t="shared" si="16"/>
        <v>0</v>
      </c>
      <c r="AI23" s="85">
        <f t="shared" si="17"/>
        <v>0</v>
      </c>
      <c r="AJ23" s="113">
        <f t="shared" si="18"/>
        <v>0</v>
      </c>
      <c r="AK23" s="113">
        <f t="shared" si="19"/>
        <v>0</v>
      </c>
      <c r="AL23" s="113">
        <f t="shared" si="20"/>
        <v>0</v>
      </c>
      <c r="AM23" s="113">
        <f t="shared" si="21"/>
        <v>0</v>
      </c>
      <c r="AN23" s="24"/>
      <c r="AO23" s="18"/>
      <c r="AP23" s="25"/>
      <c r="AQ23" s="18"/>
    </row>
    <row r="24" spans="1:43" s="86" customFormat="1" x14ac:dyDescent="0.2">
      <c r="A24" s="18"/>
      <c r="B24" s="18"/>
      <c r="C24" s="36" t="str">
        <f t="shared" si="1"/>
        <v/>
      </c>
      <c r="D24" s="37"/>
      <c r="E24" s="37"/>
      <c r="F24" s="20"/>
      <c r="G24" s="21"/>
      <c r="H24" s="20"/>
      <c r="I24" s="20"/>
      <c r="J24" s="20"/>
      <c r="K24" s="26"/>
      <c r="L24" s="19"/>
      <c r="M24" s="19"/>
      <c r="N24" s="27"/>
      <c r="O24" s="22"/>
      <c r="P24" s="28"/>
      <c r="Q24" s="28"/>
      <c r="R24" s="137">
        <f t="shared" si="2"/>
        <v>0</v>
      </c>
      <c r="S24" s="84">
        <f t="shared" si="22"/>
        <v>0</v>
      </c>
      <c r="T24" s="84">
        <f t="shared" si="3"/>
        <v>0</v>
      </c>
      <c r="U24" s="84">
        <f t="shared" si="4"/>
        <v>0</v>
      </c>
      <c r="V24" s="110" t="str">
        <f t="shared" si="5"/>
        <v/>
      </c>
      <c r="W24" s="110" t="str">
        <f t="shared" si="6"/>
        <v/>
      </c>
      <c r="X24" s="110" t="str">
        <f t="shared" si="7"/>
        <v/>
      </c>
      <c r="Y24" s="23">
        <f t="shared" si="8"/>
        <v>0</v>
      </c>
      <c r="Z24" s="111">
        <f t="shared" si="9"/>
        <v>0</v>
      </c>
      <c r="AA24" s="111">
        <f t="shared" si="10"/>
        <v>0</v>
      </c>
      <c r="AB24" s="23">
        <f t="shared" si="23"/>
        <v>0</v>
      </c>
      <c r="AC24" s="23">
        <f t="shared" si="11"/>
        <v>0</v>
      </c>
      <c r="AD24" s="85">
        <f t="shared" si="12"/>
        <v>0</v>
      </c>
      <c r="AE24" s="85">
        <f t="shared" si="13"/>
        <v>0</v>
      </c>
      <c r="AF24" s="85">
        <f t="shared" si="14"/>
        <v>0</v>
      </c>
      <c r="AG24" s="85">
        <f t="shared" si="15"/>
        <v>0</v>
      </c>
      <c r="AH24" s="85">
        <f t="shared" si="16"/>
        <v>0</v>
      </c>
      <c r="AI24" s="85">
        <f t="shared" si="17"/>
        <v>0</v>
      </c>
      <c r="AJ24" s="113">
        <f t="shared" si="18"/>
        <v>0</v>
      </c>
      <c r="AK24" s="113">
        <f t="shared" si="19"/>
        <v>0</v>
      </c>
      <c r="AL24" s="113">
        <f t="shared" si="20"/>
        <v>0</v>
      </c>
      <c r="AM24" s="113">
        <f t="shared" si="21"/>
        <v>0</v>
      </c>
      <c r="AN24" s="24"/>
      <c r="AO24" s="18"/>
      <c r="AP24" s="25"/>
      <c r="AQ24" s="18"/>
    </row>
    <row r="25" spans="1:43" s="86" customFormat="1" x14ac:dyDescent="0.2">
      <c r="A25" s="18"/>
      <c r="B25" s="18"/>
      <c r="C25" s="36" t="str">
        <f t="shared" si="1"/>
        <v/>
      </c>
      <c r="D25" s="37"/>
      <c r="E25" s="37"/>
      <c r="F25" s="20"/>
      <c r="G25" s="21"/>
      <c r="H25" s="20"/>
      <c r="I25" s="20"/>
      <c r="J25" s="20"/>
      <c r="K25" s="26"/>
      <c r="L25" s="19"/>
      <c r="M25" s="19"/>
      <c r="N25" s="27"/>
      <c r="O25" s="22"/>
      <c r="P25" s="28"/>
      <c r="Q25" s="28"/>
      <c r="R25" s="137">
        <f t="shared" si="2"/>
        <v>0</v>
      </c>
      <c r="S25" s="84">
        <f t="shared" si="22"/>
        <v>0</v>
      </c>
      <c r="T25" s="84">
        <f t="shared" si="3"/>
        <v>0</v>
      </c>
      <c r="U25" s="84">
        <f t="shared" si="4"/>
        <v>0</v>
      </c>
      <c r="V25" s="110" t="str">
        <f t="shared" si="5"/>
        <v/>
      </c>
      <c r="W25" s="110" t="str">
        <f t="shared" si="6"/>
        <v/>
      </c>
      <c r="X25" s="110" t="str">
        <f t="shared" si="7"/>
        <v/>
      </c>
      <c r="Y25" s="23">
        <f t="shared" si="8"/>
        <v>0</v>
      </c>
      <c r="Z25" s="111">
        <f t="shared" si="9"/>
        <v>0</v>
      </c>
      <c r="AA25" s="111">
        <f t="shared" si="10"/>
        <v>0</v>
      </c>
      <c r="AB25" s="23">
        <f t="shared" si="23"/>
        <v>0</v>
      </c>
      <c r="AC25" s="23">
        <f t="shared" si="11"/>
        <v>0</v>
      </c>
      <c r="AD25" s="85">
        <f t="shared" si="12"/>
        <v>0</v>
      </c>
      <c r="AE25" s="85">
        <f t="shared" si="13"/>
        <v>0</v>
      </c>
      <c r="AF25" s="85">
        <f t="shared" si="14"/>
        <v>0</v>
      </c>
      <c r="AG25" s="85">
        <f t="shared" si="15"/>
        <v>0</v>
      </c>
      <c r="AH25" s="85">
        <f t="shared" si="16"/>
        <v>0</v>
      </c>
      <c r="AI25" s="85">
        <f t="shared" si="17"/>
        <v>0</v>
      </c>
      <c r="AJ25" s="113">
        <f t="shared" si="18"/>
        <v>0</v>
      </c>
      <c r="AK25" s="113">
        <f t="shared" si="19"/>
        <v>0</v>
      </c>
      <c r="AL25" s="113">
        <f t="shared" si="20"/>
        <v>0</v>
      </c>
      <c r="AM25" s="113">
        <f t="shared" si="21"/>
        <v>0</v>
      </c>
      <c r="AN25" s="24"/>
      <c r="AO25" s="18"/>
      <c r="AP25" s="25"/>
      <c r="AQ25" s="18"/>
    </row>
    <row r="26" spans="1:43" s="86" customFormat="1" x14ac:dyDescent="0.2">
      <c r="A26" s="18"/>
      <c r="B26" s="18"/>
      <c r="C26" s="36" t="str">
        <f t="shared" si="1"/>
        <v/>
      </c>
      <c r="D26" s="37"/>
      <c r="E26" s="37"/>
      <c r="F26" s="20"/>
      <c r="G26" s="21"/>
      <c r="H26" s="20"/>
      <c r="I26" s="20"/>
      <c r="J26" s="20"/>
      <c r="K26" s="26"/>
      <c r="L26" s="19"/>
      <c r="M26" s="19"/>
      <c r="N26" s="27"/>
      <c r="O26" s="22"/>
      <c r="P26" s="28"/>
      <c r="Q26" s="28"/>
      <c r="R26" s="137">
        <f t="shared" si="2"/>
        <v>0</v>
      </c>
      <c r="S26" s="84">
        <f t="shared" si="22"/>
        <v>0</v>
      </c>
      <c r="T26" s="84">
        <f t="shared" si="3"/>
        <v>0</v>
      </c>
      <c r="U26" s="84">
        <f t="shared" si="4"/>
        <v>0</v>
      </c>
      <c r="V26" s="110" t="str">
        <f t="shared" si="5"/>
        <v/>
      </c>
      <c r="W26" s="110" t="str">
        <f t="shared" si="6"/>
        <v/>
      </c>
      <c r="X26" s="110" t="str">
        <f t="shared" si="7"/>
        <v/>
      </c>
      <c r="Y26" s="23">
        <f t="shared" si="8"/>
        <v>0</v>
      </c>
      <c r="Z26" s="111">
        <f t="shared" si="9"/>
        <v>0</v>
      </c>
      <c r="AA26" s="111">
        <f t="shared" si="10"/>
        <v>0</v>
      </c>
      <c r="AB26" s="23">
        <f t="shared" si="23"/>
        <v>0</v>
      </c>
      <c r="AC26" s="23">
        <f t="shared" si="11"/>
        <v>0</v>
      </c>
      <c r="AD26" s="85">
        <f t="shared" si="12"/>
        <v>0</v>
      </c>
      <c r="AE26" s="85">
        <f t="shared" si="13"/>
        <v>0</v>
      </c>
      <c r="AF26" s="85">
        <f t="shared" si="14"/>
        <v>0</v>
      </c>
      <c r="AG26" s="85">
        <f t="shared" si="15"/>
        <v>0</v>
      </c>
      <c r="AH26" s="85">
        <f t="shared" si="16"/>
        <v>0</v>
      </c>
      <c r="AI26" s="85">
        <f t="shared" si="17"/>
        <v>0</v>
      </c>
      <c r="AJ26" s="113">
        <f t="shared" si="18"/>
        <v>0</v>
      </c>
      <c r="AK26" s="113">
        <f t="shared" si="19"/>
        <v>0</v>
      </c>
      <c r="AL26" s="113">
        <f t="shared" si="20"/>
        <v>0</v>
      </c>
      <c r="AM26" s="113">
        <f t="shared" si="21"/>
        <v>0</v>
      </c>
      <c r="AN26" s="24"/>
      <c r="AO26" s="18"/>
      <c r="AP26" s="25"/>
      <c r="AQ26" s="18"/>
    </row>
    <row r="27" spans="1:43" s="86" customFormat="1" x14ac:dyDescent="0.2">
      <c r="A27" s="18"/>
      <c r="B27" s="18"/>
      <c r="C27" s="36" t="str">
        <f t="shared" si="1"/>
        <v/>
      </c>
      <c r="D27" s="37"/>
      <c r="E27" s="37"/>
      <c r="F27" s="20"/>
      <c r="G27" s="21"/>
      <c r="H27" s="20"/>
      <c r="I27" s="20"/>
      <c r="J27" s="20"/>
      <c r="K27" s="26"/>
      <c r="L27" s="19"/>
      <c r="M27" s="19"/>
      <c r="N27" s="27"/>
      <c r="O27" s="22"/>
      <c r="P27" s="28"/>
      <c r="Q27" s="28"/>
      <c r="R27" s="137">
        <f t="shared" si="2"/>
        <v>0</v>
      </c>
      <c r="S27" s="84">
        <f t="shared" si="22"/>
        <v>0</v>
      </c>
      <c r="T27" s="84">
        <f t="shared" si="3"/>
        <v>0</v>
      </c>
      <c r="U27" s="84">
        <f t="shared" si="4"/>
        <v>0</v>
      </c>
      <c r="V27" s="110" t="str">
        <f t="shared" si="5"/>
        <v/>
      </c>
      <c r="W27" s="110" t="str">
        <f t="shared" si="6"/>
        <v/>
      </c>
      <c r="X27" s="110" t="str">
        <f t="shared" si="7"/>
        <v/>
      </c>
      <c r="Y27" s="23">
        <f t="shared" si="8"/>
        <v>0</v>
      </c>
      <c r="Z27" s="111">
        <f t="shared" si="9"/>
        <v>0</v>
      </c>
      <c r="AA27" s="111">
        <f t="shared" si="10"/>
        <v>0</v>
      </c>
      <c r="AB27" s="23">
        <f t="shared" si="23"/>
        <v>0</v>
      </c>
      <c r="AC27" s="23">
        <f t="shared" si="11"/>
        <v>0</v>
      </c>
      <c r="AD27" s="85">
        <f t="shared" si="12"/>
        <v>0</v>
      </c>
      <c r="AE27" s="85">
        <f t="shared" si="13"/>
        <v>0</v>
      </c>
      <c r="AF27" s="85">
        <f t="shared" si="14"/>
        <v>0</v>
      </c>
      <c r="AG27" s="85">
        <f t="shared" si="15"/>
        <v>0</v>
      </c>
      <c r="AH27" s="85">
        <f t="shared" si="16"/>
        <v>0</v>
      </c>
      <c r="AI27" s="85">
        <f t="shared" si="17"/>
        <v>0</v>
      </c>
      <c r="AJ27" s="113">
        <f t="shared" si="18"/>
        <v>0</v>
      </c>
      <c r="AK27" s="113">
        <f t="shared" si="19"/>
        <v>0</v>
      </c>
      <c r="AL27" s="113">
        <f t="shared" si="20"/>
        <v>0</v>
      </c>
      <c r="AM27" s="113">
        <f t="shared" si="21"/>
        <v>0</v>
      </c>
      <c r="AN27" s="24"/>
      <c r="AO27" s="18"/>
      <c r="AP27" s="25"/>
      <c r="AQ27" s="18"/>
    </row>
    <row r="28" spans="1:43" s="86" customFormat="1" x14ac:dyDescent="0.2">
      <c r="A28" s="18"/>
      <c r="B28" s="18"/>
      <c r="C28" s="36" t="str">
        <f t="shared" si="1"/>
        <v/>
      </c>
      <c r="D28" s="37"/>
      <c r="E28" s="37"/>
      <c r="F28" s="20"/>
      <c r="G28" s="21"/>
      <c r="H28" s="20"/>
      <c r="I28" s="20"/>
      <c r="J28" s="20"/>
      <c r="K28" s="26"/>
      <c r="L28" s="19"/>
      <c r="M28" s="19"/>
      <c r="N28" s="27"/>
      <c r="O28" s="22"/>
      <c r="P28" s="28"/>
      <c r="Q28" s="28"/>
      <c r="R28" s="137">
        <f t="shared" si="2"/>
        <v>0</v>
      </c>
      <c r="S28" s="84">
        <f t="shared" si="22"/>
        <v>0</v>
      </c>
      <c r="T28" s="84">
        <f t="shared" si="3"/>
        <v>0</v>
      </c>
      <c r="U28" s="84">
        <f t="shared" si="4"/>
        <v>0</v>
      </c>
      <c r="V28" s="110" t="str">
        <f t="shared" si="5"/>
        <v/>
      </c>
      <c r="W28" s="110" t="str">
        <f t="shared" si="6"/>
        <v/>
      </c>
      <c r="X28" s="110" t="str">
        <f t="shared" si="7"/>
        <v/>
      </c>
      <c r="Y28" s="23">
        <f t="shared" si="8"/>
        <v>0</v>
      </c>
      <c r="Z28" s="111">
        <f t="shared" si="9"/>
        <v>0</v>
      </c>
      <c r="AA28" s="111">
        <f t="shared" si="10"/>
        <v>0</v>
      </c>
      <c r="AB28" s="23">
        <f t="shared" si="23"/>
        <v>0</v>
      </c>
      <c r="AC28" s="23">
        <f t="shared" si="11"/>
        <v>0</v>
      </c>
      <c r="AD28" s="85">
        <f t="shared" si="12"/>
        <v>0</v>
      </c>
      <c r="AE28" s="85">
        <f t="shared" si="13"/>
        <v>0</v>
      </c>
      <c r="AF28" s="85">
        <f t="shared" si="14"/>
        <v>0</v>
      </c>
      <c r="AG28" s="85">
        <f t="shared" si="15"/>
        <v>0</v>
      </c>
      <c r="AH28" s="85">
        <f t="shared" si="16"/>
        <v>0</v>
      </c>
      <c r="AI28" s="85">
        <f t="shared" si="17"/>
        <v>0</v>
      </c>
      <c r="AJ28" s="113">
        <f t="shared" si="18"/>
        <v>0</v>
      </c>
      <c r="AK28" s="113">
        <f t="shared" si="19"/>
        <v>0</v>
      </c>
      <c r="AL28" s="113">
        <f t="shared" si="20"/>
        <v>0</v>
      </c>
      <c r="AM28" s="113">
        <f t="shared" si="21"/>
        <v>0</v>
      </c>
      <c r="AN28" s="24"/>
      <c r="AO28" s="18"/>
      <c r="AP28" s="25"/>
      <c r="AQ28" s="18"/>
    </row>
    <row r="29" spans="1:43" s="86" customFormat="1" x14ac:dyDescent="0.2">
      <c r="A29" s="18"/>
      <c r="B29" s="18"/>
      <c r="C29" s="36" t="str">
        <f t="shared" si="1"/>
        <v/>
      </c>
      <c r="D29" s="37"/>
      <c r="E29" s="37"/>
      <c r="F29" s="20"/>
      <c r="G29" s="21"/>
      <c r="H29" s="20"/>
      <c r="I29" s="20"/>
      <c r="J29" s="20"/>
      <c r="K29" s="26"/>
      <c r="L29" s="19"/>
      <c r="M29" s="19"/>
      <c r="N29" s="27"/>
      <c r="O29" s="22"/>
      <c r="P29" s="28"/>
      <c r="Q29" s="28"/>
      <c r="R29" s="137">
        <f t="shared" si="2"/>
        <v>0</v>
      </c>
      <c r="S29" s="84">
        <f t="shared" si="22"/>
        <v>0</v>
      </c>
      <c r="T29" s="84">
        <f t="shared" si="3"/>
        <v>0</v>
      </c>
      <c r="U29" s="84">
        <f t="shared" si="4"/>
        <v>0</v>
      </c>
      <c r="V29" s="110" t="str">
        <f t="shared" si="5"/>
        <v/>
      </c>
      <c r="W29" s="110" t="str">
        <f t="shared" si="6"/>
        <v/>
      </c>
      <c r="X29" s="110" t="str">
        <f t="shared" si="7"/>
        <v/>
      </c>
      <c r="Y29" s="23">
        <f t="shared" si="8"/>
        <v>0</v>
      </c>
      <c r="Z29" s="111">
        <f t="shared" si="9"/>
        <v>0</v>
      </c>
      <c r="AA29" s="111">
        <f t="shared" si="10"/>
        <v>0</v>
      </c>
      <c r="AB29" s="23">
        <f t="shared" si="23"/>
        <v>0</v>
      </c>
      <c r="AC29" s="23">
        <f t="shared" si="11"/>
        <v>0</v>
      </c>
      <c r="AD29" s="85">
        <f t="shared" si="12"/>
        <v>0</v>
      </c>
      <c r="AE29" s="85">
        <f t="shared" si="13"/>
        <v>0</v>
      </c>
      <c r="AF29" s="85">
        <f t="shared" si="14"/>
        <v>0</v>
      </c>
      <c r="AG29" s="85">
        <f t="shared" si="15"/>
        <v>0</v>
      </c>
      <c r="AH29" s="85">
        <f t="shared" si="16"/>
        <v>0</v>
      </c>
      <c r="AI29" s="85">
        <f t="shared" si="17"/>
        <v>0</v>
      </c>
      <c r="AJ29" s="113">
        <f t="shared" si="18"/>
        <v>0</v>
      </c>
      <c r="AK29" s="113">
        <f t="shared" si="19"/>
        <v>0</v>
      </c>
      <c r="AL29" s="113">
        <f t="shared" si="20"/>
        <v>0</v>
      </c>
      <c r="AM29" s="113">
        <f t="shared" si="21"/>
        <v>0</v>
      </c>
      <c r="AN29" s="24"/>
      <c r="AO29" s="18"/>
      <c r="AP29" s="25"/>
      <c r="AQ29" s="18"/>
    </row>
    <row r="30" spans="1:43" s="86" customFormat="1" x14ac:dyDescent="0.2">
      <c r="A30" s="18"/>
      <c r="B30" s="18"/>
      <c r="C30" s="36" t="str">
        <f t="shared" si="1"/>
        <v/>
      </c>
      <c r="D30" s="37"/>
      <c r="E30" s="37"/>
      <c r="F30" s="20"/>
      <c r="G30" s="21"/>
      <c r="H30" s="20"/>
      <c r="I30" s="20"/>
      <c r="J30" s="20"/>
      <c r="K30" s="26"/>
      <c r="L30" s="19"/>
      <c r="M30" s="19"/>
      <c r="N30" s="27"/>
      <c r="O30" s="22"/>
      <c r="P30" s="28"/>
      <c r="Q30" s="28"/>
      <c r="R30" s="137">
        <f t="shared" si="2"/>
        <v>0</v>
      </c>
      <c r="S30" s="84">
        <f t="shared" si="22"/>
        <v>0</v>
      </c>
      <c r="T30" s="84">
        <f t="shared" si="3"/>
        <v>0</v>
      </c>
      <c r="U30" s="84">
        <f t="shared" si="4"/>
        <v>0</v>
      </c>
      <c r="V30" s="110" t="str">
        <f t="shared" si="5"/>
        <v/>
      </c>
      <c r="W30" s="110" t="str">
        <f t="shared" si="6"/>
        <v/>
      </c>
      <c r="X30" s="110" t="str">
        <f t="shared" si="7"/>
        <v/>
      </c>
      <c r="Y30" s="23">
        <f t="shared" si="8"/>
        <v>0</v>
      </c>
      <c r="Z30" s="111">
        <f t="shared" si="9"/>
        <v>0</v>
      </c>
      <c r="AA30" s="111">
        <f t="shared" si="10"/>
        <v>0</v>
      </c>
      <c r="AB30" s="23">
        <f t="shared" si="23"/>
        <v>0</v>
      </c>
      <c r="AC30" s="23">
        <f t="shared" si="11"/>
        <v>0</v>
      </c>
      <c r="AD30" s="85">
        <f t="shared" si="12"/>
        <v>0</v>
      </c>
      <c r="AE30" s="85">
        <f t="shared" si="13"/>
        <v>0</v>
      </c>
      <c r="AF30" s="85">
        <f t="shared" si="14"/>
        <v>0</v>
      </c>
      <c r="AG30" s="85">
        <f t="shared" si="15"/>
        <v>0</v>
      </c>
      <c r="AH30" s="85">
        <f t="shared" si="16"/>
        <v>0</v>
      </c>
      <c r="AI30" s="85">
        <f t="shared" si="17"/>
        <v>0</v>
      </c>
      <c r="AJ30" s="113">
        <f t="shared" si="18"/>
        <v>0</v>
      </c>
      <c r="AK30" s="113">
        <f t="shared" si="19"/>
        <v>0</v>
      </c>
      <c r="AL30" s="113">
        <f t="shared" si="20"/>
        <v>0</v>
      </c>
      <c r="AM30" s="113">
        <f t="shared" si="21"/>
        <v>0</v>
      </c>
      <c r="AN30" s="24"/>
      <c r="AO30" s="18"/>
      <c r="AP30" s="25"/>
      <c r="AQ30" s="18"/>
    </row>
    <row r="31" spans="1:43" s="86" customFormat="1" x14ac:dyDescent="0.2">
      <c r="A31" s="18"/>
      <c r="B31" s="18"/>
      <c r="C31" s="36" t="str">
        <f t="shared" si="1"/>
        <v/>
      </c>
      <c r="D31" s="37"/>
      <c r="E31" s="37"/>
      <c r="F31" s="20"/>
      <c r="G31" s="21"/>
      <c r="H31" s="20"/>
      <c r="I31" s="20"/>
      <c r="J31" s="20"/>
      <c r="K31" s="26"/>
      <c r="L31" s="19"/>
      <c r="M31" s="19"/>
      <c r="N31" s="27"/>
      <c r="O31" s="22"/>
      <c r="P31" s="28"/>
      <c r="Q31" s="28"/>
      <c r="R31" s="137">
        <f t="shared" si="2"/>
        <v>0</v>
      </c>
      <c r="S31" s="84">
        <f t="shared" si="22"/>
        <v>0</v>
      </c>
      <c r="T31" s="84">
        <f t="shared" si="3"/>
        <v>0</v>
      </c>
      <c r="U31" s="84">
        <f t="shared" si="4"/>
        <v>0</v>
      </c>
      <c r="V31" s="110" t="str">
        <f t="shared" si="5"/>
        <v/>
      </c>
      <c r="W31" s="110" t="str">
        <f t="shared" si="6"/>
        <v/>
      </c>
      <c r="X31" s="110" t="str">
        <f t="shared" si="7"/>
        <v/>
      </c>
      <c r="Y31" s="23">
        <f t="shared" si="8"/>
        <v>0</v>
      </c>
      <c r="Z31" s="111">
        <f t="shared" si="9"/>
        <v>0</v>
      </c>
      <c r="AA31" s="111">
        <f t="shared" si="10"/>
        <v>0</v>
      </c>
      <c r="AB31" s="23">
        <f t="shared" si="23"/>
        <v>0</v>
      </c>
      <c r="AC31" s="23">
        <f t="shared" si="11"/>
        <v>0</v>
      </c>
      <c r="AD31" s="85">
        <f t="shared" si="12"/>
        <v>0</v>
      </c>
      <c r="AE31" s="85">
        <f t="shared" si="13"/>
        <v>0</v>
      </c>
      <c r="AF31" s="85">
        <f t="shared" si="14"/>
        <v>0</v>
      </c>
      <c r="AG31" s="85">
        <f t="shared" si="15"/>
        <v>0</v>
      </c>
      <c r="AH31" s="85">
        <f t="shared" si="16"/>
        <v>0</v>
      </c>
      <c r="AI31" s="85">
        <f t="shared" si="17"/>
        <v>0</v>
      </c>
      <c r="AJ31" s="113">
        <f t="shared" si="18"/>
        <v>0</v>
      </c>
      <c r="AK31" s="113">
        <f t="shared" si="19"/>
        <v>0</v>
      </c>
      <c r="AL31" s="113">
        <f t="shared" si="20"/>
        <v>0</v>
      </c>
      <c r="AM31" s="113">
        <f t="shared" si="21"/>
        <v>0</v>
      </c>
      <c r="AN31" s="24"/>
      <c r="AO31" s="18"/>
      <c r="AP31" s="25"/>
      <c r="AQ31" s="18"/>
    </row>
    <row r="32" spans="1:43" s="86" customFormat="1" x14ac:dyDescent="0.2">
      <c r="A32" s="18"/>
      <c r="B32" s="18"/>
      <c r="C32" s="36" t="str">
        <f t="shared" si="1"/>
        <v/>
      </c>
      <c r="D32" s="37"/>
      <c r="E32" s="37"/>
      <c r="F32" s="20"/>
      <c r="G32" s="21"/>
      <c r="H32" s="20"/>
      <c r="I32" s="20"/>
      <c r="J32" s="20"/>
      <c r="K32" s="26"/>
      <c r="L32" s="19"/>
      <c r="M32" s="19"/>
      <c r="N32" s="27"/>
      <c r="O32" s="22"/>
      <c r="P32" s="28"/>
      <c r="Q32" s="28"/>
      <c r="R32" s="137">
        <f t="shared" si="2"/>
        <v>0</v>
      </c>
      <c r="S32" s="84">
        <f t="shared" si="22"/>
        <v>0</v>
      </c>
      <c r="T32" s="84">
        <f t="shared" si="3"/>
        <v>0</v>
      </c>
      <c r="U32" s="84">
        <f t="shared" si="4"/>
        <v>0</v>
      </c>
      <c r="V32" s="110" t="str">
        <f t="shared" si="5"/>
        <v/>
      </c>
      <c r="W32" s="110" t="str">
        <f t="shared" si="6"/>
        <v/>
      </c>
      <c r="X32" s="110" t="str">
        <f t="shared" si="7"/>
        <v/>
      </c>
      <c r="Y32" s="23">
        <f t="shared" si="8"/>
        <v>0</v>
      </c>
      <c r="Z32" s="111">
        <f t="shared" si="9"/>
        <v>0</v>
      </c>
      <c r="AA32" s="111">
        <f t="shared" si="10"/>
        <v>0</v>
      </c>
      <c r="AB32" s="23">
        <f t="shared" si="23"/>
        <v>0</v>
      </c>
      <c r="AC32" s="23">
        <f t="shared" si="11"/>
        <v>0</v>
      </c>
      <c r="AD32" s="85">
        <f t="shared" si="12"/>
        <v>0</v>
      </c>
      <c r="AE32" s="85">
        <f t="shared" si="13"/>
        <v>0</v>
      </c>
      <c r="AF32" s="85">
        <f t="shared" si="14"/>
        <v>0</v>
      </c>
      <c r="AG32" s="85">
        <f t="shared" si="15"/>
        <v>0</v>
      </c>
      <c r="AH32" s="85">
        <f t="shared" si="16"/>
        <v>0</v>
      </c>
      <c r="AI32" s="85">
        <f t="shared" si="17"/>
        <v>0</v>
      </c>
      <c r="AJ32" s="113">
        <f t="shared" si="18"/>
        <v>0</v>
      </c>
      <c r="AK32" s="113">
        <f t="shared" si="19"/>
        <v>0</v>
      </c>
      <c r="AL32" s="113">
        <f t="shared" si="20"/>
        <v>0</v>
      </c>
      <c r="AM32" s="113">
        <f t="shared" si="21"/>
        <v>0</v>
      </c>
      <c r="AN32" s="24"/>
      <c r="AO32" s="18"/>
      <c r="AP32" s="25"/>
      <c r="AQ32" s="18"/>
    </row>
    <row r="33" spans="1:43" s="86" customFormat="1" x14ac:dyDescent="0.2">
      <c r="A33" s="18"/>
      <c r="B33" s="18"/>
      <c r="C33" s="36" t="str">
        <f t="shared" si="1"/>
        <v/>
      </c>
      <c r="D33" s="37"/>
      <c r="E33" s="37"/>
      <c r="F33" s="20"/>
      <c r="G33" s="21"/>
      <c r="H33" s="20"/>
      <c r="I33" s="20"/>
      <c r="J33" s="20"/>
      <c r="K33" s="26"/>
      <c r="L33" s="19"/>
      <c r="M33" s="19"/>
      <c r="N33" s="27"/>
      <c r="O33" s="22"/>
      <c r="P33" s="28"/>
      <c r="Q33" s="28"/>
      <c r="R33" s="137">
        <f t="shared" si="2"/>
        <v>0</v>
      </c>
      <c r="S33" s="84">
        <f t="shared" si="22"/>
        <v>0</v>
      </c>
      <c r="T33" s="84">
        <f t="shared" si="3"/>
        <v>0</v>
      </c>
      <c r="U33" s="84">
        <f t="shared" si="4"/>
        <v>0</v>
      </c>
      <c r="V33" s="110" t="str">
        <f t="shared" si="5"/>
        <v/>
      </c>
      <c r="W33" s="110" t="str">
        <f t="shared" si="6"/>
        <v/>
      </c>
      <c r="X33" s="110" t="str">
        <f t="shared" si="7"/>
        <v/>
      </c>
      <c r="Y33" s="23">
        <f t="shared" si="8"/>
        <v>0</v>
      </c>
      <c r="Z33" s="111">
        <f t="shared" si="9"/>
        <v>0</v>
      </c>
      <c r="AA33" s="111">
        <f t="shared" si="10"/>
        <v>0</v>
      </c>
      <c r="AB33" s="23">
        <f t="shared" si="23"/>
        <v>0</v>
      </c>
      <c r="AC33" s="23">
        <f t="shared" si="11"/>
        <v>0</v>
      </c>
      <c r="AD33" s="85">
        <f t="shared" si="12"/>
        <v>0</v>
      </c>
      <c r="AE33" s="85">
        <f t="shared" si="13"/>
        <v>0</v>
      </c>
      <c r="AF33" s="85">
        <f t="shared" si="14"/>
        <v>0</v>
      </c>
      <c r="AG33" s="85">
        <f t="shared" si="15"/>
        <v>0</v>
      </c>
      <c r="AH33" s="85">
        <f t="shared" si="16"/>
        <v>0</v>
      </c>
      <c r="AI33" s="85">
        <f t="shared" si="17"/>
        <v>0</v>
      </c>
      <c r="AJ33" s="113">
        <f t="shared" si="18"/>
        <v>0</v>
      </c>
      <c r="AK33" s="113">
        <f t="shared" si="19"/>
        <v>0</v>
      </c>
      <c r="AL33" s="113">
        <f t="shared" si="20"/>
        <v>0</v>
      </c>
      <c r="AM33" s="113">
        <f t="shared" si="21"/>
        <v>0</v>
      </c>
      <c r="AN33" s="24"/>
      <c r="AO33" s="18"/>
      <c r="AP33" s="25"/>
      <c r="AQ33" s="18"/>
    </row>
    <row r="34" spans="1:43" s="86" customFormat="1" x14ac:dyDescent="0.2">
      <c r="A34" s="18"/>
      <c r="B34" s="18"/>
      <c r="C34" s="36" t="str">
        <f t="shared" si="1"/>
        <v/>
      </c>
      <c r="D34" s="37"/>
      <c r="E34" s="37"/>
      <c r="F34" s="20"/>
      <c r="G34" s="21"/>
      <c r="H34" s="20"/>
      <c r="I34" s="20"/>
      <c r="J34" s="20"/>
      <c r="K34" s="26"/>
      <c r="L34" s="19"/>
      <c r="M34" s="19"/>
      <c r="N34" s="27"/>
      <c r="O34" s="22"/>
      <c r="P34" s="28"/>
      <c r="Q34" s="28"/>
      <c r="R34" s="137">
        <f t="shared" si="2"/>
        <v>0</v>
      </c>
      <c r="S34" s="84">
        <f t="shared" si="22"/>
        <v>0</v>
      </c>
      <c r="T34" s="84">
        <f t="shared" si="3"/>
        <v>0</v>
      </c>
      <c r="U34" s="84">
        <f t="shared" si="4"/>
        <v>0</v>
      </c>
      <c r="V34" s="110" t="str">
        <f t="shared" si="5"/>
        <v/>
      </c>
      <c r="W34" s="110" t="str">
        <f t="shared" si="6"/>
        <v/>
      </c>
      <c r="X34" s="110" t="str">
        <f t="shared" si="7"/>
        <v/>
      </c>
      <c r="Y34" s="23">
        <f t="shared" si="8"/>
        <v>0</v>
      </c>
      <c r="Z34" s="111">
        <f t="shared" si="9"/>
        <v>0</v>
      </c>
      <c r="AA34" s="111">
        <f t="shared" si="10"/>
        <v>0</v>
      </c>
      <c r="AB34" s="23">
        <f t="shared" si="23"/>
        <v>0</v>
      </c>
      <c r="AC34" s="23">
        <f t="shared" si="11"/>
        <v>0</v>
      </c>
      <c r="AD34" s="85">
        <f t="shared" si="12"/>
        <v>0</v>
      </c>
      <c r="AE34" s="85">
        <f t="shared" si="13"/>
        <v>0</v>
      </c>
      <c r="AF34" s="85">
        <f t="shared" si="14"/>
        <v>0</v>
      </c>
      <c r="AG34" s="85">
        <f t="shared" si="15"/>
        <v>0</v>
      </c>
      <c r="AH34" s="85">
        <f t="shared" si="16"/>
        <v>0</v>
      </c>
      <c r="AI34" s="85">
        <f t="shared" si="17"/>
        <v>0</v>
      </c>
      <c r="AJ34" s="113">
        <f t="shared" si="18"/>
        <v>0</v>
      </c>
      <c r="AK34" s="113">
        <f t="shared" si="19"/>
        <v>0</v>
      </c>
      <c r="AL34" s="113">
        <f t="shared" si="20"/>
        <v>0</v>
      </c>
      <c r="AM34" s="113">
        <f t="shared" si="21"/>
        <v>0</v>
      </c>
      <c r="AN34" s="24"/>
      <c r="AO34" s="18"/>
      <c r="AP34" s="25"/>
      <c r="AQ34" s="18"/>
    </row>
    <row r="35" spans="1:43" s="86" customFormat="1" x14ac:dyDescent="0.2">
      <c r="A35" s="18"/>
      <c r="B35" s="18"/>
      <c r="C35" s="36" t="str">
        <f t="shared" si="1"/>
        <v/>
      </c>
      <c r="D35" s="37"/>
      <c r="E35" s="37"/>
      <c r="F35" s="20"/>
      <c r="G35" s="21"/>
      <c r="H35" s="20"/>
      <c r="I35" s="20"/>
      <c r="J35" s="20"/>
      <c r="K35" s="26"/>
      <c r="L35" s="19"/>
      <c r="M35" s="19"/>
      <c r="N35" s="27"/>
      <c r="O35" s="22"/>
      <c r="P35" s="28"/>
      <c r="Q35" s="28"/>
      <c r="R35" s="137">
        <f t="shared" si="2"/>
        <v>0</v>
      </c>
      <c r="S35" s="84">
        <f t="shared" si="22"/>
        <v>0</v>
      </c>
      <c r="T35" s="84">
        <f t="shared" si="3"/>
        <v>0</v>
      </c>
      <c r="U35" s="84">
        <f t="shared" si="4"/>
        <v>0</v>
      </c>
      <c r="V35" s="110" t="str">
        <f t="shared" si="5"/>
        <v/>
      </c>
      <c r="W35" s="110" t="str">
        <f t="shared" si="6"/>
        <v/>
      </c>
      <c r="X35" s="110" t="str">
        <f t="shared" si="7"/>
        <v/>
      </c>
      <c r="Y35" s="23">
        <f t="shared" si="8"/>
        <v>0</v>
      </c>
      <c r="Z35" s="111">
        <f t="shared" si="9"/>
        <v>0</v>
      </c>
      <c r="AA35" s="111">
        <f t="shared" si="10"/>
        <v>0</v>
      </c>
      <c r="AB35" s="23">
        <f t="shared" si="23"/>
        <v>0</v>
      </c>
      <c r="AC35" s="23">
        <f t="shared" si="11"/>
        <v>0</v>
      </c>
      <c r="AD35" s="85">
        <f t="shared" si="12"/>
        <v>0</v>
      </c>
      <c r="AE35" s="85">
        <f t="shared" si="13"/>
        <v>0</v>
      </c>
      <c r="AF35" s="85">
        <f t="shared" si="14"/>
        <v>0</v>
      </c>
      <c r="AG35" s="85">
        <f t="shared" si="15"/>
        <v>0</v>
      </c>
      <c r="AH35" s="85">
        <f t="shared" si="16"/>
        <v>0</v>
      </c>
      <c r="AI35" s="85">
        <f t="shared" si="17"/>
        <v>0</v>
      </c>
      <c r="AJ35" s="113">
        <f t="shared" si="18"/>
        <v>0</v>
      </c>
      <c r="AK35" s="113">
        <f t="shared" si="19"/>
        <v>0</v>
      </c>
      <c r="AL35" s="113">
        <f t="shared" si="20"/>
        <v>0</v>
      </c>
      <c r="AM35" s="113">
        <f t="shared" si="21"/>
        <v>0</v>
      </c>
      <c r="AN35" s="24"/>
      <c r="AO35" s="18"/>
      <c r="AP35" s="25"/>
      <c r="AQ35" s="18"/>
    </row>
    <row r="36" spans="1:43" s="86" customFormat="1" x14ac:dyDescent="0.2">
      <c r="A36" s="18"/>
      <c r="B36" s="18"/>
      <c r="C36" s="36" t="str">
        <f t="shared" si="1"/>
        <v/>
      </c>
      <c r="D36" s="37"/>
      <c r="E36" s="37"/>
      <c r="F36" s="20"/>
      <c r="G36" s="21"/>
      <c r="H36" s="20"/>
      <c r="I36" s="20"/>
      <c r="J36" s="20"/>
      <c r="K36" s="26"/>
      <c r="L36" s="19"/>
      <c r="M36" s="19"/>
      <c r="N36" s="27"/>
      <c r="O36" s="22"/>
      <c r="P36" s="28"/>
      <c r="Q36" s="28"/>
      <c r="R36" s="137">
        <f t="shared" si="2"/>
        <v>0</v>
      </c>
      <c r="S36" s="84">
        <f t="shared" si="22"/>
        <v>0</v>
      </c>
      <c r="T36" s="84">
        <f t="shared" si="3"/>
        <v>0</v>
      </c>
      <c r="U36" s="84">
        <f t="shared" si="4"/>
        <v>0</v>
      </c>
      <c r="V36" s="110" t="str">
        <f t="shared" si="5"/>
        <v/>
      </c>
      <c r="W36" s="110" t="str">
        <f t="shared" si="6"/>
        <v/>
      </c>
      <c r="X36" s="110" t="str">
        <f t="shared" si="7"/>
        <v/>
      </c>
      <c r="Y36" s="23">
        <f t="shared" si="8"/>
        <v>0</v>
      </c>
      <c r="Z36" s="111">
        <f t="shared" si="9"/>
        <v>0</v>
      </c>
      <c r="AA36" s="111">
        <f t="shared" si="10"/>
        <v>0</v>
      </c>
      <c r="AB36" s="23">
        <f t="shared" si="23"/>
        <v>0</v>
      </c>
      <c r="AC36" s="23">
        <f t="shared" si="11"/>
        <v>0</v>
      </c>
      <c r="AD36" s="85">
        <f t="shared" si="12"/>
        <v>0</v>
      </c>
      <c r="AE36" s="85">
        <f t="shared" si="13"/>
        <v>0</v>
      </c>
      <c r="AF36" s="85">
        <f t="shared" si="14"/>
        <v>0</v>
      </c>
      <c r="AG36" s="85">
        <f t="shared" si="15"/>
        <v>0</v>
      </c>
      <c r="AH36" s="85">
        <f t="shared" si="16"/>
        <v>0</v>
      </c>
      <c r="AI36" s="85">
        <f t="shared" si="17"/>
        <v>0</v>
      </c>
      <c r="AJ36" s="113">
        <f t="shared" si="18"/>
        <v>0</v>
      </c>
      <c r="AK36" s="113">
        <f t="shared" si="19"/>
        <v>0</v>
      </c>
      <c r="AL36" s="113">
        <f t="shared" si="20"/>
        <v>0</v>
      </c>
      <c r="AM36" s="113">
        <f t="shared" si="21"/>
        <v>0</v>
      </c>
      <c r="AN36" s="24"/>
      <c r="AO36" s="18"/>
      <c r="AP36" s="25"/>
      <c r="AQ36" s="18"/>
    </row>
    <row r="37" spans="1:43" s="86" customFormat="1" x14ac:dyDescent="0.2">
      <c r="A37" s="18"/>
      <c r="B37" s="18"/>
      <c r="C37" s="36" t="str">
        <f t="shared" si="1"/>
        <v/>
      </c>
      <c r="D37" s="37"/>
      <c r="E37" s="37"/>
      <c r="F37" s="20"/>
      <c r="G37" s="21"/>
      <c r="H37" s="20"/>
      <c r="I37" s="20"/>
      <c r="J37" s="20"/>
      <c r="K37" s="26"/>
      <c r="L37" s="19"/>
      <c r="M37" s="19"/>
      <c r="N37" s="27"/>
      <c r="O37" s="22"/>
      <c r="P37" s="28"/>
      <c r="Q37" s="28"/>
      <c r="R37" s="137">
        <f t="shared" si="2"/>
        <v>0</v>
      </c>
      <c r="S37" s="84">
        <f t="shared" si="22"/>
        <v>0</v>
      </c>
      <c r="T37" s="84">
        <f t="shared" si="3"/>
        <v>0</v>
      </c>
      <c r="U37" s="84">
        <f t="shared" si="4"/>
        <v>0</v>
      </c>
      <c r="V37" s="110" t="str">
        <f t="shared" si="5"/>
        <v/>
      </c>
      <c r="W37" s="110" t="str">
        <f t="shared" si="6"/>
        <v/>
      </c>
      <c r="X37" s="110" t="str">
        <f t="shared" si="7"/>
        <v/>
      </c>
      <c r="Y37" s="23">
        <f t="shared" si="8"/>
        <v>0</v>
      </c>
      <c r="Z37" s="111">
        <f t="shared" si="9"/>
        <v>0</v>
      </c>
      <c r="AA37" s="111">
        <f t="shared" si="10"/>
        <v>0</v>
      </c>
      <c r="AB37" s="23">
        <f t="shared" si="23"/>
        <v>0</v>
      </c>
      <c r="AC37" s="23">
        <f t="shared" si="11"/>
        <v>0</v>
      </c>
      <c r="AD37" s="85">
        <f t="shared" si="12"/>
        <v>0</v>
      </c>
      <c r="AE37" s="85">
        <f t="shared" si="13"/>
        <v>0</v>
      </c>
      <c r="AF37" s="85">
        <f t="shared" si="14"/>
        <v>0</v>
      </c>
      <c r="AG37" s="85">
        <f t="shared" si="15"/>
        <v>0</v>
      </c>
      <c r="AH37" s="85">
        <f t="shared" si="16"/>
        <v>0</v>
      </c>
      <c r="AI37" s="85">
        <f t="shared" si="17"/>
        <v>0</v>
      </c>
      <c r="AJ37" s="113">
        <f t="shared" si="18"/>
        <v>0</v>
      </c>
      <c r="AK37" s="113">
        <f t="shared" si="19"/>
        <v>0</v>
      </c>
      <c r="AL37" s="113">
        <f t="shared" si="20"/>
        <v>0</v>
      </c>
      <c r="AM37" s="113">
        <f t="shared" si="21"/>
        <v>0</v>
      </c>
      <c r="AN37" s="24"/>
      <c r="AO37" s="18"/>
      <c r="AP37" s="25"/>
      <c r="AQ37" s="18"/>
    </row>
    <row r="38" spans="1:43" s="86" customFormat="1" x14ac:dyDescent="0.2">
      <c r="A38" s="18"/>
      <c r="B38" s="18"/>
      <c r="C38" s="36" t="str">
        <f t="shared" si="1"/>
        <v/>
      </c>
      <c r="D38" s="37"/>
      <c r="E38" s="37"/>
      <c r="F38" s="20"/>
      <c r="G38" s="21"/>
      <c r="H38" s="20"/>
      <c r="I38" s="20"/>
      <c r="J38" s="20"/>
      <c r="K38" s="26"/>
      <c r="L38" s="19"/>
      <c r="M38" s="19"/>
      <c r="N38" s="27"/>
      <c r="O38" s="22"/>
      <c r="P38" s="28"/>
      <c r="Q38" s="28"/>
      <c r="R38" s="137">
        <f t="shared" si="2"/>
        <v>0</v>
      </c>
      <c r="S38" s="84">
        <f t="shared" si="22"/>
        <v>0</v>
      </c>
      <c r="T38" s="84">
        <f t="shared" si="3"/>
        <v>0</v>
      </c>
      <c r="U38" s="84">
        <f t="shared" si="4"/>
        <v>0</v>
      </c>
      <c r="V38" s="110" t="str">
        <f t="shared" si="5"/>
        <v/>
      </c>
      <c r="W38" s="110" t="str">
        <f t="shared" si="6"/>
        <v/>
      </c>
      <c r="X38" s="110" t="str">
        <f t="shared" si="7"/>
        <v/>
      </c>
      <c r="Y38" s="23">
        <f t="shared" si="8"/>
        <v>0</v>
      </c>
      <c r="Z38" s="111">
        <f t="shared" si="9"/>
        <v>0</v>
      </c>
      <c r="AA38" s="111">
        <f t="shared" si="10"/>
        <v>0</v>
      </c>
      <c r="AB38" s="23">
        <f t="shared" si="23"/>
        <v>0</v>
      </c>
      <c r="AC38" s="23">
        <f t="shared" si="11"/>
        <v>0</v>
      </c>
      <c r="AD38" s="85">
        <f t="shared" si="12"/>
        <v>0</v>
      </c>
      <c r="AE38" s="85">
        <f t="shared" si="13"/>
        <v>0</v>
      </c>
      <c r="AF38" s="85">
        <f t="shared" si="14"/>
        <v>0</v>
      </c>
      <c r="AG38" s="85">
        <f t="shared" si="15"/>
        <v>0</v>
      </c>
      <c r="AH38" s="85">
        <f t="shared" si="16"/>
        <v>0</v>
      </c>
      <c r="AI38" s="85">
        <f t="shared" si="17"/>
        <v>0</v>
      </c>
      <c r="AJ38" s="113">
        <f t="shared" si="18"/>
        <v>0</v>
      </c>
      <c r="AK38" s="113">
        <f t="shared" si="19"/>
        <v>0</v>
      </c>
      <c r="AL38" s="113">
        <f t="shared" si="20"/>
        <v>0</v>
      </c>
      <c r="AM38" s="113">
        <f t="shared" si="21"/>
        <v>0</v>
      </c>
      <c r="AN38" s="24"/>
      <c r="AO38" s="18"/>
      <c r="AP38" s="25"/>
      <c r="AQ38" s="18"/>
    </row>
    <row r="39" spans="1:43" s="86" customFormat="1" x14ac:dyDescent="0.2">
      <c r="A39" s="18"/>
      <c r="B39" s="18"/>
      <c r="C39" s="36" t="str">
        <f t="shared" si="1"/>
        <v/>
      </c>
      <c r="D39" s="37"/>
      <c r="E39" s="37"/>
      <c r="F39" s="20"/>
      <c r="G39" s="21"/>
      <c r="H39" s="20"/>
      <c r="I39" s="20"/>
      <c r="J39" s="20"/>
      <c r="K39" s="26"/>
      <c r="L39" s="19"/>
      <c r="M39" s="19"/>
      <c r="N39" s="27"/>
      <c r="O39" s="22"/>
      <c r="P39" s="28"/>
      <c r="Q39" s="28"/>
      <c r="R39" s="137">
        <f t="shared" si="2"/>
        <v>0</v>
      </c>
      <c r="S39" s="84">
        <f t="shared" si="22"/>
        <v>0</v>
      </c>
      <c r="T39" s="84">
        <f t="shared" si="3"/>
        <v>0</v>
      </c>
      <c r="U39" s="84">
        <f t="shared" si="4"/>
        <v>0</v>
      </c>
      <c r="V39" s="110" t="str">
        <f t="shared" si="5"/>
        <v/>
      </c>
      <c r="W39" s="110" t="str">
        <f t="shared" si="6"/>
        <v/>
      </c>
      <c r="X39" s="110" t="str">
        <f t="shared" si="7"/>
        <v/>
      </c>
      <c r="Y39" s="23">
        <f t="shared" si="8"/>
        <v>0</v>
      </c>
      <c r="Z39" s="111">
        <f t="shared" si="9"/>
        <v>0</v>
      </c>
      <c r="AA39" s="111">
        <f t="shared" si="10"/>
        <v>0</v>
      </c>
      <c r="AB39" s="23">
        <f t="shared" si="23"/>
        <v>0</v>
      </c>
      <c r="AC39" s="23">
        <f t="shared" si="11"/>
        <v>0</v>
      </c>
      <c r="AD39" s="85">
        <f t="shared" si="12"/>
        <v>0</v>
      </c>
      <c r="AE39" s="85">
        <f t="shared" si="13"/>
        <v>0</v>
      </c>
      <c r="AF39" s="85">
        <f t="shared" si="14"/>
        <v>0</v>
      </c>
      <c r="AG39" s="85">
        <f t="shared" si="15"/>
        <v>0</v>
      </c>
      <c r="AH39" s="85">
        <f t="shared" si="16"/>
        <v>0</v>
      </c>
      <c r="AI39" s="85">
        <f t="shared" si="17"/>
        <v>0</v>
      </c>
      <c r="AJ39" s="113">
        <f t="shared" si="18"/>
        <v>0</v>
      </c>
      <c r="AK39" s="113">
        <f t="shared" si="19"/>
        <v>0</v>
      </c>
      <c r="AL39" s="113">
        <f t="shared" si="20"/>
        <v>0</v>
      </c>
      <c r="AM39" s="113">
        <f t="shared" si="21"/>
        <v>0</v>
      </c>
      <c r="AN39" s="24"/>
      <c r="AO39" s="18"/>
      <c r="AP39" s="25"/>
      <c r="AQ39" s="18"/>
    </row>
    <row r="40" spans="1:43" s="86" customFormat="1" x14ac:dyDescent="0.2">
      <c r="A40" s="18"/>
      <c r="B40" s="18"/>
      <c r="C40" s="36" t="str">
        <f t="shared" si="1"/>
        <v/>
      </c>
      <c r="D40" s="37"/>
      <c r="E40" s="37"/>
      <c r="F40" s="20"/>
      <c r="G40" s="21"/>
      <c r="H40" s="20"/>
      <c r="I40" s="20"/>
      <c r="J40" s="20"/>
      <c r="K40" s="26"/>
      <c r="L40" s="19"/>
      <c r="M40" s="19"/>
      <c r="N40" s="27"/>
      <c r="O40" s="22"/>
      <c r="P40" s="28"/>
      <c r="Q40" s="28"/>
      <c r="R40" s="137">
        <f t="shared" si="2"/>
        <v>0</v>
      </c>
      <c r="S40" s="84">
        <f t="shared" si="22"/>
        <v>0</v>
      </c>
      <c r="T40" s="84">
        <f t="shared" si="3"/>
        <v>0</v>
      </c>
      <c r="U40" s="84">
        <f t="shared" si="4"/>
        <v>0</v>
      </c>
      <c r="V40" s="110" t="str">
        <f t="shared" si="5"/>
        <v/>
      </c>
      <c r="W40" s="110" t="str">
        <f t="shared" si="6"/>
        <v/>
      </c>
      <c r="X40" s="110" t="str">
        <f t="shared" si="7"/>
        <v/>
      </c>
      <c r="Y40" s="23">
        <f t="shared" si="8"/>
        <v>0</v>
      </c>
      <c r="Z40" s="111">
        <f t="shared" si="9"/>
        <v>0</v>
      </c>
      <c r="AA40" s="111">
        <f t="shared" si="10"/>
        <v>0</v>
      </c>
      <c r="AB40" s="23">
        <f t="shared" si="23"/>
        <v>0</v>
      </c>
      <c r="AC40" s="23">
        <f t="shared" si="11"/>
        <v>0</v>
      </c>
      <c r="AD40" s="85">
        <f t="shared" si="12"/>
        <v>0</v>
      </c>
      <c r="AE40" s="85">
        <f t="shared" si="13"/>
        <v>0</v>
      </c>
      <c r="AF40" s="85">
        <f t="shared" si="14"/>
        <v>0</v>
      </c>
      <c r="AG40" s="85">
        <f t="shared" si="15"/>
        <v>0</v>
      </c>
      <c r="AH40" s="85">
        <f t="shared" si="16"/>
        <v>0</v>
      </c>
      <c r="AI40" s="85">
        <f t="shared" si="17"/>
        <v>0</v>
      </c>
      <c r="AJ40" s="113">
        <f t="shared" si="18"/>
        <v>0</v>
      </c>
      <c r="AK40" s="113">
        <f t="shared" si="19"/>
        <v>0</v>
      </c>
      <c r="AL40" s="113">
        <f t="shared" si="20"/>
        <v>0</v>
      </c>
      <c r="AM40" s="113">
        <f t="shared" si="21"/>
        <v>0</v>
      </c>
      <c r="AN40" s="24"/>
      <c r="AO40" s="18"/>
      <c r="AP40" s="25"/>
      <c r="AQ40" s="18"/>
    </row>
    <row r="41" spans="1:43" s="86" customFormat="1" x14ac:dyDescent="0.2">
      <c r="A41" s="18"/>
      <c r="B41" s="18"/>
      <c r="C41" s="36" t="str">
        <f t="shared" si="1"/>
        <v/>
      </c>
      <c r="D41" s="37"/>
      <c r="E41" s="37"/>
      <c r="F41" s="20"/>
      <c r="G41" s="21"/>
      <c r="H41" s="20"/>
      <c r="I41" s="20"/>
      <c r="J41" s="20"/>
      <c r="K41" s="26"/>
      <c r="L41" s="19"/>
      <c r="M41" s="19"/>
      <c r="N41" s="27"/>
      <c r="O41" s="22"/>
      <c r="P41" s="28"/>
      <c r="Q41" s="28"/>
      <c r="R41" s="137">
        <f t="shared" si="2"/>
        <v>0</v>
      </c>
      <c r="S41" s="84">
        <f t="shared" si="22"/>
        <v>0</v>
      </c>
      <c r="T41" s="84">
        <f t="shared" si="3"/>
        <v>0</v>
      </c>
      <c r="U41" s="84">
        <f t="shared" si="4"/>
        <v>0</v>
      </c>
      <c r="V41" s="110" t="str">
        <f t="shared" si="5"/>
        <v/>
      </c>
      <c r="W41" s="110" t="str">
        <f t="shared" si="6"/>
        <v/>
      </c>
      <c r="X41" s="110" t="str">
        <f t="shared" si="7"/>
        <v/>
      </c>
      <c r="Y41" s="23">
        <f t="shared" si="8"/>
        <v>0</v>
      </c>
      <c r="Z41" s="111">
        <f t="shared" si="9"/>
        <v>0</v>
      </c>
      <c r="AA41" s="111">
        <f t="shared" si="10"/>
        <v>0</v>
      </c>
      <c r="AB41" s="23">
        <f t="shared" si="23"/>
        <v>0</v>
      </c>
      <c r="AC41" s="23">
        <f t="shared" si="11"/>
        <v>0</v>
      </c>
      <c r="AD41" s="85">
        <f t="shared" si="12"/>
        <v>0</v>
      </c>
      <c r="AE41" s="85">
        <f t="shared" si="13"/>
        <v>0</v>
      </c>
      <c r="AF41" s="85">
        <f t="shared" si="14"/>
        <v>0</v>
      </c>
      <c r="AG41" s="85">
        <f t="shared" si="15"/>
        <v>0</v>
      </c>
      <c r="AH41" s="85">
        <f t="shared" si="16"/>
        <v>0</v>
      </c>
      <c r="AI41" s="85">
        <f t="shared" si="17"/>
        <v>0</v>
      </c>
      <c r="AJ41" s="113">
        <f t="shared" si="18"/>
        <v>0</v>
      </c>
      <c r="AK41" s="113">
        <f t="shared" si="19"/>
        <v>0</v>
      </c>
      <c r="AL41" s="113">
        <f t="shared" si="20"/>
        <v>0</v>
      </c>
      <c r="AM41" s="113">
        <f t="shared" si="21"/>
        <v>0</v>
      </c>
      <c r="AN41" s="24"/>
      <c r="AO41" s="18"/>
      <c r="AP41" s="25"/>
      <c r="AQ41" s="18"/>
    </row>
    <row r="42" spans="1:43" s="86" customFormat="1" x14ac:dyDescent="0.2">
      <c r="A42" s="18"/>
      <c r="B42" s="18"/>
      <c r="C42" s="36" t="str">
        <f t="shared" si="1"/>
        <v/>
      </c>
      <c r="D42" s="37"/>
      <c r="E42" s="37"/>
      <c r="F42" s="20"/>
      <c r="G42" s="21"/>
      <c r="H42" s="20"/>
      <c r="I42" s="20"/>
      <c r="J42" s="20"/>
      <c r="K42" s="26"/>
      <c r="L42" s="19"/>
      <c r="M42" s="19"/>
      <c r="N42" s="27"/>
      <c r="O42" s="22"/>
      <c r="P42" s="28"/>
      <c r="Q42" s="28"/>
      <c r="R42" s="137">
        <f t="shared" si="2"/>
        <v>0</v>
      </c>
      <c r="S42" s="84">
        <f t="shared" si="22"/>
        <v>0</v>
      </c>
      <c r="T42" s="84">
        <f t="shared" si="3"/>
        <v>0</v>
      </c>
      <c r="U42" s="84">
        <f t="shared" si="4"/>
        <v>0</v>
      </c>
      <c r="V42" s="110" t="str">
        <f t="shared" si="5"/>
        <v/>
      </c>
      <c r="W42" s="110" t="str">
        <f t="shared" si="6"/>
        <v/>
      </c>
      <c r="X42" s="110" t="str">
        <f t="shared" si="7"/>
        <v/>
      </c>
      <c r="Y42" s="23">
        <f t="shared" si="8"/>
        <v>0</v>
      </c>
      <c r="Z42" s="111">
        <f t="shared" si="9"/>
        <v>0</v>
      </c>
      <c r="AA42" s="111">
        <f t="shared" si="10"/>
        <v>0</v>
      </c>
      <c r="AB42" s="23">
        <f t="shared" si="23"/>
        <v>0</v>
      </c>
      <c r="AC42" s="23">
        <f t="shared" si="11"/>
        <v>0</v>
      </c>
      <c r="AD42" s="85">
        <f t="shared" si="12"/>
        <v>0</v>
      </c>
      <c r="AE42" s="85">
        <f t="shared" si="13"/>
        <v>0</v>
      </c>
      <c r="AF42" s="85">
        <f t="shared" si="14"/>
        <v>0</v>
      </c>
      <c r="AG42" s="85">
        <f t="shared" si="15"/>
        <v>0</v>
      </c>
      <c r="AH42" s="85">
        <f t="shared" si="16"/>
        <v>0</v>
      </c>
      <c r="AI42" s="85">
        <f t="shared" si="17"/>
        <v>0</v>
      </c>
      <c r="AJ42" s="113">
        <f t="shared" si="18"/>
        <v>0</v>
      </c>
      <c r="AK42" s="113">
        <f t="shared" si="19"/>
        <v>0</v>
      </c>
      <c r="AL42" s="113">
        <f t="shared" si="20"/>
        <v>0</v>
      </c>
      <c r="AM42" s="113">
        <f t="shared" si="21"/>
        <v>0</v>
      </c>
      <c r="AN42" s="24"/>
      <c r="AO42" s="18"/>
      <c r="AP42" s="25"/>
      <c r="AQ42" s="18"/>
    </row>
    <row r="43" spans="1:43" s="86" customFormat="1" x14ac:dyDescent="0.2">
      <c r="A43" s="18"/>
      <c r="B43" s="18"/>
      <c r="C43" s="36" t="str">
        <f t="shared" si="1"/>
        <v/>
      </c>
      <c r="D43" s="37"/>
      <c r="E43" s="37"/>
      <c r="F43" s="20"/>
      <c r="G43" s="21"/>
      <c r="H43" s="20"/>
      <c r="I43" s="20"/>
      <c r="J43" s="20"/>
      <c r="K43" s="26"/>
      <c r="L43" s="19"/>
      <c r="M43" s="19"/>
      <c r="N43" s="27"/>
      <c r="O43" s="22"/>
      <c r="P43" s="28"/>
      <c r="Q43" s="28"/>
      <c r="R43" s="137">
        <f t="shared" si="2"/>
        <v>0</v>
      </c>
      <c r="S43" s="84">
        <f t="shared" si="22"/>
        <v>0</v>
      </c>
      <c r="T43" s="84">
        <f t="shared" si="3"/>
        <v>0</v>
      </c>
      <c r="U43" s="84">
        <f t="shared" si="4"/>
        <v>0</v>
      </c>
      <c r="V43" s="110" t="str">
        <f t="shared" si="5"/>
        <v/>
      </c>
      <c r="W43" s="110" t="str">
        <f t="shared" si="6"/>
        <v/>
      </c>
      <c r="X43" s="110" t="str">
        <f t="shared" si="7"/>
        <v/>
      </c>
      <c r="Y43" s="23">
        <f t="shared" si="8"/>
        <v>0</v>
      </c>
      <c r="Z43" s="111">
        <f t="shared" si="9"/>
        <v>0</v>
      </c>
      <c r="AA43" s="111">
        <f t="shared" si="10"/>
        <v>0</v>
      </c>
      <c r="AB43" s="23">
        <f t="shared" si="23"/>
        <v>0</v>
      </c>
      <c r="AC43" s="23">
        <f t="shared" si="11"/>
        <v>0</v>
      </c>
      <c r="AD43" s="85">
        <f t="shared" si="12"/>
        <v>0</v>
      </c>
      <c r="AE43" s="85">
        <f t="shared" si="13"/>
        <v>0</v>
      </c>
      <c r="AF43" s="85">
        <f t="shared" si="14"/>
        <v>0</v>
      </c>
      <c r="AG43" s="85">
        <f t="shared" si="15"/>
        <v>0</v>
      </c>
      <c r="AH43" s="85">
        <f t="shared" si="16"/>
        <v>0</v>
      </c>
      <c r="AI43" s="85">
        <f t="shared" si="17"/>
        <v>0</v>
      </c>
      <c r="AJ43" s="113">
        <f t="shared" si="18"/>
        <v>0</v>
      </c>
      <c r="AK43" s="113">
        <f t="shared" si="19"/>
        <v>0</v>
      </c>
      <c r="AL43" s="113">
        <f t="shared" si="20"/>
        <v>0</v>
      </c>
      <c r="AM43" s="113">
        <f t="shared" si="21"/>
        <v>0</v>
      </c>
      <c r="AN43" s="24"/>
      <c r="AO43" s="18"/>
      <c r="AP43" s="25"/>
      <c r="AQ43" s="18"/>
    </row>
    <row r="44" spans="1:43" s="86" customFormat="1" ht="14.25" customHeight="1" x14ac:dyDescent="0.2">
      <c r="A44" s="18"/>
      <c r="B44" s="18"/>
      <c r="C44" s="36" t="str">
        <f t="shared" si="1"/>
        <v/>
      </c>
      <c r="D44" s="37"/>
      <c r="E44" s="37"/>
      <c r="F44" s="20"/>
      <c r="G44" s="21"/>
      <c r="H44" s="20"/>
      <c r="I44" s="20"/>
      <c r="J44" s="20"/>
      <c r="K44" s="26"/>
      <c r="L44" s="19"/>
      <c r="M44" s="19"/>
      <c r="N44" s="27"/>
      <c r="O44" s="22"/>
      <c r="P44" s="28"/>
      <c r="Q44" s="28"/>
      <c r="R44" s="137">
        <f t="shared" si="2"/>
        <v>0</v>
      </c>
      <c r="S44" s="84">
        <f t="shared" si="22"/>
        <v>0</v>
      </c>
      <c r="T44" s="84">
        <f t="shared" si="3"/>
        <v>0</v>
      </c>
      <c r="U44" s="84">
        <f t="shared" si="4"/>
        <v>0</v>
      </c>
      <c r="V44" s="110" t="str">
        <f t="shared" si="5"/>
        <v/>
      </c>
      <c r="W44" s="110" t="str">
        <f t="shared" si="6"/>
        <v/>
      </c>
      <c r="X44" s="110" t="str">
        <f t="shared" si="7"/>
        <v/>
      </c>
      <c r="Y44" s="23">
        <f t="shared" si="8"/>
        <v>0</v>
      </c>
      <c r="Z44" s="111">
        <f t="shared" si="9"/>
        <v>0</v>
      </c>
      <c r="AA44" s="111">
        <f t="shared" si="10"/>
        <v>0</v>
      </c>
      <c r="AB44" s="23">
        <f t="shared" si="23"/>
        <v>0</v>
      </c>
      <c r="AC44" s="23">
        <f t="shared" si="11"/>
        <v>0</v>
      </c>
      <c r="AD44" s="85">
        <f t="shared" si="12"/>
        <v>0</v>
      </c>
      <c r="AE44" s="85">
        <f t="shared" si="13"/>
        <v>0</v>
      </c>
      <c r="AF44" s="85">
        <f t="shared" si="14"/>
        <v>0</v>
      </c>
      <c r="AG44" s="85">
        <f t="shared" si="15"/>
        <v>0</v>
      </c>
      <c r="AH44" s="85">
        <f t="shared" si="16"/>
        <v>0</v>
      </c>
      <c r="AI44" s="85">
        <f t="shared" si="17"/>
        <v>0</v>
      </c>
      <c r="AJ44" s="113">
        <f t="shared" si="18"/>
        <v>0</v>
      </c>
      <c r="AK44" s="113">
        <f t="shared" si="19"/>
        <v>0</v>
      </c>
      <c r="AL44" s="113">
        <f t="shared" si="20"/>
        <v>0</v>
      </c>
      <c r="AM44" s="113">
        <f t="shared" si="21"/>
        <v>0</v>
      </c>
      <c r="AN44" s="25"/>
      <c r="AO44" s="18"/>
      <c r="AP44" s="25"/>
      <c r="AQ44" s="18"/>
    </row>
    <row r="45" spans="1:43" s="86" customFormat="1" x14ac:dyDescent="0.2">
      <c r="J45" s="87"/>
      <c r="K45" s="88"/>
      <c r="L45" s="88"/>
      <c r="M45" s="89"/>
      <c r="N45" s="89"/>
      <c r="O45" s="90"/>
      <c r="P45" s="90"/>
      <c r="Q45" s="90"/>
      <c r="R45" s="90"/>
      <c r="S45" s="91"/>
      <c r="T45" s="92"/>
      <c r="U45" s="90"/>
      <c r="V45" s="90"/>
      <c r="W45" s="90"/>
      <c r="X45" s="90"/>
      <c r="Y45" s="91"/>
      <c r="Z45" s="91"/>
      <c r="AA45" s="91"/>
      <c r="AB45" s="91"/>
      <c r="AC45" s="93"/>
      <c r="AD45" s="94"/>
      <c r="AE45" s="94"/>
      <c r="AF45" s="94"/>
      <c r="AG45" s="94"/>
      <c r="AH45" s="94"/>
      <c r="AI45" s="94"/>
      <c r="AJ45" s="94"/>
      <c r="AK45" s="94"/>
      <c r="AL45" s="94"/>
      <c r="AM45" s="95"/>
      <c r="AN45" s="94"/>
      <c r="AO45" s="95"/>
      <c r="AP45" s="94"/>
    </row>
    <row r="46" spans="1:43" x14ac:dyDescent="0.2">
      <c r="S46" s="98"/>
      <c r="Y46" s="98"/>
      <c r="Z46" s="98"/>
      <c r="AA46" s="98"/>
      <c r="AB46" s="98"/>
      <c r="AM46" s="99"/>
      <c r="AN46" s="100"/>
      <c r="AO46" s="99"/>
      <c r="AP46" s="100"/>
    </row>
    <row r="47" spans="1:43" x14ac:dyDescent="0.2">
      <c r="AM47" s="99"/>
      <c r="AN47" s="100"/>
      <c r="AO47" s="99"/>
      <c r="AP47" s="100"/>
      <c r="AQ47" s="101"/>
    </row>
    <row r="48" spans="1:43" x14ac:dyDescent="0.2">
      <c r="AM48" s="99"/>
      <c r="AN48" s="100"/>
      <c r="AO48" s="99"/>
      <c r="AP48" s="100"/>
      <c r="AQ48" s="101"/>
    </row>
    <row r="49" spans="39:43" x14ac:dyDescent="0.2">
      <c r="AM49" s="99"/>
      <c r="AN49" s="100"/>
      <c r="AO49" s="99"/>
      <c r="AP49" s="100"/>
      <c r="AQ49" s="101"/>
    </row>
    <row r="50" spans="39:43" x14ac:dyDescent="0.2">
      <c r="AM50" s="99"/>
      <c r="AN50" s="100"/>
      <c r="AO50" s="99"/>
      <c r="AP50" s="100"/>
      <c r="AQ50" s="101"/>
    </row>
    <row r="51" spans="39:43" x14ac:dyDescent="0.2">
      <c r="AM51" s="99"/>
      <c r="AN51" s="100"/>
      <c r="AO51" s="99"/>
      <c r="AP51" s="100"/>
      <c r="AQ51" s="101"/>
    </row>
    <row r="52" spans="39:43" x14ac:dyDescent="0.2">
      <c r="AM52" s="99"/>
      <c r="AN52" s="100"/>
      <c r="AO52" s="99"/>
      <c r="AP52" s="100"/>
      <c r="AQ52" s="101"/>
    </row>
    <row r="53" spans="39:43" x14ac:dyDescent="0.2">
      <c r="AM53" s="99"/>
      <c r="AN53" s="100"/>
      <c r="AO53" s="99"/>
      <c r="AP53" s="100"/>
      <c r="AQ53" s="101"/>
    </row>
    <row r="54" spans="39:43" x14ac:dyDescent="0.2">
      <c r="AM54" s="99"/>
      <c r="AN54" s="100"/>
      <c r="AO54" s="99"/>
      <c r="AP54" s="100"/>
      <c r="AQ54" s="101"/>
    </row>
    <row r="55" spans="39:43" x14ac:dyDescent="0.2">
      <c r="AM55" s="99"/>
      <c r="AN55" s="100"/>
      <c r="AO55" s="99"/>
      <c r="AP55" s="100"/>
      <c r="AQ55" s="101"/>
    </row>
    <row r="56" spans="39:43" x14ac:dyDescent="0.2">
      <c r="AM56" s="99"/>
      <c r="AN56" s="100"/>
      <c r="AO56" s="99"/>
      <c r="AP56" s="100"/>
      <c r="AQ56" s="101"/>
    </row>
    <row r="57" spans="39:43" x14ac:dyDescent="0.2">
      <c r="AM57" s="99"/>
      <c r="AN57" s="100"/>
      <c r="AO57" s="99"/>
      <c r="AP57" s="100"/>
      <c r="AQ57" s="101"/>
    </row>
    <row r="58" spans="39:43" x14ac:dyDescent="0.2">
      <c r="AM58" s="99"/>
      <c r="AN58" s="100"/>
      <c r="AO58" s="99"/>
      <c r="AP58" s="100"/>
      <c r="AQ58" s="101"/>
    </row>
    <row r="59" spans="39:43" x14ac:dyDescent="0.2">
      <c r="AM59" s="99"/>
      <c r="AN59" s="100"/>
      <c r="AO59" s="99"/>
      <c r="AP59" s="100"/>
      <c r="AQ59" s="101"/>
    </row>
    <row r="60" spans="39:43" x14ac:dyDescent="0.2">
      <c r="AM60" s="99"/>
      <c r="AN60" s="100"/>
      <c r="AO60" s="99"/>
      <c r="AP60" s="100"/>
      <c r="AQ60" s="101"/>
    </row>
    <row r="61" spans="39:43" x14ac:dyDescent="0.2">
      <c r="AM61" s="99"/>
      <c r="AN61" s="100"/>
      <c r="AO61" s="99"/>
      <c r="AP61" s="100"/>
      <c r="AQ61" s="101"/>
    </row>
    <row r="62" spans="39:43" x14ac:dyDescent="0.2">
      <c r="AM62" s="99"/>
      <c r="AN62" s="100"/>
      <c r="AO62" s="99"/>
      <c r="AP62" s="100"/>
      <c r="AQ62" s="101"/>
    </row>
    <row r="63" spans="39:43" x14ac:dyDescent="0.2">
      <c r="AM63" s="99"/>
      <c r="AN63" s="100"/>
      <c r="AO63" s="99"/>
      <c r="AP63" s="100"/>
      <c r="AQ63" s="101"/>
    </row>
    <row r="64" spans="39:43" x14ac:dyDescent="0.2">
      <c r="AM64" s="99"/>
      <c r="AN64" s="100"/>
      <c r="AO64" s="99"/>
      <c r="AP64" s="100"/>
      <c r="AQ64" s="101"/>
    </row>
  </sheetData>
  <sheetProtection algorithmName="SHA-512" hashValue="EYIih+MSHSK3zupOinnsJUw6fH/74H5aIk83VJop8i0K/yHvzd9wFIyBXfkhkS79xm/9ucy2y+7RhqpyiIa4Vg==" saltValue="VlaZ13qVh6bdbfpnkRCBOA==" spinCount="100000" sheet="1" objects="1" scenarios="1"/>
  <mergeCells count="62">
    <mergeCell ref="A1:E1"/>
    <mergeCell ref="Q2:R2"/>
    <mergeCell ref="Q3:R3"/>
    <mergeCell ref="B8:G8"/>
    <mergeCell ref="AC6:AD6"/>
    <mergeCell ref="B13:G13"/>
    <mergeCell ref="O16:O19"/>
    <mergeCell ref="L16:L19"/>
    <mergeCell ref="J13:L13"/>
    <mergeCell ref="B5:G5"/>
    <mergeCell ref="B7:G7"/>
    <mergeCell ref="J3:L3"/>
    <mergeCell ref="J7:L7"/>
    <mergeCell ref="B4:D4"/>
    <mergeCell ref="J8:K8"/>
    <mergeCell ref="T14:T15"/>
    <mergeCell ref="F15:F18"/>
    <mergeCell ref="A14:A19"/>
    <mergeCell ref="AL14:AL16"/>
    <mergeCell ref="AF14:AF16"/>
    <mergeCell ref="AG14:AG16"/>
    <mergeCell ref="AH14:AH16"/>
    <mergeCell ref="AI14:AI16"/>
    <mergeCell ref="C15:C18"/>
    <mergeCell ref="AE14:AE16"/>
    <mergeCell ref="X14:X16"/>
    <mergeCell ref="Y14:Y17"/>
    <mergeCell ref="Z14:Z15"/>
    <mergeCell ref="AA14:AA15"/>
    <mergeCell ref="AB14:AB15"/>
    <mergeCell ref="W14:W16"/>
    <mergeCell ref="X17:X18"/>
    <mergeCell ref="U14:U15"/>
    <mergeCell ref="AM14:AM16"/>
    <mergeCell ref="N14:O14"/>
    <mergeCell ref="M14:M15"/>
    <mergeCell ref="M16:M17"/>
    <mergeCell ref="K14:K15"/>
    <mergeCell ref="L14:L15"/>
    <mergeCell ref="P14:P15"/>
    <mergeCell ref="Q14:Q15"/>
    <mergeCell ref="V17:V18"/>
    <mergeCell ref="AC14:AC15"/>
    <mergeCell ref="AJ14:AJ16"/>
    <mergeCell ref="AK14:AK16"/>
    <mergeCell ref="AD14:AD16"/>
    <mergeCell ref="R14:R15"/>
    <mergeCell ref="V14:V16"/>
    <mergeCell ref="H15:H18"/>
    <mergeCell ref="I15:I17"/>
    <mergeCell ref="I18:I19"/>
    <mergeCell ref="N15:N16"/>
    <mergeCell ref="S14:S16"/>
    <mergeCell ref="F14:J14"/>
    <mergeCell ref="J15:J17"/>
    <mergeCell ref="J18:J19"/>
    <mergeCell ref="AF5:AH5"/>
    <mergeCell ref="AI5:AK5"/>
    <mergeCell ref="AA6:AB6"/>
    <mergeCell ref="B3:G3"/>
    <mergeCell ref="AF6:AH9"/>
    <mergeCell ref="AI6:AK9"/>
  </mergeCells>
  <phoneticPr fontId="8" type="noConversion"/>
  <conditionalFormatting sqref="F22:J44">
    <cfRule type="expression" dxfId="6" priority="9">
      <formula>$C22&lt;&gt;"O"</formula>
    </cfRule>
  </conditionalFormatting>
  <conditionalFormatting sqref="N21:O44">
    <cfRule type="expression" dxfId="5" priority="6">
      <formula>AND($C21&lt;&gt;"AS",$C21&lt;&gt;"AP",$C21&lt;&gt;"W",$C21&lt;&gt;"PTHP",$C21&lt;&gt;"PVHP",$C21&lt;&gt;"O")=TRUE</formula>
    </cfRule>
  </conditionalFormatting>
  <conditionalFormatting sqref="M21:M44">
    <cfRule type="expression" dxfId="4" priority="11">
      <formula>OR($K21&lt;65000,AND($C21&lt;&gt;"S",$C21&lt;&gt;"P",$C21&lt;&gt;"S/P",$C21&lt;&gt;"D",$C21&lt;&gt;"AS",$C21&lt;&gt;"AP")=TRUE)=TRUE</formula>
    </cfRule>
  </conditionalFormatting>
  <conditionalFormatting sqref="F21:J21">
    <cfRule type="expression" dxfId="3" priority="4">
      <formula>$C21&lt;&gt;"O"</formula>
    </cfRule>
  </conditionalFormatting>
  <conditionalFormatting sqref="N20:O20">
    <cfRule type="expression" dxfId="2" priority="2">
      <formula>AND($C20&lt;&gt;"AS",$C20&lt;&gt;"AP",$C20&lt;&gt;"W",$C20&lt;&gt;"PTHP",$C20&lt;&gt;"PVHP",$C20&lt;&gt;"O")=TRUE</formula>
    </cfRule>
  </conditionalFormatting>
  <conditionalFormatting sqref="M20">
    <cfRule type="expression" dxfId="1" priority="3">
      <formula>OR($K20&lt;65000,AND($C20&lt;&gt;"S",$C20&lt;&gt;"P",$C20&lt;&gt;"S/P",$C20&lt;&gt;"D",$C20&lt;&gt;"AS",$C20&lt;&gt;"AP")=TRUE)=TRUE</formula>
    </cfRule>
  </conditionalFormatting>
  <conditionalFormatting sqref="F20:J20">
    <cfRule type="expression" dxfId="0" priority="1">
      <formula>$C20&lt;&gt;"O"</formula>
    </cfRule>
  </conditionalFormatting>
  <dataValidations count="9">
    <dataValidation type="whole" operator="greaterThanOrEqual" allowBlank="1" showInputMessage="1" showErrorMessage="1" sqref="P20:Q44" xr:uid="{00000000-0002-0000-0000-000000000000}">
      <formula1>0</formula1>
    </dataValidation>
    <dataValidation type="list" allowBlank="1" showInputMessage="1" showErrorMessage="1" sqref="B20:B44" xr:uid="{00000000-0002-0000-0000-000001000000}">
      <formula1>"N,R"</formula1>
    </dataValidation>
    <dataValidation type="list" allowBlank="1" showInputMessage="1" showErrorMessage="1" sqref="G20:G44" xr:uid="{00000000-0002-0000-0000-000002000000}">
      <formula1>"E,G"</formula1>
    </dataValidation>
    <dataValidation type="list" allowBlank="1" showInputMessage="1" showErrorMessage="1" sqref="AC6" xr:uid="{00000000-0002-0000-0000-000003000000}">
      <formula1>"Pre,Post"</formula1>
    </dataValidation>
    <dataValidation operator="greaterThanOrEqual" allowBlank="1" showInputMessage="1" showErrorMessage="1" sqref="Y20:AC44" xr:uid="{00000000-0002-0000-0000-000005000000}"/>
    <dataValidation type="list" allowBlank="1" showInputMessage="1" showErrorMessage="1" sqref="A20:A44" xr:uid="{00000000-0002-0000-0000-000006000000}">
      <formula1>MeasureCode</formula1>
    </dataValidation>
    <dataValidation type="list" allowBlank="1" showInputMessage="1" showErrorMessage="1" sqref="J13:L13" xr:uid="{00000000-0002-0000-0000-000007000000}">
      <formula1>BuildingType</formula1>
    </dataValidation>
    <dataValidation type="decimal" allowBlank="1" showInputMessage="1" showErrorMessage="1" errorTitle="Invalid Capacity Entered" error="The Btuh capacity entered falls outside of the acceptable range for the selected Measure Code. Please review inputs." sqref="K20:K44" xr:uid="{00000000-0002-0000-0000-000008000000}">
      <formula1>VLOOKUP(A20,MeasureCode_Lookup,4,FALSE)</formula1>
      <formula2>VLOOKUP(A20,MeasureCode_Lookup,5,FALSE)</formula2>
    </dataValidation>
    <dataValidation type="list" allowBlank="1" showInputMessage="1" showErrorMessage="1" sqref="B13:G13" xr:uid="{7B0A73DD-C29E-439F-B5CE-35CB54D540BA}">
      <formula1>"Existing Building"</formula1>
    </dataValidation>
  </dataValidations>
  <pageMargins left="0.25" right="0.25" top="0.75" bottom="0.75" header="0.3" footer="0.3"/>
  <pageSetup scale="37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10</xdr:row>
                    <xdr:rowOff>0</xdr:rowOff>
                  </from>
                  <to>
                    <xdr:col>3</xdr:col>
                    <xdr:colOff>771525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X70"/>
  <sheetViews>
    <sheetView showGridLines="0" topLeftCell="I1" zoomScaleNormal="100" workbookViewId="0">
      <pane ySplit="1" topLeftCell="A47" activePane="bottomLeft" state="frozen"/>
      <selection pane="bottomLeft"/>
    </sheetView>
  </sheetViews>
  <sheetFormatPr defaultColWidth="8.85546875" defaultRowHeight="12.75" x14ac:dyDescent="0.2"/>
  <cols>
    <col min="1" max="1" width="13.5703125" style="106" bestFit="1" customWidth="1"/>
    <col min="2" max="2" width="16.85546875" style="106" bestFit="1" customWidth="1"/>
    <col min="3" max="3" width="38.7109375" style="106" bestFit="1" customWidth="1"/>
    <col min="4" max="4" width="18.42578125" style="106" bestFit="1" customWidth="1"/>
    <col min="5" max="5" width="18.85546875" style="106" bestFit="1" customWidth="1"/>
    <col min="6" max="6" width="14" style="106" bestFit="1" customWidth="1"/>
    <col min="7" max="7" width="13.85546875" style="106" bestFit="1" customWidth="1"/>
    <col min="8" max="8" width="12.7109375" style="106" bestFit="1" customWidth="1"/>
    <col min="9" max="9" width="13.28515625" style="106" bestFit="1" customWidth="1"/>
    <col min="10" max="10" width="12.85546875" style="106" bestFit="1" customWidth="1"/>
    <col min="11" max="12" width="19" style="106" bestFit="1" customWidth="1"/>
    <col min="13" max="14" width="18.85546875" style="106" bestFit="1" customWidth="1"/>
    <col min="15" max="16" width="17.7109375" style="106" bestFit="1" customWidth="1"/>
    <col min="17" max="18" width="18.28515625" style="106" bestFit="1" customWidth="1"/>
    <col min="19" max="20" width="18" style="106" bestFit="1" customWidth="1"/>
    <col min="21" max="22" width="16.28515625" style="106" bestFit="1" customWidth="1"/>
    <col min="23" max="23" width="12" style="106" bestFit="1" customWidth="1"/>
    <col min="24" max="24" width="4.28515625" style="106" bestFit="1" customWidth="1"/>
    <col min="25" max="25" width="4.42578125" style="106" customWidth="1"/>
    <col min="26" max="16384" width="8.85546875" style="106"/>
  </cols>
  <sheetData>
    <row r="1" spans="1:24" ht="38.25" x14ac:dyDescent="0.2">
      <c r="A1" s="102" t="s">
        <v>171</v>
      </c>
      <c r="B1" s="102" t="s">
        <v>172</v>
      </c>
      <c r="C1" s="102" t="s">
        <v>67</v>
      </c>
      <c r="D1" s="102" t="s">
        <v>212</v>
      </c>
      <c r="E1" s="102" t="s">
        <v>213</v>
      </c>
      <c r="F1" s="102" t="s">
        <v>229</v>
      </c>
      <c r="G1" s="102" t="s">
        <v>230</v>
      </c>
      <c r="H1" s="102" t="s">
        <v>231</v>
      </c>
      <c r="I1" s="102" t="s">
        <v>232</v>
      </c>
      <c r="J1" s="102" t="s">
        <v>233</v>
      </c>
      <c r="K1" s="105" t="s">
        <v>215</v>
      </c>
      <c r="L1" s="105" t="s">
        <v>220</v>
      </c>
      <c r="M1" s="105" t="s">
        <v>216</v>
      </c>
      <c r="N1" s="105" t="s">
        <v>221</v>
      </c>
      <c r="O1" s="105" t="s">
        <v>217</v>
      </c>
      <c r="P1" s="105" t="s">
        <v>222</v>
      </c>
      <c r="Q1" s="105" t="s">
        <v>218</v>
      </c>
      <c r="R1" s="105" t="s">
        <v>223</v>
      </c>
      <c r="S1" s="105" t="s">
        <v>219</v>
      </c>
      <c r="T1" s="105" t="s">
        <v>224</v>
      </c>
      <c r="U1" s="105" t="s">
        <v>225</v>
      </c>
      <c r="V1" s="105" t="s">
        <v>226</v>
      </c>
      <c r="W1" s="105" t="s">
        <v>235</v>
      </c>
      <c r="X1" s="102" t="s">
        <v>65</v>
      </c>
    </row>
    <row r="2" spans="1:24" x14ac:dyDescent="0.2">
      <c r="A2" s="103" t="s">
        <v>110</v>
      </c>
      <c r="B2" s="103" t="s">
        <v>106</v>
      </c>
      <c r="C2" s="107" t="s">
        <v>70</v>
      </c>
      <c r="D2" s="104">
        <v>1</v>
      </c>
      <c r="E2" s="104">
        <v>64999</v>
      </c>
      <c r="F2" s="108">
        <v>13</v>
      </c>
      <c r="G2" s="108" t="s">
        <v>68</v>
      </c>
      <c r="H2" s="108" t="s">
        <v>68</v>
      </c>
      <c r="I2" s="108" t="s">
        <v>68</v>
      </c>
      <c r="J2" s="108" t="s">
        <v>68</v>
      </c>
      <c r="K2" s="108">
        <v>14</v>
      </c>
      <c r="L2" s="108">
        <v>14</v>
      </c>
      <c r="M2" s="108" t="s">
        <v>68</v>
      </c>
      <c r="N2" s="108" t="s">
        <v>68</v>
      </c>
      <c r="O2" s="108" t="s">
        <v>68</v>
      </c>
      <c r="P2" s="108" t="s">
        <v>68</v>
      </c>
      <c r="Q2" s="108" t="s">
        <v>68</v>
      </c>
      <c r="R2" s="108" t="s">
        <v>68</v>
      </c>
      <c r="S2" s="108" t="s">
        <v>68</v>
      </c>
      <c r="T2" s="108" t="s">
        <v>68</v>
      </c>
      <c r="U2" s="109">
        <v>92</v>
      </c>
      <c r="V2" s="109">
        <v>92</v>
      </c>
      <c r="W2" s="112">
        <v>15</v>
      </c>
      <c r="X2" s="103">
        <v>1</v>
      </c>
    </row>
    <row r="3" spans="1:24" x14ac:dyDescent="0.2">
      <c r="A3" s="103" t="s">
        <v>111</v>
      </c>
      <c r="B3" s="103" t="s">
        <v>106</v>
      </c>
      <c r="C3" s="107" t="s">
        <v>70</v>
      </c>
      <c r="D3" s="104">
        <v>1</v>
      </c>
      <c r="E3" s="104">
        <v>64999</v>
      </c>
      <c r="F3" s="108">
        <v>13</v>
      </c>
      <c r="G3" s="108" t="s">
        <v>68</v>
      </c>
      <c r="H3" s="108" t="s">
        <v>68</v>
      </c>
      <c r="I3" s="108" t="s">
        <v>68</v>
      </c>
      <c r="J3" s="108" t="s">
        <v>68</v>
      </c>
      <c r="K3" s="108">
        <v>16</v>
      </c>
      <c r="L3" s="108">
        <v>16</v>
      </c>
      <c r="M3" s="108" t="s">
        <v>68</v>
      </c>
      <c r="N3" s="108" t="s">
        <v>68</v>
      </c>
      <c r="O3" s="108" t="s">
        <v>68</v>
      </c>
      <c r="P3" s="108" t="s">
        <v>68</v>
      </c>
      <c r="Q3" s="108" t="s">
        <v>68</v>
      </c>
      <c r="R3" s="108" t="s">
        <v>68</v>
      </c>
      <c r="S3" s="108" t="s">
        <v>68</v>
      </c>
      <c r="T3" s="108" t="s">
        <v>68</v>
      </c>
      <c r="U3" s="109">
        <v>105</v>
      </c>
      <c r="V3" s="109">
        <v>105</v>
      </c>
      <c r="W3" s="112">
        <v>15</v>
      </c>
      <c r="X3" s="103">
        <v>2</v>
      </c>
    </row>
    <row r="4" spans="1:24" x14ac:dyDescent="0.2">
      <c r="A4" s="103" t="s">
        <v>112</v>
      </c>
      <c r="B4" s="103" t="s">
        <v>107</v>
      </c>
      <c r="C4" s="107" t="s">
        <v>71</v>
      </c>
      <c r="D4" s="104">
        <v>1</v>
      </c>
      <c r="E4" s="104">
        <v>64999</v>
      </c>
      <c r="F4" s="108">
        <v>14</v>
      </c>
      <c r="G4" s="108" t="s">
        <v>68</v>
      </c>
      <c r="H4" s="108" t="s">
        <v>68</v>
      </c>
      <c r="I4" s="108" t="s">
        <v>68</v>
      </c>
      <c r="J4" s="108" t="s">
        <v>68</v>
      </c>
      <c r="K4" s="108">
        <v>14.3</v>
      </c>
      <c r="L4" s="108">
        <v>14.3</v>
      </c>
      <c r="M4" s="108" t="s">
        <v>68</v>
      </c>
      <c r="N4" s="108" t="s">
        <v>68</v>
      </c>
      <c r="O4" s="108" t="s">
        <v>68</v>
      </c>
      <c r="P4" s="108" t="s">
        <v>68</v>
      </c>
      <c r="Q4" s="108" t="s">
        <v>68</v>
      </c>
      <c r="R4" s="108" t="s">
        <v>68</v>
      </c>
      <c r="S4" s="108" t="s">
        <v>68</v>
      </c>
      <c r="T4" s="108" t="s">
        <v>68</v>
      </c>
      <c r="U4" s="109">
        <v>92</v>
      </c>
      <c r="V4" s="109">
        <v>92</v>
      </c>
      <c r="W4" s="112">
        <v>15</v>
      </c>
      <c r="X4" s="103">
        <v>1</v>
      </c>
    </row>
    <row r="5" spans="1:24" x14ac:dyDescent="0.2">
      <c r="A5" s="103" t="s">
        <v>113</v>
      </c>
      <c r="B5" s="103" t="s">
        <v>107</v>
      </c>
      <c r="C5" s="107" t="s">
        <v>71</v>
      </c>
      <c r="D5" s="104">
        <v>1</v>
      </c>
      <c r="E5" s="104">
        <v>64999</v>
      </c>
      <c r="F5" s="108">
        <v>14</v>
      </c>
      <c r="G5" s="108" t="s">
        <v>68</v>
      </c>
      <c r="H5" s="108" t="s">
        <v>68</v>
      </c>
      <c r="I5" s="108" t="s">
        <v>68</v>
      </c>
      <c r="J5" s="108" t="s">
        <v>68</v>
      </c>
      <c r="K5" s="108">
        <v>16</v>
      </c>
      <c r="L5" s="108">
        <v>16</v>
      </c>
      <c r="M5" s="108" t="s">
        <v>68</v>
      </c>
      <c r="N5" s="108" t="s">
        <v>68</v>
      </c>
      <c r="O5" s="108" t="s">
        <v>68</v>
      </c>
      <c r="P5" s="108" t="s">
        <v>68</v>
      </c>
      <c r="Q5" s="108" t="s">
        <v>68</v>
      </c>
      <c r="R5" s="108" t="s">
        <v>68</v>
      </c>
      <c r="S5" s="108" t="s">
        <v>68</v>
      </c>
      <c r="T5" s="108" t="s">
        <v>68</v>
      </c>
      <c r="U5" s="109">
        <v>103</v>
      </c>
      <c r="V5" s="109">
        <v>103</v>
      </c>
      <c r="W5" s="112">
        <v>15</v>
      </c>
      <c r="X5" s="103">
        <v>2</v>
      </c>
    </row>
    <row r="6" spans="1:24" s="134" customFormat="1" x14ac:dyDescent="0.2">
      <c r="A6" s="129" t="s">
        <v>114</v>
      </c>
      <c r="B6" s="129" t="s">
        <v>262</v>
      </c>
      <c r="C6" s="130" t="s">
        <v>261</v>
      </c>
      <c r="D6" s="131">
        <v>65000</v>
      </c>
      <c r="E6" s="131">
        <v>134999</v>
      </c>
      <c r="F6" s="128" t="s">
        <v>68</v>
      </c>
      <c r="G6" s="128" t="s">
        <v>68</v>
      </c>
      <c r="H6" s="128">
        <v>11</v>
      </c>
      <c r="I6" s="128">
        <v>12.7</v>
      </c>
      <c r="J6" s="128" t="s">
        <v>68</v>
      </c>
      <c r="K6" s="128" t="s">
        <v>68</v>
      </c>
      <c r="L6" s="128" t="s">
        <v>68</v>
      </c>
      <c r="M6" s="128" t="s">
        <v>68</v>
      </c>
      <c r="N6" s="128" t="s">
        <v>68</v>
      </c>
      <c r="O6" s="128">
        <v>11.5</v>
      </c>
      <c r="P6" s="128">
        <v>11.5</v>
      </c>
      <c r="Q6" s="128">
        <v>13</v>
      </c>
      <c r="R6" s="128">
        <v>13</v>
      </c>
      <c r="S6" s="128" t="s">
        <v>68</v>
      </c>
      <c r="T6" s="128" t="s">
        <v>68</v>
      </c>
      <c r="U6" s="132">
        <v>73</v>
      </c>
      <c r="V6" s="132">
        <v>73</v>
      </c>
      <c r="W6" s="133">
        <v>15</v>
      </c>
      <c r="X6" s="129">
        <v>1</v>
      </c>
    </row>
    <row r="7" spans="1:24" s="134" customFormat="1" x14ac:dyDescent="0.2">
      <c r="A7" s="129" t="s">
        <v>115</v>
      </c>
      <c r="B7" s="129" t="s">
        <v>262</v>
      </c>
      <c r="C7" s="130" t="s">
        <v>261</v>
      </c>
      <c r="D7" s="131">
        <v>65000</v>
      </c>
      <c r="E7" s="131">
        <v>134999</v>
      </c>
      <c r="F7" s="128" t="s">
        <v>68</v>
      </c>
      <c r="G7" s="128" t="s">
        <v>68</v>
      </c>
      <c r="H7" s="128">
        <v>11</v>
      </c>
      <c r="I7" s="128">
        <v>12.7</v>
      </c>
      <c r="J7" s="128" t="s">
        <v>68</v>
      </c>
      <c r="K7" s="128" t="s">
        <v>68</v>
      </c>
      <c r="L7" s="128" t="s">
        <v>68</v>
      </c>
      <c r="M7" s="128" t="s">
        <v>68</v>
      </c>
      <c r="N7" s="128" t="s">
        <v>68</v>
      </c>
      <c r="O7" s="128">
        <v>12.5</v>
      </c>
      <c r="P7" s="128">
        <v>12.5</v>
      </c>
      <c r="Q7" s="128">
        <v>14</v>
      </c>
      <c r="R7" s="128">
        <v>14</v>
      </c>
      <c r="S7" s="128" t="s">
        <v>68</v>
      </c>
      <c r="T7" s="128" t="s">
        <v>68</v>
      </c>
      <c r="U7" s="132">
        <v>79</v>
      </c>
      <c r="V7" s="132">
        <v>79</v>
      </c>
      <c r="W7" s="133">
        <v>15</v>
      </c>
      <c r="X7" s="129">
        <v>2</v>
      </c>
    </row>
    <row r="8" spans="1:24" s="134" customFormat="1" x14ac:dyDescent="0.2">
      <c r="A8" s="129" t="s">
        <v>116</v>
      </c>
      <c r="B8" s="129" t="s">
        <v>262</v>
      </c>
      <c r="C8" s="130" t="s">
        <v>261</v>
      </c>
      <c r="D8" s="131">
        <v>135000</v>
      </c>
      <c r="E8" s="131">
        <v>239999</v>
      </c>
      <c r="F8" s="128" t="s">
        <v>68</v>
      </c>
      <c r="G8" s="128" t="s">
        <v>68</v>
      </c>
      <c r="H8" s="128">
        <v>10.8</v>
      </c>
      <c r="I8" s="128">
        <v>12.2</v>
      </c>
      <c r="J8" s="128" t="s">
        <v>68</v>
      </c>
      <c r="K8" s="128" t="s">
        <v>68</v>
      </c>
      <c r="L8" s="128" t="s">
        <v>68</v>
      </c>
      <c r="M8" s="128" t="s">
        <v>68</v>
      </c>
      <c r="N8" s="128" t="s">
        <v>68</v>
      </c>
      <c r="O8" s="128">
        <v>11.5</v>
      </c>
      <c r="P8" s="128">
        <v>11.5</v>
      </c>
      <c r="Q8" s="128">
        <v>12.4</v>
      </c>
      <c r="R8" s="128">
        <v>12.4</v>
      </c>
      <c r="S8" s="128" t="s">
        <v>68</v>
      </c>
      <c r="T8" s="128" t="s">
        <v>68</v>
      </c>
      <c r="U8" s="132">
        <v>79</v>
      </c>
      <c r="V8" s="132">
        <v>79</v>
      </c>
      <c r="W8" s="133">
        <v>15</v>
      </c>
      <c r="X8" s="129">
        <v>1</v>
      </c>
    </row>
    <row r="9" spans="1:24" s="134" customFormat="1" x14ac:dyDescent="0.2">
      <c r="A9" s="129" t="s">
        <v>117</v>
      </c>
      <c r="B9" s="129" t="s">
        <v>262</v>
      </c>
      <c r="C9" s="130" t="s">
        <v>261</v>
      </c>
      <c r="D9" s="131">
        <v>135000</v>
      </c>
      <c r="E9" s="131">
        <v>239999</v>
      </c>
      <c r="F9" s="128" t="s">
        <v>68</v>
      </c>
      <c r="G9" s="128" t="s">
        <v>68</v>
      </c>
      <c r="H9" s="128">
        <v>10.8</v>
      </c>
      <c r="I9" s="128">
        <v>12.2</v>
      </c>
      <c r="J9" s="128" t="s">
        <v>68</v>
      </c>
      <c r="K9" s="128" t="s">
        <v>68</v>
      </c>
      <c r="L9" s="128" t="s">
        <v>68</v>
      </c>
      <c r="M9" s="128" t="s">
        <v>68</v>
      </c>
      <c r="N9" s="128" t="s">
        <v>68</v>
      </c>
      <c r="O9" s="128">
        <v>12</v>
      </c>
      <c r="P9" s="128">
        <v>12</v>
      </c>
      <c r="Q9" s="128">
        <v>14</v>
      </c>
      <c r="R9" s="128">
        <v>14</v>
      </c>
      <c r="S9" s="128" t="s">
        <v>68</v>
      </c>
      <c r="T9" s="128" t="s">
        <v>68</v>
      </c>
      <c r="U9" s="132">
        <v>89</v>
      </c>
      <c r="V9" s="132">
        <v>89</v>
      </c>
      <c r="W9" s="133">
        <v>15</v>
      </c>
      <c r="X9" s="129">
        <v>2</v>
      </c>
    </row>
    <row r="10" spans="1:24" x14ac:dyDescent="0.2">
      <c r="A10" s="103" t="s">
        <v>118</v>
      </c>
      <c r="B10" s="103" t="s">
        <v>108</v>
      </c>
      <c r="C10" s="107" t="s">
        <v>72</v>
      </c>
      <c r="D10" s="104">
        <v>240000</v>
      </c>
      <c r="E10" s="104">
        <v>759999</v>
      </c>
      <c r="F10" s="108" t="s">
        <v>68</v>
      </c>
      <c r="G10" s="108" t="s">
        <v>68</v>
      </c>
      <c r="H10" s="108">
        <v>9.8000000000000007</v>
      </c>
      <c r="I10" s="108">
        <v>11.4</v>
      </c>
      <c r="J10" s="108" t="s">
        <v>68</v>
      </c>
      <c r="K10" s="108" t="s">
        <v>68</v>
      </c>
      <c r="L10" s="108" t="s">
        <v>68</v>
      </c>
      <c r="M10" s="108" t="s">
        <v>68</v>
      </c>
      <c r="N10" s="108" t="s">
        <v>68</v>
      </c>
      <c r="O10" s="108">
        <v>10.5</v>
      </c>
      <c r="P10" s="108">
        <v>10.5</v>
      </c>
      <c r="Q10" s="108">
        <v>11.6</v>
      </c>
      <c r="R10" s="108">
        <v>11.6</v>
      </c>
      <c r="S10" s="108" t="s">
        <v>68</v>
      </c>
      <c r="T10" s="108" t="s">
        <v>68</v>
      </c>
      <c r="U10" s="109">
        <v>79</v>
      </c>
      <c r="V10" s="109">
        <v>79</v>
      </c>
      <c r="W10" s="112">
        <v>15</v>
      </c>
      <c r="X10" s="103">
        <v>1</v>
      </c>
    </row>
    <row r="11" spans="1:24" x14ac:dyDescent="0.2">
      <c r="A11" s="103" t="s">
        <v>119</v>
      </c>
      <c r="B11" s="103" t="s">
        <v>108</v>
      </c>
      <c r="C11" s="107" t="s">
        <v>72</v>
      </c>
      <c r="D11" s="104">
        <v>240000</v>
      </c>
      <c r="E11" s="104">
        <v>759999</v>
      </c>
      <c r="F11" s="108" t="s">
        <v>68</v>
      </c>
      <c r="G11" s="108" t="s">
        <v>68</v>
      </c>
      <c r="H11" s="108">
        <v>9.8000000000000007</v>
      </c>
      <c r="I11" s="108">
        <v>11.4</v>
      </c>
      <c r="J11" s="108" t="s">
        <v>68</v>
      </c>
      <c r="K11" s="108" t="s">
        <v>68</v>
      </c>
      <c r="L11" s="108" t="s">
        <v>68</v>
      </c>
      <c r="M11" s="108" t="s">
        <v>68</v>
      </c>
      <c r="N11" s="108" t="s">
        <v>68</v>
      </c>
      <c r="O11" s="108">
        <v>11</v>
      </c>
      <c r="P11" s="108">
        <v>11</v>
      </c>
      <c r="Q11" s="108">
        <v>12.5</v>
      </c>
      <c r="R11" s="108">
        <v>12.5</v>
      </c>
      <c r="S11" s="108" t="s">
        <v>68</v>
      </c>
      <c r="T11" s="108" t="s">
        <v>68</v>
      </c>
      <c r="U11" s="109">
        <v>85</v>
      </c>
      <c r="V11" s="109">
        <v>85</v>
      </c>
      <c r="W11" s="112">
        <v>15</v>
      </c>
      <c r="X11" s="103">
        <v>2</v>
      </c>
    </row>
    <row r="12" spans="1:24" x14ac:dyDescent="0.2">
      <c r="A12" s="103" t="s">
        <v>120</v>
      </c>
      <c r="B12" s="103" t="s">
        <v>108</v>
      </c>
      <c r="C12" s="107" t="s">
        <v>72</v>
      </c>
      <c r="D12" s="104">
        <v>760000</v>
      </c>
      <c r="E12" s="104">
        <v>999999999</v>
      </c>
      <c r="F12" s="108" t="s">
        <v>68</v>
      </c>
      <c r="G12" s="108" t="s">
        <v>68</v>
      </c>
      <c r="H12" s="108">
        <v>9.5</v>
      </c>
      <c r="I12" s="108">
        <v>11</v>
      </c>
      <c r="J12" s="108" t="s">
        <v>68</v>
      </c>
      <c r="K12" s="108" t="s">
        <v>68</v>
      </c>
      <c r="L12" s="108" t="s">
        <v>68</v>
      </c>
      <c r="M12" s="108" t="s">
        <v>68</v>
      </c>
      <c r="N12" s="108" t="s">
        <v>68</v>
      </c>
      <c r="O12" s="108">
        <v>9.6999999999999993</v>
      </c>
      <c r="P12" s="108">
        <v>9.6999999999999993</v>
      </c>
      <c r="Q12" s="108">
        <v>11.2</v>
      </c>
      <c r="R12" s="108">
        <v>11.2</v>
      </c>
      <c r="S12" s="108" t="s">
        <v>68</v>
      </c>
      <c r="T12" s="108" t="s">
        <v>68</v>
      </c>
      <c r="U12" s="109">
        <v>72</v>
      </c>
      <c r="V12" s="109">
        <v>72</v>
      </c>
      <c r="W12" s="112">
        <v>15</v>
      </c>
      <c r="X12" s="103">
        <v>1</v>
      </c>
    </row>
    <row r="13" spans="1:24" x14ac:dyDescent="0.2">
      <c r="A13" s="103" t="s">
        <v>121</v>
      </c>
      <c r="B13" s="103" t="s">
        <v>108</v>
      </c>
      <c r="C13" s="107" t="s">
        <v>72</v>
      </c>
      <c r="D13" s="104">
        <v>760000</v>
      </c>
      <c r="E13" s="104">
        <v>999999999</v>
      </c>
      <c r="F13" s="108" t="s">
        <v>68</v>
      </c>
      <c r="G13" s="108" t="s">
        <v>68</v>
      </c>
      <c r="H13" s="108">
        <v>9.5</v>
      </c>
      <c r="I13" s="108">
        <v>11</v>
      </c>
      <c r="J13" s="108" t="s">
        <v>68</v>
      </c>
      <c r="K13" s="108" t="s">
        <v>68</v>
      </c>
      <c r="L13" s="108" t="s">
        <v>68</v>
      </c>
      <c r="M13" s="108" t="s">
        <v>68</v>
      </c>
      <c r="N13" s="108" t="s">
        <v>68</v>
      </c>
      <c r="O13" s="108">
        <v>10</v>
      </c>
      <c r="P13" s="108">
        <v>10</v>
      </c>
      <c r="Q13" s="108">
        <v>12</v>
      </c>
      <c r="R13" s="108">
        <v>12</v>
      </c>
      <c r="S13" s="108" t="s">
        <v>68</v>
      </c>
      <c r="T13" s="108" t="s">
        <v>68</v>
      </c>
      <c r="U13" s="109">
        <v>77</v>
      </c>
      <c r="V13" s="109">
        <v>77</v>
      </c>
      <c r="W13" s="112">
        <v>15</v>
      </c>
      <c r="X13" s="103">
        <v>2</v>
      </c>
    </row>
    <row r="14" spans="1:24" x14ac:dyDescent="0.2">
      <c r="A14" s="103" t="s">
        <v>122</v>
      </c>
      <c r="B14" s="103" t="s">
        <v>179</v>
      </c>
      <c r="C14" s="107" t="s">
        <v>74</v>
      </c>
      <c r="D14" s="104">
        <v>1</v>
      </c>
      <c r="E14" s="104">
        <v>64999</v>
      </c>
      <c r="F14" s="108">
        <v>14</v>
      </c>
      <c r="G14" s="108">
        <v>8.1999999999999993</v>
      </c>
      <c r="H14" s="108" t="s">
        <v>68</v>
      </c>
      <c r="I14" s="108" t="s">
        <v>68</v>
      </c>
      <c r="J14" s="108" t="s">
        <v>68</v>
      </c>
      <c r="K14" s="108">
        <v>14.3</v>
      </c>
      <c r="L14" s="108">
        <v>14.3</v>
      </c>
      <c r="M14" s="108">
        <v>8.4</v>
      </c>
      <c r="N14" s="108">
        <v>8.4</v>
      </c>
      <c r="O14" s="108" t="s">
        <v>68</v>
      </c>
      <c r="P14" s="108" t="s">
        <v>68</v>
      </c>
      <c r="Q14" s="108" t="s">
        <v>68</v>
      </c>
      <c r="R14" s="108" t="s">
        <v>68</v>
      </c>
      <c r="S14" s="108" t="s">
        <v>68</v>
      </c>
      <c r="T14" s="108" t="s">
        <v>68</v>
      </c>
      <c r="U14" s="109">
        <v>92</v>
      </c>
      <c r="V14" s="109">
        <v>92</v>
      </c>
      <c r="W14" s="112">
        <v>15</v>
      </c>
      <c r="X14" s="103">
        <v>1</v>
      </c>
    </row>
    <row r="15" spans="1:24" x14ac:dyDescent="0.2">
      <c r="A15" s="103" t="s">
        <v>123</v>
      </c>
      <c r="B15" s="103" t="s">
        <v>179</v>
      </c>
      <c r="C15" s="107" t="s">
        <v>74</v>
      </c>
      <c r="D15" s="104">
        <v>1</v>
      </c>
      <c r="E15" s="104">
        <v>64999</v>
      </c>
      <c r="F15" s="108">
        <v>14</v>
      </c>
      <c r="G15" s="108">
        <v>8.1999999999999993</v>
      </c>
      <c r="H15" s="108" t="s">
        <v>68</v>
      </c>
      <c r="I15" s="108" t="s">
        <v>68</v>
      </c>
      <c r="J15" s="108" t="s">
        <v>68</v>
      </c>
      <c r="K15" s="108">
        <v>15.5</v>
      </c>
      <c r="L15" s="108">
        <v>15.5</v>
      </c>
      <c r="M15" s="108">
        <v>8.5</v>
      </c>
      <c r="N15" s="108">
        <v>8.5</v>
      </c>
      <c r="O15" s="108" t="s">
        <v>68</v>
      </c>
      <c r="P15" s="108" t="s">
        <v>68</v>
      </c>
      <c r="Q15" s="108" t="s">
        <v>68</v>
      </c>
      <c r="R15" s="108" t="s">
        <v>68</v>
      </c>
      <c r="S15" s="108" t="s">
        <v>68</v>
      </c>
      <c r="T15" s="108" t="s">
        <v>68</v>
      </c>
      <c r="U15" s="109">
        <v>100</v>
      </c>
      <c r="V15" s="109">
        <v>100</v>
      </c>
      <c r="W15" s="112">
        <v>15</v>
      </c>
      <c r="X15" s="103">
        <v>2</v>
      </c>
    </row>
    <row r="16" spans="1:24" x14ac:dyDescent="0.2">
      <c r="A16" s="103" t="s">
        <v>124</v>
      </c>
      <c r="B16" s="103" t="s">
        <v>180</v>
      </c>
      <c r="C16" s="107" t="s">
        <v>75</v>
      </c>
      <c r="D16" s="104">
        <v>1</v>
      </c>
      <c r="E16" s="104">
        <v>64999</v>
      </c>
      <c r="F16" s="108">
        <v>14</v>
      </c>
      <c r="G16" s="108">
        <v>8</v>
      </c>
      <c r="H16" s="108" t="s">
        <v>68</v>
      </c>
      <c r="I16" s="108" t="s">
        <v>68</v>
      </c>
      <c r="J16" s="108" t="s">
        <v>68</v>
      </c>
      <c r="K16" s="108">
        <v>14.3</v>
      </c>
      <c r="L16" s="108">
        <v>14.3</v>
      </c>
      <c r="M16" s="108">
        <v>8.1999999999999993</v>
      </c>
      <c r="N16" s="108">
        <v>8.1999999999999993</v>
      </c>
      <c r="O16" s="108" t="s">
        <v>68</v>
      </c>
      <c r="P16" s="108" t="s">
        <v>68</v>
      </c>
      <c r="Q16" s="108" t="s">
        <v>68</v>
      </c>
      <c r="R16" s="108" t="s">
        <v>68</v>
      </c>
      <c r="S16" s="108" t="s">
        <v>68</v>
      </c>
      <c r="T16" s="108" t="s">
        <v>68</v>
      </c>
      <c r="U16" s="109">
        <v>92</v>
      </c>
      <c r="V16" s="109">
        <v>92</v>
      </c>
      <c r="W16" s="112">
        <v>15</v>
      </c>
      <c r="X16" s="103">
        <v>1</v>
      </c>
    </row>
    <row r="17" spans="1:24" x14ac:dyDescent="0.2">
      <c r="A17" s="103" t="s">
        <v>125</v>
      </c>
      <c r="B17" s="103" t="s">
        <v>180</v>
      </c>
      <c r="C17" s="107" t="s">
        <v>75</v>
      </c>
      <c r="D17" s="104">
        <v>1</v>
      </c>
      <c r="E17" s="104">
        <v>64999</v>
      </c>
      <c r="F17" s="108">
        <v>14</v>
      </c>
      <c r="G17" s="108">
        <v>8</v>
      </c>
      <c r="H17" s="108" t="s">
        <v>68</v>
      </c>
      <c r="I17" s="108" t="s">
        <v>68</v>
      </c>
      <c r="J17" s="108" t="s">
        <v>68</v>
      </c>
      <c r="K17" s="108">
        <v>15.5</v>
      </c>
      <c r="L17" s="108">
        <v>15.5</v>
      </c>
      <c r="M17" s="108">
        <v>8.5</v>
      </c>
      <c r="N17" s="108">
        <v>8.5</v>
      </c>
      <c r="O17" s="108" t="s">
        <v>68</v>
      </c>
      <c r="P17" s="108" t="s">
        <v>68</v>
      </c>
      <c r="Q17" s="108" t="s">
        <v>68</v>
      </c>
      <c r="R17" s="108" t="s">
        <v>68</v>
      </c>
      <c r="S17" s="108" t="s">
        <v>68</v>
      </c>
      <c r="T17" s="108" t="s">
        <v>68</v>
      </c>
      <c r="U17" s="109">
        <v>100</v>
      </c>
      <c r="V17" s="109">
        <v>100</v>
      </c>
      <c r="W17" s="112">
        <v>15</v>
      </c>
      <c r="X17" s="103">
        <v>2</v>
      </c>
    </row>
    <row r="18" spans="1:24" x14ac:dyDescent="0.2">
      <c r="A18" s="103" t="s">
        <v>126</v>
      </c>
      <c r="B18" s="103" t="s">
        <v>179</v>
      </c>
      <c r="C18" s="107" t="s">
        <v>74</v>
      </c>
      <c r="D18" s="104">
        <v>65000</v>
      </c>
      <c r="E18" s="104">
        <v>134999</v>
      </c>
      <c r="F18" s="108" t="s">
        <v>68</v>
      </c>
      <c r="G18" s="108" t="s">
        <v>68</v>
      </c>
      <c r="H18" s="108">
        <v>10.8</v>
      </c>
      <c r="I18" s="108">
        <v>11</v>
      </c>
      <c r="J18" s="108">
        <v>3.3</v>
      </c>
      <c r="K18" s="108" t="s">
        <v>68</v>
      </c>
      <c r="L18" s="108" t="s">
        <v>68</v>
      </c>
      <c r="M18" s="108" t="s">
        <v>68</v>
      </c>
      <c r="N18" s="108" t="s">
        <v>68</v>
      </c>
      <c r="O18" s="108">
        <v>11.5</v>
      </c>
      <c r="P18" s="108">
        <v>11.5</v>
      </c>
      <c r="Q18" s="108">
        <v>12.2</v>
      </c>
      <c r="R18" s="108">
        <v>12.2</v>
      </c>
      <c r="S18" s="108">
        <v>3.4</v>
      </c>
      <c r="T18" s="108">
        <v>3.4</v>
      </c>
      <c r="U18" s="109">
        <v>73</v>
      </c>
      <c r="V18" s="109">
        <v>73</v>
      </c>
      <c r="W18" s="112">
        <v>15</v>
      </c>
      <c r="X18" s="103">
        <v>1</v>
      </c>
    </row>
    <row r="19" spans="1:24" x14ac:dyDescent="0.2">
      <c r="A19" s="103" t="s">
        <v>127</v>
      </c>
      <c r="B19" s="103" t="s">
        <v>179</v>
      </c>
      <c r="C19" s="107" t="s">
        <v>74</v>
      </c>
      <c r="D19" s="104">
        <v>65000</v>
      </c>
      <c r="E19" s="104">
        <v>134999</v>
      </c>
      <c r="F19" s="108" t="s">
        <v>68</v>
      </c>
      <c r="G19" s="108" t="s">
        <v>68</v>
      </c>
      <c r="H19" s="108">
        <v>10.8</v>
      </c>
      <c r="I19" s="108">
        <v>11</v>
      </c>
      <c r="J19" s="108">
        <v>3.3</v>
      </c>
      <c r="K19" s="108" t="s">
        <v>68</v>
      </c>
      <c r="L19" s="108" t="s">
        <v>68</v>
      </c>
      <c r="M19" s="108" t="s">
        <v>68</v>
      </c>
      <c r="N19" s="108" t="s">
        <v>68</v>
      </c>
      <c r="O19" s="108">
        <v>12.1</v>
      </c>
      <c r="P19" s="108">
        <v>12.1</v>
      </c>
      <c r="Q19" s="108">
        <v>12.8</v>
      </c>
      <c r="R19" s="108">
        <v>12.8</v>
      </c>
      <c r="S19" s="108">
        <v>3.5</v>
      </c>
      <c r="T19" s="108">
        <v>3.5</v>
      </c>
      <c r="U19" s="109">
        <v>77</v>
      </c>
      <c r="V19" s="109">
        <v>77</v>
      </c>
      <c r="W19" s="112">
        <v>15</v>
      </c>
      <c r="X19" s="103">
        <v>2</v>
      </c>
    </row>
    <row r="20" spans="1:24" x14ac:dyDescent="0.2">
      <c r="A20" s="103" t="s">
        <v>128</v>
      </c>
      <c r="B20" s="103" t="s">
        <v>179</v>
      </c>
      <c r="C20" s="107" t="s">
        <v>74</v>
      </c>
      <c r="D20" s="104">
        <v>135000</v>
      </c>
      <c r="E20" s="104">
        <v>239999</v>
      </c>
      <c r="F20" s="108" t="s">
        <v>68</v>
      </c>
      <c r="G20" s="108" t="s">
        <v>68</v>
      </c>
      <c r="H20" s="108">
        <v>10.4</v>
      </c>
      <c r="I20" s="108">
        <v>11.4</v>
      </c>
      <c r="J20" s="108">
        <v>3.2</v>
      </c>
      <c r="K20" s="108" t="s">
        <v>68</v>
      </c>
      <c r="L20" s="108" t="s">
        <v>68</v>
      </c>
      <c r="M20" s="108" t="s">
        <v>68</v>
      </c>
      <c r="N20" s="108" t="s">
        <v>68</v>
      </c>
      <c r="O20" s="108">
        <v>11.5</v>
      </c>
      <c r="P20" s="108">
        <v>11.5</v>
      </c>
      <c r="Q20" s="128">
        <v>11.6</v>
      </c>
      <c r="R20" s="128">
        <v>11.6</v>
      </c>
      <c r="S20" s="108">
        <v>3.3</v>
      </c>
      <c r="T20" s="108">
        <v>3.3</v>
      </c>
      <c r="U20" s="109">
        <v>79</v>
      </c>
      <c r="V20" s="109">
        <v>79</v>
      </c>
      <c r="W20" s="112">
        <v>15</v>
      </c>
      <c r="X20" s="103">
        <v>1</v>
      </c>
    </row>
    <row r="21" spans="1:24" x14ac:dyDescent="0.2">
      <c r="A21" s="103" t="s">
        <v>129</v>
      </c>
      <c r="B21" s="103" t="s">
        <v>179</v>
      </c>
      <c r="C21" s="107" t="s">
        <v>74</v>
      </c>
      <c r="D21" s="104">
        <v>135000</v>
      </c>
      <c r="E21" s="104">
        <v>239999</v>
      </c>
      <c r="F21" s="108" t="s">
        <v>68</v>
      </c>
      <c r="G21" s="108" t="s">
        <v>68</v>
      </c>
      <c r="H21" s="108">
        <v>10.4</v>
      </c>
      <c r="I21" s="108">
        <v>11.4</v>
      </c>
      <c r="J21" s="108">
        <v>3.2</v>
      </c>
      <c r="K21" s="108" t="s">
        <v>68</v>
      </c>
      <c r="L21" s="108" t="s">
        <v>68</v>
      </c>
      <c r="M21" s="108" t="s">
        <v>68</v>
      </c>
      <c r="N21" s="108" t="s">
        <v>68</v>
      </c>
      <c r="O21" s="108">
        <v>11.7</v>
      </c>
      <c r="P21" s="108">
        <v>11.7</v>
      </c>
      <c r="Q21" s="128">
        <v>15</v>
      </c>
      <c r="R21" s="128">
        <v>15</v>
      </c>
      <c r="S21" s="108">
        <v>3.3</v>
      </c>
      <c r="T21" s="108">
        <v>3.3</v>
      </c>
      <c r="U21" s="109">
        <v>82</v>
      </c>
      <c r="V21" s="109">
        <v>82</v>
      </c>
      <c r="W21" s="112">
        <v>15</v>
      </c>
      <c r="X21" s="103">
        <v>2</v>
      </c>
    </row>
    <row r="22" spans="1:24" x14ac:dyDescent="0.2">
      <c r="A22" s="103" t="s">
        <v>130</v>
      </c>
      <c r="B22" s="103" t="s">
        <v>179</v>
      </c>
      <c r="C22" s="107" t="s">
        <v>74</v>
      </c>
      <c r="D22" s="104">
        <v>240000</v>
      </c>
      <c r="E22" s="104">
        <v>999999999</v>
      </c>
      <c r="F22" s="108" t="s">
        <v>68</v>
      </c>
      <c r="G22" s="108" t="s">
        <v>68</v>
      </c>
      <c r="H22" s="108">
        <v>9.3000000000000007</v>
      </c>
      <c r="I22" s="108">
        <v>10.4</v>
      </c>
      <c r="J22" s="108">
        <v>3.2</v>
      </c>
      <c r="K22" s="108" t="s">
        <v>68</v>
      </c>
      <c r="L22" s="108" t="s">
        <v>68</v>
      </c>
      <c r="M22" s="108" t="s">
        <v>68</v>
      </c>
      <c r="N22" s="108" t="s">
        <v>68</v>
      </c>
      <c r="O22" s="108">
        <v>9.5</v>
      </c>
      <c r="P22" s="108">
        <v>9.5</v>
      </c>
      <c r="Q22" s="128">
        <v>10.6</v>
      </c>
      <c r="R22" s="128">
        <v>10.6</v>
      </c>
      <c r="S22" s="108">
        <v>3.2</v>
      </c>
      <c r="T22" s="108">
        <v>3.2</v>
      </c>
      <c r="U22" s="109">
        <v>78</v>
      </c>
      <c r="V22" s="109">
        <v>78</v>
      </c>
      <c r="W22" s="112">
        <v>15</v>
      </c>
      <c r="X22" s="103">
        <v>1</v>
      </c>
    </row>
    <row r="23" spans="1:24" x14ac:dyDescent="0.2">
      <c r="A23" s="103" t="s">
        <v>131</v>
      </c>
      <c r="B23" s="103" t="s">
        <v>179</v>
      </c>
      <c r="C23" s="107" t="s">
        <v>74</v>
      </c>
      <c r="D23" s="104">
        <v>240000</v>
      </c>
      <c r="E23" s="104">
        <v>999999999</v>
      </c>
      <c r="F23" s="108" t="s">
        <v>68</v>
      </c>
      <c r="G23" s="108" t="s">
        <v>68</v>
      </c>
      <c r="H23" s="108">
        <v>9.3000000000000007</v>
      </c>
      <c r="I23" s="108">
        <v>10.4</v>
      </c>
      <c r="J23" s="108">
        <v>3.2</v>
      </c>
      <c r="K23" s="108" t="s">
        <v>68</v>
      </c>
      <c r="L23" s="108" t="s">
        <v>68</v>
      </c>
      <c r="M23" s="108" t="s">
        <v>68</v>
      </c>
      <c r="N23" s="108" t="s">
        <v>68</v>
      </c>
      <c r="O23" s="108">
        <v>9.6999999999999993</v>
      </c>
      <c r="P23" s="108">
        <v>9.6999999999999993</v>
      </c>
      <c r="Q23" s="128">
        <v>12</v>
      </c>
      <c r="R23" s="128">
        <v>12</v>
      </c>
      <c r="S23" s="108">
        <v>3.2</v>
      </c>
      <c r="T23" s="108">
        <v>3.2</v>
      </c>
      <c r="U23" s="109">
        <v>82</v>
      </c>
      <c r="V23" s="109">
        <v>82</v>
      </c>
      <c r="W23" s="112">
        <v>15</v>
      </c>
      <c r="X23" s="103">
        <v>2</v>
      </c>
    </row>
    <row r="24" spans="1:24" x14ac:dyDescent="0.2">
      <c r="A24" s="103" t="s">
        <v>132</v>
      </c>
      <c r="B24" s="103" t="s">
        <v>180</v>
      </c>
      <c r="C24" s="107" t="s">
        <v>75</v>
      </c>
      <c r="D24" s="104">
        <v>65000</v>
      </c>
      <c r="E24" s="104">
        <v>134999</v>
      </c>
      <c r="F24" s="108" t="s">
        <v>68</v>
      </c>
      <c r="G24" s="108" t="s">
        <v>68</v>
      </c>
      <c r="H24" s="108">
        <v>10.8</v>
      </c>
      <c r="I24" s="108">
        <v>11</v>
      </c>
      <c r="J24" s="108">
        <v>3.3</v>
      </c>
      <c r="K24" s="108" t="s">
        <v>68</v>
      </c>
      <c r="L24" s="108" t="s">
        <v>68</v>
      </c>
      <c r="M24" s="108" t="s">
        <v>68</v>
      </c>
      <c r="N24" s="108" t="s">
        <v>68</v>
      </c>
      <c r="O24" s="108">
        <v>11.5</v>
      </c>
      <c r="P24" s="108">
        <v>11.5</v>
      </c>
      <c r="Q24" s="128">
        <v>12.2</v>
      </c>
      <c r="R24" s="128">
        <v>12.2</v>
      </c>
      <c r="S24" s="108">
        <v>3.4</v>
      </c>
      <c r="T24" s="108">
        <v>3.4</v>
      </c>
      <c r="U24" s="109">
        <v>73</v>
      </c>
      <c r="V24" s="109">
        <v>73</v>
      </c>
      <c r="W24" s="112">
        <v>15</v>
      </c>
      <c r="X24" s="103">
        <v>1</v>
      </c>
    </row>
    <row r="25" spans="1:24" x14ac:dyDescent="0.2">
      <c r="A25" s="103" t="s">
        <v>133</v>
      </c>
      <c r="B25" s="103" t="s">
        <v>180</v>
      </c>
      <c r="C25" s="107" t="s">
        <v>75</v>
      </c>
      <c r="D25" s="104">
        <v>65000</v>
      </c>
      <c r="E25" s="104">
        <v>134999</v>
      </c>
      <c r="F25" s="108" t="s">
        <v>68</v>
      </c>
      <c r="G25" s="108" t="s">
        <v>68</v>
      </c>
      <c r="H25" s="108">
        <v>10.8</v>
      </c>
      <c r="I25" s="108">
        <v>11</v>
      </c>
      <c r="J25" s="108">
        <v>3.3</v>
      </c>
      <c r="K25" s="108" t="s">
        <v>68</v>
      </c>
      <c r="L25" s="108" t="s">
        <v>68</v>
      </c>
      <c r="M25" s="108" t="s">
        <v>68</v>
      </c>
      <c r="N25" s="108" t="s">
        <v>68</v>
      </c>
      <c r="O25" s="108">
        <v>12.1</v>
      </c>
      <c r="P25" s="108">
        <v>12.1</v>
      </c>
      <c r="Q25" s="128">
        <v>12.8</v>
      </c>
      <c r="R25" s="128">
        <v>12.8</v>
      </c>
      <c r="S25" s="108">
        <v>3.5</v>
      </c>
      <c r="T25" s="108">
        <v>3.5</v>
      </c>
      <c r="U25" s="109">
        <v>77</v>
      </c>
      <c r="V25" s="109">
        <v>77</v>
      </c>
      <c r="W25" s="112">
        <v>15</v>
      </c>
      <c r="X25" s="103">
        <v>2</v>
      </c>
    </row>
    <row r="26" spans="1:24" x14ac:dyDescent="0.2">
      <c r="A26" s="103" t="s">
        <v>134</v>
      </c>
      <c r="B26" s="103" t="s">
        <v>180</v>
      </c>
      <c r="C26" s="107" t="s">
        <v>75</v>
      </c>
      <c r="D26" s="104">
        <v>135000</v>
      </c>
      <c r="E26" s="104">
        <v>239999</v>
      </c>
      <c r="F26" s="108" t="s">
        <v>68</v>
      </c>
      <c r="G26" s="108" t="s">
        <v>68</v>
      </c>
      <c r="H26" s="108">
        <v>10.4</v>
      </c>
      <c r="I26" s="108">
        <v>11.4</v>
      </c>
      <c r="J26" s="108">
        <v>3.2</v>
      </c>
      <c r="K26" s="108" t="s">
        <v>68</v>
      </c>
      <c r="L26" s="108" t="s">
        <v>68</v>
      </c>
      <c r="M26" s="108" t="s">
        <v>68</v>
      </c>
      <c r="N26" s="108" t="s">
        <v>68</v>
      </c>
      <c r="O26" s="108">
        <v>11.5</v>
      </c>
      <c r="P26" s="108">
        <v>11.5</v>
      </c>
      <c r="Q26" s="128">
        <v>11.6</v>
      </c>
      <c r="R26" s="128">
        <v>11.6</v>
      </c>
      <c r="S26" s="108">
        <v>3.3</v>
      </c>
      <c r="T26" s="108">
        <v>3.3</v>
      </c>
      <c r="U26" s="109">
        <v>79</v>
      </c>
      <c r="V26" s="109">
        <v>79</v>
      </c>
      <c r="W26" s="112">
        <v>15</v>
      </c>
      <c r="X26" s="103">
        <v>1</v>
      </c>
    </row>
    <row r="27" spans="1:24" x14ac:dyDescent="0.2">
      <c r="A27" s="103" t="s">
        <v>135</v>
      </c>
      <c r="B27" s="103" t="s">
        <v>180</v>
      </c>
      <c r="C27" s="107" t="s">
        <v>75</v>
      </c>
      <c r="D27" s="104">
        <v>135000</v>
      </c>
      <c r="E27" s="104">
        <v>239999</v>
      </c>
      <c r="F27" s="108" t="s">
        <v>68</v>
      </c>
      <c r="G27" s="108" t="s">
        <v>68</v>
      </c>
      <c r="H27" s="108">
        <v>10.4</v>
      </c>
      <c r="I27" s="108">
        <v>11.4</v>
      </c>
      <c r="J27" s="108">
        <v>3.2</v>
      </c>
      <c r="K27" s="108" t="s">
        <v>68</v>
      </c>
      <c r="L27" s="108" t="s">
        <v>68</v>
      </c>
      <c r="M27" s="108" t="s">
        <v>68</v>
      </c>
      <c r="N27" s="108" t="s">
        <v>68</v>
      </c>
      <c r="O27" s="108">
        <v>11.7</v>
      </c>
      <c r="P27" s="108">
        <v>11.7</v>
      </c>
      <c r="Q27" s="128">
        <v>15</v>
      </c>
      <c r="R27" s="128">
        <v>15</v>
      </c>
      <c r="S27" s="108">
        <v>3.3</v>
      </c>
      <c r="T27" s="108">
        <v>3.3</v>
      </c>
      <c r="U27" s="109">
        <v>82</v>
      </c>
      <c r="V27" s="109">
        <v>82</v>
      </c>
      <c r="W27" s="112">
        <v>15</v>
      </c>
      <c r="X27" s="103">
        <v>2</v>
      </c>
    </row>
    <row r="28" spans="1:24" x14ac:dyDescent="0.2">
      <c r="A28" s="103" t="s">
        <v>136</v>
      </c>
      <c r="B28" s="103" t="s">
        <v>180</v>
      </c>
      <c r="C28" s="107" t="s">
        <v>75</v>
      </c>
      <c r="D28" s="104">
        <v>240000</v>
      </c>
      <c r="E28" s="104">
        <v>999999999</v>
      </c>
      <c r="F28" s="108" t="s">
        <v>68</v>
      </c>
      <c r="G28" s="108" t="s">
        <v>68</v>
      </c>
      <c r="H28" s="108">
        <v>9.3000000000000007</v>
      </c>
      <c r="I28" s="108">
        <v>10.4</v>
      </c>
      <c r="J28" s="108">
        <v>3.2</v>
      </c>
      <c r="K28" s="108" t="s">
        <v>68</v>
      </c>
      <c r="L28" s="108" t="s">
        <v>68</v>
      </c>
      <c r="M28" s="108" t="s">
        <v>68</v>
      </c>
      <c r="N28" s="108" t="s">
        <v>68</v>
      </c>
      <c r="O28" s="108">
        <v>9.5</v>
      </c>
      <c r="P28" s="108">
        <v>9.5</v>
      </c>
      <c r="Q28" s="128">
        <v>10.6</v>
      </c>
      <c r="R28" s="128">
        <v>10.6</v>
      </c>
      <c r="S28" s="108">
        <v>3.2</v>
      </c>
      <c r="T28" s="108">
        <v>3.2</v>
      </c>
      <c r="U28" s="109">
        <v>79</v>
      </c>
      <c r="V28" s="109">
        <v>79</v>
      </c>
      <c r="W28" s="112">
        <v>15</v>
      </c>
      <c r="X28" s="103">
        <v>1</v>
      </c>
    </row>
    <row r="29" spans="1:24" x14ac:dyDescent="0.2">
      <c r="A29" s="103" t="s">
        <v>137</v>
      </c>
      <c r="B29" s="103" t="s">
        <v>180</v>
      </c>
      <c r="C29" s="107" t="s">
        <v>75</v>
      </c>
      <c r="D29" s="104">
        <v>240000</v>
      </c>
      <c r="E29" s="104">
        <v>999999999</v>
      </c>
      <c r="F29" s="108" t="s">
        <v>68</v>
      </c>
      <c r="G29" s="108" t="s">
        <v>68</v>
      </c>
      <c r="H29" s="108">
        <v>9.3000000000000007</v>
      </c>
      <c r="I29" s="108">
        <v>10.4</v>
      </c>
      <c r="J29" s="108">
        <v>3.2</v>
      </c>
      <c r="K29" s="108" t="s">
        <v>68</v>
      </c>
      <c r="L29" s="108" t="s">
        <v>68</v>
      </c>
      <c r="M29" s="108" t="s">
        <v>68</v>
      </c>
      <c r="N29" s="108" t="s">
        <v>68</v>
      </c>
      <c r="O29" s="108">
        <v>9.6999999999999993</v>
      </c>
      <c r="P29" s="108">
        <v>9.6999999999999993</v>
      </c>
      <c r="Q29" s="128">
        <v>12</v>
      </c>
      <c r="R29" s="128">
        <v>12</v>
      </c>
      <c r="S29" s="108">
        <v>3.2</v>
      </c>
      <c r="T29" s="108">
        <v>3.2</v>
      </c>
      <c r="U29" s="109">
        <v>82</v>
      </c>
      <c r="V29" s="109">
        <v>82</v>
      </c>
      <c r="W29" s="112">
        <v>15</v>
      </c>
      <c r="X29" s="103">
        <v>2</v>
      </c>
    </row>
    <row r="30" spans="1:24" x14ac:dyDescent="0.2">
      <c r="A30" s="103" t="s">
        <v>138</v>
      </c>
      <c r="B30" s="103" t="s">
        <v>109</v>
      </c>
      <c r="C30" s="107" t="s">
        <v>73</v>
      </c>
      <c r="D30" s="104">
        <v>1</v>
      </c>
      <c r="E30" s="104">
        <v>16999</v>
      </c>
      <c r="F30" s="108" t="s">
        <v>68</v>
      </c>
      <c r="G30" s="108" t="s">
        <v>68</v>
      </c>
      <c r="H30" s="108">
        <v>12.2</v>
      </c>
      <c r="I30" s="108" t="s">
        <v>68</v>
      </c>
      <c r="J30" s="108">
        <v>4.3</v>
      </c>
      <c r="K30" s="108" t="s">
        <v>68</v>
      </c>
      <c r="L30" s="108" t="s">
        <v>68</v>
      </c>
      <c r="M30" s="108" t="s">
        <v>68</v>
      </c>
      <c r="N30" s="108" t="s">
        <v>68</v>
      </c>
      <c r="O30" s="108">
        <v>12.4</v>
      </c>
      <c r="P30" s="108">
        <v>12.4</v>
      </c>
      <c r="Q30" s="108" t="s">
        <v>68</v>
      </c>
      <c r="R30" s="108" t="s">
        <v>68</v>
      </c>
      <c r="S30" s="108">
        <v>4.3</v>
      </c>
      <c r="T30" s="108">
        <v>4.3</v>
      </c>
      <c r="U30" s="109">
        <v>40</v>
      </c>
      <c r="V30" s="109">
        <v>20</v>
      </c>
      <c r="W30" s="112">
        <v>15</v>
      </c>
      <c r="X30" s="103">
        <v>1</v>
      </c>
    </row>
    <row r="31" spans="1:24" x14ac:dyDescent="0.2">
      <c r="A31" s="103" t="s">
        <v>139</v>
      </c>
      <c r="B31" s="103" t="s">
        <v>109</v>
      </c>
      <c r="C31" s="107" t="s">
        <v>73</v>
      </c>
      <c r="D31" s="104">
        <v>1</v>
      </c>
      <c r="E31" s="104">
        <v>16999</v>
      </c>
      <c r="F31" s="108" t="s">
        <v>68</v>
      </c>
      <c r="G31" s="108" t="s">
        <v>68</v>
      </c>
      <c r="H31" s="108">
        <v>12.2</v>
      </c>
      <c r="I31" s="108" t="s">
        <v>68</v>
      </c>
      <c r="J31" s="108">
        <v>4.3</v>
      </c>
      <c r="K31" s="108" t="s">
        <v>68</v>
      </c>
      <c r="L31" s="108" t="s">
        <v>68</v>
      </c>
      <c r="M31" s="108" t="s">
        <v>68</v>
      </c>
      <c r="N31" s="108" t="s">
        <v>68</v>
      </c>
      <c r="O31" s="108">
        <v>14</v>
      </c>
      <c r="P31" s="108">
        <v>14</v>
      </c>
      <c r="Q31" s="108" t="s">
        <v>68</v>
      </c>
      <c r="R31" s="108" t="s">
        <v>68</v>
      </c>
      <c r="S31" s="108">
        <v>4.8</v>
      </c>
      <c r="T31" s="108">
        <v>4.8</v>
      </c>
      <c r="U31" s="109">
        <v>45</v>
      </c>
      <c r="V31" s="109">
        <v>23</v>
      </c>
      <c r="W31" s="112">
        <v>15</v>
      </c>
      <c r="X31" s="103">
        <v>2</v>
      </c>
    </row>
    <row r="32" spans="1:24" x14ac:dyDescent="0.2">
      <c r="A32" s="103" t="s">
        <v>140</v>
      </c>
      <c r="B32" s="103" t="s">
        <v>109</v>
      </c>
      <c r="C32" s="107" t="s">
        <v>73</v>
      </c>
      <c r="D32" s="104">
        <v>17000</v>
      </c>
      <c r="E32" s="104">
        <v>64999</v>
      </c>
      <c r="F32" s="108" t="s">
        <v>68</v>
      </c>
      <c r="G32" s="108" t="s">
        <v>68</v>
      </c>
      <c r="H32" s="108">
        <v>13</v>
      </c>
      <c r="I32" s="108" t="s">
        <v>68</v>
      </c>
      <c r="J32" s="108">
        <v>4.3</v>
      </c>
      <c r="K32" s="108" t="s">
        <v>68</v>
      </c>
      <c r="L32" s="108" t="s">
        <v>68</v>
      </c>
      <c r="M32" s="108" t="s">
        <v>68</v>
      </c>
      <c r="N32" s="108" t="s">
        <v>68</v>
      </c>
      <c r="O32" s="108">
        <v>13.3</v>
      </c>
      <c r="P32" s="108">
        <v>13.3</v>
      </c>
      <c r="Q32" s="108" t="s">
        <v>68</v>
      </c>
      <c r="R32" s="108" t="s">
        <v>68</v>
      </c>
      <c r="S32" s="108">
        <v>4.3</v>
      </c>
      <c r="T32" s="108">
        <v>4.3</v>
      </c>
      <c r="U32" s="109">
        <v>60</v>
      </c>
      <c r="V32" s="109">
        <v>30</v>
      </c>
      <c r="W32" s="112">
        <v>15</v>
      </c>
      <c r="X32" s="103">
        <v>1</v>
      </c>
    </row>
    <row r="33" spans="1:24" x14ac:dyDescent="0.2">
      <c r="A33" s="103" t="s">
        <v>141</v>
      </c>
      <c r="B33" s="103" t="s">
        <v>109</v>
      </c>
      <c r="C33" s="107" t="s">
        <v>73</v>
      </c>
      <c r="D33" s="104">
        <v>17000</v>
      </c>
      <c r="E33" s="104">
        <v>64999</v>
      </c>
      <c r="F33" s="108" t="s">
        <v>68</v>
      </c>
      <c r="G33" s="108" t="s">
        <v>68</v>
      </c>
      <c r="H33" s="108">
        <v>13</v>
      </c>
      <c r="I33" s="108" t="s">
        <v>68</v>
      </c>
      <c r="J33" s="108">
        <v>4.3</v>
      </c>
      <c r="K33" s="108" t="s">
        <v>68</v>
      </c>
      <c r="L33" s="108" t="s">
        <v>68</v>
      </c>
      <c r="M33" s="108" t="s">
        <v>68</v>
      </c>
      <c r="N33" s="108" t="s">
        <v>68</v>
      </c>
      <c r="O33" s="108">
        <v>15</v>
      </c>
      <c r="P33" s="108">
        <v>15</v>
      </c>
      <c r="Q33" s="108" t="s">
        <v>68</v>
      </c>
      <c r="R33" s="108" t="s">
        <v>68</v>
      </c>
      <c r="S33" s="108">
        <v>4.5</v>
      </c>
      <c r="T33" s="108">
        <v>4.5</v>
      </c>
      <c r="U33" s="109">
        <v>68</v>
      </c>
      <c r="V33" s="109">
        <v>34</v>
      </c>
      <c r="W33" s="112">
        <v>15</v>
      </c>
      <c r="X33" s="103">
        <v>2</v>
      </c>
    </row>
    <row r="34" spans="1:24" x14ac:dyDescent="0.2">
      <c r="A34" s="103" t="s">
        <v>142</v>
      </c>
      <c r="B34" s="103" t="s">
        <v>109</v>
      </c>
      <c r="C34" s="107" t="s">
        <v>73</v>
      </c>
      <c r="D34" s="104">
        <v>65000</v>
      </c>
      <c r="E34" s="104">
        <v>134999</v>
      </c>
      <c r="F34" s="108" t="s">
        <v>68</v>
      </c>
      <c r="G34" s="108" t="s">
        <v>68</v>
      </c>
      <c r="H34" s="108">
        <v>13</v>
      </c>
      <c r="I34" s="108" t="s">
        <v>68</v>
      </c>
      <c r="J34" s="108">
        <v>4.3</v>
      </c>
      <c r="K34" s="108" t="s">
        <v>68</v>
      </c>
      <c r="L34" s="108" t="s">
        <v>68</v>
      </c>
      <c r="M34" s="108" t="s">
        <v>68</v>
      </c>
      <c r="N34" s="108" t="s">
        <v>68</v>
      </c>
      <c r="O34" s="108">
        <v>13.3</v>
      </c>
      <c r="P34" s="108">
        <v>13.3</v>
      </c>
      <c r="Q34" s="108" t="s">
        <v>68</v>
      </c>
      <c r="R34" s="108" t="s">
        <v>68</v>
      </c>
      <c r="S34" s="108">
        <v>4.3</v>
      </c>
      <c r="T34" s="108">
        <v>4.3</v>
      </c>
      <c r="U34" s="109">
        <v>80</v>
      </c>
      <c r="V34" s="109">
        <v>40</v>
      </c>
      <c r="W34" s="112">
        <v>15</v>
      </c>
      <c r="X34" s="103">
        <v>1</v>
      </c>
    </row>
    <row r="35" spans="1:24" x14ac:dyDescent="0.2">
      <c r="A35" s="103" t="s">
        <v>143</v>
      </c>
      <c r="B35" s="103" t="s">
        <v>109</v>
      </c>
      <c r="C35" s="107" t="s">
        <v>73</v>
      </c>
      <c r="D35" s="104">
        <v>65000</v>
      </c>
      <c r="E35" s="104">
        <v>134999</v>
      </c>
      <c r="F35" s="108" t="s">
        <v>68</v>
      </c>
      <c r="G35" s="108" t="s">
        <v>68</v>
      </c>
      <c r="H35" s="108">
        <v>13</v>
      </c>
      <c r="I35" s="108" t="s">
        <v>68</v>
      </c>
      <c r="J35" s="108">
        <v>4.3</v>
      </c>
      <c r="K35" s="108" t="s">
        <v>68</v>
      </c>
      <c r="L35" s="108" t="s">
        <v>68</v>
      </c>
      <c r="M35" s="108" t="s">
        <v>68</v>
      </c>
      <c r="N35" s="108" t="s">
        <v>68</v>
      </c>
      <c r="O35" s="108">
        <v>15</v>
      </c>
      <c r="P35" s="108">
        <v>15</v>
      </c>
      <c r="Q35" s="108" t="s">
        <v>68</v>
      </c>
      <c r="R35" s="108" t="s">
        <v>68</v>
      </c>
      <c r="S35" s="108">
        <v>4.5</v>
      </c>
      <c r="T35" s="108">
        <v>4.5</v>
      </c>
      <c r="U35" s="109">
        <v>90</v>
      </c>
      <c r="V35" s="109">
        <v>45</v>
      </c>
      <c r="W35" s="112">
        <v>15</v>
      </c>
      <c r="X35" s="103">
        <v>2</v>
      </c>
    </row>
    <row r="36" spans="1:24" x14ac:dyDescent="0.2">
      <c r="A36" s="103" t="s">
        <v>144</v>
      </c>
      <c r="B36" s="103" t="s">
        <v>184</v>
      </c>
      <c r="C36" s="107" t="s">
        <v>66</v>
      </c>
      <c r="D36" s="104">
        <v>1</v>
      </c>
      <c r="E36" s="104">
        <v>6999</v>
      </c>
      <c r="F36" s="108" t="s">
        <v>68</v>
      </c>
      <c r="G36" s="108" t="s">
        <v>68</v>
      </c>
      <c r="H36" s="108" t="s">
        <v>234</v>
      </c>
      <c r="I36" s="108" t="s">
        <v>68</v>
      </c>
      <c r="J36" s="108" t="s">
        <v>68</v>
      </c>
      <c r="K36" s="108" t="s">
        <v>68</v>
      </c>
      <c r="L36" s="108" t="s">
        <v>68</v>
      </c>
      <c r="M36" s="108" t="s">
        <v>68</v>
      </c>
      <c r="N36" s="108" t="s">
        <v>68</v>
      </c>
      <c r="O36" s="108">
        <v>12</v>
      </c>
      <c r="P36" s="108">
        <v>12</v>
      </c>
      <c r="Q36" s="108" t="s">
        <v>68</v>
      </c>
      <c r="R36" s="108" t="s">
        <v>68</v>
      </c>
      <c r="S36" s="108" t="s">
        <v>68</v>
      </c>
      <c r="T36" s="108" t="s">
        <v>68</v>
      </c>
      <c r="U36" s="109">
        <v>40</v>
      </c>
      <c r="V36" s="109">
        <v>20</v>
      </c>
      <c r="W36" s="112">
        <v>15</v>
      </c>
      <c r="X36" s="103">
        <v>1</v>
      </c>
    </row>
    <row r="37" spans="1:24" x14ac:dyDescent="0.2">
      <c r="A37" s="103" t="s">
        <v>145</v>
      </c>
      <c r="B37" s="103" t="s">
        <v>184</v>
      </c>
      <c r="C37" s="107" t="s">
        <v>66</v>
      </c>
      <c r="D37" s="104">
        <v>7000</v>
      </c>
      <c r="E37" s="104">
        <v>7999</v>
      </c>
      <c r="F37" s="108" t="s">
        <v>68</v>
      </c>
      <c r="G37" s="108" t="s">
        <v>68</v>
      </c>
      <c r="H37" s="108" t="s">
        <v>234</v>
      </c>
      <c r="I37" s="108" t="s">
        <v>68</v>
      </c>
      <c r="J37" s="108" t="s">
        <v>68</v>
      </c>
      <c r="K37" s="108" t="s">
        <v>68</v>
      </c>
      <c r="L37" s="108" t="s">
        <v>68</v>
      </c>
      <c r="M37" s="108" t="s">
        <v>68</v>
      </c>
      <c r="N37" s="108" t="s">
        <v>68</v>
      </c>
      <c r="O37" s="108">
        <v>12</v>
      </c>
      <c r="P37" s="108">
        <v>12</v>
      </c>
      <c r="Q37" s="108" t="s">
        <v>68</v>
      </c>
      <c r="R37" s="108" t="s">
        <v>68</v>
      </c>
      <c r="S37" s="108" t="s">
        <v>68</v>
      </c>
      <c r="T37" s="108" t="s">
        <v>68</v>
      </c>
      <c r="U37" s="109">
        <v>40</v>
      </c>
      <c r="V37" s="109">
        <v>20</v>
      </c>
      <c r="W37" s="112">
        <v>15</v>
      </c>
      <c r="X37" s="103">
        <v>1</v>
      </c>
    </row>
    <row r="38" spans="1:24" x14ac:dyDescent="0.2">
      <c r="A38" s="103" t="s">
        <v>146</v>
      </c>
      <c r="B38" s="103" t="s">
        <v>184</v>
      </c>
      <c r="C38" s="107" t="s">
        <v>66</v>
      </c>
      <c r="D38" s="104">
        <v>8000</v>
      </c>
      <c r="E38" s="104">
        <v>8999</v>
      </c>
      <c r="F38" s="108" t="s">
        <v>68</v>
      </c>
      <c r="G38" s="108" t="s">
        <v>68</v>
      </c>
      <c r="H38" s="108" t="s">
        <v>234</v>
      </c>
      <c r="I38" s="108" t="s">
        <v>68</v>
      </c>
      <c r="J38" s="108" t="s">
        <v>68</v>
      </c>
      <c r="K38" s="108" t="s">
        <v>68</v>
      </c>
      <c r="L38" s="108" t="s">
        <v>68</v>
      </c>
      <c r="M38" s="108" t="s">
        <v>68</v>
      </c>
      <c r="N38" s="108" t="s">
        <v>68</v>
      </c>
      <c r="O38" s="108">
        <v>11.7</v>
      </c>
      <c r="P38" s="108">
        <v>11.7</v>
      </c>
      <c r="Q38" s="108" t="s">
        <v>68</v>
      </c>
      <c r="R38" s="108" t="s">
        <v>68</v>
      </c>
      <c r="S38" s="108" t="s">
        <v>68</v>
      </c>
      <c r="T38" s="108" t="s">
        <v>68</v>
      </c>
      <c r="U38" s="109">
        <v>40</v>
      </c>
      <c r="V38" s="109">
        <v>20</v>
      </c>
      <c r="W38" s="112">
        <v>15</v>
      </c>
      <c r="X38" s="103">
        <v>1</v>
      </c>
    </row>
    <row r="39" spans="1:24" x14ac:dyDescent="0.2">
      <c r="A39" s="103" t="s">
        <v>147</v>
      </c>
      <c r="B39" s="103" t="s">
        <v>184</v>
      </c>
      <c r="C39" s="107" t="s">
        <v>66</v>
      </c>
      <c r="D39" s="104">
        <v>9000</v>
      </c>
      <c r="E39" s="104">
        <v>9999</v>
      </c>
      <c r="F39" s="108" t="s">
        <v>68</v>
      </c>
      <c r="G39" s="108" t="s">
        <v>68</v>
      </c>
      <c r="H39" s="108" t="s">
        <v>234</v>
      </c>
      <c r="I39" s="108" t="s">
        <v>68</v>
      </c>
      <c r="J39" s="108" t="s">
        <v>68</v>
      </c>
      <c r="K39" s="108" t="s">
        <v>68</v>
      </c>
      <c r="L39" s="108" t="s">
        <v>68</v>
      </c>
      <c r="M39" s="108" t="s">
        <v>68</v>
      </c>
      <c r="N39" s="108" t="s">
        <v>68</v>
      </c>
      <c r="O39" s="108">
        <v>11.4</v>
      </c>
      <c r="P39" s="108">
        <v>11.4</v>
      </c>
      <c r="Q39" s="108" t="s">
        <v>68</v>
      </c>
      <c r="R39" s="108" t="s">
        <v>68</v>
      </c>
      <c r="S39" s="108" t="s">
        <v>68</v>
      </c>
      <c r="T39" s="108" t="s">
        <v>68</v>
      </c>
      <c r="U39" s="109">
        <v>40</v>
      </c>
      <c r="V39" s="109">
        <v>20</v>
      </c>
      <c r="W39" s="112">
        <v>15</v>
      </c>
      <c r="X39" s="103">
        <v>1</v>
      </c>
    </row>
    <row r="40" spans="1:24" x14ac:dyDescent="0.2">
      <c r="A40" s="103" t="s">
        <v>148</v>
      </c>
      <c r="B40" s="103" t="s">
        <v>184</v>
      </c>
      <c r="C40" s="107" t="s">
        <v>66</v>
      </c>
      <c r="D40" s="104">
        <v>10000</v>
      </c>
      <c r="E40" s="104">
        <v>10999</v>
      </c>
      <c r="F40" s="108" t="s">
        <v>68</v>
      </c>
      <c r="G40" s="108" t="s">
        <v>68</v>
      </c>
      <c r="H40" s="108" t="s">
        <v>234</v>
      </c>
      <c r="I40" s="108" t="s">
        <v>68</v>
      </c>
      <c r="J40" s="108" t="s">
        <v>68</v>
      </c>
      <c r="K40" s="108" t="s">
        <v>68</v>
      </c>
      <c r="L40" s="108" t="s">
        <v>68</v>
      </c>
      <c r="M40" s="108" t="s">
        <v>68</v>
      </c>
      <c r="N40" s="108" t="s">
        <v>68</v>
      </c>
      <c r="O40" s="108">
        <v>11.1</v>
      </c>
      <c r="P40" s="108">
        <v>11.1</v>
      </c>
      <c r="Q40" s="108" t="s">
        <v>68</v>
      </c>
      <c r="R40" s="108" t="s">
        <v>68</v>
      </c>
      <c r="S40" s="108" t="s">
        <v>68</v>
      </c>
      <c r="T40" s="108" t="s">
        <v>68</v>
      </c>
      <c r="U40" s="109">
        <v>40</v>
      </c>
      <c r="V40" s="109">
        <v>20</v>
      </c>
      <c r="W40" s="112">
        <v>15</v>
      </c>
      <c r="X40" s="103">
        <v>1</v>
      </c>
    </row>
    <row r="41" spans="1:24" x14ac:dyDescent="0.2">
      <c r="A41" s="103" t="s">
        <v>149</v>
      </c>
      <c r="B41" s="103" t="s">
        <v>184</v>
      </c>
      <c r="C41" s="107" t="s">
        <v>66</v>
      </c>
      <c r="D41" s="104">
        <v>11000</v>
      </c>
      <c r="E41" s="104">
        <v>11999</v>
      </c>
      <c r="F41" s="108" t="s">
        <v>68</v>
      </c>
      <c r="G41" s="108" t="s">
        <v>68</v>
      </c>
      <c r="H41" s="108" t="s">
        <v>234</v>
      </c>
      <c r="I41" s="108" t="s">
        <v>68</v>
      </c>
      <c r="J41" s="108" t="s">
        <v>68</v>
      </c>
      <c r="K41" s="108" t="s">
        <v>68</v>
      </c>
      <c r="L41" s="108" t="s">
        <v>68</v>
      </c>
      <c r="M41" s="108" t="s">
        <v>68</v>
      </c>
      <c r="N41" s="108" t="s">
        <v>68</v>
      </c>
      <c r="O41" s="108">
        <v>10.8</v>
      </c>
      <c r="P41" s="108">
        <v>10.8</v>
      </c>
      <c r="Q41" s="108" t="s">
        <v>68</v>
      </c>
      <c r="R41" s="108" t="s">
        <v>68</v>
      </c>
      <c r="S41" s="108" t="s">
        <v>68</v>
      </c>
      <c r="T41" s="108" t="s">
        <v>68</v>
      </c>
      <c r="U41" s="109">
        <v>40</v>
      </c>
      <c r="V41" s="109">
        <v>20</v>
      </c>
      <c r="W41" s="112">
        <v>15</v>
      </c>
      <c r="X41" s="103">
        <v>1</v>
      </c>
    </row>
    <row r="42" spans="1:24" x14ac:dyDescent="0.2">
      <c r="A42" s="103" t="s">
        <v>150</v>
      </c>
      <c r="B42" s="103" t="s">
        <v>184</v>
      </c>
      <c r="C42" s="107" t="s">
        <v>66</v>
      </c>
      <c r="D42" s="104">
        <v>12000</v>
      </c>
      <c r="E42" s="104">
        <v>12999</v>
      </c>
      <c r="F42" s="108" t="s">
        <v>68</v>
      </c>
      <c r="G42" s="108" t="s">
        <v>68</v>
      </c>
      <c r="H42" s="108" t="s">
        <v>234</v>
      </c>
      <c r="I42" s="108" t="s">
        <v>68</v>
      </c>
      <c r="J42" s="108" t="s">
        <v>68</v>
      </c>
      <c r="K42" s="108" t="s">
        <v>68</v>
      </c>
      <c r="L42" s="108" t="s">
        <v>68</v>
      </c>
      <c r="M42" s="108" t="s">
        <v>68</v>
      </c>
      <c r="N42" s="108" t="s">
        <v>68</v>
      </c>
      <c r="O42" s="108">
        <v>10.5</v>
      </c>
      <c r="P42" s="108">
        <v>10.5</v>
      </c>
      <c r="Q42" s="108" t="s">
        <v>68</v>
      </c>
      <c r="R42" s="108" t="s">
        <v>68</v>
      </c>
      <c r="S42" s="108" t="s">
        <v>68</v>
      </c>
      <c r="T42" s="108" t="s">
        <v>68</v>
      </c>
      <c r="U42" s="109">
        <v>40</v>
      </c>
      <c r="V42" s="109">
        <v>20</v>
      </c>
      <c r="W42" s="112">
        <v>15</v>
      </c>
      <c r="X42" s="103">
        <v>1</v>
      </c>
    </row>
    <row r="43" spans="1:24" x14ac:dyDescent="0.2">
      <c r="A43" s="103" t="s">
        <v>151</v>
      </c>
      <c r="B43" s="103" t="s">
        <v>184</v>
      </c>
      <c r="C43" s="107" t="s">
        <v>66</v>
      </c>
      <c r="D43" s="104">
        <v>13000</v>
      </c>
      <c r="E43" s="104">
        <v>13999</v>
      </c>
      <c r="F43" s="108" t="s">
        <v>68</v>
      </c>
      <c r="G43" s="108" t="s">
        <v>68</v>
      </c>
      <c r="H43" s="108" t="s">
        <v>234</v>
      </c>
      <c r="I43" s="108" t="s">
        <v>68</v>
      </c>
      <c r="J43" s="108" t="s">
        <v>68</v>
      </c>
      <c r="K43" s="108" t="s">
        <v>68</v>
      </c>
      <c r="L43" s="108" t="s">
        <v>68</v>
      </c>
      <c r="M43" s="108" t="s">
        <v>68</v>
      </c>
      <c r="N43" s="108" t="s">
        <v>68</v>
      </c>
      <c r="O43" s="108">
        <v>10.199999999999999</v>
      </c>
      <c r="P43" s="108">
        <v>10.199999999999999</v>
      </c>
      <c r="Q43" s="108" t="s">
        <v>68</v>
      </c>
      <c r="R43" s="108" t="s">
        <v>68</v>
      </c>
      <c r="S43" s="108" t="s">
        <v>68</v>
      </c>
      <c r="T43" s="108" t="s">
        <v>68</v>
      </c>
      <c r="U43" s="109">
        <v>40</v>
      </c>
      <c r="V43" s="109">
        <v>20</v>
      </c>
      <c r="W43" s="112">
        <v>15</v>
      </c>
      <c r="X43" s="103">
        <v>1</v>
      </c>
    </row>
    <row r="44" spans="1:24" x14ac:dyDescent="0.2">
      <c r="A44" s="103" t="s">
        <v>152</v>
      </c>
      <c r="B44" s="103" t="s">
        <v>184</v>
      </c>
      <c r="C44" s="107" t="s">
        <v>66</v>
      </c>
      <c r="D44" s="104">
        <v>14000</v>
      </c>
      <c r="E44" s="104">
        <v>14999</v>
      </c>
      <c r="F44" s="108" t="s">
        <v>68</v>
      </c>
      <c r="G44" s="108" t="s">
        <v>68</v>
      </c>
      <c r="H44" s="108" t="s">
        <v>234</v>
      </c>
      <c r="I44" s="108" t="s">
        <v>68</v>
      </c>
      <c r="J44" s="108" t="s">
        <v>68</v>
      </c>
      <c r="K44" s="108" t="s">
        <v>68</v>
      </c>
      <c r="L44" s="108" t="s">
        <v>68</v>
      </c>
      <c r="M44" s="108" t="s">
        <v>68</v>
      </c>
      <c r="N44" s="108" t="s">
        <v>68</v>
      </c>
      <c r="O44" s="108">
        <v>9.9</v>
      </c>
      <c r="P44" s="108">
        <v>9.9</v>
      </c>
      <c r="Q44" s="108" t="s">
        <v>68</v>
      </c>
      <c r="R44" s="108" t="s">
        <v>68</v>
      </c>
      <c r="S44" s="108" t="s">
        <v>68</v>
      </c>
      <c r="T44" s="108" t="s">
        <v>68</v>
      </c>
      <c r="U44" s="109">
        <v>40</v>
      </c>
      <c r="V44" s="109">
        <v>20</v>
      </c>
      <c r="W44" s="112">
        <v>15</v>
      </c>
      <c r="X44" s="103">
        <v>1</v>
      </c>
    </row>
    <row r="45" spans="1:24" x14ac:dyDescent="0.2">
      <c r="A45" s="103" t="s">
        <v>153</v>
      </c>
      <c r="B45" s="103" t="s">
        <v>184</v>
      </c>
      <c r="C45" s="107" t="s">
        <v>66</v>
      </c>
      <c r="D45" s="104">
        <v>15000</v>
      </c>
      <c r="E45" s="104">
        <v>999999999</v>
      </c>
      <c r="F45" s="108" t="s">
        <v>68</v>
      </c>
      <c r="G45" s="108" t="s">
        <v>68</v>
      </c>
      <c r="H45" s="108" t="s">
        <v>234</v>
      </c>
      <c r="I45" s="108" t="s">
        <v>68</v>
      </c>
      <c r="J45" s="108" t="s">
        <v>68</v>
      </c>
      <c r="K45" s="108" t="s">
        <v>68</v>
      </c>
      <c r="L45" s="108" t="s">
        <v>68</v>
      </c>
      <c r="M45" s="108" t="s">
        <v>68</v>
      </c>
      <c r="N45" s="108" t="s">
        <v>68</v>
      </c>
      <c r="O45" s="108">
        <v>9.6</v>
      </c>
      <c r="P45" s="108">
        <v>9.6</v>
      </c>
      <c r="Q45" s="108" t="s">
        <v>68</v>
      </c>
      <c r="R45" s="108" t="s">
        <v>68</v>
      </c>
      <c r="S45" s="108" t="s">
        <v>68</v>
      </c>
      <c r="T45" s="108" t="s">
        <v>68</v>
      </c>
      <c r="U45" s="109">
        <v>40</v>
      </c>
      <c r="V45" s="109">
        <v>20</v>
      </c>
      <c r="W45" s="112">
        <v>15</v>
      </c>
      <c r="X45" s="103">
        <v>1</v>
      </c>
    </row>
    <row r="46" spans="1:24" x14ac:dyDescent="0.2">
      <c r="A46" s="103" t="s">
        <v>154</v>
      </c>
      <c r="B46" s="103" t="s">
        <v>185</v>
      </c>
      <c r="C46" s="107" t="s">
        <v>69</v>
      </c>
      <c r="D46" s="104">
        <v>1</v>
      </c>
      <c r="E46" s="104">
        <v>6999</v>
      </c>
      <c r="F46" s="108" t="s">
        <v>68</v>
      </c>
      <c r="G46" s="108" t="s">
        <v>68</v>
      </c>
      <c r="H46" s="108" t="s">
        <v>234</v>
      </c>
      <c r="I46" s="108" t="s">
        <v>68</v>
      </c>
      <c r="J46" s="108" t="s">
        <v>234</v>
      </c>
      <c r="K46" s="108" t="s">
        <v>68</v>
      </c>
      <c r="L46" s="108" t="s">
        <v>68</v>
      </c>
      <c r="M46" s="108" t="s">
        <v>68</v>
      </c>
      <c r="N46" s="108" t="s">
        <v>68</v>
      </c>
      <c r="O46" s="108">
        <v>12</v>
      </c>
      <c r="P46" s="108">
        <v>12</v>
      </c>
      <c r="Q46" s="108" t="s">
        <v>68</v>
      </c>
      <c r="R46" s="108" t="s">
        <v>68</v>
      </c>
      <c r="S46" s="108">
        <v>3.4</v>
      </c>
      <c r="T46" s="108">
        <v>3.4</v>
      </c>
      <c r="U46" s="109">
        <v>40</v>
      </c>
      <c r="V46" s="109">
        <v>20</v>
      </c>
      <c r="W46" s="112">
        <v>15</v>
      </c>
      <c r="X46" s="103">
        <v>1</v>
      </c>
    </row>
    <row r="47" spans="1:24" x14ac:dyDescent="0.2">
      <c r="A47" s="103" t="s">
        <v>155</v>
      </c>
      <c r="B47" s="103" t="s">
        <v>185</v>
      </c>
      <c r="C47" s="107" t="s">
        <v>69</v>
      </c>
      <c r="D47" s="104">
        <v>7000</v>
      </c>
      <c r="E47" s="104">
        <v>7999</v>
      </c>
      <c r="F47" s="108" t="s">
        <v>68</v>
      </c>
      <c r="G47" s="108" t="s">
        <v>68</v>
      </c>
      <c r="H47" s="108" t="s">
        <v>234</v>
      </c>
      <c r="I47" s="108" t="s">
        <v>68</v>
      </c>
      <c r="J47" s="108" t="s">
        <v>234</v>
      </c>
      <c r="K47" s="108" t="s">
        <v>68</v>
      </c>
      <c r="L47" s="108" t="s">
        <v>68</v>
      </c>
      <c r="M47" s="108" t="s">
        <v>68</v>
      </c>
      <c r="N47" s="108" t="s">
        <v>68</v>
      </c>
      <c r="O47" s="108">
        <v>12</v>
      </c>
      <c r="P47" s="108">
        <v>12</v>
      </c>
      <c r="Q47" s="108" t="s">
        <v>68</v>
      </c>
      <c r="R47" s="108" t="s">
        <v>68</v>
      </c>
      <c r="S47" s="108">
        <v>3.4</v>
      </c>
      <c r="T47" s="108">
        <v>3.4</v>
      </c>
      <c r="U47" s="109">
        <v>40</v>
      </c>
      <c r="V47" s="109">
        <v>20</v>
      </c>
      <c r="W47" s="112">
        <v>15</v>
      </c>
      <c r="X47" s="103">
        <v>1</v>
      </c>
    </row>
    <row r="48" spans="1:24" x14ac:dyDescent="0.2">
      <c r="A48" s="103" t="s">
        <v>156</v>
      </c>
      <c r="B48" s="103" t="s">
        <v>185</v>
      </c>
      <c r="C48" s="107" t="s">
        <v>69</v>
      </c>
      <c r="D48" s="104">
        <v>8000</v>
      </c>
      <c r="E48" s="104">
        <v>8999</v>
      </c>
      <c r="F48" s="108" t="s">
        <v>68</v>
      </c>
      <c r="G48" s="108" t="s">
        <v>68</v>
      </c>
      <c r="H48" s="108" t="s">
        <v>234</v>
      </c>
      <c r="I48" s="108" t="s">
        <v>68</v>
      </c>
      <c r="J48" s="108" t="s">
        <v>234</v>
      </c>
      <c r="K48" s="108" t="s">
        <v>68</v>
      </c>
      <c r="L48" s="108" t="s">
        <v>68</v>
      </c>
      <c r="M48" s="108" t="s">
        <v>68</v>
      </c>
      <c r="N48" s="108" t="s">
        <v>68</v>
      </c>
      <c r="O48" s="108">
        <v>11.7</v>
      </c>
      <c r="P48" s="108">
        <v>11.7</v>
      </c>
      <c r="Q48" s="108" t="s">
        <v>68</v>
      </c>
      <c r="R48" s="108" t="s">
        <v>68</v>
      </c>
      <c r="S48" s="108">
        <v>3.3</v>
      </c>
      <c r="T48" s="108">
        <v>3.3</v>
      </c>
      <c r="U48" s="109">
        <v>40</v>
      </c>
      <c r="V48" s="109">
        <v>20</v>
      </c>
      <c r="W48" s="112">
        <v>15</v>
      </c>
      <c r="X48" s="103">
        <v>1</v>
      </c>
    </row>
    <row r="49" spans="1:24" x14ac:dyDescent="0.2">
      <c r="A49" s="103" t="s">
        <v>157</v>
      </c>
      <c r="B49" s="103" t="s">
        <v>185</v>
      </c>
      <c r="C49" s="107" t="s">
        <v>69</v>
      </c>
      <c r="D49" s="104">
        <v>9000</v>
      </c>
      <c r="E49" s="104">
        <v>9999</v>
      </c>
      <c r="F49" s="108" t="s">
        <v>68</v>
      </c>
      <c r="G49" s="108" t="s">
        <v>68</v>
      </c>
      <c r="H49" s="108" t="s">
        <v>234</v>
      </c>
      <c r="I49" s="108" t="s">
        <v>68</v>
      </c>
      <c r="J49" s="108" t="s">
        <v>234</v>
      </c>
      <c r="K49" s="108" t="s">
        <v>68</v>
      </c>
      <c r="L49" s="108" t="s">
        <v>68</v>
      </c>
      <c r="M49" s="108" t="s">
        <v>68</v>
      </c>
      <c r="N49" s="108" t="s">
        <v>68</v>
      </c>
      <c r="O49" s="108">
        <v>11.4</v>
      </c>
      <c r="P49" s="108">
        <v>11.4</v>
      </c>
      <c r="Q49" s="108" t="s">
        <v>68</v>
      </c>
      <c r="R49" s="108" t="s">
        <v>68</v>
      </c>
      <c r="S49" s="108">
        <v>3.3</v>
      </c>
      <c r="T49" s="108">
        <v>3.3</v>
      </c>
      <c r="U49" s="109">
        <v>40</v>
      </c>
      <c r="V49" s="109">
        <v>20</v>
      </c>
      <c r="W49" s="112">
        <v>15</v>
      </c>
      <c r="X49" s="103">
        <v>1</v>
      </c>
    </row>
    <row r="50" spans="1:24" x14ac:dyDescent="0.2">
      <c r="A50" s="103" t="s">
        <v>158</v>
      </c>
      <c r="B50" s="103" t="s">
        <v>185</v>
      </c>
      <c r="C50" s="107" t="s">
        <v>69</v>
      </c>
      <c r="D50" s="104">
        <v>10000</v>
      </c>
      <c r="E50" s="104">
        <v>10999</v>
      </c>
      <c r="F50" s="108" t="s">
        <v>68</v>
      </c>
      <c r="G50" s="108" t="s">
        <v>68</v>
      </c>
      <c r="H50" s="108" t="s">
        <v>234</v>
      </c>
      <c r="I50" s="108" t="s">
        <v>68</v>
      </c>
      <c r="J50" s="108" t="s">
        <v>234</v>
      </c>
      <c r="K50" s="108" t="s">
        <v>68</v>
      </c>
      <c r="L50" s="108" t="s">
        <v>68</v>
      </c>
      <c r="M50" s="108" t="s">
        <v>68</v>
      </c>
      <c r="N50" s="108" t="s">
        <v>68</v>
      </c>
      <c r="O50" s="108">
        <v>11.1</v>
      </c>
      <c r="P50" s="108">
        <v>11.1</v>
      </c>
      <c r="Q50" s="108" t="s">
        <v>68</v>
      </c>
      <c r="R50" s="108" t="s">
        <v>68</v>
      </c>
      <c r="S50" s="108">
        <v>3.2</v>
      </c>
      <c r="T50" s="108">
        <v>3.2</v>
      </c>
      <c r="U50" s="109">
        <v>40</v>
      </c>
      <c r="V50" s="109">
        <v>20</v>
      </c>
      <c r="W50" s="112">
        <v>15</v>
      </c>
      <c r="X50" s="103">
        <v>1</v>
      </c>
    </row>
    <row r="51" spans="1:24" x14ac:dyDescent="0.2">
      <c r="A51" s="103" t="s">
        <v>159</v>
      </c>
      <c r="B51" s="103" t="s">
        <v>185</v>
      </c>
      <c r="C51" s="107" t="s">
        <v>69</v>
      </c>
      <c r="D51" s="104">
        <v>11000</v>
      </c>
      <c r="E51" s="104">
        <v>11999</v>
      </c>
      <c r="F51" s="108" t="s">
        <v>68</v>
      </c>
      <c r="G51" s="108" t="s">
        <v>68</v>
      </c>
      <c r="H51" s="108" t="s">
        <v>234</v>
      </c>
      <c r="I51" s="108" t="s">
        <v>68</v>
      </c>
      <c r="J51" s="108" t="s">
        <v>234</v>
      </c>
      <c r="K51" s="108" t="s">
        <v>68</v>
      </c>
      <c r="L51" s="108" t="s">
        <v>68</v>
      </c>
      <c r="M51" s="108" t="s">
        <v>68</v>
      </c>
      <c r="N51" s="108" t="s">
        <v>68</v>
      </c>
      <c r="O51" s="108">
        <v>10.8</v>
      </c>
      <c r="P51" s="108">
        <v>10.8</v>
      </c>
      <c r="Q51" s="108" t="s">
        <v>68</v>
      </c>
      <c r="R51" s="108" t="s">
        <v>68</v>
      </c>
      <c r="S51" s="108">
        <v>3.2</v>
      </c>
      <c r="T51" s="108">
        <v>3.2</v>
      </c>
      <c r="U51" s="109">
        <v>40</v>
      </c>
      <c r="V51" s="109">
        <v>20</v>
      </c>
      <c r="W51" s="112">
        <v>15</v>
      </c>
      <c r="X51" s="103">
        <v>1</v>
      </c>
    </row>
    <row r="52" spans="1:24" x14ac:dyDescent="0.2">
      <c r="A52" s="103" t="s">
        <v>160</v>
      </c>
      <c r="B52" s="103" t="s">
        <v>185</v>
      </c>
      <c r="C52" s="107" t="s">
        <v>69</v>
      </c>
      <c r="D52" s="104">
        <v>12000</v>
      </c>
      <c r="E52" s="104">
        <v>12999</v>
      </c>
      <c r="F52" s="108" t="s">
        <v>68</v>
      </c>
      <c r="G52" s="108" t="s">
        <v>68</v>
      </c>
      <c r="H52" s="108" t="s">
        <v>234</v>
      </c>
      <c r="I52" s="108" t="s">
        <v>68</v>
      </c>
      <c r="J52" s="108" t="s">
        <v>234</v>
      </c>
      <c r="K52" s="108" t="s">
        <v>68</v>
      </c>
      <c r="L52" s="108" t="s">
        <v>68</v>
      </c>
      <c r="M52" s="108" t="s">
        <v>68</v>
      </c>
      <c r="N52" s="108" t="s">
        <v>68</v>
      </c>
      <c r="O52" s="108">
        <v>10.5</v>
      </c>
      <c r="P52" s="108">
        <v>10.5</v>
      </c>
      <c r="Q52" s="108" t="s">
        <v>68</v>
      </c>
      <c r="R52" s="108" t="s">
        <v>68</v>
      </c>
      <c r="S52" s="108">
        <v>3.1</v>
      </c>
      <c r="T52" s="108">
        <v>3.1</v>
      </c>
      <c r="U52" s="109">
        <v>40</v>
      </c>
      <c r="V52" s="109">
        <v>20</v>
      </c>
      <c r="W52" s="112">
        <v>15</v>
      </c>
      <c r="X52" s="103">
        <v>1</v>
      </c>
    </row>
    <row r="53" spans="1:24" x14ac:dyDescent="0.2">
      <c r="A53" s="103" t="s">
        <v>161</v>
      </c>
      <c r="B53" s="103" t="s">
        <v>185</v>
      </c>
      <c r="C53" s="107" t="s">
        <v>69</v>
      </c>
      <c r="D53" s="104">
        <v>13000</v>
      </c>
      <c r="E53" s="104">
        <v>13999</v>
      </c>
      <c r="F53" s="108" t="s">
        <v>68</v>
      </c>
      <c r="G53" s="108" t="s">
        <v>68</v>
      </c>
      <c r="H53" s="108" t="s">
        <v>234</v>
      </c>
      <c r="I53" s="108" t="s">
        <v>68</v>
      </c>
      <c r="J53" s="108" t="s">
        <v>234</v>
      </c>
      <c r="K53" s="108" t="s">
        <v>68</v>
      </c>
      <c r="L53" s="108" t="s">
        <v>68</v>
      </c>
      <c r="M53" s="108" t="s">
        <v>68</v>
      </c>
      <c r="N53" s="108" t="s">
        <v>68</v>
      </c>
      <c r="O53" s="108">
        <v>10.199999999999999</v>
      </c>
      <c r="P53" s="108">
        <v>10.199999999999999</v>
      </c>
      <c r="Q53" s="108" t="s">
        <v>68</v>
      </c>
      <c r="R53" s="108" t="s">
        <v>68</v>
      </c>
      <c r="S53" s="108">
        <v>3.1</v>
      </c>
      <c r="T53" s="108">
        <v>3.1</v>
      </c>
      <c r="U53" s="109">
        <v>40</v>
      </c>
      <c r="V53" s="109">
        <v>20</v>
      </c>
      <c r="W53" s="112">
        <v>15</v>
      </c>
      <c r="X53" s="103">
        <v>1</v>
      </c>
    </row>
    <row r="54" spans="1:24" x14ac:dyDescent="0.2">
      <c r="A54" s="103" t="s">
        <v>162</v>
      </c>
      <c r="B54" s="103" t="s">
        <v>185</v>
      </c>
      <c r="C54" s="107" t="s">
        <v>69</v>
      </c>
      <c r="D54" s="104">
        <v>14000</v>
      </c>
      <c r="E54" s="104">
        <v>14999</v>
      </c>
      <c r="F54" s="108" t="s">
        <v>68</v>
      </c>
      <c r="G54" s="108" t="s">
        <v>68</v>
      </c>
      <c r="H54" s="108" t="s">
        <v>234</v>
      </c>
      <c r="I54" s="108" t="s">
        <v>68</v>
      </c>
      <c r="J54" s="108" t="s">
        <v>234</v>
      </c>
      <c r="K54" s="108" t="s">
        <v>68</v>
      </c>
      <c r="L54" s="108" t="s">
        <v>68</v>
      </c>
      <c r="M54" s="108" t="s">
        <v>68</v>
      </c>
      <c r="N54" s="108" t="s">
        <v>68</v>
      </c>
      <c r="O54" s="103">
        <v>9.9</v>
      </c>
      <c r="P54" s="103">
        <v>9.9</v>
      </c>
      <c r="Q54" s="108" t="s">
        <v>68</v>
      </c>
      <c r="R54" s="108" t="s">
        <v>68</v>
      </c>
      <c r="S54" s="108">
        <v>3</v>
      </c>
      <c r="T54" s="108">
        <v>3</v>
      </c>
      <c r="U54" s="109">
        <v>40</v>
      </c>
      <c r="V54" s="109">
        <v>20</v>
      </c>
      <c r="W54" s="112">
        <v>15</v>
      </c>
      <c r="X54" s="103">
        <v>1</v>
      </c>
    </row>
    <row r="55" spans="1:24" x14ac:dyDescent="0.2">
      <c r="A55" s="103" t="s">
        <v>163</v>
      </c>
      <c r="B55" s="103" t="s">
        <v>185</v>
      </c>
      <c r="C55" s="107" t="s">
        <v>69</v>
      </c>
      <c r="D55" s="104">
        <v>15000</v>
      </c>
      <c r="E55" s="104">
        <v>999999999</v>
      </c>
      <c r="F55" s="108" t="s">
        <v>68</v>
      </c>
      <c r="G55" s="108" t="s">
        <v>68</v>
      </c>
      <c r="H55" s="108" t="s">
        <v>234</v>
      </c>
      <c r="I55" s="108" t="s">
        <v>68</v>
      </c>
      <c r="J55" s="108" t="s">
        <v>234</v>
      </c>
      <c r="K55" s="108" t="s">
        <v>68</v>
      </c>
      <c r="L55" s="108" t="s">
        <v>68</v>
      </c>
      <c r="M55" s="108" t="s">
        <v>68</v>
      </c>
      <c r="N55" s="108" t="s">
        <v>68</v>
      </c>
      <c r="O55" s="108">
        <v>9.6</v>
      </c>
      <c r="P55" s="108">
        <v>9.6</v>
      </c>
      <c r="Q55" s="108" t="s">
        <v>68</v>
      </c>
      <c r="R55" s="108" t="s">
        <v>68</v>
      </c>
      <c r="S55" s="108">
        <v>3.1</v>
      </c>
      <c r="T55" s="108">
        <v>3.1</v>
      </c>
      <c r="U55" s="109">
        <v>40</v>
      </c>
      <c r="V55" s="109">
        <v>20</v>
      </c>
      <c r="W55" s="112">
        <v>15</v>
      </c>
      <c r="X55" s="103">
        <v>1</v>
      </c>
    </row>
    <row r="56" spans="1:24" x14ac:dyDescent="0.2">
      <c r="A56" s="103" t="s">
        <v>164</v>
      </c>
      <c r="B56" s="103" t="s">
        <v>186</v>
      </c>
      <c r="C56" s="107" t="s">
        <v>76</v>
      </c>
      <c r="D56" s="104">
        <v>1</v>
      </c>
      <c r="E56" s="104">
        <v>64999</v>
      </c>
      <c r="F56" s="108" t="s">
        <v>68</v>
      </c>
      <c r="G56" s="108" t="s">
        <v>68</v>
      </c>
      <c r="H56" s="108">
        <v>10</v>
      </c>
      <c r="I56" s="108" t="s">
        <v>68</v>
      </c>
      <c r="J56" s="108" t="s">
        <v>68</v>
      </c>
      <c r="K56" s="108" t="s">
        <v>68</v>
      </c>
      <c r="L56" s="108" t="s">
        <v>68</v>
      </c>
      <c r="M56" s="108" t="s">
        <v>68</v>
      </c>
      <c r="N56" s="108" t="s">
        <v>68</v>
      </c>
      <c r="O56" s="108">
        <v>10.199999999999999</v>
      </c>
      <c r="P56" s="108">
        <v>10.199999999999999</v>
      </c>
      <c r="Q56" s="108" t="s">
        <v>68</v>
      </c>
      <c r="R56" s="108" t="s">
        <v>68</v>
      </c>
      <c r="S56" s="108" t="s">
        <v>68</v>
      </c>
      <c r="T56" s="108" t="s">
        <v>68</v>
      </c>
      <c r="U56" s="109">
        <v>45</v>
      </c>
      <c r="V56" s="109">
        <v>10</v>
      </c>
      <c r="W56" s="112">
        <v>15</v>
      </c>
      <c r="X56" s="103">
        <v>1</v>
      </c>
    </row>
    <row r="57" spans="1:24" x14ac:dyDescent="0.2">
      <c r="A57" s="103" t="s">
        <v>165</v>
      </c>
      <c r="B57" s="103" t="s">
        <v>186</v>
      </c>
      <c r="C57" s="107" t="s">
        <v>76</v>
      </c>
      <c r="D57" s="104">
        <v>1</v>
      </c>
      <c r="E57" s="104">
        <v>64999</v>
      </c>
      <c r="F57" s="108" t="s">
        <v>68</v>
      </c>
      <c r="G57" s="108" t="s">
        <v>68</v>
      </c>
      <c r="H57" s="108">
        <v>10</v>
      </c>
      <c r="I57" s="108" t="s">
        <v>68</v>
      </c>
      <c r="J57" s="108" t="s">
        <v>68</v>
      </c>
      <c r="K57" s="108" t="s">
        <v>68</v>
      </c>
      <c r="L57" s="108" t="s">
        <v>68</v>
      </c>
      <c r="M57" s="108" t="s">
        <v>68</v>
      </c>
      <c r="N57" s="108" t="s">
        <v>68</v>
      </c>
      <c r="O57" s="108">
        <v>10.7</v>
      </c>
      <c r="P57" s="108">
        <v>10.7</v>
      </c>
      <c r="Q57" s="108" t="s">
        <v>68</v>
      </c>
      <c r="R57" s="108" t="s">
        <v>68</v>
      </c>
      <c r="S57" s="108" t="s">
        <v>68</v>
      </c>
      <c r="T57" s="108" t="s">
        <v>68</v>
      </c>
      <c r="U57" s="109">
        <v>47</v>
      </c>
      <c r="V57" s="109">
        <v>12</v>
      </c>
      <c r="W57" s="112">
        <v>15</v>
      </c>
      <c r="X57" s="103">
        <v>2</v>
      </c>
    </row>
    <row r="58" spans="1:24" x14ac:dyDescent="0.2">
      <c r="A58" s="103" t="s">
        <v>166</v>
      </c>
      <c r="B58" s="103" t="s">
        <v>186</v>
      </c>
      <c r="C58" s="107" t="s">
        <v>76</v>
      </c>
      <c r="D58" s="104">
        <v>65000</v>
      </c>
      <c r="E58" s="104">
        <v>134999</v>
      </c>
      <c r="F58" s="108" t="s">
        <v>68</v>
      </c>
      <c r="G58" s="108" t="s">
        <v>68</v>
      </c>
      <c r="H58" s="108">
        <v>10</v>
      </c>
      <c r="I58" s="108" t="s">
        <v>68</v>
      </c>
      <c r="J58" s="108" t="s">
        <v>68</v>
      </c>
      <c r="K58" s="108" t="s">
        <v>68</v>
      </c>
      <c r="L58" s="108" t="s">
        <v>68</v>
      </c>
      <c r="M58" s="108" t="s">
        <v>68</v>
      </c>
      <c r="N58" s="108" t="s">
        <v>68</v>
      </c>
      <c r="O58" s="108">
        <v>10.199999999999999</v>
      </c>
      <c r="P58" s="108">
        <v>10.199999999999999</v>
      </c>
      <c r="Q58" s="108" t="s">
        <v>68</v>
      </c>
      <c r="R58" s="108" t="s">
        <v>68</v>
      </c>
      <c r="S58" s="108" t="s">
        <v>68</v>
      </c>
      <c r="T58" s="108" t="s">
        <v>68</v>
      </c>
      <c r="U58" s="109">
        <v>45</v>
      </c>
      <c r="V58" s="109">
        <v>10</v>
      </c>
      <c r="W58" s="112">
        <v>15</v>
      </c>
      <c r="X58" s="103">
        <v>1</v>
      </c>
    </row>
    <row r="59" spans="1:24" x14ac:dyDescent="0.2">
      <c r="A59" s="103" t="s">
        <v>167</v>
      </c>
      <c r="B59" s="103" t="s">
        <v>186</v>
      </c>
      <c r="C59" s="107" t="s">
        <v>76</v>
      </c>
      <c r="D59" s="104">
        <v>65000</v>
      </c>
      <c r="E59" s="104">
        <v>134999</v>
      </c>
      <c r="F59" s="108" t="s">
        <v>68</v>
      </c>
      <c r="G59" s="108" t="s">
        <v>68</v>
      </c>
      <c r="H59" s="108">
        <v>10</v>
      </c>
      <c r="I59" s="108" t="s">
        <v>68</v>
      </c>
      <c r="J59" s="108" t="s">
        <v>68</v>
      </c>
      <c r="K59" s="108" t="s">
        <v>68</v>
      </c>
      <c r="L59" s="108" t="s">
        <v>68</v>
      </c>
      <c r="M59" s="108" t="s">
        <v>68</v>
      </c>
      <c r="N59" s="108" t="s">
        <v>68</v>
      </c>
      <c r="O59" s="108">
        <v>10.7</v>
      </c>
      <c r="P59" s="108">
        <v>10.7</v>
      </c>
      <c r="Q59" s="108" t="s">
        <v>68</v>
      </c>
      <c r="R59" s="108" t="s">
        <v>68</v>
      </c>
      <c r="S59" s="108" t="s">
        <v>68</v>
      </c>
      <c r="T59" s="108" t="s">
        <v>68</v>
      </c>
      <c r="U59" s="109">
        <v>47</v>
      </c>
      <c r="V59" s="109">
        <v>12</v>
      </c>
      <c r="W59" s="112">
        <v>15</v>
      </c>
      <c r="X59" s="103">
        <v>2</v>
      </c>
    </row>
    <row r="60" spans="1:24" x14ac:dyDescent="0.2">
      <c r="A60" s="103" t="s">
        <v>169</v>
      </c>
      <c r="B60" s="103" t="s">
        <v>186</v>
      </c>
      <c r="C60" s="107" t="s">
        <v>76</v>
      </c>
      <c r="D60" s="104">
        <v>135000</v>
      </c>
      <c r="E60" s="104">
        <v>239999</v>
      </c>
      <c r="F60" s="108" t="s">
        <v>68</v>
      </c>
      <c r="G60" s="108" t="s">
        <v>68</v>
      </c>
      <c r="H60" s="108">
        <v>10</v>
      </c>
      <c r="I60" s="108" t="s">
        <v>68</v>
      </c>
      <c r="J60" s="108" t="s">
        <v>68</v>
      </c>
      <c r="K60" s="108" t="s">
        <v>68</v>
      </c>
      <c r="L60" s="108" t="s">
        <v>68</v>
      </c>
      <c r="M60" s="108" t="s">
        <v>68</v>
      </c>
      <c r="N60" s="108" t="s">
        <v>68</v>
      </c>
      <c r="O60" s="108">
        <v>10.199999999999999</v>
      </c>
      <c r="P60" s="108">
        <v>10.199999999999999</v>
      </c>
      <c r="Q60" s="108" t="s">
        <v>68</v>
      </c>
      <c r="R60" s="108" t="s">
        <v>68</v>
      </c>
      <c r="S60" s="108" t="s">
        <v>68</v>
      </c>
      <c r="T60" s="108" t="s">
        <v>68</v>
      </c>
      <c r="U60" s="109">
        <v>45</v>
      </c>
      <c r="V60" s="109">
        <v>10</v>
      </c>
      <c r="W60" s="112">
        <v>15</v>
      </c>
      <c r="X60" s="103">
        <v>1</v>
      </c>
    </row>
    <row r="61" spans="1:24" x14ac:dyDescent="0.2">
      <c r="A61" s="103" t="s">
        <v>170</v>
      </c>
      <c r="B61" s="103" t="s">
        <v>186</v>
      </c>
      <c r="C61" s="107" t="s">
        <v>76</v>
      </c>
      <c r="D61" s="104">
        <v>135000</v>
      </c>
      <c r="E61" s="104">
        <v>239999</v>
      </c>
      <c r="F61" s="108" t="s">
        <v>68</v>
      </c>
      <c r="G61" s="108" t="s">
        <v>68</v>
      </c>
      <c r="H61" s="108">
        <v>10</v>
      </c>
      <c r="I61" s="108" t="s">
        <v>68</v>
      </c>
      <c r="J61" s="108" t="s">
        <v>68</v>
      </c>
      <c r="K61" s="108" t="s">
        <v>68</v>
      </c>
      <c r="L61" s="108" t="s">
        <v>68</v>
      </c>
      <c r="M61" s="108" t="s">
        <v>68</v>
      </c>
      <c r="N61" s="108" t="s">
        <v>68</v>
      </c>
      <c r="O61" s="108">
        <v>10.7</v>
      </c>
      <c r="P61" s="108">
        <v>10.7</v>
      </c>
      <c r="Q61" s="108" t="s">
        <v>68</v>
      </c>
      <c r="R61" s="108" t="s">
        <v>68</v>
      </c>
      <c r="S61" s="108" t="s">
        <v>68</v>
      </c>
      <c r="T61" s="108" t="s">
        <v>68</v>
      </c>
      <c r="U61" s="109">
        <v>47</v>
      </c>
      <c r="V61" s="109">
        <v>12</v>
      </c>
      <c r="W61" s="112">
        <v>15</v>
      </c>
      <c r="X61" s="103">
        <v>2</v>
      </c>
    </row>
    <row r="62" spans="1:24" x14ac:dyDescent="0.2">
      <c r="A62" s="103" t="s">
        <v>173</v>
      </c>
      <c r="B62" s="103" t="s">
        <v>187</v>
      </c>
      <c r="C62" s="107" t="s">
        <v>77</v>
      </c>
      <c r="D62" s="104">
        <v>1</v>
      </c>
      <c r="E62" s="104">
        <v>64999</v>
      </c>
      <c r="F62" s="108" t="s">
        <v>68</v>
      </c>
      <c r="G62" s="108" t="s">
        <v>68</v>
      </c>
      <c r="H62" s="108">
        <v>10</v>
      </c>
      <c r="I62" s="108" t="s">
        <v>68</v>
      </c>
      <c r="J62" s="108">
        <v>3</v>
      </c>
      <c r="K62" s="108" t="s">
        <v>68</v>
      </c>
      <c r="L62" s="108" t="s">
        <v>68</v>
      </c>
      <c r="M62" s="108" t="s">
        <v>68</v>
      </c>
      <c r="N62" s="108" t="s">
        <v>68</v>
      </c>
      <c r="O62" s="108">
        <v>10.199999999999999</v>
      </c>
      <c r="P62" s="108">
        <v>10.199999999999999</v>
      </c>
      <c r="Q62" s="108" t="s">
        <v>68</v>
      </c>
      <c r="R62" s="108" t="s">
        <v>68</v>
      </c>
      <c r="S62" s="108">
        <v>3.1</v>
      </c>
      <c r="T62" s="108">
        <v>3.1</v>
      </c>
      <c r="U62" s="109">
        <v>45</v>
      </c>
      <c r="V62" s="109">
        <v>10</v>
      </c>
      <c r="W62" s="112">
        <v>15</v>
      </c>
      <c r="X62" s="103">
        <v>1</v>
      </c>
    </row>
    <row r="63" spans="1:24" x14ac:dyDescent="0.2">
      <c r="A63" s="103" t="s">
        <v>174</v>
      </c>
      <c r="B63" s="103" t="s">
        <v>187</v>
      </c>
      <c r="C63" s="107" t="s">
        <v>77</v>
      </c>
      <c r="D63" s="104">
        <v>1</v>
      </c>
      <c r="E63" s="104">
        <v>64999</v>
      </c>
      <c r="F63" s="108" t="s">
        <v>68</v>
      </c>
      <c r="G63" s="108" t="s">
        <v>68</v>
      </c>
      <c r="H63" s="108">
        <v>10</v>
      </c>
      <c r="I63" s="108" t="s">
        <v>68</v>
      </c>
      <c r="J63" s="108">
        <v>3</v>
      </c>
      <c r="K63" s="108" t="s">
        <v>68</v>
      </c>
      <c r="L63" s="108" t="s">
        <v>68</v>
      </c>
      <c r="M63" s="108" t="s">
        <v>68</v>
      </c>
      <c r="N63" s="108" t="s">
        <v>68</v>
      </c>
      <c r="O63" s="108">
        <v>10.7</v>
      </c>
      <c r="P63" s="108">
        <v>10.7</v>
      </c>
      <c r="Q63" s="108" t="s">
        <v>68</v>
      </c>
      <c r="R63" s="108" t="s">
        <v>68</v>
      </c>
      <c r="S63" s="108">
        <v>3.2</v>
      </c>
      <c r="T63" s="108">
        <v>3.2</v>
      </c>
      <c r="U63" s="109">
        <v>47</v>
      </c>
      <c r="V63" s="109">
        <v>12</v>
      </c>
      <c r="W63" s="112">
        <v>15</v>
      </c>
      <c r="X63" s="103">
        <v>2</v>
      </c>
    </row>
    <row r="64" spans="1:24" x14ac:dyDescent="0.2">
      <c r="A64" s="103" t="s">
        <v>175</v>
      </c>
      <c r="B64" s="103" t="s">
        <v>187</v>
      </c>
      <c r="C64" s="107" t="s">
        <v>77</v>
      </c>
      <c r="D64" s="104">
        <v>65000</v>
      </c>
      <c r="E64" s="104">
        <v>134999</v>
      </c>
      <c r="F64" s="108" t="s">
        <v>68</v>
      </c>
      <c r="G64" s="108" t="s">
        <v>68</v>
      </c>
      <c r="H64" s="108">
        <v>10</v>
      </c>
      <c r="I64" s="108" t="s">
        <v>68</v>
      </c>
      <c r="J64" s="108">
        <v>3</v>
      </c>
      <c r="K64" s="108" t="s">
        <v>68</v>
      </c>
      <c r="L64" s="108" t="s">
        <v>68</v>
      </c>
      <c r="M64" s="108" t="s">
        <v>68</v>
      </c>
      <c r="N64" s="108" t="s">
        <v>68</v>
      </c>
      <c r="O64" s="108">
        <v>10.199999999999999</v>
      </c>
      <c r="P64" s="108">
        <v>10.199999999999999</v>
      </c>
      <c r="Q64" s="108" t="s">
        <v>68</v>
      </c>
      <c r="R64" s="108" t="s">
        <v>68</v>
      </c>
      <c r="S64" s="108">
        <v>3.1</v>
      </c>
      <c r="T64" s="108">
        <v>3.1</v>
      </c>
      <c r="U64" s="109">
        <v>45</v>
      </c>
      <c r="V64" s="109">
        <v>10</v>
      </c>
      <c r="W64" s="112">
        <v>15</v>
      </c>
      <c r="X64" s="103">
        <v>1</v>
      </c>
    </row>
    <row r="65" spans="1:24" x14ac:dyDescent="0.2">
      <c r="A65" s="103" t="s">
        <v>176</v>
      </c>
      <c r="B65" s="103" t="s">
        <v>187</v>
      </c>
      <c r="C65" s="107" t="s">
        <v>77</v>
      </c>
      <c r="D65" s="104">
        <v>65000</v>
      </c>
      <c r="E65" s="104">
        <v>134999</v>
      </c>
      <c r="F65" s="108" t="s">
        <v>68</v>
      </c>
      <c r="G65" s="108" t="s">
        <v>68</v>
      </c>
      <c r="H65" s="108">
        <v>10</v>
      </c>
      <c r="I65" s="108" t="s">
        <v>68</v>
      </c>
      <c r="J65" s="108">
        <v>3</v>
      </c>
      <c r="K65" s="108" t="s">
        <v>68</v>
      </c>
      <c r="L65" s="108" t="s">
        <v>68</v>
      </c>
      <c r="M65" s="108" t="s">
        <v>68</v>
      </c>
      <c r="N65" s="108" t="s">
        <v>68</v>
      </c>
      <c r="O65" s="108">
        <v>10.7</v>
      </c>
      <c r="P65" s="108">
        <v>10.7</v>
      </c>
      <c r="Q65" s="108" t="s">
        <v>68</v>
      </c>
      <c r="R65" s="108" t="s">
        <v>68</v>
      </c>
      <c r="S65" s="108">
        <v>3.2</v>
      </c>
      <c r="T65" s="108">
        <v>3.2</v>
      </c>
      <c r="U65" s="109">
        <v>47</v>
      </c>
      <c r="V65" s="109">
        <v>12</v>
      </c>
      <c r="W65" s="112">
        <v>15</v>
      </c>
      <c r="X65" s="103">
        <v>2</v>
      </c>
    </row>
    <row r="66" spans="1:24" x14ac:dyDescent="0.2">
      <c r="A66" s="103" t="s">
        <v>177</v>
      </c>
      <c r="B66" s="103" t="s">
        <v>187</v>
      </c>
      <c r="C66" s="107" t="s">
        <v>77</v>
      </c>
      <c r="D66" s="104">
        <v>135000</v>
      </c>
      <c r="E66" s="104">
        <v>239999</v>
      </c>
      <c r="F66" s="108" t="s">
        <v>68</v>
      </c>
      <c r="G66" s="108" t="s">
        <v>68</v>
      </c>
      <c r="H66" s="108">
        <v>10</v>
      </c>
      <c r="I66" s="108" t="s">
        <v>68</v>
      </c>
      <c r="J66" s="108">
        <v>3</v>
      </c>
      <c r="K66" s="108" t="s">
        <v>68</v>
      </c>
      <c r="L66" s="108" t="s">
        <v>68</v>
      </c>
      <c r="M66" s="108" t="s">
        <v>68</v>
      </c>
      <c r="N66" s="108" t="s">
        <v>68</v>
      </c>
      <c r="O66" s="108">
        <v>10.199999999999999</v>
      </c>
      <c r="P66" s="108">
        <v>10.199999999999999</v>
      </c>
      <c r="Q66" s="108" t="s">
        <v>68</v>
      </c>
      <c r="R66" s="108" t="s">
        <v>68</v>
      </c>
      <c r="S66" s="108">
        <v>3.1</v>
      </c>
      <c r="T66" s="108">
        <v>3.1</v>
      </c>
      <c r="U66" s="109">
        <v>45</v>
      </c>
      <c r="V66" s="109">
        <v>10</v>
      </c>
      <c r="W66" s="112">
        <v>15</v>
      </c>
      <c r="X66" s="103">
        <v>1</v>
      </c>
    </row>
    <row r="67" spans="1:24" x14ac:dyDescent="0.2">
      <c r="A67" s="103" t="s">
        <v>178</v>
      </c>
      <c r="B67" s="103" t="s">
        <v>187</v>
      </c>
      <c r="C67" s="107" t="s">
        <v>77</v>
      </c>
      <c r="D67" s="104">
        <v>135000</v>
      </c>
      <c r="E67" s="104">
        <v>239999</v>
      </c>
      <c r="F67" s="108" t="s">
        <v>68</v>
      </c>
      <c r="G67" s="108" t="s">
        <v>68</v>
      </c>
      <c r="H67" s="108">
        <v>10</v>
      </c>
      <c r="I67" s="108" t="s">
        <v>68</v>
      </c>
      <c r="J67" s="108">
        <v>3</v>
      </c>
      <c r="K67" s="108" t="s">
        <v>68</v>
      </c>
      <c r="L67" s="108" t="s">
        <v>68</v>
      </c>
      <c r="M67" s="108" t="s">
        <v>68</v>
      </c>
      <c r="N67" s="108" t="s">
        <v>68</v>
      </c>
      <c r="O67" s="108">
        <v>10.7</v>
      </c>
      <c r="P67" s="108">
        <v>10.7</v>
      </c>
      <c r="Q67" s="108" t="s">
        <v>68</v>
      </c>
      <c r="R67" s="108" t="s">
        <v>68</v>
      </c>
      <c r="S67" s="108">
        <v>3.2</v>
      </c>
      <c r="T67" s="108">
        <v>3.2</v>
      </c>
      <c r="U67" s="109">
        <v>47</v>
      </c>
      <c r="V67" s="109">
        <v>12</v>
      </c>
      <c r="W67" s="112">
        <v>15</v>
      </c>
      <c r="X67" s="103">
        <v>2</v>
      </c>
    </row>
    <row r="68" spans="1:24" x14ac:dyDescent="0.2">
      <c r="A68" s="103" t="s">
        <v>181</v>
      </c>
      <c r="B68" s="103" t="s">
        <v>168</v>
      </c>
      <c r="C68" s="107" t="s">
        <v>97</v>
      </c>
      <c r="D68" s="104">
        <v>0</v>
      </c>
      <c r="E68" s="104">
        <v>999999999</v>
      </c>
      <c r="F68" s="108" t="s">
        <v>68</v>
      </c>
      <c r="G68" s="108" t="s">
        <v>68</v>
      </c>
      <c r="H68" s="108" t="s">
        <v>68</v>
      </c>
      <c r="I68" s="108" t="s">
        <v>68</v>
      </c>
      <c r="J68" s="108" t="s">
        <v>68</v>
      </c>
      <c r="K68" s="108" t="s">
        <v>68</v>
      </c>
      <c r="L68" s="108" t="s">
        <v>68</v>
      </c>
      <c r="M68" s="108" t="s">
        <v>68</v>
      </c>
      <c r="N68" s="108" t="s">
        <v>68</v>
      </c>
      <c r="O68" s="108" t="s">
        <v>68</v>
      </c>
      <c r="P68" s="108" t="s">
        <v>68</v>
      </c>
      <c r="Q68" s="108" t="s">
        <v>68</v>
      </c>
      <c r="R68" s="108" t="s">
        <v>68</v>
      </c>
      <c r="S68" s="108" t="s">
        <v>68</v>
      </c>
      <c r="T68" s="108" t="s">
        <v>68</v>
      </c>
      <c r="U68" s="109">
        <v>75</v>
      </c>
      <c r="V68" s="109">
        <v>75</v>
      </c>
      <c r="W68" s="112">
        <v>11</v>
      </c>
      <c r="X68" s="103" t="s">
        <v>68</v>
      </c>
    </row>
    <row r="69" spans="1:24" x14ac:dyDescent="0.2">
      <c r="A69" s="103" t="s">
        <v>182</v>
      </c>
      <c r="B69" s="103" t="s">
        <v>188</v>
      </c>
      <c r="C69" s="107" t="s">
        <v>96</v>
      </c>
      <c r="D69" s="104">
        <v>1</v>
      </c>
      <c r="E69" s="104">
        <v>60000</v>
      </c>
      <c r="F69" s="108" t="s">
        <v>68</v>
      </c>
      <c r="G69" s="108" t="s">
        <v>68</v>
      </c>
      <c r="H69" s="108" t="s">
        <v>68</v>
      </c>
      <c r="I69" s="108" t="s">
        <v>68</v>
      </c>
      <c r="J69" s="108" t="s">
        <v>68</v>
      </c>
      <c r="K69" s="108" t="s">
        <v>68</v>
      </c>
      <c r="L69" s="108" t="s">
        <v>68</v>
      </c>
      <c r="M69" s="108" t="s">
        <v>68</v>
      </c>
      <c r="N69" s="108" t="s">
        <v>68</v>
      </c>
      <c r="O69" s="108" t="s">
        <v>68</v>
      </c>
      <c r="P69" s="108" t="s">
        <v>68</v>
      </c>
      <c r="Q69" s="108" t="s">
        <v>68</v>
      </c>
      <c r="R69" s="108" t="s">
        <v>68</v>
      </c>
      <c r="S69" s="108" t="s">
        <v>68</v>
      </c>
      <c r="T69" s="108" t="s">
        <v>68</v>
      </c>
      <c r="U69" s="109">
        <v>85</v>
      </c>
      <c r="V69" s="109">
        <v>85</v>
      </c>
      <c r="W69" s="112">
        <v>15</v>
      </c>
      <c r="X69" s="103" t="s">
        <v>68</v>
      </c>
    </row>
    <row r="70" spans="1:24" x14ac:dyDescent="0.2">
      <c r="A70" s="103" t="s">
        <v>183</v>
      </c>
      <c r="B70" s="103" t="s">
        <v>188</v>
      </c>
      <c r="C70" s="107" t="s">
        <v>96</v>
      </c>
      <c r="D70" s="104">
        <v>60001</v>
      </c>
      <c r="E70" s="104">
        <v>999999999</v>
      </c>
      <c r="F70" s="108" t="s">
        <v>68</v>
      </c>
      <c r="G70" s="108" t="s">
        <v>68</v>
      </c>
      <c r="H70" s="108" t="s">
        <v>68</v>
      </c>
      <c r="I70" s="108" t="s">
        <v>68</v>
      </c>
      <c r="J70" s="108" t="s">
        <v>68</v>
      </c>
      <c r="K70" s="108" t="s">
        <v>68</v>
      </c>
      <c r="L70" s="108" t="s">
        <v>68</v>
      </c>
      <c r="M70" s="108" t="s">
        <v>68</v>
      </c>
      <c r="N70" s="108" t="s">
        <v>68</v>
      </c>
      <c r="O70" s="108" t="s">
        <v>68</v>
      </c>
      <c r="P70" s="108" t="s">
        <v>68</v>
      </c>
      <c r="Q70" s="108" t="s">
        <v>68</v>
      </c>
      <c r="R70" s="108" t="s">
        <v>68</v>
      </c>
      <c r="S70" s="108" t="s">
        <v>68</v>
      </c>
      <c r="T70" s="108" t="s">
        <v>68</v>
      </c>
      <c r="U70" s="109">
        <v>170</v>
      </c>
      <c r="V70" s="109">
        <v>170</v>
      </c>
      <c r="W70" s="112">
        <v>15</v>
      </c>
      <c r="X70" s="103" t="s">
        <v>68</v>
      </c>
    </row>
  </sheetData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29"/>
  <sheetViews>
    <sheetView showGridLines="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41.85546875" style="29" bestFit="1" customWidth="1"/>
    <col min="2" max="2" width="11.28515625" style="29" customWidth="1"/>
    <col min="3" max="3" width="11.7109375" style="29" customWidth="1"/>
    <col min="4" max="16384" width="8.85546875" style="29"/>
  </cols>
  <sheetData>
    <row r="1" spans="1:3" ht="27" x14ac:dyDescent="0.2">
      <c r="A1" s="114" t="s">
        <v>189</v>
      </c>
      <c r="B1" s="114" t="s">
        <v>238</v>
      </c>
      <c r="C1" s="114" t="s">
        <v>239</v>
      </c>
    </row>
    <row r="2" spans="1:3" x14ac:dyDescent="0.2">
      <c r="A2" s="115" t="s">
        <v>190</v>
      </c>
      <c r="B2" s="115">
        <v>603</v>
      </c>
      <c r="C2" s="115">
        <v>669</v>
      </c>
    </row>
    <row r="3" spans="1:3" x14ac:dyDescent="0.2">
      <c r="A3" s="115" t="s">
        <v>191</v>
      </c>
      <c r="B3" s="115">
        <v>1910</v>
      </c>
      <c r="C3" s="115">
        <v>426</v>
      </c>
    </row>
    <row r="4" spans="1:3" x14ac:dyDescent="0.2">
      <c r="A4" s="115" t="s">
        <v>192</v>
      </c>
      <c r="B4" s="115">
        <v>465</v>
      </c>
      <c r="C4" s="115">
        <v>800</v>
      </c>
    </row>
    <row r="5" spans="1:3" x14ac:dyDescent="0.2">
      <c r="A5" s="115" t="s">
        <v>193</v>
      </c>
      <c r="B5" s="115">
        <v>3366</v>
      </c>
      <c r="C5" s="115">
        <v>1424</v>
      </c>
    </row>
    <row r="6" spans="1:3" x14ac:dyDescent="0.2">
      <c r="A6" s="115" t="s">
        <v>194</v>
      </c>
      <c r="B6" s="115">
        <v>714</v>
      </c>
      <c r="C6" s="115">
        <v>549</v>
      </c>
    </row>
    <row r="7" spans="1:3" x14ac:dyDescent="0.2">
      <c r="A7" s="115" t="s">
        <v>195</v>
      </c>
      <c r="B7" s="115">
        <v>1077</v>
      </c>
      <c r="C7" s="115">
        <v>2918</v>
      </c>
    </row>
    <row r="8" spans="1:3" x14ac:dyDescent="0.2">
      <c r="A8" s="115" t="s">
        <v>196</v>
      </c>
      <c r="B8" s="115">
        <v>619</v>
      </c>
      <c r="C8" s="115">
        <v>1233</v>
      </c>
    </row>
    <row r="9" spans="1:3" x14ac:dyDescent="0.2">
      <c r="A9" s="115" t="s">
        <v>197</v>
      </c>
      <c r="B9" s="115">
        <v>2034</v>
      </c>
      <c r="C9" s="115">
        <v>720</v>
      </c>
    </row>
    <row r="10" spans="1:3" x14ac:dyDescent="0.2">
      <c r="A10" s="115" t="s">
        <v>198</v>
      </c>
      <c r="B10" s="115">
        <v>431</v>
      </c>
      <c r="C10" s="115">
        <v>955</v>
      </c>
    </row>
    <row r="11" spans="1:3" x14ac:dyDescent="0.2">
      <c r="A11" s="115" t="s">
        <v>199</v>
      </c>
      <c r="B11" s="115">
        <v>681</v>
      </c>
      <c r="C11" s="115">
        <v>736</v>
      </c>
    </row>
    <row r="12" spans="1:3" x14ac:dyDescent="0.2">
      <c r="A12" s="115" t="s">
        <v>200</v>
      </c>
      <c r="B12" s="115">
        <v>722</v>
      </c>
      <c r="C12" s="115">
        <v>279</v>
      </c>
    </row>
    <row r="13" spans="1:3" x14ac:dyDescent="0.2">
      <c r="A13" s="115" t="s">
        <v>201</v>
      </c>
      <c r="B13" s="115">
        <v>813</v>
      </c>
      <c r="C13" s="115">
        <v>645</v>
      </c>
    </row>
    <row r="14" spans="1:3" x14ac:dyDescent="0.2">
      <c r="A14" s="115" t="s">
        <v>202</v>
      </c>
      <c r="B14" s="115">
        <v>821</v>
      </c>
      <c r="C14" s="115">
        <v>574</v>
      </c>
    </row>
    <row r="15" spans="1:3" x14ac:dyDescent="0.2">
      <c r="A15" s="115" t="s">
        <v>203</v>
      </c>
      <c r="B15" s="115">
        <v>191</v>
      </c>
      <c r="C15" s="115">
        <v>1279</v>
      </c>
    </row>
    <row r="16" spans="1:3" x14ac:dyDescent="0.2">
      <c r="A16" s="115" t="s">
        <v>204</v>
      </c>
      <c r="B16" s="115">
        <v>191</v>
      </c>
      <c r="C16" s="115">
        <v>1279</v>
      </c>
    </row>
    <row r="17" spans="1:3" x14ac:dyDescent="0.2">
      <c r="A17" s="115" t="s">
        <v>246</v>
      </c>
      <c r="B17" s="115">
        <v>545</v>
      </c>
      <c r="C17" s="115">
        <v>882</v>
      </c>
    </row>
    <row r="18" spans="1:3" x14ac:dyDescent="0.2">
      <c r="A18" s="115" t="s">
        <v>205</v>
      </c>
      <c r="B18" s="115">
        <v>2101</v>
      </c>
      <c r="C18" s="115">
        <v>1068</v>
      </c>
    </row>
    <row r="19" spans="1:3" x14ac:dyDescent="0.2">
      <c r="A19" s="115" t="s">
        <v>206</v>
      </c>
      <c r="B19" s="115">
        <v>1431</v>
      </c>
      <c r="C19" s="115">
        <v>846</v>
      </c>
    </row>
    <row r="20" spans="1:3" x14ac:dyDescent="0.2">
      <c r="A20" s="115" t="s">
        <v>207</v>
      </c>
      <c r="B20" s="115">
        <v>1191</v>
      </c>
      <c r="C20" s="115">
        <v>1208</v>
      </c>
    </row>
    <row r="21" spans="1:3" x14ac:dyDescent="0.2">
      <c r="A21" s="115" t="s">
        <v>208</v>
      </c>
      <c r="B21" s="115">
        <v>840</v>
      </c>
      <c r="C21" s="115">
        <v>394</v>
      </c>
    </row>
    <row r="22" spans="1:3" x14ac:dyDescent="0.2">
      <c r="A22" s="115" t="s">
        <v>209</v>
      </c>
      <c r="B22" s="115">
        <v>901</v>
      </c>
      <c r="C22" s="115">
        <v>466</v>
      </c>
    </row>
    <row r="23" spans="1:3" x14ac:dyDescent="0.2">
      <c r="A23" s="115" t="s">
        <v>210</v>
      </c>
      <c r="B23" s="115">
        <v>452</v>
      </c>
      <c r="C23" s="115">
        <v>400</v>
      </c>
    </row>
    <row r="24" spans="1:3" x14ac:dyDescent="0.2">
      <c r="A24" s="115" t="s">
        <v>240</v>
      </c>
      <c r="B24" s="115">
        <v>757</v>
      </c>
      <c r="C24" s="115">
        <v>507</v>
      </c>
    </row>
    <row r="25" spans="1:3" x14ac:dyDescent="0.2">
      <c r="A25" s="115" t="s">
        <v>241</v>
      </c>
      <c r="B25" s="115">
        <v>723</v>
      </c>
      <c r="C25" s="115">
        <v>550</v>
      </c>
    </row>
    <row r="26" spans="1:3" ht="25.5" x14ac:dyDescent="0.2">
      <c r="A26" s="115" t="s">
        <v>242</v>
      </c>
      <c r="B26" s="115">
        <v>503</v>
      </c>
      <c r="C26" s="115">
        <v>562</v>
      </c>
    </row>
    <row r="27" spans="1:3" x14ac:dyDescent="0.2">
      <c r="A27" s="115" t="s">
        <v>243</v>
      </c>
      <c r="B27" s="115">
        <v>526</v>
      </c>
      <c r="C27" s="115">
        <v>793</v>
      </c>
    </row>
    <row r="28" spans="1:3" x14ac:dyDescent="0.2">
      <c r="A28" s="115" t="s">
        <v>244</v>
      </c>
      <c r="B28" s="115">
        <v>395</v>
      </c>
      <c r="C28" s="115">
        <v>843</v>
      </c>
    </row>
    <row r="29" spans="1:3" ht="25.5" x14ac:dyDescent="0.2">
      <c r="A29" s="115" t="s">
        <v>245</v>
      </c>
      <c r="B29" s="115">
        <v>219</v>
      </c>
      <c r="C29" s="115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26"/>
  <sheetViews>
    <sheetView workbookViewId="0">
      <selection activeCell="A2" sqref="A2"/>
    </sheetView>
  </sheetViews>
  <sheetFormatPr defaultRowHeight="12.75" x14ac:dyDescent="0.2"/>
  <cols>
    <col min="1" max="1" width="12.5703125" style="1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6" t="s">
        <v>21</v>
      </c>
      <c r="B1" t="s">
        <v>4</v>
      </c>
      <c r="C1" t="s">
        <v>5</v>
      </c>
      <c r="D1" t="s">
        <v>22</v>
      </c>
      <c r="E1" s="3" t="s">
        <v>23</v>
      </c>
      <c r="F1" t="s">
        <v>35</v>
      </c>
      <c r="G1" s="3" t="s">
        <v>36</v>
      </c>
      <c r="H1" t="s">
        <v>24</v>
      </c>
      <c r="I1" t="s">
        <v>39</v>
      </c>
      <c r="J1" t="s">
        <v>25</v>
      </c>
      <c r="K1" t="s">
        <v>26</v>
      </c>
      <c r="L1" t="s">
        <v>27</v>
      </c>
      <c r="M1" s="3" t="s">
        <v>28</v>
      </c>
      <c r="N1" s="3" t="s">
        <v>29</v>
      </c>
      <c r="O1" t="s">
        <v>33</v>
      </c>
      <c r="P1" t="s">
        <v>34</v>
      </c>
      <c r="Q1" t="s">
        <v>37</v>
      </c>
      <c r="R1" t="s">
        <v>38</v>
      </c>
      <c r="S1" s="29" t="s">
        <v>251</v>
      </c>
      <c r="T1" s="29" t="s">
        <v>252</v>
      </c>
      <c r="U1" s="29" t="s">
        <v>253</v>
      </c>
      <c r="V1" s="29" t="s">
        <v>254</v>
      </c>
      <c r="W1" s="29" t="s">
        <v>256</v>
      </c>
      <c r="X1" s="29" t="s">
        <v>257</v>
      </c>
      <c r="Y1" s="29" t="s">
        <v>255</v>
      </c>
    </row>
    <row r="2" spans="1:25" x14ac:dyDescent="0.2">
      <c r="A2" s="35" t="str">
        <f>IF(Worksheet!R20=0,"",IF(OR(Worksheet!C20="AS",Worksheet!C20="AP")=TRUE,74,IF(Worksheet!C20="E",340,IF(Worksheet!C20="D",77,IF(OR(Worksheet!C20="PTAC",Worksheet!C20="PTHP")=TRUE,75,IF(Worksheet!C20="W",78,IF(Worksheet!C20="O",222,73)))))))</f>
        <v/>
      </c>
      <c r="B2" t="str">
        <f>IF(ISBLANK(Worksheet!D20)=FALSE,Worksheet!D20,"")</f>
        <v/>
      </c>
      <c r="C2" t="str">
        <f>IF(ISBLANK(Worksheet!E20)=FALSE,Worksheet!E20,"")</f>
        <v/>
      </c>
      <c r="D2">
        <f>Worksheet!K20</f>
        <v>0</v>
      </c>
      <c r="E2" t="s">
        <v>6</v>
      </c>
      <c r="F2" s="1" t="str">
        <f>IF(Worksheet!K20&gt;=65000,Worksheet!L20,"")</f>
        <v/>
      </c>
      <c r="G2" s="1">
        <f>IF(Worksheet!K20&lt;65000,Worksheet!L20,"")</f>
        <v>0</v>
      </c>
      <c r="H2" s="1">
        <f>Worksheet!R20</f>
        <v>0</v>
      </c>
      <c r="I2" t="str">
        <f>IF(ISBLANK(Worksheet!P20)=FALSE,Worksheet!P20,"")</f>
        <v/>
      </c>
      <c r="J2" s="1">
        <f>Worksheet!AB20</f>
        <v>0</v>
      </c>
      <c r="K2" s="1">
        <f>Worksheet!Y20</f>
        <v>0</v>
      </c>
      <c r="L2" s="1" t="str">
        <f>IFERROR(Worksheet!AJ20/I2,"")</f>
        <v/>
      </c>
      <c r="M2" s="1" t="str">
        <f>IF(ISBLANK($I2),"",IFERROR(Worksheet!AH20/$I2,""))</f>
        <v/>
      </c>
      <c r="N2" s="1" t="str">
        <f>IF(ISBLANK($I2),"",IFERROR(Worksheet!AL20/$I2,""))</f>
        <v/>
      </c>
      <c r="O2" s="1"/>
      <c r="P2" s="1"/>
      <c r="Q2" s="1"/>
      <c r="R2" t="str">
        <f>IF(ISBLANK(Worksheet!Q20)=FALSE,Worksheet!Q20,"")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 t="str">
        <f>IF(Worksheet!$C$11=TRUE,"Y","N")</f>
        <v>N</v>
      </c>
      <c r="Y2" s="1">
        <f>IFERROR(Worksheet!S20,"")</f>
        <v>0</v>
      </c>
    </row>
    <row r="3" spans="1:25" x14ac:dyDescent="0.2">
      <c r="A3" s="35" t="str">
        <f>IF(Worksheet!R21=0,"",IF(OR(Worksheet!C21="AS",Worksheet!C21="AP")=TRUE,74,IF(Worksheet!C21="E",340,IF(Worksheet!C21="D",77,IF(OR(Worksheet!C21="PTAC",Worksheet!C21="PTHP")=TRUE,75,IF(Worksheet!C21="W",78,IF(Worksheet!C21="O",222,73)))))))</f>
        <v/>
      </c>
      <c r="B3" t="str">
        <f>IF(ISBLANK(Worksheet!D21)=FALSE,Worksheet!D21,"")</f>
        <v/>
      </c>
      <c r="C3" t="str">
        <f>IF(ISBLANK(Worksheet!E21)=FALSE,Worksheet!E21,"")</f>
        <v/>
      </c>
      <c r="D3">
        <f>Worksheet!K21</f>
        <v>0</v>
      </c>
      <c r="E3" t="s">
        <v>6</v>
      </c>
      <c r="F3" s="1" t="str">
        <f>IF(Worksheet!K21&gt;=65000,Worksheet!L21,"")</f>
        <v/>
      </c>
      <c r="G3" s="1">
        <f>IF(Worksheet!K21&lt;65000,Worksheet!L21,"")</f>
        <v>0</v>
      </c>
      <c r="H3" s="1">
        <f>Worksheet!R21</f>
        <v>0</v>
      </c>
      <c r="I3" t="str">
        <f>IF(ISBLANK(Worksheet!P21)=FALSE,Worksheet!P21,"")</f>
        <v/>
      </c>
      <c r="J3" s="1">
        <f>Worksheet!AB21</f>
        <v>0</v>
      </c>
      <c r="K3" s="1">
        <f>Worksheet!Y21</f>
        <v>0</v>
      </c>
      <c r="L3" s="1" t="str">
        <f>IFERROR(Worksheet!AJ21/I3,"")</f>
        <v/>
      </c>
      <c r="M3" s="1" t="str">
        <f>IF(ISBLANK($I3),"",IFERROR(Worksheet!AH21/$I3,""))</f>
        <v/>
      </c>
      <c r="N3" s="1" t="str">
        <f>IF(ISBLANK($I3),"",IFERROR(Worksheet!AL21/$I3,""))</f>
        <v/>
      </c>
      <c r="O3" s="1"/>
      <c r="P3" s="1"/>
      <c r="Q3" s="1"/>
      <c r="R3" t="str">
        <f>IF(ISBLANK(Worksheet!Q21)=FALSE,Worksheet!Q21,"")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 t="str">
        <f>IF(Worksheet!$C$11=TRUE,"Y","N")</f>
        <v>N</v>
      </c>
      <c r="Y3" s="1">
        <f>IFERROR(Worksheet!S21,"")</f>
        <v>0</v>
      </c>
    </row>
    <row r="4" spans="1:25" x14ac:dyDescent="0.2">
      <c r="A4" s="35" t="str">
        <f>IF(Worksheet!R22=0,"",IF(OR(Worksheet!C22="AS",Worksheet!C22="AP")=TRUE,74,IF(Worksheet!C22="E",340,IF(Worksheet!C22="D",77,IF(OR(Worksheet!C22="PTAC",Worksheet!C22="PTHP")=TRUE,75,IF(Worksheet!C22="W",78,IF(Worksheet!C22="O",222,73)))))))</f>
        <v/>
      </c>
      <c r="B4" t="str">
        <f>IF(ISBLANK(Worksheet!D22)=FALSE,Worksheet!D22,"")</f>
        <v/>
      </c>
      <c r="C4" t="str">
        <f>IF(ISBLANK(Worksheet!E22)=FALSE,Worksheet!E22,"")</f>
        <v/>
      </c>
      <c r="D4">
        <f>Worksheet!K22</f>
        <v>0</v>
      </c>
      <c r="E4" t="s">
        <v>6</v>
      </c>
      <c r="F4" s="1" t="str">
        <f>IF(Worksheet!K22&gt;=65000,Worksheet!L22,"")</f>
        <v/>
      </c>
      <c r="G4" s="1">
        <f>IF(Worksheet!K22&lt;65000,Worksheet!L22,"")</f>
        <v>0</v>
      </c>
      <c r="H4" s="1">
        <f>Worksheet!R22</f>
        <v>0</v>
      </c>
      <c r="I4" t="str">
        <f>IF(ISBLANK(Worksheet!P22)=FALSE,Worksheet!P22,"")</f>
        <v/>
      </c>
      <c r="J4" s="1">
        <f>Worksheet!AB22</f>
        <v>0</v>
      </c>
      <c r="K4" s="1">
        <f>Worksheet!Y22</f>
        <v>0</v>
      </c>
      <c r="L4" s="1" t="str">
        <f>IFERROR(Worksheet!AJ22/I4,"")</f>
        <v/>
      </c>
      <c r="M4" s="1" t="str">
        <f>IF(ISBLANK($I4),"",IFERROR(Worksheet!AH22/$I4,""))</f>
        <v/>
      </c>
      <c r="N4" s="1" t="str">
        <f>IF(ISBLANK($I4),"",IFERROR(Worksheet!AL22/$I4,""))</f>
        <v/>
      </c>
      <c r="O4" s="1"/>
      <c r="P4" s="1"/>
      <c r="Q4" s="1"/>
      <c r="R4" t="str">
        <f>IF(ISBLANK(Worksheet!Q22)=FALSE,Worksheet!Q22,"")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 t="str">
        <f>IF(Worksheet!$C$11=TRUE,"Y","N")</f>
        <v>N</v>
      </c>
      <c r="Y4" s="1">
        <f>IFERROR(Worksheet!S22,"")</f>
        <v>0</v>
      </c>
    </row>
    <row r="5" spans="1:25" x14ac:dyDescent="0.2">
      <c r="A5" s="35" t="str">
        <f>IF(Worksheet!R23=0,"",IF(OR(Worksheet!C23="AS",Worksheet!C23="AP")=TRUE,74,IF(Worksheet!C23="E",340,IF(Worksheet!C23="D",77,IF(OR(Worksheet!C23="PTAC",Worksheet!C23="PTHP")=TRUE,75,IF(Worksheet!C23="W",78,IF(Worksheet!C23="O",222,73)))))))</f>
        <v/>
      </c>
      <c r="B5" t="str">
        <f>IF(ISBLANK(Worksheet!D23)=FALSE,Worksheet!D23,"")</f>
        <v/>
      </c>
      <c r="C5" t="str">
        <f>IF(ISBLANK(Worksheet!E23)=FALSE,Worksheet!E23,"")</f>
        <v/>
      </c>
      <c r="D5">
        <f>Worksheet!K23</f>
        <v>0</v>
      </c>
      <c r="E5" t="s">
        <v>6</v>
      </c>
      <c r="F5" s="1" t="str">
        <f>IF(Worksheet!K23&gt;=65000,Worksheet!L23,"")</f>
        <v/>
      </c>
      <c r="G5" s="1">
        <f>IF(Worksheet!K23&lt;65000,Worksheet!L23,"")</f>
        <v>0</v>
      </c>
      <c r="H5" s="1">
        <f>Worksheet!R23</f>
        <v>0</v>
      </c>
      <c r="I5" t="str">
        <f>IF(ISBLANK(Worksheet!P23)=FALSE,Worksheet!P23,"")</f>
        <v/>
      </c>
      <c r="J5" s="1">
        <f>Worksheet!AB23</f>
        <v>0</v>
      </c>
      <c r="K5" s="1">
        <f>Worksheet!Y23</f>
        <v>0</v>
      </c>
      <c r="L5" s="1" t="str">
        <f>IFERROR(Worksheet!AJ23/I5,"")</f>
        <v/>
      </c>
      <c r="M5" s="1" t="str">
        <f>IF(ISBLANK($I5),"",IFERROR(Worksheet!AH23/$I5,""))</f>
        <v/>
      </c>
      <c r="N5" s="1" t="str">
        <f>IF(ISBLANK($I5),"",IFERROR(Worksheet!AL23/$I5,""))</f>
        <v/>
      </c>
      <c r="O5" s="1"/>
      <c r="P5" s="1"/>
      <c r="Q5" s="1"/>
      <c r="R5" t="str">
        <f>IF(ISBLANK(Worksheet!Q23)=FALSE,Worksheet!Q23,"")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 t="str">
        <f>IF(Worksheet!$C$11=TRUE,"Y","N")</f>
        <v>N</v>
      </c>
      <c r="Y5" s="1">
        <f>IFERROR(Worksheet!S23,"")</f>
        <v>0</v>
      </c>
    </row>
    <row r="6" spans="1:25" x14ac:dyDescent="0.2">
      <c r="A6" s="35" t="str">
        <f>IF(Worksheet!R24=0,"",IF(OR(Worksheet!C24="AS",Worksheet!C24="AP")=TRUE,74,IF(Worksheet!C24="E",340,IF(Worksheet!C24="D",77,IF(OR(Worksheet!C24="PTAC",Worksheet!C24="PTHP")=TRUE,75,IF(Worksheet!C24="W",78,IF(Worksheet!C24="O",222,73)))))))</f>
        <v/>
      </c>
      <c r="B6" t="str">
        <f>IF(ISBLANK(Worksheet!D24)=FALSE,Worksheet!D24,"")</f>
        <v/>
      </c>
      <c r="C6" t="str">
        <f>IF(ISBLANK(Worksheet!E24)=FALSE,Worksheet!E24,"")</f>
        <v/>
      </c>
      <c r="D6">
        <f>Worksheet!K24</f>
        <v>0</v>
      </c>
      <c r="E6" t="s">
        <v>6</v>
      </c>
      <c r="F6" s="1" t="str">
        <f>IF(Worksheet!K24&gt;=65000,Worksheet!L24,"")</f>
        <v/>
      </c>
      <c r="G6" s="1">
        <f>IF(Worksheet!K24&lt;65000,Worksheet!L24,"")</f>
        <v>0</v>
      </c>
      <c r="H6" s="1">
        <f>Worksheet!R24</f>
        <v>0</v>
      </c>
      <c r="I6" t="str">
        <f>IF(ISBLANK(Worksheet!P24)=FALSE,Worksheet!P24,"")</f>
        <v/>
      </c>
      <c r="J6" s="1">
        <f>Worksheet!AB24</f>
        <v>0</v>
      </c>
      <c r="K6" s="1">
        <f>Worksheet!Y24</f>
        <v>0</v>
      </c>
      <c r="L6" s="1" t="str">
        <f>IFERROR(Worksheet!AJ24/I6,"")</f>
        <v/>
      </c>
      <c r="M6" s="1" t="str">
        <f>IF(ISBLANK($I6),"",IFERROR(Worksheet!AH24/$I6,""))</f>
        <v/>
      </c>
      <c r="N6" s="1" t="str">
        <f>IF(ISBLANK($I6),"",IFERROR(Worksheet!AL24/$I6,""))</f>
        <v/>
      </c>
      <c r="O6" s="1"/>
      <c r="P6" s="1"/>
      <c r="Q6" s="1"/>
      <c r="R6" t="str">
        <f>IF(ISBLANK(Worksheet!Q24)=FALSE,Worksheet!Q24,"")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 t="str">
        <f>IF(Worksheet!$C$11=TRUE,"Y","N")</f>
        <v>N</v>
      </c>
      <c r="Y6" s="1">
        <f>IFERROR(Worksheet!S24,"")</f>
        <v>0</v>
      </c>
    </row>
    <row r="7" spans="1:25" x14ac:dyDescent="0.2">
      <c r="A7" s="35" t="str">
        <f>IF(Worksheet!R25=0,"",IF(OR(Worksheet!C25="AS",Worksheet!C25="AP")=TRUE,74,IF(Worksheet!C25="E",340,IF(Worksheet!C25="D",77,IF(OR(Worksheet!C25="PTAC",Worksheet!C25="PTHP")=TRUE,75,IF(Worksheet!C25="W",78,IF(Worksheet!C25="O",222,73)))))))</f>
        <v/>
      </c>
      <c r="B7" t="str">
        <f>IF(ISBLANK(Worksheet!D25)=FALSE,Worksheet!D25,"")</f>
        <v/>
      </c>
      <c r="C7" t="str">
        <f>IF(ISBLANK(Worksheet!E25)=FALSE,Worksheet!E25,"")</f>
        <v/>
      </c>
      <c r="D7">
        <f>Worksheet!K25</f>
        <v>0</v>
      </c>
      <c r="E7" t="s">
        <v>6</v>
      </c>
      <c r="F7" s="1" t="str">
        <f>IF(Worksheet!K25&gt;=65000,Worksheet!L25,"")</f>
        <v/>
      </c>
      <c r="G7" s="1">
        <f>IF(Worksheet!K25&lt;65000,Worksheet!L25,"")</f>
        <v>0</v>
      </c>
      <c r="H7" s="1">
        <f>Worksheet!R25</f>
        <v>0</v>
      </c>
      <c r="I7" t="str">
        <f>IF(ISBLANK(Worksheet!P25)=FALSE,Worksheet!P25,"")</f>
        <v/>
      </c>
      <c r="J7" s="1">
        <f>Worksheet!AB25</f>
        <v>0</v>
      </c>
      <c r="K7" s="1">
        <f>Worksheet!Y25</f>
        <v>0</v>
      </c>
      <c r="L7" s="1" t="str">
        <f>IFERROR(Worksheet!AJ25/I7,"")</f>
        <v/>
      </c>
      <c r="M7" s="1" t="str">
        <f>IF(ISBLANK($I7),"",IFERROR(Worksheet!AH25/$I7,""))</f>
        <v/>
      </c>
      <c r="N7" s="1" t="str">
        <f>IF(ISBLANK($I7),"",IFERROR(Worksheet!AL25/$I7,""))</f>
        <v/>
      </c>
      <c r="O7" s="1"/>
      <c r="P7" s="1"/>
      <c r="Q7" s="1"/>
      <c r="R7" t="str">
        <f>IF(ISBLANK(Worksheet!Q25)=FALSE,Worksheet!Q25,"")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 t="str">
        <f>IF(Worksheet!$C$11=TRUE,"Y","N")</f>
        <v>N</v>
      </c>
      <c r="Y7" s="1">
        <f>IFERROR(Worksheet!S25,"")</f>
        <v>0</v>
      </c>
    </row>
    <row r="8" spans="1:25" x14ac:dyDescent="0.2">
      <c r="A8" s="35" t="str">
        <f>IF(Worksheet!R26=0,"",IF(OR(Worksheet!C26="AS",Worksheet!C26="AP")=TRUE,74,IF(Worksheet!C26="E",340,IF(Worksheet!C26="D",77,IF(OR(Worksheet!C26="PTAC",Worksheet!C26="PTHP")=TRUE,75,IF(Worksheet!C26="W",78,IF(Worksheet!C26="O",222,73)))))))</f>
        <v/>
      </c>
      <c r="B8" t="str">
        <f>IF(ISBLANK(Worksheet!D26)=FALSE,Worksheet!D26,"")</f>
        <v/>
      </c>
      <c r="C8" t="str">
        <f>IF(ISBLANK(Worksheet!E26)=FALSE,Worksheet!E26,"")</f>
        <v/>
      </c>
      <c r="D8">
        <f>Worksheet!K26</f>
        <v>0</v>
      </c>
      <c r="E8" t="s">
        <v>6</v>
      </c>
      <c r="F8" s="1" t="str">
        <f>IF(Worksheet!K26&gt;=65000,Worksheet!L26,"")</f>
        <v/>
      </c>
      <c r="G8" s="1">
        <f>IF(Worksheet!K26&lt;65000,Worksheet!L26,"")</f>
        <v>0</v>
      </c>
      <c r="H8" s="1">
        <f>Worksheet!R26</f>
        <v>0</v>
      </c>
      <c r="I8" t="str">
        <f>IF(ISBLANK(Worksheet!P26)=FALSE,Worksheet!P26,"")</f>
        <v/>
      </c>
      <c r="J8" s="1">
        <f>Worksheet!AB26</f>
        <v>0</v>
      </c>
      <c r="K8" s="1">
        <f>Worksheet!Y26</f>
        <v>0</v>
      </c>
      <c r="L8" s="1" t="str">
        <f>IFERROR(Worksheet!AJ26/I8,"")</f>
        <v/>
      </c>
      <c r="M8" s="1" t="str">
        <f>IF(ISBLANK($I8),"",IFERROR(Worksheet!AH26/$I8,""))</f>
        <v/>
      </c>
      <c r="N8" s="1" t="str">
        <f>IF(ISBLANK($I8),"",IFERROR(Worksheet!AL26/$I8,""))</f>
        <v/>
      </c>
      <c r="O8" s="1"/>
      <c r="P8" s="1"/>
      <c r="Q8" s="1"/>
      <c r="R8" t="str">
        <f>IF(ISBLANK(Worksheet!Q26)=FALSE,Worksheet!Q26,"")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 t="str">
        <f>IF(Worksheet!$C$11=TRUE,"Y","N")</f>
        <v>N</v>
      </c>
      <c r="Y8" s="1">
        <f>IFERROR(Worksheet!S26,"")</f>
        <v>0</v>
      </c>
    </row>
    <row r="9" spans="1:25" x14ac:dyDescent="0.2">
      <c r="A9" s="35" t="str">
        <f>IF(Worksheet!R27=0,"",IF(OR(Worksheet!C27="AS",Worksheet!C27="AP")=TRUE,74,IF(Worksheet!C27="E",340,IF(Worksheet!C27="D",77,IF(OR(Worksheet!C27="PTAC",Worksheet!C27="PTHP")=TRUE,75,IF(Worksheet!C27="W",78,IF(Worksheet!C27="O",222,73)))))))</f>
        <v/>
      </c>
      <c r="B9" t="str">
        <f>IF(ISBLANK(Worksheet!D27)=FALSE,Worksheet!D27,"")</f>
        <v/>
      </c>
      <c r="C9" t="str">
        <f>IF(ISBLANK(Worksheet!E27)=FALSE,Worksheet!E27,"")</f>
        <v/>
      </c>
      <c r="D9">
        <f>Worksheet!K27</f>
        <v>0</v>
      </c>
      <c r="E9" t="s">
        <v>6</v>
      </c>
      <c r="F9" s="1" t="str">
        <f>IF(Worksheet!K27&gt;=65000,Worksheet!L27,"")</f>
        <v/>
      </c>
      <c r="G9" s="1">
        <f>IF(Worksheet!K27&lt;65000,Worksheet!L27,"")</f>
        <v>0</v>
      </c>
      <c r="H9" s="1">
        <f>Worksheet!R27</f>
        <v>0</v>
      </c>
      <c r="I9" t="str">
        <f>IF(ISBLANK(Worksheet!P27)=FALSE,Worksheet!P27,"")</f>
        <v/>
      </c>
      <c r="J9" s="1">
        <f>Worksheet!AB27</f>
        <v>0</v>
      </c>
      <c r="K9" s="1">
        <f>Worksheet!Y27</f>
        <v>0</v>
      </c>
      <c r="L9" s="1" t="str">
        <f>IFERROR(Worksheet!AJ27/I9,"")</f>
        <v/>
      </c>
      <c r="M9" s="1" t="str">
        <f>IF(ISBLANK($I9),"",IFERROR(Worksheet!AH27/$I9,""))</f>
        <v/>
      </c>
      <c r="N9" s="1" t="str">
        <f>IF(ISBLANK($I9),"",IFERROR(Worksheet!AL27/$I9,""))</f>
        <v/>
      </c>
      <c r="O9" s="1"/>
      <c r="P9" s="1"/>
      <c r="Q9" s="1"/>
      <c r="R9" t="str">
        <f>IF(ISBLANK(Worksheet!Q27)=FALSE,Worksheet!Q27,"")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 t="str">
        <f>IF(Worksheet!$C$11=TRUE,"Y","N")</f>
        <v>N</v>
      </c>
      <c r="Y9" s="1">
        <f>IFERROR(Worksheet!S27,"")</f>
        <v>0</v>
      </c>
    </row>
    <row r="10" spans="1:25" x14ac:dyDescent="0.2">
      <c r="A10" s="35" t="str">
        <f>IF(Worksheet!R28=0,"",IF(OR(Worksheet!C28="AS",Worksheet!C28="AP")=TRUE,74,IF(Worksheet!C28="E",340,IF(Worksheet!C28="D",77,IF(OR(Worksheet!C28="PTAC",Worksheet!C28="PTHP")=TRUE,75,IF(Worksheet!C28="W",78,IF(Worksheet!C28="O",222,73)))))))</f>
        <v/>
      </c>
      <c r="B10" t="str">
        <f>IF(ISBLANK(Worksheet!D28)=FALSE,Worksheet!D28,"")</f>
        <v/>
      </c>
      <c r="C10" t="str">
        <f>IF(ISBLANK(Worksheet!E28)=FALSE,Worksheet!E28,"")</f>
        <v/>
      </c>
      <c r="D10">
        <f>Worksheet!K28</f>
        <v>0</v>
      </c>
      <c r="E10" t="s">
        <v>6</v>
      </c>
      <c r="F10" s="1" t="str">
        <f>IF(Worksheet!K28&gt;=65000,Worksheet!L28,"")</f>
        <v/>
      </c>
      <c r="G10" s="1">
        <f>IF(Worksheet!K28&lt;65000,Worksheet!L28,"")</f>
        <v>0</v>
      </c>
      <c r="H10" s="1">
        <f>Worksheet!R28</f>
        <v>0</v>
      </c>
      <c r="I10" t="str">
        <f>IF(ISBLANK(Worksheet!P28)=FALSE,Worksheet!P28,"")</f>
        <v/>
      </c>
      <c r="J10" s="1">
        <f>Worksheet!AB28</f>
        <v>0</v>
      </c>
      <c r="K10" s="1">
        <f>Worksheet!Y28</f>
        <v>0</v>
      </c>
      <c r="L10" s="1" t="str">
        <f>IFERROR(Worksheet!AJ28/I10,"")</f>
        <v/>
      </c>
      <c r="M10" s="1" t="str">
        <f>IF(ISBLANK($I10),"",IFERROR(Worksheet!AH28/$I10,""))</f>
        <v/>
      </c>
      <c r="N10" s="1" t="str">
        <f>IF(ISBLANK($I10),"",IFERROR(Worksheet!AL28/$I10,""))</f>
        <v/>
      </c>
      <c r="O10" s="1"/>
      <c r="P10" s="1"/>
      <c r="Q10" s="1"/>
      <c r="R10" t="str">
        <f>IF(ISBLANK(Worksheet!Q28)=FALSE,Worksheet!Q28,"")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 t="str">
        <f>IF(Worksheet!$C$11=TRUE,"Y","N")</f>
        <v>N</v>
      </c>
      <c r="Y10" s="1">
        <f>IFERROR(Worksheet!S28,"")</f>
        <v>0</v>
      </c>
    </row>
    <row r="11" spans="1:25" x14ac:dyDescent="0.2">
      <c r="A11" s="35" t="str">
        <f>IF(Worksheet!R29=0,"",IF(OR(Worksheet!C29="AS",Worksheet!C29="AP")=TRUE,74,IF(Worksheet!C29="E",340,IF(Worksheet!C29="D",77,IF(OR(Worksheet!C29="PTAC",Worksheet!C29="PTHP")=TRUE,75,IF(Worksheet!C29="W",78,IF(Worksheet!C29="O",222,73)))))))</f>
        <v/>
      </c>
      <c r="B11" t="str">
        <f>IF(ISBLANK(Worksheet!D29)=FALSE,Worksheet!D29,"")</f>
        <v/>
      </c>
      <c r="C11" t="str">
        <f>IF(ISBLANK(Worksheet!E29)=FALSE,Worksheet!E29,"")</f>
        <v/>
      </c>
      <c r="D11">
        <f>Worksheet!K29</f>
        <v>0</v>
      </c>
      <c r="E11" t="s">
        <v>6</v>
      </c>
      <c r="F11" s="1" t="str">
        <f>IF(Worksheet!K29&gt;=65000,Worksheet!L29,"")</f>
        <v/>
      </c>
      <c r="G11" s="1">
        <f>IF(Worksheet!K29&lt;65000,Worksheet!L29,"")</f>
        <v>0</v>
      </c>
      <c r="H11" s="1">
        <f>Worksheet!R29</f>
        <v>0</v>
      </c>
      <c r="I11" t="str">
        <f>IF(ISBLANK(Worksheet!P29)=FALSE,Worksheet!P29,"")</f>
        <v/>
      </c>
      <c r="J11" s="1">
        <f>Worksheet!AB29</f>
        <v>0</v>
      </c>
      <c r="K11" s="1">
        <f>Worksheet!Y29</f>
        <v>0</v>
      </c>
      <c r="L11" s="1" t="str">
        <f>IFERROR(Worksheet!AJ29/I11,"")</f>
        <v/>
      </c>
      <c r="M11" s="1" t="str">
        <f>IF(ISBLANK($I11),"",IFERROR(Worksheet!AH29/$I11,""))</f>
        <v/>
      </c>
      <c r="N11" s="1" t="str">
        <f>IF(ISBLANK($I11),"",IFERROR(Worksheet!AL29/$I11,""))</f>
        <v/>
      </c>
      <c r="O11" s="1"/>
      <c r="P11" s="1"/>
      <c r="Q11" s="1"/>
      <c r="R11" t="str">
        <f>IF(ISBLANK(Worksheet!Q29)=FALSE,Worksheet!Q29,"")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 t="str">
        <f>IF(Worksheet!$C$11=TRUE,"Y","N")</f>
        <v>N</v>
      </c>
      <c r="Y11" s="1">
        <f>IFERROR(Worksheet!S29,"")</f>
        <v>0</v>
      </c>
    </row>
    <row r="12" spans="1:25" x14ac:dyDescent="0.2">
      <c r="A12" s="35" t="str">
        <f>IF(Worksheet!R30=0,"",IF(OR(Worksheet!C30="AS",Worksheet!C30="AP")=TRUE,74,IF(Worksheet!C30="E",340,IF(Worksheet!C30="D",77,IF(OR(Worksheet!C30="PTAC",Worksheet!C30="PTHP")=TRUE,75,IF(Worksheet!C30="W",78,IF(Worksheet!C30="O",222,73)))))))</f>
        <v/>
      </c>
      <c r="B12" t="str">
        <f>IF(ISBLANK(Worksheet!D30)=FALSE,Worksheet!D30,"")</f>
        <v/>
      </c>
      <c r="C12" t="str">
        <f>IF(ISBLANK(Worksheet!E30)=FALSE,Worksheet!E30,"")</f>
        <v/>
      </c>
      <c r="D12">
        <f>Worksheet!K30</f>
        <v>0</v>
      </c>
      <c r="E12" t="s">
        <v>6</v>
      </c>
      <c r="F12" s="1" t="str">
        <f>IF(Worksheet!K30&gt;=65000,Worksheet!L30,"")</f>
        <v/>
      </c>
      <c r="G12" s="1">
        <f>IF(Worksheet!K30&lt;65000,Worksheet!L30,"")</f>
        <v>0</v>
      </c>
      <c r="H12" s="1">
        <f>Worksheet!R30</f>
        <v>0</v>
      </c>
      <c r="I12" t="str">
        <f>IF(ISBLANK(Worksheet!P30)=FALSE,Worksheet!P30,"")</f>
        <v/>
      </c>
      <c r="J12" s="1">
        <f>Worksheet!AB30</f>
        <v>0</v>
      </c>
      <c r="K12" s="1">
        <f>Worksheet!Y30</f>
        <v>0</v>
      </c>
      <c r="L12" s="1" t="str">
        <f>IFERROR(Worksheet!AJ30/I12,"")</f>
        <v/>
      </c>
      <c r="M12" s="1" t="str">
        <f>IF(ISBLANK($I12),"",IFERROR(Worksheet!AH30/$I12,""))</f>
        <v/>
      </c>
      <c r="N12" s="1" t="str">
        <f>IF(ISBLANK($I12),"",IFERROR(Worksheet!AL30/$I12,""))</f>
        <v/>
      </c>
      <c r="O12" s="1"/>
      <c r="P12" s="1"/>
      <c r="Q12" s="1"/>
      <c r="R12" t="str">
        <f>IF(ISBLANK(Worksheet!Q30)=FALSE,Worksheet!Q30,"")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 t="str">
        <f>IF(Worksheet!$C$11=TRUE,"Y","N")</f>
        <v>N</v>
      </c>
      <c r="Y12" s="1">
        <f>IFERROR(Worksheet!S30,"")</f>
        <v>0</v>
      </c>
    </row>
    <row r="13" spans="1:25" x14ac:dyDescent="0.2">
      <c r="A13" s="35" t="str">
        <f>IF(Worksheet!R31=0,"",IF(OR(Worksheet!C31="AS",Worksheet!C31="AP")=TRUE,74,IF(Worksheet!C31="E",340,IF(Worksheet!C31="D",77,IF(OR(Worksheet!C31="PTAC",Worksheet!C31="PTHP")=TRUE,75,IF(Worksheet!C31="W",78,IF(Worksheet!C31="O",222,73)))))))</f>
        <v/>
      </c>
      <c r="B13" t="str">
        <f>IF(ISBLANK(Worksheet!D31)=FALSE,Worksheet!D31,"")</f>
        <v/>
      </c>
      <c r="C13" t="str">
        <f>IF(ISBLANK(Worksheet!E31)=FALSE,Worksheet!E31,"")</f>
        <v/>
      </c>
      <c r="D13">
        <f>Worksheet!K31</f>
        <v>0</v>
      </c>
      <c r="E13" t="s">
        <v>6</v>
      </c>
      <c r="F13" s="1" t="str">
        <f>IF(Worksheet!K31&gt;=65000,Worksheet!L31,"")</f>
        <v/>
      </c>
      <c r="G13" s="1">
        <f>IF(Worksheet!K31&lt;65000,Worksheet!L31,"")</f>
        <v>0</v>
      </c>
      <c r="H13" s="1">
        <f>Worksheet!R31</f>
        <v>0</v>
      </c>
      <c r="I13" t="str">
        <f>IF(ISBLANK(Worksheet!P31)=FALSE,Worksheet!P31,"")</f>
        <v/>
      </c>
      <c r="J13" s="1">
        <f>Worksheet!AB31</f>
        <v>0</v>
      </c>
      <c r="K13" s="1">
        <f>Worksheet!Y31</f>
        <v>0</v>
      </c>
      <c r="L13" s="1" t="str">
        <f>IFERROR(Worksheet!AJ31/I13,"")</f>
        <v/>
      </c>
      <c r="M13" s="1" t="str">
        <f>IF(ISBLANK($I13),"",IFERROR(Worksheet!AH31/$I13,""))</f>
        <v/>
      </c>
      <c r="N13" s="1" t="str">
        <f>IF(ISBLANK($I13),"",IFERROR(Worksheet!AL31/$I13,""))</f>
        <v/>
      </c>
      <c r="O13" s="1"/>
      <c r="P13" s="1"/>
      <c r="Q13" s="1"/>
      <c r="R13" t="str">
        <f>IF(ISBLANK(Worksheet!Q31)=FALSE,Worksheet!Q31,"")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 t="str">
        <f>IF(Worksheet!$C$11=TRUE,"Y","N")</f>
        <v>N</v>
      </c>
      <c r="Y13" s="1">
        <f>IFERROR(Worksheet!S31,"")</f>
        <v>0</v>
      </c>
    </row>
    <row r="14" spans="1:25" x14ac:dyDescent="0.2">
      <c r="A14" s="35" t="str">
        <f>IF(Worksheet!R32=0,"",IF(OR(Worksheet!C32="AS",Worksheet!C32="AP")=TRUE,74,IF(Worksheet!C32="E",340,IF(Worksheet!C32="D",77,IF(OR(Worksheet!C32="PTAC",Worksheet!C32="PTHP")=TRUE,75,IF(Worksheet!C32="W",78,IF(Worksheet!C32="O",222,73)))))))</f>
        <v/>
      </c>
      <c r="B14" t="str">
        <f>IF(ISBLANK(Worksheet!D32)=FALSE,Worksheet!D32,"")</f>
        <v/>
      </c>
      <c r="C14" t="str">
        <f>IF(ISBLANK(Worksheet!E32)=FALSE,Worksheet!E32,"")</f>
        <v/>
      </c>
      <c r="D14">
        <f>Worksheet!K32</f>
        <v>0</v>
      </c>
      <c r="E14" t="s">
        <v>6</v>
      </c>
      <c r="F14" s="1" t="str">
        <f>IF(Worksheet!K32&gt;=65000,Worksheet!L32,"")</f>
        <v/>
      </c>
      <c r="G14" s="1">
        <f>IF(Worksheet!K32&lt;65000,Worksheet!L32,"")</f>
        <v>0</v>
      </c>
      <c r="H14" s="1">
        <f>Worksheet!R32</f>
        <v>0</v>
      </c>
      <c r="I14" t="str">
        <f>IF(ISBLANK(Worksheet!P32)=FALSE,Worksheet!P32,"")</f>
        <v/>
      </c>
      <c r="J14" s="1">
        <f>Worksheet!AB32</f>
        <v>0</v>
      </c>
      <c r="K14" s="1">
        <f>Worksheet!Y32</f>
        <v>0</v>
      </c>
      <c r="L14" s="1" t="str">
        <f>IFERROR(Worksheet!AJ32/I14,"")</f>
        <v/>
      </c>
      <c r="M14" s="1" t="str">
        <f>IF(ISBLANK($I14),"",IFERROR(Worksheet!AH32/$I14,""))</f>
        <v/>
      </c>
      <c r="N14" s="1" t="str">
        <f>IF(ISBLANK($I14),"",IFERROR(Worksheet!AL32/$I14,""))</f>
        <v/>
      </c>
      <c r="O14" s="1"/>
      <c r="P14" s="1"/>
      <c r="Q14" s="1"/>
      <c r="R14" t="str">
        <f>IF(ISBLANK(Worksheet!Q32)=FALSE,Worksheet!Q32,"")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 t="str">
        <f>IF(Worksheet!$C$11=TRUE,"Y","N")</f>
        <v>N</v>
      </c>
      <c r="Y14" s="1">
        <f>IFERROR(Worksheet!S32,"")</f>
        <v>0</v>
      </c>
    </row>
    <row r="15" spans="1:25" x14ac:dyDescent="0.2">
      <c r="A15" s="35" t="str">
        <f>IF(Worksheet!R33=0,"",IF(OR(Worksheet!C33="AS",Worksheet!C33="AP")=TRUE,74,IF(Worksheet!C33="E",340,IF(Worksheet!C33="D",77,IF(OR(Worksheet!C33="PTAC",Worksheet!C33="PTHP")=TRUE,75,IF(Worksheet!C33="W",78,IF(Worksheet!C33="O",222,73)))))))</f>
        <v/>
      </c>
      <c r="B15" t="str">
        <f>IF(ISBLANK(Worksheet!D33)=FALSE,Worksheet!D33,"")</f>
        <v/>
      </c>
      <c r="C15" t="str">
        <f>IF(ISBLANK(Worksheet!E33)=FALSE,Worksheet!E33,"")</f>
        <v/>
      </c>
      <c r="D15">
        <f>Worksheet!K33</f>
        <v>0</v>
      </c>
      <c r="E15" t="s">
        <v>6</v>
      </c>
      <c r="F15" s="1" t="str">
        <f>IF(Worksheet!K33&gt;=65000,Worksheet!L33,"")</f>
        <v/>
      </c>
      <c r="G15" s="1">
        <f>IF(Worksheet!K33&lt;65000,Worksheet!L33,"")</f>
        <v>0</v>
      </c>
      <c r="H15" s="1">
        <f>Worksheet!R33</f>
        <v>0</v>
      </c>
      <c r="I15" t="str">
        <f>IF(ISBLANK(Worksheet!P33)=FALSE,Worksheet!P33,"")</f>
        <v/>
      </c>
      <c r="J15" s="1">
        <f>Worksheet!AB33</f>
        <v>0</v>
      </c>
      <c r="K15" s="1">
        <f>Worksheet!Y33</f>
        <v>0</v>
      </c>
      <c r="L15" s="1" t="str">
        <f>IFERROR(Worksheet!AJ33/I15,"")</f>
        <v/>
      </c>
      <c r="M15" s="1" t="str">
        <f>IF(ISBLANK($I15),"",IFERROR(Worksheet!AH33/$I15,""))</f>
        <v/>
      </c>
      <c r="N15" s="1" t="str">
        <f>IF(ISBLANK($I15),"",IFERROR(Worksheet!AL33/$I15,""))</f>
        <v/>
      </c>
      <c r="O15" s="1"/>
      <c r="P15" s="1"/>
      <c r="Q15" s="1"/>
      <c r="R15" t="str">
        <f>IF(ISBLANK(Worksheet!Q33)=FALSE,Worksheet!Q33,"")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 t="str">
        <f>IF(Worksheet!$C$11=TRUE,"Y","N")</f>
        <v>N</v>
      </c>
      <c r="Y15" s="1">
        <f>IFERROR(Worksheet!S33,"")</f>
        <v>0</v>
      </c>
    </row>
    <row r="16" spans="1:25" x14ac:dyDescent="0.2">
      <c r="A16" s="35" t="str">
        <f>IF(Worksheet!R34=0,"",IF(OR(Worksheet!C34="AS",Worksheet!C34="AP")=TRUE,74,IF(Worksheet!C34="E",340,IF(Worksheet!C34="D",77,IF(OR(Worksheet!C34="PTAC",Worksheet!C34="PTHP")=TRUE,75,IF(Worksheet!C34="W",78,IF(Worksheet!C34="O",222,73)))))))</f>
        <v/>
      </c>
      <c r="B16" t="str">
        <f>IF(ISBLANK(Worksheet!D34)=FALSE,Worksheet!D34,"")</f>
        <v/>
      </c>
      <c r="C16" t="str">
        <f>IF(ISBLANK(Worksheet!E34)=FALSE,Worksheet!E34,"")</f>
        <v/>
      </c>
      <c r="D16">
        <f>Worksheet!K34</f>
        <v>0</v>
      </c>
      <c r="E16" t="s">
        <v>6</v>
      </c>
      <c r="F16" s="1" t="str">
        <f>IF(Worksheet!K34&gt;=65000,Worksheet!L34,"")</f>
        <v/>
      </c>
      <c r="G16" s="1">
        <f>IF(Worksheet!K34&lt;65000,Worksheet!L34,"")</f>
        <v>0</v>
      </c>
      <c r="H16" s="1">
        <f>Worksheet!R34</f>
        <v>0</v>
      </c>
      <c r="I16" t="str">
        <f>IF(ISBLANK(Worksheet!P34)=FALSE,Worksheet!P34,"")</f>
        <v/>
      </c>
      <c r="J16" s="1">
        <f>Worksheet!AB34</f>
        <v>0</v>
      </c>
      <c r="K16" s="1">
        <f>Worksheet!Y34</f>
        <v>0</v>
      </c>
      <c r="L16" s="1" t="str">
        <f>IFERROR(Worksheet!AJ34/I16,"")</f>
        <v/>
      </c>
      <c r="M16" s="1" t="str">
        <f>IF(ISBLANK($I16),"",IFERROR(Worksheet!AH34/$I16,""))</f>
        <v/>
      </c>
      <c r="N16" s="1" t="str">
        <f>IF(ISBLANK($I16),"",IFERROR(Worksheet!AL34/$I16,""))</f>
        <v/>
      </c>
      <c r="O16" s="1"/>
      <c r="P16" s="1"/>
      <c r="Q16" s="1"/>
      <c r="R16" t="str">
        <f>IF(ISBLANK(Worksheet!Q34)=FALSE,Worksheet!Q34,"")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 t="str">
        <f>IF(Worksheet!$C$11=TRUE,"Y","N")</f>
        <v>N</v>
      </c>
      <c r="Y16" s="1">
        <f>IFERROR(Worksheet!S34,"")</f>
        <v>0</v>
      </c>
    </row>
    <row r="17" spans="1:25" x14ac:dyDescent="0.2">
      <c r="A17" s="35" t="str">
        <f>IF(Worksheet!R35=0,"",IF(OR(Worksheet!C35="AS",Worksheet!C35="AP")=TRUE,74,IF(Worksheet!C35="E",340,IF(Worksheet!C35="D",77,IF(OR(Worksheet!C35="PTAC",Worksheet!C35="PTHP")=TRUE,75,IF(Worksheet!C35="W",78,IF(Worksheet!C35="O",222,73)))))))</f>
        <v/>
      </c>
      <c r="B17" t="str">
        <f>IF(ISBLANK(Worksheet!D35)=FALSE,Worksheet!D35,"")</f>
        <v/>
      </c>
      <c r="C17" t="str">
        <f>IF(ISBLANK(Worksheet!E35)=FALSE,Worksheet!E35,"")</f>
        <v/>
      </c>
      <c r="D17">
        <f>Worksheet!K35</f>
        <v>0</v>
      </c>
      <c r="E17" t="s">
        <v>6</v>
      </c>
      <c r="F17" s="1" t="str">
        <f>IF(Worksheet!K35&gt;=65000,Worksheet!L35,"")</f>
        <v/>
      </c>
      <c r="G17" s="1">
        <f>IF(Worksheet!K35&lt;65000,Worksheet!L35,"")</f>
        <v>0</v>
      </c>
      <c r="H17" s="1">
        <f>Worksheet!R35</f>
        <v>0</v>
      </c>
      <c r="I17" t="str">
        <f>IF(ISBLANK(Worksheet!P35)=FALSE,Worksheet!P35,"")</f>
        <v/>
      </c>
      <c r="J17" s="1">
        <f>Worksheet!AB35</f>
        <v>0</v>
      </c>
      <c r="K17" s="1">
        <f>Worksheet!Y35</f>
        <v>0</v>
      </c>
      <c r="L17" s="1" t="str">
        <f>IFERROR(Worksheet!AJ35/I17,"")</f>
        <v/>
      </c>
      <c r="M17" s="1" t="str">
        <f>IF(ISBLANK($I17),"",IFERROR(Worksheet!AH35/$I17,""))</f>
        <v/>
      </c>
      <c r="N17" s="1" t="str">
        <f>IF(ISBLANK($I17),"",IFERROR(Worksheet!AL35/$I17,""))</f>
        <v/>
      </c>
      <c r="O17" s="1"/>
      <c r="P17" s="1"/>
      <c r="Q17" s="1"/>
      <c r="R17" t="str">
        <f>IF(ISBLANK(Worksheet!Q35)=FALSE,Worksheet!Q35,"")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 t="str">
        <f>IF(Worksheet!$C$11=TRUE,"Y","N")</f>
        <v>N</v>
      </c>
      <c r="Y17" s="1">
        <f>IFERROR(Worksheet!S35,"")</f>
        <v>0</v>
      </c>
    </row>
    <row r="18" spans="1:25" x14ac:dyDescent="0.2">
      <c r="A18" s="35" t="str">
        <f>IF(Worksheet!R36=0,"",IF(OR(Worksheet!C36="AS",Worksheet!C36="AP")=TRUE,74,IF(Worksheet!C36="E",340,IF(Worksheet!C36="D",77,IF(OR(Worksheet!C36="PTAC",Worksheet!C36="PTHP")=TRUE,75,IF(Worksheet!C36="W",78,IF(Worksheet!C36="O",222,73)))))))</f>
        <v/>
      </c>
      <c r="B18" t="str">
        <f>IF(ISBLANK(Worksheet!D36)=FALSE,Worksheet!D36,"")</f>
        <v/>
      </c>
      <c r="C18" t="str">
        <f>IF(ISBLANK(Worksheet!E36)=FALSE,Worksheet!E36,"")</f>
        <v/>
      </c>
      <c r="D18">
        <f>Worksheet!K36</f>
        <v>0</v>
      </c>
      <c r="E18" t="s">
        <v>6</v>
      </c>
      <c r="F18" s="1" t="str">
        <f>IF(Worksheet!K36&gt;=65000,Worksheet!L36,"")</f>
        <v/>
      </c>
      <c r="G18" s="1">
        <f>IF(Worksheet!K36&lt;65000,Worksheet!L36,"")</f>
        <v>0</v>
      </c>
      <c r="H18" s="1">
        <f>Worksheet!R36</f>
        <v>0</v>
      </c>
      <c r="I18" t="str">
        <f>IF(ISBLANK(Worksheet!P36)=FALSE,Worksheet!P36,"")</f>
        <v/>
      </c>
      <c r="J18" s="1">
        <f>Worksheet!AB36</f>
        <v>0</v>
      </c>
      <c r="K18" s="1">
        <f>Worksheet!Y36</f>
        <v>0</v>
      </c>
      <c r="L18" s="1" t="str">
        <f>IFERROR(Worksheet!AJ36/I18,"")</f>
        <v/>
      </c>
      <c r="M18" s="1" t="str">
        <f>IF(ISBLANK($I18),"",IFERROR(Worksheet!AH36/$I18,""))</f>
        <v/>
      </c>
      <c r="N18" s="1" t="str">
        <f>IF(ISBLANK($I18),"",IFERROR(Worksheet!AL36/$I18,""))</f>
        <v/>
      </c>
      <c r="O18" s="1"/>
      <c r="P18" s="1"/>
      <c r="Q18" s="1"/>
      <c r="R18" t="str">
        <f>IF(ISBLANK(Worksheet!Q36)=FALSE,Worksheet!Q36,"")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 t="str">
        <f>IF(Worksheet!$C$11=TRUE,"Y","N")</f>
        <v>N</v>
      </c>
      <c r="Y18" s="1">
        <f>IFERROR(Worksheet!S36,"")</f>
        <v>0</v>
      </c>
    </row>
    <row r="19" spans="1:25" x14ac:dyDescent="0.2">
      <c r="A19" s="35" t="str">
        <f>IF(Worksheet!R37=0,"",IF(OR(Worksheet!C37="AS",Worksheet!C37="AP")=TRUE,74,IF(Worksheet!C37="E",340,IF(Worksheet!C37="D",77,IF(OR(Worksheet!C37="PTAC",Worksheet!C37="PTHP")=TRUE,75,IF(Worksheet!C37="W",78,IF(Worksheet!C37="O",222,73)))))))</f>
        <v/>
      </c>
      <c r="B19" t="str">
        <f>IF(ISBLANK(Worksheet!D37)=FALSE,Worksheet!D37,"")</f>
        <v/>
      </c>
      <c r="C19" t="str">
        <f>IF(ISBLANK(Worksheet!E37)=FALSE,Worksheet!E37,"")</f>
        <v/>
      </c>
      <c r="D19">
        <f>Worksheet!K37</f>
        <v>0</v>
      </c>
      <c r="E19" t="s">
        <v>6</v>
      </c>
      <c r="F19" s="1" t="str">
        <f>IF(Worksheet!K37&gt;=65000,Worksheet!L37,"")</f>
        <v/>
      </c>
      <c r="G19" s="1">
        <f>IF(Worksheet!K37&lt;65000,Worksheet!L37,"")</f>
        <v>0</v>
      </c>
      <c r="H19" s="1">
        <f>Worksheet!R37</f>
        <v>0</v>
      </c>
      <c r="I19" t="str">
        <f>IF(ISBLANK(Worksheet!P37)=FALSE,Worksheet!P37,"")</f>
        <v/>
      </c>
      <c r="J19" s="1">
        <f>Worksheet!AB37</f>
        <v>0</v>
      </c>
      <c r="K19" s="1">
        <f>Worksheet!Y37</f>
        <v>0</v>
      </c>
      <c r="L19" s="1" t="str">
        <f>IFERROR(Worksheet!AJ37/I19,"")</f>
        <v/>
      </c>
      <c r="M19" s="1" t="str">
        <f>IF(ISBLANK($I19),"",IFERROR(Worksheet!AH37/$I19,""))</f>
        <v/>
      </c>
      <c r="N19" s="1" t="str">
        <f>IF(ISBLANK($I19),"",IFERROR(Worksheet!AL37/$I19,""))</f>
        <v/>
      </c>
      <c r="O19" s="1"/>
      <c r="P19" s="1"/>
      <c r="Q19" s="1"/>
      <c r="R19" t="str">
        <f>IF(ISBLANK(Worksheet!Q37)=FALSE,Worksheet!Q37,"")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 t="str">
        <f>IF(Worksheet!$C$11=TRUE,"Y","N")</f>
        <v>N</v>
      </c>
      <c r="Y19" s="1">
        <f>IFERROR(Worksheet!S37,"")</f>
        <v>0</v>
      </c>
    </row>
    <row r="20" spans="1:25" x14ac:dyDescent="0.2">
      <c r="A20" s="35" t="str">
        <f>IF(Worksheet!R38=0,"",IF(OR(Worksheet!C38="AS",Worksheet!C38="AP")=TRUE,74,IF(Worksheet!C38="E",340,IF(Worksheet!C38="D",77,IF(OR(Worksheet!C38="PTAC",Worksheet!C38="PTHP")=TRUE,75,IF(Worksheet!C38="W",78,IF(Worksheet!C38="O",222,73)))))))</f>
        <v/>
      </c>
      <c r="B20" t="str">
        <f>IF(ISBLANK(Worksheet!D38)=FALSE,Worksheet!D38,"")</f>
        <v/>
      </c>
      <c r="C20" t="str">
        <f>IF(ISBLANK(Worksheet!E38)=FALSE,Worksheet!E38,"")</f>
        <v/>
      </c>
      <c r="D20">
        <f>Worksheet!K38</f>
        <v>0</v>
      </c>
      <c r="E20" t="s">
        <v>6</v>
      </c>
      <c r="F20" s="1" t="str">
        <f>IF(Worksheet!K38&gt;=65000,Worksheet!L38,"")</f>
        <v/>
      </c>
      <c r="G20" s="1">
        <f>IF(Worksheet!K38&lt;65000,Worksheet!L38,"")</f>
        <v>0</v>
      </c>
      <c r="H20" s="1">
        <f>Worksheet!R38</f>
        <v>0</v>
      </c>
      <c r="I20" t="str">
        <f>IF(ISBLANK(Worksheet!P38)=FALSE,Worksheet!P38,"")</f>
        <v/>
      </c>
      <c r="J20" s="1">
        <f>Worksheet!AB38</f>
        <v>0</v>
      </c>
      <c r="K20" s="1">
        <f>Worksheet!Y38</f>
        <v>0</v>
      </c>
      <c r="L20" s="1" t="str">
        <f>IFERROR(Worksheet!AJ38/I20,"")</f>
        <v/>
      </c>
      <c r="M20" s="1" t="str">
        <f>IF(ISBLANK($I20),"",IFERROR(Worksheet!AH38/$I20,""))</f>
        <v/>
      </c>
      <c r="N20" s="1" t="str">
        <f>IF(ISBLANK($I20),"",IFERROR(Worksheet!AL38/$I20,""))</f>
        <v/>
      </c>
      <c r="O20" s="1"/>
      <c r="P20" s="1"/>
      <c r="Q20" s="1"/>
      <c r="R20" t="str">
        <f>IF(ISBLANK(Worksheet!Q38)=FALSE,Worksheet!Q38,"")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 t="str">
        <f>IF(Worksheet!$C$11=TRUE,"Y","N")</f>
        <v>N</v>
      </c>
      <c r="Y20" s="1">
        <f>IFERROR(Worksheet!S38,"")</f>
        <v>0</v>
      </c>
    </row>
    <row r="21" spans="1:25" x14ac:dyDescent="0.2">
      <c r="A21" s="35" t="str">
        <f>IF(Worksheet!R39=0,"",IF(OR(Worksheet!C39="AS",Worksheet!C39="AP")=TRUE,74,IF(Worksheet!C39="E",340,IF(Worksheet!C39="D",77,IF(OR(Worksheet!C39="PTAC",Worksheet!C39="PTHP")=TRUE,75,IF(Worksheet!C39="W",78,IF(Worksheet!C39="O",222,73)))))))</f>
        <v/>
      </c>
      <c r="B21" t="str">
        <f>IF(ISBLANK(Worksheet!D39)=FALSE,Worksheet!D39,"")</f>
        <v/>
      </c>
      <c r="C21" t="str">
        <f>IF(ISBLANK(Worksheet!E39)=FALSE,Worksheet!E39,"")</f>
        <v/>
      </c>
      <c r="D21">
        <f>Worksheet!K39</f>
        <v>0</v>
      </c>
      <c r="E21" t="s">
        <v>6</v>
      </c>
      <c r="F21" s="1" t="str">
        <f>IF(Worksheet!K39&gt;=65000,Worksheet!L39,"")</f>
        <v/>
      </c>
      <c r="G21" s="1">
        <f>IF(Worksheet!K39&lt;65000,Worksheet!L39,"")</f>
        <v>0</v>
      </c>
      <c r="H21" s="1">
        <f>Worksheet!R39</f>
        <v>0</v>
      </c>
      <c r="I21" t="str">
        <f>IF(ISBLANK(Worksheet!P39)=FALSE,Worksheet!P39,"")</f>
        <v/>
      </c>
      <c r="J21" s="1">
        <f>Worksheet!AB39</f>
        <v>0</v>
      </c>
      <c r="K21" s="1">
        <f>Worksheet!Y39</f>
        <v>0</v>
      </c>
      <c r="L21" s="1" t="str">
        <f>IFERROR(Worksheet!AJ39/I21,"")</f>
        <v/>
      </c>
      <c r="M21" s="1" t="str">
        <f>IF(ISBLANK($I21),"",IFERROR(Worksheet!AH39/$I21,""))</f>
        <v/>
      </c>
      <c r="N21" s="1" t="str">
        <f>IF(ISBLANK($I21),"",IFERROR(Worksheet!AL39/$I21,""))</f>
        <v/>
      </c>
      <c r="O21" s="1"/>
      <c r="P21" s="1"/>
      <c r="Q21" s="1"/>
      <c r="R21" t="str">
        <f>IF(ISBLANK(Worksheet!Q39)=FALSE,Worksheet!Q39,"")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 t="str">
        <f>IF(Worksheet!$C$11=TRUE,"Y","N")</f>
        <v>N</v>
      </c>
      <c r="Y21" s="1">
        <f>IFERROR(Worksheet!S39,"")</f>
        <v>0</v>
      </c>
    </row>
    <row r="22" spans="1:25" x14ac:dyDescent="0.2">
      <c r="A22" s="35" t="str">
        <f>IF(Worksheet!R40=0,"",IF(OR(Worksheet!C40="AS",Worksheet!C40="AP")=TRUE,74,IF(Worksheet!C40="E",340,IF(Worksheet!C40="D",77,IF(OR(Worksheet!C40="PTAC",Worksheet!C40="PTHP")=TRUE,75,IF(Worksheet!C40="W",78,IF(Worksheet!C40="O",222,73)))))))</f>
        <v/>
      </c>
      <c r="B22" t="str">
        <f>IF(ISBLANK(Worksheet!D40)=FALSE,Worksheet!D40,"")</f>
        <v/>
      </c>
      <c r="C22" t="str">
        <f>IF(ISBLANK(Worksheet!E40)=FALSE,Worksheet!E40,"")</f>
        <v/>
      </c>
      <c r="D22">
        <f>Worksheet!K40</f>
        <v>0</v>
      </c>
      <c r="E22" t="s">
        <v>6</v>
      </c>
      <c r="F22" s="1" t="str">
        <f>IF(Worksheet!K40&gt;=65000,Worksheet!L40,"")</f>
        <v/>
      </c>
      <c r="G22" s="1">
        <f>IF(Worksheet!K40&lt;65000,Worksheet!L40,"")</f>
        <v>0</v>
      </c>
      <c r="H22" s="1">
        <f>Worksheet!R40</f>
        <v>0</v>
      </c>
      <c r="I22" t="str">
        <f>IF(ISBLANK(Worksheet!P40)=FALSE,Worksheet!P40,"")</f>
        <v/>
      </c>
      <c r="J22" s="1">
        <f>Worksheet!AB40</f>
        <v>0</v>
      </c>
      <c r="K22" s="1">
        <f>Worksheet!Y40</f>
        <v>0</v>
      </c>
      <c r="L22" s="1" t="str">
        <f>IFERROR(Worksheet!AJ40/I22,"")</f>
        <v/>
      </c>
      <c r="M22" s="1" t="str">
        <f>IF(ISBLANK($I22),"",IFERROR(Worksheet!AH40/$I22,""))</f>
        <v/>
      </c>
      <c r="N22" s="1" t="str">
        <f>IF(ISBLANK($I22),"",IFERROR(Worksheet!AL40/$I22,""))</f>
        <v/>
      </c>
      <c r="O22" s="1"/>
      <c r="P22" s="1"/>
      <c r="Q22" s="1"/>
      <c r="R22" t="str">
        <f>IF(ISBLANK(Worksheet!Q40)=FALSE,Worksheet!Q40,"")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 t="str">
        <f>IF(Worksheet!$C$11=TRUE,"Y","N")</f>
        <v>N</v>
      </c>
      <c r="Y22" s="1">
        <f>IFERROR(Worksheet!S40,"")</f>
        <v>0</v>
      </c>
    </row>
    <row r="23" spans="1:25" x14ac:dyDescent="0.2">
      <c r="A23" s="35" t="str">
        <f>IF(Worksheet!R41=0,"",IF(OR(Worksheet!C41="AS",Worksheet!C41="AP")=TRUE,74,IF(Worksheet!C41="E",340,IF(Worksheet!C41="D",77,IF(OR(Worksheet!C41="PTAC",Worksheet!C41="PTHP")=TRUE,75,IF(Worksheet!C41="W",78,IF(Worksheet!C41="O",222,73)))))))</f>
        <v/>
      </c>
      <c r="B23" t="str">
        <f>IF(ISBLANK(Worksheet!D41)=FALSE,Worksheet!D41,"")</f>
        <v/>
      </c>
      <c r="C23" t="str">
        <f>IF(ISBLANK(Worksheet!E41)=FALSE,Worksheet!E41,"")</f>
        <v/>
      </c>
      <c r="D23">
        <f>Worksheet!K41</f>
        <v>0</v>
      </c>
      <c r="E23" t="s">
        <v>6</v>
      </c>
      <c r="F23" s="1" t="str">
        <f>IF(Worksheet!K41&gt;=65000,Worksheet!L41,"")</f>
        <v/>
      </c>
      <c r="G23" s="1">
        <f>IF(Worksheet!K41&lt;65000,Worksheet!L41,"")</f>
        <v>0</v>
      </c>
      <c r="H23" s="1">
        <f>Worksheet!R41</f>
        <v>0</v>
      </c>
      <c r="I23" t="str">
        <f>IF(ISBLANK(Worksheet!P41)=FALSE,Worksheet!P41,"")</f>
        <v/>
      </c>
      <c r="J23" s="1">
        <f>Worksheet!AB41</f>
        <v>0</v>
      </c>
      <c r="K23" s="1">
        <f>Worksheet!Y41</f>
        <v>0</v>
      </c>
      <c r="L23" s="1" t="str">
        <f>IFERROR(Worksheet!AJ41/I23,"")</f>
        <v/>
      </c>
      <c r="M23" s="1" t="str">
        <f>IF(ISBLANK($I23),"",IFERROR(Worksheet!AH41/$I23,""))</f>
        <v/>
      </c>
      <c r="N23" s="1" t="str">
        <f>IF(ISBLANK($I23),"",IFERROR(Worksheet!AL41/$I23,""))</f>
        <v/>
      </c>
      <c r="O23" s="1"/>
      <c r="P23" s="1"/>
      <c r="Q23" s="1"/>
      <c r="R23" t="str">
        <f>IF(ISBLANK(Worksheet!Q41)=FALSE,Worksheet!Q41,"")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 t="str">
        <f>IF(Worksheet!$C$11=TRUE,"Y","N")</f>
        <v>N</v>
      </c>
      <c r="Y23" s="1">
        <f>IFERROR(Worksheet!S41,"")</f>
        <v>0</v>
      </c>
    </row>
    <row r="24" spans="1:25" x14ac:dyDescent="0.2">
      <c r="A24" s="35" t="str">
        <f>IF(Worksheet!R42=0,"",IF(OR(Worksheet!C42="AS",Worksheet!C42="AP")=TRUE,74,IF(Worksheet!C42="E",340,IF(Worksheet!C42="D",77,IF(OR(Worksheet!C42="PTAC",Worksheet!C42="PTHP")=TRUE,75,IF(Worksheet!C42="W",78,IF(Worksheet!C42="O",222,73)))))))</f>
        <v/>
      </c>
      <c r="B24" t="str">
        <f>IF(ISBLANK(Worksheet!D42)=FALSE,Worksheet!D42,"")</f>
        <v/>
      </c>
      <c r="C24" t="str">
        <f>IF(ISBLANK(Worksheet!E42)=FALSE,Worksheet!E42,"")</f>
        <v/>
      </c>
      <c r="D24">
        <f>Worksheet!K42</f>
        <v>0</v>
      </c>
      <c r="E24" t="s">
        <v>6</v>
      </c>
      <c r="F24" s="1" t="str">
        <f>IF(Worksheet!K42&gt;=65000,Worksheet!L42,"")</f>
        <v/>
      </c>
      <c r="G24" s="1">
        <f>IF(Worksheet!K42&lt;65000,Worksheet!L42,"")</f>
        <v>0</v>
      </c>
      <c r="H24" s="1">
        <f>Worksheet!R42</f>
        <v>0</v>
      </c>
      <c r="I24" t="str">
        <f>IF(ISBLANK(Worksheet!P42)=FALSE,Worksheet!P42,"")</f>
        <v/>
      </c>
      <c r="J24" s="1">
        <f>Worksheet!AB42</f>
        <v>0</v>
      </c>
      <c r="K24" s="1">
        <f>Worksheet!Y42</f>
        <v>0</v>
      </c>
      <c r="L24" s="1" t="str">
        <f>IFERROR(Worksheet!AJ42/I24,"")</f>
        <v/>
      </c>
      <c r="M24" s="1" t="str">
        <f>IF(ISBLANK($I24),"",IFERROR(Worksheet!AH42/$I24,""))</f>
        <v/>
      </c>
      <c r="N24" s="1" t="str">
        <f>IF(ISBLANK($I24),"",IFERROR(Worksheet!AL42/$I24,""))</f>
        <v/>
      </c>
      <c r="O24" s="1"/>
      <c r="P24" s="1"/>
      <c r="Q24" s="1"/>
      <c r="R24" t="str">
        <f>IF(ISBLANK(Worksheet!Q42)=FALSE,Worksheet!Q42,"")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 t="str">
        <f>IF(Worksheet!$C$11=TRUE,"Y","N")</f>
        <v>N</v>
      </c>
      <c r="Y24" s="1">
        <f>IFERROR(Worksheet!S42,"")</f>
        <v>0</v>
      </c>
    </row>
    <row r="25" spans="1:25" x14ac:dyDescent="0.2">
      <c r="A25" s="35" t="str">
        <f>IF(Worksheet!R43=0,"",IF(OR(Worksheet!C43="AS",Worksheet!C43="AP")=TRUE,74,IF(Worksheet!C43="E",340,IF(Worksheet!C43="D",77,IF(OR(Worksheet!C43="PTAC",Worksheet!C43="PTHP")=TRUE,75,IF(Worksheet!C43="W",78,IF(Worksheet!C43="O",222,73)))))))</f>
        <v/>
      </c>
      <c r="B25" t="str">
        <f>IF(ISBLANK(Worksheet!D43)=FALSE,Worksheet!D43,"")</f>
        <v/>
      </c>
      <c r="C25" t="str">
        <f>IF(ISBLANK(Worksheet!E43)=FALSE,Worksheet!E43,"")</f>
        <v/>
      </c>
      <c r="D25">
        <f>Worksheet!K43</f>
        <v>0</v>
      </c>
      <c r="E25" t="s">
        <v>6</v>
      </c>
      <c r="F25" s="1" t="str">
        <f>IF(Worksheet!K43&gt;=65000,Worksheet!L43,"")</f>
        <v/>
      </c>
      <c r="G25" s="1">
        <f>IF(Worksheet!K43&lt;65000,Worksheet!L43,"")</f>
        <v>0</v>
      </c>
      <c r="H25" s="1">
        <f>Worksheet!R43</f>
        <v>0</v>
      </c>
      <c r="I25" t="str">
        <f>IF(ISBLANK(Worksheet!P43)=FALSE,Worksheet!P43,"")</f>
        <v/>
      </c>
      <c r="J25" s="1">
        <f>Worksheet!AB43</f>
        <v>0</v>
      </c>
      <c r="K25" s="1">
        <f>Worksheet!Y43</f>
        <v>0</v>
      </c>
      <c r="L25" s="1" t="str">
        <f>IFERROR(Worksheet!AJ43/I25,"")</f>
        <v/>
      </c>
      <c r="M25" s="1" t="str">
        <f>IF(ISBLANK($I25),"",IFERROR(Worksheet!AH43/$I25,""))</f>
        <v/>
      </c>
      <c r="N25" s="1" t="str">
        <f>IF(ISBLANK($I25),"",IFERROR(Worksheet!AL43/$I25,""))</f>
        <v/>
      </c>
      <c r="O25" s="1"/>
      <c r="P25" s="1"/>
      <c r="Q25" s="1"/>
      <c r="R25" t="str">
        <f>IF(ISBLANK(Worksheet!Q43)=FALSE,Worksheet!Q43,"")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 t="str">
        <f>IF(Worksheet!$C$11=TRUE,"Y","N")</f>
        <v>N</v>
      </c>
      <c r="Y25" s="1">
        <f>IFERROR(Worksheet!S43,"")</f>
        <v>0</v>
      </c>
    </row>
    <row r="26" spans="1:25" x14ac:dyDescent="0.2">
      <c r="A26" s="35" t="str">
        <f>IF(Worksheet!R44=0,"",IF(OR(Worksheet!C44="AS",Worksheet!C44="AP")=TRUE,74,IF(Worksheet!C44="E",340,IF(Worksheet!C44="D",77,IF(OR(Worksheet!C44="PTAC",Worksheet!C44="PTHP")=TRUE,75,IF(Worksheet!C44="W",78,IF(Worksheet!C44="O",222,73)))))))</f>
        <v/>
      </c>
      <c r="B26" t="str">
        <f>IF(ISBLANK(Worksheet!D44)=FALSE,Worksheet!D44,"")</f>
        <v/>
      </c>
      <c r="C26" t="str">
        <f>IF(ISBLANK(Worksheet!E44)=FALSE,Worksheet!E44,"")</f>
        <v/>
      </c>
      <c r="D26">
        <f>Worksheet!K44</f>
        <v>0</v>
      </c>
      <c r="E26" t="s">
        <v>6</v>
      </c>
      <c r="F26" s="1" t="str">
        <f>IF(Worksheet!K44&gt;=65000,Worksheet!L44,"")</f>
        <v/>
      </c>
      <c r="G26" s="1">
        <f>IF(Worksheet!K44&lt;65000,Worksheet!L44,"")</f>
        <v>0</v>
      </c>
      <c r="H26" s="1">
        <f>Worksheet!R44</f>
        <v>0</v>
      </c>
      <c r="I26" t="str">
        <f>IF(ISBLANK(Worksheet!P44)=FALSE,Worksheet!P44,"")</f>
        <v/>
      </c>
      <c r="J26" s="1">
        <f>Worksheet!AB44</f>
        <v>0</v>
      </c>
      <c r="K26" s="1">
        <f>Worksheet!Y44</f>
        <v>0</v>
      </c>
      <c r="L26" s="1" t="str">
        <f>IFERROR(Worksheet!AJ44/I26,"")</f>
        <v/>
      </c>
      <c r="M26" s="1" t="str">
        <f>IF(ISBLANK($I26),"",IFERROR(Worksheet!AH44/$I26,""))</f>
        <v/>
      </c>
      <c r="N26" s="1" t="str">
        <f>IF(ISBLANK($I26),"",IFERROR(Worksheet!AL44/$I26,""))</f>
        <v/>
      </c>
      <c r="O26" s="1"/>
      <c r="P26" s="1"/>
      <c r="Q26" s="1"/>
      <c r="R26" t="str">
        <f>IF(ISBLANK(Worksheet!Q44)=FALSE,Worksheet!Q44,"")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 t="str">
        <f>IF(Worksheet!$C$11=TRUE,"Y","N")</f>
        <v>N</v>
      </c>
      <c r="Y26" s="1">
        <f>IFERROR(Worksheet!S44,"")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5"/>
  <sheetViews>
    <sheetView workbookViewId="0"/>
  </sheetViews>
  <sheetFormatPr defaultRowHeight="12.75" x14ac:dyDescent="0.2"/>
  <cols>
    <col min="1" max="1" width="11.42578125" customWidth="1"/>
    <col min="2" max="2" width="6.28515625" customWidth="1"/>
  </cols>
  <sheetData>
    <row r="1" spans="1:3" x14ac:dyDescent="0.2">
      <c r="A1" s="3">
        <v>14</v>
      </c>
      <c r="B1" s="3" t="s">
        <v>59</v>
      </c>
      <c r="C1" s="4"/>
    </row>
    <row r="3" spans="1:3" x14ac:dyDescent="0.2">
      <c r="A3" s="3" t="s">
        <v>30</v>
      </c>
      <c r="B3" s="3"/>
    </row>
    <row r="4" spans="1:3" x14ac:dyDescent="0.2">
      <c r="A4" s="2" t="s">
        <v>31</v>
      </c>
      <c r="B4" s="2"/>
    </row>
    <row r="5" spans="1:3" x14ac:dyDescent="0.2">
      <c r="A5" s="5" t="s">
        <v>32</v>
      </c>
      <c r="B5" s="5"/>
    </row>
    <row r="6" spans="1:3" x14ac:dyDescent="0.2">
      <c r="A6" s="3" t="s">
        <v>40</v>
      </c>
      <c r="B6" s="3"/>
    </row>
    <row r="7" spans="1:3" x14ac:dyDescent="0.2">
      <c r="A7" s="5" t="s">
        <v>43</v>
      </c>
      <c r="B7" s="5"/>
    </row>
    <row r="8" spans="1:3" x14ac:dyDescent="0.2">
      <c r="A8" t="s">
        <v>53</v>
      </c>
    </row>
    <row r="9" spans="1:3" x14ac:dyDescent="0.2">
      <c r="A9" s="4">
        <v>40617</v>
      </c>
      <c r="B9" s="4"/>
      <c r="C9" t="s">
        <v>54</v>
      </c>
    </row>
    <row r="10" spans="1:3" x14ac:dyDescent="0.2">
      <c r="A10" s="4">
        <v>40921</v>
      </c>
      <c r="B10" s="4" t="s">
        <v>55</v>
      </c>
      <c r="C10" t="s">
        <v>56</v>
      </c>
    </row>
    <row r="11" spans="1:3" x14ac:dyDescent="0.2">
      <c r="A11" s="4">
        <v>41464</v>
      </c>
      <c r="B11" t="s">
        <v>58</v>
      </c>
      <c r="C11" t="s">
        <v>57</v>
      </c>
    </row>
    <row r="12" spans="1:3" x14ac:dyDescent="0.2">
      <c r="A12" s="4">
        <v>41864</v>
      </c>
      <c r="C12" t="s">
        <v>60</v>
      </c>
    </row>
    <row r="13" spans="1:3" x14ac:dyDescent="0.2">
      <c r="A13" s="4">
        <v>43272</v>
      </c>
      <c r="B13" s="29" t="s">
        <v>236</v>
      </c>
      <c r="C13" s="29" t="s">
        <v>237</v>
      </c>
    </row>
    <row r="14" spans="1:3" x14ac:dyDescent="0.2">
      <c r="A14" s="4">
        <v>43647</v>
      </c>
      <c r="B14" s="29" t="s">
        <v>249</v>
      </c>
      <c r="C14" s="29" t="s">
        <v>248</v>
      </c>
    </row>
    <row r="15" spans="1:3" x14ac:dyDescent="0.2">
      <c r="A15" s="4">
        <v>44105</v>
      </c>
      <c r="B15" s="29" t="s">
        <v>264</v>
      </c>
      <c r="C15" s="29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Worksheet</vt:lpstr>
      <vt:lpstr>Measure Codes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  <vt:lpstr>Worksheet!Print_Area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Cignavitch, Leigh</cp:lastModifiedBy>
  <cp:lastPrinted>2016-10-25T19:49:57Z</cp:lastPrinted>
  <dcterms:created xsi:type="dcterms:W3CDTF">2001-04-23T17:41:09Z</dcterms:created>
  <dcterms:modified xsi:type="dcterms:W3CDTF">2021-06-25T19:04:33Z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72eb41ba542147b297dcdf2a1919fbd4</vt:lpwstr>
  </property>
</Properties>
</file>