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3\NJSSB NC - Needs Updates\X -Worksheets\"/>
    </mc:Choice>
  </mc:AlternateContent>
  <xr:revisionPtr revIDLastSave="0" documentId="13_ncr:1_{2094C6DA-90C1-4B64-8706-CDCC8666767C}" xr6:coauthVersionLast="47" xr6:coauthVersionMax="47" xr10:uidLastSave="{00000000-0000-0000-0000-000000000000}"/>
  <workbookProtection workbookAlgorithmName="SHA-512" workbookHashValue="gEHj5mo7JwLaOKTJiYijXvabM/WbVGuDl6WslvqELwGozPm32fSV0Uh+C4v9HGs3tk4GZEDuKziObuydqDwbOg==" workbookSaltValue="tELdxWKwsVoLDePmCkU8eg==" workbookSpinCount="100000" lockStructure="1"/>
  <bookViews>
    <workbookView xWindow="-28920" yWindow="1185" windowWidth="29040" windowHeight="1779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externalReferences>
    <externalReference r:id="rId6"/>
  </externalReferences>
  <definedNames>
    <definedName name="BuildingType">[1]Table!$A$2:$A$29</definedName>
    <definedName name="HVAC_MotorApplication">Table!$G$2:$G$4</definedName>
    <definedName name="KFacilityType">Table!$K$2:$K$6</definedName>
    <definedName name="KitchenHoodTable">Table!$K$2:$P$6</definedName>
    <definedName name="MeasureCode">'Measure Code'!$A$2:$A$12</definedName>
    <definedName name="MeasureCode_Lookup">'Measure Code'!$A$2:$E$12</definedName>
    <definedName name="MotorApplication_Lookup">Table!$G$2:$I$11</definedName>
    <definedName name="_xlnm.Print_Area" localSheetId="0">Worksheet!$C$1:$AM$38</definedName>
    <definedName name="VFDIncentives">Table!$R$2:$S$19</definedName>
    <definedName name="VFDTable">Table!$A$2:$E$12</definedName>
    <definedName name="VFDType">Table!$A$2:$A$12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" i="2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21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" i="2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V2" i="2"/>
  <c r="U2" i="2"/>
  <c r="T2" i="2"/>
  <c r="S2" i="2"/>
  <c r="Y4" i="2"/>
  <c r="Y5" i="2"/>
  <c r="Y7" i="2"/>
  <c r="Y8" i="2"/>
  <c r="Y9" i="2"/>
  <c r="Y11" i="2"/>
  <c r="Y12" i="2"/>
  <c r="Y15" i="2"/>
  <c r="Y16" i="2"/>
  <c r="Y17" i="2"/>
  <c r="Y19" i="2"/>
  <c r="Y20" i="2"/>
  <c r="Y23" i="2"/>
  <c r="Y24" i="2"/>
  <c r="Y25" i="2"/>
  <c r="Y18" i="2" l="1"/>
  <c r="Y10" i="2"/>
  <c r="Y21" i="2"/>
  <c r="Y13" i="2"/>
  <c r="Y26" i="2"/>
  <c r="Y2" i="2"/>
  <c r="Y3" i="2"/>
  <c r="Y22" i="2"/>
  <c r="Y14" i="2"/>
  <c r="Y6" i="2"/>
  <c r="Y27" i="2"/>
  <c r="C22" i="1"/>
  <c r="C23" i="1"/>
  <c r="C24" i="1"/>
  <c r="C25" i="1"/>
  <c r="W25" i="1" s="1"/>
  <c r="C26" i="1"/>
  <c r="C27" i="1"/>
  <c r="C28" i="1"/>
  <c r="Q28" i="1" s="1"/>
  <c r="C29" i="1"/>
  <c r="C30" i="1"/>
  <c r="C31" i="1"/>
  <c r="C32" i="1"/>
  <c r="C21" i="1"/>
  <c r="W21" i="1" s="1"/>
  <c r="Z21" i="1" s="1"/>
  <c r="I3" i="2"/>
  <c r="I4" i="2"/>
  <c r="I5" i="2"/>
  <c r="I6" i="2"/>
  <c r="I7" i="2"/>
  <c r="I8" i="2"/>
  <c r="I9" i="2"/>
  <c r="I10" i="2"/>
  <c r="I11" i="2"/>
  <c r="I12" i="2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I2" i="2"/>
  <c r="N6" i="4"/>
  <c r="B3" i="2"/>
  <c r="C3" i="2"/>
  <c r="D3" i="2"/>
  <c r="O3" i="2"/>
  <c r="R3" i="2"/>
  <c r="A4" i="2"/>
  <c r="B4" i="2"/>
  <c r="C4" i="2"/>
  <c r="D4" i="2"/>
  <c r="O4" i="2"/>
  <c r="R4" i="2"/>
  <c r="A5" i="2"/>
  <c r="B5" i="2"/>
  <c r="C5" i="2"/>
  <c r="D5" i="2"/>
  <c r="O5" i="2"/>
  <c r="R5" i="2"/>
  <c r="A6" i="2"/>
  <c r="B6" i="2"/>
  <c r="C6" i="2"/>
  <c r="D6" i="2"/>
  <c r="O6" i="2"/>
  <c r="R6" i="2"/>
  <c r="A7" i="2"/>
  <c r="B7" i="2"/>
  <c r="C7" i="2"/>
  <c r="D7" i="2"/>
  <c r="O7" i="2"/>
  <c r="R7" i="2"/>
  <c r="A8" i="2"/>
  <c r="B8" i="2"/>
  <c r="C8" i="2"/>
  <c r="D8" i="2"/>
  <c r="O8" i="2"/>
  <c r="R8" i="2"/>
  <c r="A9" i="2"/>
  <c r="B9" i="2"/>
  <c r="C9" i="2"/>
  <c r="D9" i="2"/>
  <c r="O9" i="2"/>
  <c r="R9" i="2"/>
  <c r="A10" i="2"/>
  <c r="B10" i="2"/>
  <c r="C10" i="2"/>
  <c r="D10" i="2"/>
  <c r="O10" i="2"/>
  <c r="R10" i="2"/>
  <c r="A11" i="2"/>
  <c r="B11" i="2"/>
  <c r="C11" i="2"/>
  <c r="D11" i="2"/>
  <c r="O11" i="2"/>
  <c r="R11" i="2"/>
  <c r="A12" i="2"/>
  <c r="B12" i="2"/>
  <c r="C12" i="2"/>
  <c r="D12" i="2"/>
  <c r="O12" i="2"/>
  <c r="R12" i="2"/>
  <c r="A13" i="2"/>
  <c r="B13" i="2"/>
  <c r="C13" i="2"/>
  <c r="D13" i="2"/>
  <c r="I13" i="2"/>
  <c r="O13" i="2"/>
  <c r="R13" i="2"/>
  <c r="A14" i="2"/>
  <c r="B14" i="2"/>
  <c r="C14" i="2"/>
  <c r="D14" i="2"/>
  <c r="I14" i="2"/>
  <c r="O14" i="2"/>
  <c r="R14" i="2"/>
  <c r="A15" i="2"/>
  <c r="B15" i="2"/>
  <c r="C15" i="2"/>
  <c r="D15" i="2"/>
  <c r="I15" i="2"/>
  <c r="O15" i="2"/>
  <c r="R15" i="2"/>
  <c r="A16" i="2"/>
  <c r="B16" i="2"/>
  <c r="C16" i="2"/>
  <c r="D16" i="2"/>
  <c r="I16" i="2"/>
  <c r="O16" i="2"/>
  <c r="R16" i="2"/>
  <c r="A17" i="2"/>
  <c r="B17" i="2"/>
  <c r="C17" i="2"/>
  <c r="D17" i="2"/>
  <c r="I17" i="2"/>
  <c r="O17" i="2"/>
  <c r="R17" i="2"/>
  <c r="A18" i="2"/>
  <c r="B18" i="2"/>
  <c r="C18" i="2"/>
  <c r="D18" i="2"/>
  <c r="I18" i="2"/>
  <c r="O18" i="2"/>
  <c r="R18" i="2"/>
  <c r="A19" i="2"/>
  <c r="B19" i="2"/>
  <c r="C19" i="2"/>
  <c r="D19" i="2"/>
  <c r="I19" i="2"/>
  <c r="O19" i="2"/>
  <c r="R19" i="2"/>
  <c r="A20" i="2"/>
  <c r="B20" i="2"/>
  <c r="C20" i="2"/>
  <c r="D20" i="2"/>
  <c r="I20" i="2"/>
  <c r="O20" i="2"/>
  <c r="R20" i="2"/>
  <c r="A21" i="2"/>
  <c r="B21" i="2"/>
  <c r="C21" i="2"/>
  <c r="D21" i="2"/>
  <c r="I21" i="2"/>
  <c r="O21" i="2"/>
  <c r="R21" i="2"/>
  <c r="A22" i="2"/>
  <c r="B22" i="2"/>
  <c r="C22" i="2"/>
  <c r="D22" i="2"/>
  <c r="I22" i="2"/>
  <c r="O22" i="2"/>
  <c r="R22" i="2"/>
  <c r="A23" i="2"/>
  <c r="B23" i="2"/>
  <c r="C23" i="2"/>
  <c r="D23" i="2"/>
  <c r="I23" i="2"/>
  <c r="O23" i="2"/>
  <c r="R23" i="2"/>
  <c r="A24" i="2"/>
  <c r="B24" i="2"/>
  <c r="C24" i="2"/>
  <c r="D24" i="2"/>
  <c r="I24" i="2"/>
  <c r="O24" i="2"/>
  <c r="R24" i="2"/>
  <c r="A25" i="2"/>
  <c r="B25" i="2"/>
  <c r="C25" i="2"/>
  <c r="D25" i="2"/>
  <c r="I25" i="2"/>
  <c r="O25" i="2"/>
  <c r="R25" i="2"/>
  <c r="A26" i="2"/>
  <c r="B26" i="2"/>
  <c r="C26" i="2"/>
  <c r="D26" i="2"/>
  <c r="I26" i="2"/>
  <c r="O26" i="2"/>
  <c r="R26" i="2"/>
  <c r="A27" i="2"/>
  <c r="B27" i="2"/>
  <c r="C27" i="2"/>
  <c r="D27" i="2"/>
  <c r="I27" i="2"/>
  <c r="O27" i="2"/>
  <c r="R27" i="2"/>
  <c r="M6" i="4"/>
  <c r="A2" i="2"/>
  <c r="O2" i="2"/>
  <c r="Z14" i="1"/>
  <c r="Z13" i="1"/>
  <c r="R2" i="2"/>
  <c r="D2" i="2"/>
  <c r="C2" i="2"/>
  <c r="B2" i="2"/>
  <c r="S39" i="1" l="1"/>
  <c r="W39" i="1"/>
  <c r="P46" i="1"/>
  <c r="W46" i="1"/>
  <c r="P38" i="1"/>
  <c r="W38" i="1"/>
  <c r="W26" i="1"/>
  <c r="H7" i="2" s="1"/>
  <c r="Q37" i="1"/>
  <c r="W37" i="1"/>
  <c r="AB37" i="1" s="1"/>
  <c r="AD37" i="1" s="1"/>
  <c r="Q36" i="1"/>
  <c r="W36" i="1"/>
  <c r="P43" i="1"/>
  <c r="W43" i="1"/>
  <c r="P35" i="1"/>
  <c r="W35" i="1"/>
  <c r="W31" i="1"/>
  <c r="Y31" i="1" s="1"/>
  <c r="W23" i="1"/>
  <c r="Z23" i="1" s="1"/>
  <c r="W24" i="1"/>
  <c r="AE24" i="1" s="1"/>
  <c r="T42" i="1"/>
  <c r="W42" i="1"/>
  <c r="S34" i="1"/>
  <c r="W34" i="1"/>
  <c r="P30" i="1"/>
  <c r="W30" i="1"/>
  <c r="AF30" i="1" s="1"/>
  <c r="P22" i="1"/>
  <c r="W22" i="1"/>
  <c r="Q45" i="1"/>
  <c r="W45" i="1"/>
  <c r="AH45" i="1" s="1"/>
  <c r="AJ45" i="1" s="1"/>
  <c r="R44" i="1"/>
  <c r="W44" i="1"/>
  <c r="AB44" i="1" s="1"/>
  <c r="AD44" i="1" s="1"/>
  <c r="Q41" i="1"/>
  <c r="W41" i="1"/>
  <c r="AB41" i="1" s="1"/>
  <c r="AD41" i="1" s="1"/>
  <c r="Q33" i="1"/>
  <c r="W33" i="1"/>
  <c r="AB33" i="1" s="1"/>
  <c r="AD33" i="1" s="1"/>
  <c r="W29" i="1"/>
  <c r="AB29" i="1" s="1"/>
  <c r="AD29" i="1" s="1"/>
  <c r="W32" i="1"/>
  <c r="Y32" i="1" s="1"/>
  <c r="P40" i="1"/>
  <c r="W40" i="1"/>
  <c r="W28" i="1"/>
  <c r="AG28" i="1" s="1"/>
  <c r="AI28" i="1" s="1"/>
  <c r="P27" i="1"/>
  <c r="W27" i="1"/>
  <c r="AE27" i="1" s="1"/>
  <c r="A3" i="2"/>
  <c r="S22" i="1"/>
  <c r="R32" i="1"/>
  <c r="S26" i="1"/>
  <c r="S24" i="1"/>
  <c r="S23" i="1"/>
  <c r="Q23" i="1"/>
  <c r="Q32" i="1"/>
  <c r="P28" i="1"/>
  <c r="R24" i="1"/>
  <c r="T32" i="1"/>
  <c r="P32" i="1"/>
  <c r="Q24" i="1"/>
  <c r="S32" i="1"/>
  <c r="S30" i="1"/>
  <c r="T24" i="1"/>
  <c r="P24" i="1"/>
  <c r="R45" i="1"/>
  <c r="P29" i="1"/>
  <c r="T28" i="1"/>
  <c r="R29" i="1"/>
  <c r="S28" i="1"/>
  <c r="Y21" i="1"/>
  <c r="R28" i="1"/>
  <c r="Q42" i="1"/>
  <c r="P23" i="1"/>
  <c r="T41" i="1"/>
  <c r="S38" i="1"/>
  <c r="T29" i="1"/>
  <c r="P39" i="1"/>
  <c r="R35" i="1"/>
  <c r="S29" i="1"/>
  <c r="T23" i="1"/>
  <c r="Q29" i="1"/>
  <c r="R26" i="1"/>
  <c r="R23" i="1"/>
  <c r="AB21" i="1"/>
  <c r="AD21" i="1" s="1"/>
  <c r="H2" i="2"/>
  <c r="AH21" i="1"/>
  <c r="AJ21" i="1" s="1"/>
  <c r="S45" i="1"/>
  <c r="R42" i="1"/>
  <c r="Q39" i="1"/>
  <c r="T35" i="1"/>
  <c r="T26" i="1"/>
  <c r="P45" i="1"/>
  <c r="R34" i="1"/>
  <c r="Q44" i="1"/>
  <c r="P41" i="1"/>
  <c r="T37" i="1"/>
  <c r="Q34" i="1"/>
  <c r="T31" i="1"/>
  <c r="T27" i="1"/>
  <c r="Q26" i="1"/>
  <c r="P44" i="1"/>
  <c r="T40" i="1"/>
  <c r="S37" i="1"/>
  <c r="T33" i="1"/>
  <c r="S31" i="1"/>
  <c r="S27" i="1"/>
  <c r="P26" i="1"/>
  <c r="T43" i="1"/>
  <c r="S40" i="1"/>
  <c r="R37" i="1"/>
  <c r="P33" i="1"/>
  <c r="R31" i="1"/>
  <c r="R27" i="1"/>
  <c r="S46" i="1"/>
  <c r="R43" i="1"/>
  <c r="Q40" i="1"/>
  <c r="P37" i="1"/>
  <c r="Q31" i="1"/>
  <c r="Q27" i="1"/>
  <c r="T45" i="1"/>
  <c r="S42" i="1"/>
  <c r="R39" i="1"/>
  <c r="P36" i="1"/>
  <c r="P31" i="1"/>
  <c r="P25" i="1"/>
  <c r="Q25" i="1"/>
  <c r="R25" i="1"/>
  <c r="S25" i="1"/>
  <c r="T25" i="1"/>
  <c r="T46" i="1"/>
  <c r="S43" i="1"/>
  <c r="P42" i="1"/>
  <c r="R40" i="1"/>
  <c r="T38" i="1"/>
  <c r="S35" i="1"/>
  <c r="P34" i="1"/>
  <c r="T30" i="1"/>
  <c r="T22" i="1"/>
  <c r="AE21" i="1"/>
  <c r="AA21" i="1"/>
  <c r="R46" i="1"/>
  <c r="T44" i="1"/>
  <c r="Q43" i="1"/>
  <c r="S41" i="1"/>
  <c r="R38" i="1"/>
  <c r="T36" i="1"/>
  <c r="Q35" i="1"/>
  <c r="S33" i="1"/>
  <c r="R30" i="1"/>
  <c r="R22" i="1"/>
  <c r="AF21" i="1"/>
  <c r="Q46" i="1"/>
  <c r="S44" i="1"/>
  <c r="R41" i="1"/>
  <c r="T39" i="1"/>
  <c r="Q38" i="1"/>
  <c r="S36" i="1"/>
  <c r="R33" i="1"/>
  <c r="Q30" i="1"/>
  <c r="Q22" i="1"/>
  <c r="R36" i="1"/>
  <c r="T34" i="1"/>
  <c r="AG21" i="1"/>
  <c r="AE29" i="1" l="1"/>
  <c r="AE26" i="1"/>
  <c r="AB23" i="1"/>
  <c r="AD23" i="1" s="1"/>
  <c r="AF26" i="1"/>
  <c r="AG23" i="1"/>
  <c r="AI23" i="1" s="1"/>
  <c r="AB32" i="1"/>
  <c r="AD32" i="1" s="1"/>
  <c r="AA32" i="1"/>
  <c r="AC32" i="1" s="1"/>
  <c r="AE32" i="1"/>
  <c r="AH24" i="1"/>
  <c r="AJ24" i="1" s="1"/>
  <c r="AE23" i="1"/>
  <c r="H4" i="2"/>
  <c r="M4" i="2" s="1"/>
  <c r="N4" i="2" s="1"/>
  <c r="AF23" i="1"/>
  <c r="Y23" i="1"/>
  <c r="H5" i="2"/>
  <c r="M5" i="2" s="1"/>
  <c r="N5" i="2" s="1"/>
  <c r="AH23" i="1"/>
  <c r="AJ23" i="1" s="1"/>
  <c r="Z24" i="1"/>
  <c r="H9" i="2"/>
  <c r="J9" i="2" s="1"/>
  <c r="L9" i="2" s="1"/>
  <c r="AA23" i="1"/>
  <c r="AC23" i="1" s="1"/>
  <c r="AF28" i="1"/>
  <c r="AF24" i="1"/>
  <c r="AH26" i="1"/>
  <c r="AJ26" i="1" s="1"/>
  <c r="AA41" i="1"/>
  <c r="AC41" i="1" s="1"/>
  <c r="AG30" i="1"/>
  <c r="AI30" i="1" s="1"/>
  <c r="AH30" i="1"/>
  <c r="AJ30" i="1" s="1"/>
  <c r="AE31" i="1"/>
  <c r="AH31" i="1"/>
  <c r="AJ31" i="1" s="1"/>
  <c r="AB30" i="1"/>
  <c r="AD30" i="1" s="1"/>
  <c r="AG31" i="1"/>
  <c r="AI31" i="1" s="1"/>
  <c r="AA30" i="1"/>
  <c r="AC30" i="1" s="1"/>
  <c r="AB28" i="1"/>
  <c r="AD28" i="1" s="1"/>
  <c r="AB24" i="1"/>
  <c r="AD24" i="1" s="1"/>
  <c r="AA26" i="1"/>
  <c r="AC26" i="1" s="1"/>
  <c r="AB31" i="1"/>
  <c r="AD31" i="1" s="1"/>
  <c r="AG32" i="1"/>
  <c r="AI32" i="1" s="1"/>
  <c r="H10" i="2"/>
  <c r="M10" i="2" s="1"/>
  <c r="N10" i="2" s="1"/>
  <c r="Z31" i="1"/>
  <c r="Z32" i="1"/>
  <c r="Y29" i="1"/>
  <c r="AB26" i="1"/>
  <c r="AD26" i="1" s="1"/>
  <c r="AA29" i="1"/>
  <c r="AC29" i="1" s="1"/>
  <c r="AA28" i="1"/>
  <c r="AC28" i="1" s="1"/>
  <c r="AA24" i="1"/>
  <c r="AC24" i="1" s="1"/>
  <c r="AA31" i="1"/>
  <c r="AC31" i="1" s="1"/>
  <c r="AH32" i="1"/>
  <c r="AJ32" i="1" s="1"/>
  <c r="AG29" i="1"/>
  <c r="AI29" i="1" s="1"/>
  <c r="Z28" i="1"/>
  <c r="Y24" i="1"/>
  <c r="Y28" i="1"/>
  <c r="H12" i="2"/>
  <c r="J12" i="2" s="1"/>
  <c r="L12" i="2" s="1"/>
  <c r="Z26" i="1"/>
  <c r="Y26" i="1"/>
  <c r="AE28" i="1"/>
  <c r="AG24" i="1"/>
  <c r="AI24" i="1" s="1"/>
  <c r="AF29" i="1"/>
  <c r="AH29" i="1"/>
  <c r="AJ29" i="1" s="1"/>
  <c r="AH28" i="1"/>
  <c r="AJ28" i="1" s="1"/>
  <c r="AG26" i="1"/>
  <c r="AI26" i="1" s="1"/>
  <c r="AF32" i="1"/>
  <c r="Z29" i="1"/>
  <c r="AF31" i="1"/>
  <c r="H13" i="2"/>
  <c r="J13" i="2" s="1"/>
  <c r="L13" i="2" s="1"/>
  <c r="K2" i="2"/>
  <c r="AH37" i="1"/>
  <c r="AJ37" i="1" s="1"/>
  <c r="AA37" i="1"/>
  <c r="AC37" i="1" s="1"/>
  <c r="AF41" i="1"/>
  <c r="H11" i="2"/>
  <c r="K11" i="2" s="1"/>
  <c r="Y46" i="1"/>
  <c r="Z46" i="1"/>
  <c r="AA44" i="1"/>
  <c r="AC44" i="1" s="1"/>
  <c r="Y44" i="1"/>
  <c r="Z44" i="1"/>
  <c r="Y25" i="1"/>
  <c r="Z25" i="1"/>
  <c r="AE30" i="1"/>
  <c r="AE37" i="1"/>
  <c r="Z37" i="1"/>
  <c r="Y37" i="1"/>
  <c r="Y41" i="1"/>
  <c r="Z41" i="1"/>
  <c r="AB43" i="1"/>
  <c r="AD43" i="1" s="1"/>
  <c r="Y43" i="1"/>
  <c r="Z43" i="1"/>
  <c r="Y39" i="1"/>
  <c r="Z39" i="1"/>
  <c r="Y36" i="1"/>
  <c r="Z36" i="1"/>
  <c r="AA33" i="1"/>
  <c r="AC33" i="1" s="1"/>
  <c r="Y33" i="1"/>
  <c r="Z33" i="1"/>
  <c r="AF45" i="1"/>
  <c r="Y45" i="1"/>
  <c r="Z45" i="1"/>
  <c r="Z40" i="1"/>
  <c r="Y40" i="1"/>
  <c r="AG35" i="1"/>
  <c r="AI35" i="1" s="1"/>
  <c r="Z35" i="1"/>
  <c r="Y35" i="1"/>
  <c r="Z34" i="1"/>
  <c r="Y34" i="1"/>
  <c r="AA22" i="1"/>
  <c r="AC22" i="1" s="1"/>
  <c r="Y22" i="1"/>
  <c r="Z22" i="1"/>
  <c r="Y42" i="1"/>
  <c r="Z42" i="1"/>
  <c r="AG27" i="1"/>
  <c r="AI27" i="1" s="1"/>
  <c r="Y27" i="1"/>
  <c r="Z27" i="1"/>
  <c r="Z38" i="1"/>
  <c r="Y38" i="1"/>
  <c r="Z30" i="1"/>
  <c r="Y30" i="1"/>
  <c r="AE44" i="1"/>
  <c r="AF33" i="1"/>
  <c r="AH44" i="1"/>
  <c r="AJ44" i="1" s="1"/>
  <c r="AA45" i="1"/>
  <c r="AC45" i="1" s="1"/>
  <c r="AF44" i="1"/>
  <c r="AE45" i="1"/>
  <c r="AB45" i="1"/>
  <c r="AD45" i="1" s="1"/>
  <c r="AG44" i="1"/>
  <c r="AI44" i="1" s="1"/>
  <c r="H26" i="2"/>
  <c r="J26" i="2" s="1"/>
  <c r="L26" i="2" s="1"/>
  <c r="H25" i="2"/>
  <c r="M25" i="2" s="1"/>
  <c r="N25" i="2" s="1"/>
  <c r="AG45" i="1"/>
  <c r="AI45" i="1" s="1"/>
  <c r="AB27" i="1"/>
  <c r="AD27" i="1" s="1"/>
  <c r="H3" i="2"/>
  <c r="AF22" i="1"/>
  <c r="AE43" i="1"/>
  <c r="AB36" i="1"/>
  <c r="AD36" i="1" s="1"/>
  <c r="AG43" i="1"/>
  <c r="AI43" i="1" s="1"/>
  <c r="M2" i="2"/>
  <c r="N2" i="2" s="1"/>
  <c r="AA35" i="1"/>
  <c r="AC35" i="1" s="1"/>
  <c r="H16" i="2"/>
  <c r="AF35" i="1"/>
  <c r="AG22" i="1"/>
  <c r="AI22" i="1" s="1"/>
  <c r="H17" i="2"/>
  <c r="K17" i="2" s="1"/>
  <c r="AH35" i="1"/>
  <c r="AJ35" i="1" s="1"/>
  <c r="AH22" i="1"/>
  <c r="AJ22" i="1" s="1"/>
  <c r="AA36" i="1"/>
  <c r="AC36" i="1" s="1"/>
  <c r="J2" i="2"/>
  <c r="L2" i="2" s="1"/>
  <c r="AG33" i="1"/>
  <c r="AI33" i="1" s="1"/>
  <c r="AH33" i="1"/>
  <c r="AJ33" i="1" s="1"/>
  <c r="AE33" i="1"/>
  <c r="H14" i="2"/>
  <c r="AA43" i="1"/>
  <c r="AC43" i="1" s="1"/>
  <c r="AF43" i="1"/>
  <c r="H24" i="2"/>
  <c r="AH43" i="1"/>
  <c r="AJ43" i="1" s="1"/>
  <c r="AE36" i="1"/>
  <c r="AA27" i="1"/>
  <c r="AC27" i="1" s="1"/>
  <c r="AH27" i="1"/>
  <c r="AJ27" i="1" s="1"/>
  <c r="AF27" i="1"/>
  <c r="H8" i="2"/>
  <c r="AB22" i="1"/>
  <c r="AD22" i="1" s="1"/>
  <c r="AB35" i="1"/>
  <c r="AD35" i="1" s="1"/>
  <c r="AH36" i="1"/>
  <c r="AJ36" i="1" s="1"/>
  <c r="AF36" i="1"/>
  <c r="AG36" i="1"/>
  <c r="AI36" i="1" s="1"/>
  <c r="AE35" i="1"/>
  <c r="AE22" i="1"/>
  <c r="AF37" i="1"/>
  <c r="H18" i="2"/>
  <c r="AG37" i="1"/>
  <c r="AI37" i="1" s="1"/>
  <c r="AG41" i="1"/>
  <c r="AI41" i="1" s="1"/>
  <c r="H22" i="2"/>
  <c r="AH41" i="1"/>
  <c r="AJ41" i="1" s="1"/>
  <c r="AE41" i="1"/>
  <c r="H20" i="2"/>
  <c r="AA39" i="1"/>
  <c r="AC39" i="1" s="1"/>
  <c r="AG39" i="1"/>
  <c r="AI39" i="1" s="1"/>
  <c r="AB39" i="1"/>
  <c r="AD39" i="1" s="1"/>
  <c r="AF39" i="1"/>
  <c r="AH39" i="1"/>
  <c r="AJ39" i="1" s="1"/>
  <c r="AE39" i="1"/>
  <c r="AF34" i="1"/>
  <c r="AA34" i="1"/>
  <c r="AC34" i="1" s="1"/>
  <c r="AH34" i="1"/>
  <c r="AJ34" i="1" s="1"/>
  <c r="AE34" i="1"/>
  <c r="H15" i="2"/>
  <c r="AG34" i="1"/>
  <c r="AI34" i="1" s="1"/>
  <c r="AB34" i="1"/>
  <c r="AD34" i="1" s="1"/>
  <c r="AF42" i="1"/>
  <c r="AA42" i="1"/>
  <c r="AC42" i="1" s="1"/>
  <c r="AH42" i="1"/>
  <c r="AJ42" i="1" s="1"/>
  <c r="AE42" i="1"/>
  <c r="H23" i="2"/>
  <c r="AG42" i="1"/>
  <c r="AI42" i="1" s="1"/>
  <c r="AB42" i="1"/>
  <c r="AD42" i="1" s="1"/>
  <c r="AI21" i="1"/>
  <c r="J7" i="2"/>
  <c r="L7" i="2" s="1"/>
  <c r="M7" i="2"/>
  <c r="N7" i="2" s="1"/>
  <c r="K7" i="2"/>
  <c r="AA46" i="1"/>
  <c r="AC46" i="1" s="1"/>
  <c r="AG46" i="1"/>
  <c r="AI46" i="1" s="1"/>
  <c r="AF46" i="1"/>
  <c r="H27" i="2"/>
  <c r="AH46" i="1"/>
  <c r="AJ46" i="1" s="1"/>
  <c r="AE46" i="1"/>
  <c r="AB46" i="1"/>
  <c r="AD46" i="1" s="1"/>
  <c r="AA38" i="1"/>
  <c r="AC38" i="1" s="1"/>
  <c r="AG38" i="1"/>
  <c r="AI38" i="1" s="1"/>
  <c r="AF38" i="1"/>
  <c r="H19" i="2"/>
  <c r="AH38" i="1"/>
  <c r="AJ38" i="1" s="1"/>
  <c r="AE38" i="1"/>
  <c r="AB38" i="1"/>
  <c r="AD38" i="1" s="1"/>
  <c r="AC21" i="1"/>
  <c r="H6" i="2"/>
  <c r="AH25" i="1"/>
  <c r="AJ25" i="1" s="1"/>
  <c r="AG25" i="1"/>
  <c r="AI25" i="1" s="1"/>
  <c r="AA25" i="1"/>
  <c r="AC25" i="1" s="1"/>
  <c r="AF25" i="1"/>
  <c r="AB25" i="1"/>
  <c r="AD25" i="1" s="1"/>
  <c r="AE25" i="1"/>
  <c r="AH40" i="1"/>
  <c r="AJ40" i="1" s="1"/>
  <c r="AE40" i="1"/>
  <c r="AG40" i="1"/>
  <c r="AI40" i="1" s="1"/>
  <c r="AA40" i="1"/>
  <c r="AC40" i="1" s="1"/>
  <c r="H21" i="2"/>
  <c r="AB40" i="1"/>
  <c r="AD40" i="1" s="1"/>
  <c r="AF40" i="1"/>
  <c r="K9" i="2" l="1"/>
  <c r="J4" i="2"/>
  <c r="L4" i="2" s="1"/>
  <c r="K4" i="2"/>
  <c r="K5" i="2"/>
  <c r="J5" i="2"/>
  <c r="L5" i="2" s="1"/>
  <c r="K12" i="2"/>
  <c r="M9" i="2"/>
  <c r="N9" i="2" s="1"/>
  <c r="J10" i="2"/>
  <c r="L10" i="2" s="1"/>
  <c r="M12" i="2"/>
  <c r="N12" i="2" s="1"/>
  <c r="M13" i="2"/>
  <c r="N13" i="2" s="1"/>
  <c r="J11" i="2"/>
  <c r="L11" i="2" s="1"/>
  <c r="K13" i="2"/>
  <c r="K10" i="2"/>
  <c r="M11" i="2"/>
  <c r="N11" i="2" s="1"/>
  <c r="J25" i="2"/>
  <c r="L25" i="2" s="1"/>
  <c r="J3" i="2"/>
  <c r="L3" i="2" s="1"/>
  <c r="M3" i="2"/>
  <c r="N3" i="2" s="1"/>
  <c r="K3" i="2"/>
  <c r="J17" i="2"/>
  <c r="L17" i="2" s="1"/>
  <c r="K25" i="2"/>
  <c r="Z15" i="1"/>
  <c r="K26" i="2"/>
  <c r="M26" i="2"/>
  <c r="N26" i="2" s="1"/>
  <c r="M17" i="2"/>
  <c r="N17" i="2" s="1"/>
  <c r="AJ15" i="1"/>
  <c r="Y15" i="1"/>
  <c r="J22" i="2"/>
  <c r="L22" i="2" s="1"/>
  <c r="M22" i="2"/>
  <c r="N22" i="2" s="1"/>
  <c r="K22" i="2"/>
  <c r="AH15" i="1"/>
  <c r="AA15" i="1"/>
  <c r="AE15" i="1"/>
  <c r="AG15" i="1"/>
  <c r="J18" i="2"/>
  <c r="L18" i="2" s="1"/>
  <c r="K18" i="2"/>
  <c r="M18" i="2"/>
  <c r="N18" i="2" s="1"/>
  <c r="AD15" i="1"/>
  <c r="M8" i="2"/>
  <c r="N8" i="2" s="1"/>
  <c r="J8" i="2"/>
  <c r="L8" i="2" s="1"/>
  <c r="K8" i="2"/>
  <c r="K24" i="2"/>
  <c r="M24" i="2"/>
  <c r="N24" i="2" s="1"/>
  <c r="J24" i="2"/>
  <c r="L24" i="2" s="1"/>
  <c r="K16" i="2"/>
  <c r="M16" i="2"/>
  <c r="N16" i="2" s="1"/>
  <c r="J16" i="2"/>
  <c r="L16" i="2" s="1"/>
  <c r="AF15" i="1"/>
  <c r="J14" i="2"/>
  <c r="L14" i="2" s="1"/>
  <c r="K14" i="2"/>
  <c r="M14" i="2"/>
  <c r="N14" i="2" s="1"/>
  <c r="M21" i="2"/>
  <c r="N21" i="2" s="1"/>
  <c r="J21" i="2"/>
  <c r="L21" i="2" s="1"/>
  <c r="K21" i="2"/>
  <c r="J15" i="2"/>
  <c r="L15" i="2" s="1"/>
  <c r="M15" i="2"/>
  <c r="N15" i="2" s="1"/>
  <c r="K15" i="2"/>
  <c r="AI15" i="1"/>
  <c r="J20" i="2"/>
  <c r="L20" i="2" s="1"/>
  <c r="K20" i="2"/>
  <c r="M20" i="2"/>
  <c r="N20" i="2" s="1"/>
  <c r="J23" i="2"/>
  <c r="L23" i="2" s="1"/>
  <c r="M23" i="2"/>
  <c r="N23" i="2" s="1"/>
  <c r="K23" i="2"/>
  <c r="J19" i="2"/>
  <c r="L19" i="2" s="1"/>
  <c r="M19" i="2"/>
  <c r="N19" i="2" s="1"/>
  <c r="K19" i="2"/>
  <c r="M6" i="2"/>
  <c r="N6" i="2" s="1"/>
  <c r="J6" i="2"/>
  <c r="L6" i="2" s="1"/>
  <c r="K6" i="2"/>
  <c r="AB15" i="1"/>
  <c r="AC15" i="1"/>
  <c r="J27" i="2"/>
  <c r="L27" i="2" s="1"/>
  <c r="M27" i="2"/>
  <c r="N27" i="2" s="1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Readdy</author>
  </authors>
  <commentList>
    <comment ref="C16" authorId="0" shapeId="0" xr:uid="{00000000-0006-0000-0000-000001000000}">
      <text>
        <r>
          <rPr>
            <b/>
            <sz val="8"/>
            <color indexed="81"/>
            <rFont val="Cambria"/>
            <family val="1"/>
          </rPr>
          <t xml:space="preserve">VAV-F: </t>
        </r>
        <r>
          <rPr>
            <sz val="8"/>
            <color indexed="81"/>
            <rFont val="Cambria"/>
            <family val="1"/>
          </rPr>
          <t xml:space="preserve">Variable Air Volume HVAC Systems - Airfoil/Backward Inclined Fan
</t>
        </r>
        <r>
          <rPr>
            <b/>
            <sz val="8"/>
            <color indexed="81"/>
            <rFont val="Cambria"/>
            <family val="1"/>
          </rPr>
          <t xml:space="preserve">VAV-C: </t>
        </r>
        <r>
          <rPr>
            <sz val="8"/>
            <color indexed="81"/>
            <rFont val="Cambria"/>
            <family val="1"/>
          </rPr>
          <t xml:space="preserve">Variable Air Volume HVAC Systems - Forward Curved Fan
</t>
        </r>
        <r>
          <rPr>
            <b/>
            <sz val="8"/>
            <color indexed="81"/>
            <rFont val="Cambria"/>
            <family val="1"/>
          </rPr>
          <t>CV-F:</t>
        </r>
        <r>
          <rPr>
            <sz val="8"/>
            <color indexed="81"/>
            <rFont val="Cambria"/>
            <family val="1"/>
          </rPr>
          <t xml:space="preserve"> Constant Volume HVAC Systems - Airfoil/Backward Inclined Fan
</t>
        </r>
        <r>
          <rPr>
            <b/>
            <sz val="8"/>
            <color indexed="81"/>
            <rFont val="Cambria"/>
            <family val="1"/>
          </rPr>
          <t>CV-C:</t>
        </r>
        <r>
          <rPr>
            <sz val="8"/>
            <color indexed="81"/>
            <rFont val="Cambria"/>
            <family val="1"/>
          </rPr>
          <t xml:space="preserve"> Constant Volume HVAC Systems - Forward Curved Fan
</t>
        </r>
        <r>
          <rPr>
            <b/>
            <sz val="8"/>
            <color indexed="81"/>
            <rFont val="Cambria"/>
            <family val="1"/>
          </rPr>
          <t>T:</t>
        </r>
        <r>
          <rPr>
            <sz val="8"/>
            <color indexed="81"/>
            <rFont val="Cambria"/>
            <family val="1"/>
          </rPr>
          <t xml:space="preserve"> Cooling Tower Fan
</t>
        </r>
        <r>
          <rPr>
            <b/>
            <sz val="8"/>
            <color indexed="81"/>
            <rFont val="Cambria"/>
            <family val="1"/>
          </rPr>
          <t>P:</t>
        </r>
        <r>
          <rPr>
            <sz val="8"/>
            <color indexed="81"/>
            <rFont val="Cambria"/>
            <family val="1"/>
          </rPr>
          <t xml:space="preserve"> Chilled Water Pump
</t>
        </r>
        <r>
          <rPr>
            <b/>
            <sz val="8"/>
            <color indexed="81"/>
            <rFont val="Cambria"/>
            <family val="1"/>
          </rPr>
          <t>A:</t>
        </r>
        <r>
          <rPr>
            <sz val="8"/>
            <color indexed="81"/>
            <rFont val="Cambria"/>
            <family val="1"/>
          </rPr>
          <t xml:space="preserve"> Air Compressor
</t>
        </r>
        <r>
          <rPr>
            <b/>
            <sz val="8"/>
            <color indexed="81"/>
            <rFont val="Cambria"/>
            <family val="1"/>
          </rPr>
          <t>BP:</t>
        </r>
        <r>
          <rPr>
            <sz val="8"/>
            <color indexed="81"/>
            <rFont val="Cambria"/>
            <family val="1"/>
          </rPr>
          <t xml:space="preserve"> Boiler Feedwater Pump
</t>
        </r>
        <r>
          <rPr>
            <b/>
            <sz val="8"/>
            <color indexed="81"/>
            <rFont val="Cambria"/>
            <family val="1"/>
          </rPr>
          <t>BF-F:</t>
        </r>
        <r>
          <rPr>
            <sz val="8"/>
            <color indexed="81"/>
            <rFont val="Cambria"/>
            <family val="1"/>
          </rPr>
          <t xml:space="preserve"> Boiler Fan Motor - Airfoil/Backward Inclined Fan
</t>
        </r>
        <r>
          <rPr>
            <b/>
            <sz val="8"/>
            <color indexed="81"/>
            <rFont val="Cambria"/>
            <family val="1"/>
          </rPr>
          <t xml:space="preserve">BF-C: </t>
        </r>
        <r>
          <rPr>
            <sz val="8"/>
            <color indexed="81"/>
            <rFont val="Cambria"/>
            <family val="1"/>
          </rPr>
          <t xml:space="preserve">Boiler Fan Motor - Forward Curved Fan
</t>
        </r>
        <r>
          <rPr>
            <b/>
            <sz val="8"/>
            <color indexed="81"/>
            <rFont val="Cambria"/>
            <family val="1"/>
          </rPr>
          <t xml:space="preserve">K: </t>
        </r>
        <r>
          <rPr>
            <sz val="8"/>
            <color indexed="81"/>
            <rFont val="Cambria"/>
            <family val="1"/>
          </rPr>
          <t>Kitchen Hoods</t>
        </r>
      </text>
    </comment>
  </commentList>
</comments>
</file>

<file path=xl/sharedStrings.xml><?xml version="1.0" encoding="utf-8"?>
<sst xmlns="http://schemas.openxmlformats.org/spreadsheetml/2006/main" count="288" uniqueCount="161">
  <si>
    <t>Reason</t>
  </si>
  <si>
    <t>Manufacturer</t>
  </si>
  <si>
    <t>Model</t>
  </si>
  <si>
    <t>N-New</t>
  </si>
  <si>
    <t>%</t>
  </si>
  <si>
    <t>(Bldg/Rm)</t>
  </si>
  <si>
    <t>A</t>
  </si>
  <si>
    <t xml:space="preserve"> </t>
  </si>
  <si>
    <t>Application</t>
  </si>
  <si>
    <t>Date</t>
  </si>
  <si>
    <t>Customer Information</t>
  </si>
  <si>
    <t>Name</t>
  </si>
  <si>
    <t>Address</t>
  </si>
  <si>
    <t>Contractor/Vendor Information</t>
  </si>
  <si>
    <t>Contact</t>
  </si>
  <si>
    <t>Phone</t>
  </si>
  <si>
    <t>R-Retrofit</t>
  </si>
  <si>
    <t>Measure Type</t>
  </si>
  <si>
    <t>Capacity/Size</t>
  </si>
  <si>
    <t>Capacity/Size Units</t>
  </si>
  <si>
    <t>EER Efficiency</t>
  </si>
  <si>
    <t>SEER Efficiency</t>
  </si>
  <si>
    <t>Incentive Per Unit</t>
  </si>
  <si>
    <t>Quantity Committed</t>
  </si>
  <si>
    <t>Annual Electricity Savings</t>
  </si>
  <si>
    <t>Peak Demand Reduction</t>
  </si>
  <si>
    <t>Lifetime Electricity Savings</t>
  </si>
  <si>
    <t>Annual Gas Savings</t>
  </si>
  <si>
    <t>Lifetime Gas Savings</t>
  </si>
  <si>
    <t>Efficiency- other</t>
  </si>
  <si>
    <t>Efficiency- other-type</t>
  </si>
  <si>
    <t>Measure ID removed</t>
  </si>
  <si>
    <t>Quantity Installed</t>
  </si>
  <si>
    <t>HP</t>
  </si>
  <si>
    <t>Fixed export page s.t. incentive calculation is correct for Rotary type (removed per h.p. dependence)</t>
  </si>
  <si>
    <t>Total Units Committed:</t>
  </si>
  <si>
    <t>Total Units Installed:</t>
  </si>
  <si>
    <t>Type or Usage</t>
  </si>
  <si>
    <t>N/A</t>
  </si>
  <si>
    <t>for 2012, rearranged columns B &amp; C, added hot water pump, boiler draft fan, and kitchen hood options. Note kitchen hood savings not yet implemented</t>
  </si>
  <si>
    <t>V5</t>
  </si>
  <si>
    <t>V7</t>
  </si>
  <si>
    <t>no change for V7, skipped V6</t>
  </si>
  <si>
    <t>&lt;-Version</t>
  </si>
  <si>
    <t>Inspection Type</t>
  </si>
  <si>
    <t>K</t>
  </si>
  <si>
    <t>Pre-Inspection Notes</t>
  </si>
  <si>
    <t>Post-Inspection Notes</t>
  </si>
  <si>
    <t>VAV-F</t>
  </si>
  <si>
    <t>VAV-C</t>
  </si>
  <si>
    <t>CV-F</t>
  </si>
  <si>
    <t>CV-C</t>
  </si>
  <si>
    <t>BF-C</t>
  </si>
  <si>
    <t>BF-F</t>
  </si>
  <si>
    <t>BP</t>
  </si>
  <si>
    <t>T</t>
  </si>
  <si>
    <t>Air Compressor</t>
  </si>
  <si>
    <t>Chilled Water Pump</t>
  </si>
  <si>
    <t>Kitchen Hoods</t>
  </si>
  <si>
    <t>Cooling Tower Fan</t>
  </si>
  <si>
    <t>Boiler Fan Motor - Airfoil/backward Inclined Fan</t>
  </si>
  <si>
    <t>Boiler Fan Motor - Forward Curved</t>
  </si>
  <si>
    <t>Constant Volume HVAC Systems - Forward Curved Fan</t>
  </si>
  <si>
    <t>Constant Volume HVAC Systems - Airfoil/Backward Inclined Fan</t>
  </si>
  <si>
    <t>Variable Air Volume HVAC Systems - Forward Curved Fan</t>
  </si>
  <si>
    <t>Variable Air Volume HVAC Systems - Airfoil/Backward Inclined Fan</t>
  </si>
  <si>
    <t>Abbreviation</t>
  </si>
  <si>
    <t>Description</t>
  </si>
  <si>
    <t>P</t>
  </si>
  <si>
    <t>Boiler Feedwater Pump</t>
  </si>
  <si>
    <t>Measure ID</t>
  </si>
  <si>
    <t>Facility Type</t>
  </si>
  <si>
    <t>Kitchen SF</t>
  </si>
  <si>
    <t>Run Hours</t>
  </si>
  <si>
    <t>Power Reduction</t>
  </si>
  <si>
    <t>Flow Reduction</t>
  </si>
  <si>
    <t>Power Reduction (PR)</t>
  </si>
  <si>
    <t>Flow Reduction (FR)</t>
  </si>
  <si>
    <t>Campus</t>
  </si>
  <si>
    <t>Lodging</t>
  </si>
  <si>
    <t>Restaurant</t>
  </si>
  <si>
    <t>Supermarket</t>
  </si>
  <si>
    <t>Other</t>
  </si>
  <si>
    <t>Cooling Degree Days</t>
  </si>
  <si>
    <t>CDD</t>
  </si>
  <si>
    <t>HDD</t>
  </si>
  <si>
    <t>Heating Degree Days</t>
  </si>
  <si>
    <t>Committed Annual Electric Energy Usage Savings
(kWh)</t>
  </si>
  <si>
    <t>Installed Annual Electric Energy Usage Savings
(kWh)</t>
  </si>
  <si>
    <t>Committed Lifetime Electric Energy Usage Savings
(kWh)</t>
  </si>
  <si>
    <t>Committed Peak Demand Reduction
(kW)</t>
  </si>
  <si>
    <t>Installed Peak Demand Reduction
(kW)</t>
  </si>
  <si>
    <t>Installed Lifetime Electric Energy Usage Savings
(kWh)</t>
  </si>
  <si>
    <t>Committed Annual Gas Energy Usage Savings
(Therms)</t>
  </si>
  <si>
    <t>Installed Annual Gas Energy Usage Savings
(Therms)</t>
  </si>
  <si>
    <t>Committed Lifetime Gas Energy Usage Savings
(Therms)</t>
  </si>
  <si>
    <t>Installed Lifetime Gas Energy Usage Savings
(Therms)</t>
  </si>
  <si>
    <t>Motor Size (HP)</t>
  </si>
  <si>
    <t>Incentive ($)</t>
  </si>
  <si>
    <t>Minimum HP</t>
  </si>
  <si>
    <t>Maximum HP</t>
  </si>
  <si>
    <t>(per VFD)</t>
  </si>
  <si>
    <t>Worksheet Selection</t>
  </si>
  <si>
    <t>Measure Code</t>
  </si>
  <si>
    <t>Application Incentive Table Abbreviation</t>
  </si>
  <si>
    <t>VFD1</t>
  </si>
  <si>
    <t>VFD2</t>
  </si>
  <si>
    <t>VFD3</t>
  </si>
  <si>
    <t>VFD4</t>
  </si>
  <si>
    <t>VFD5</t>
  </si>
  <si>
    <t>VFD6</t>
  </si>
  <si>
    <t>VFD7</t>
  </si>
  <si>
    <t>VFD8</t>
  </si>
  <si>
    <t>VAV</t>
  </si>
  <si>
    <t>CV</t>
  </si>
  <si>
    <t>BF</t>
  </si>
  <si>
    <t>VFD9</t>
  </si>
  <si>
    <t>VFD10</t>
  </si>
  <si>
    <t>VFD11</t>
  </si>
  <si>
    <t>Supply Fan</t>
  </si>
  <si>
    <t>Return Fan</t>
  </si>
  <si>
    <t>Makeup Air Fan</t>
  </si>
  <si>
    <t>Kitchen Hood Exhaust Fan</t>
  </si>
  <si>
    <t>Motor Application</t>
  </si>
  <si>
    <t>Energy Savings Factor (kWh/HP)</t>
  </si>
  <si>
    <t>Demand Savings Factor (kW/HP)</t>
  </si>
  <si>
    <t>(For Kitchen Hoods Only)</t>
  </si>
  <si>
    <t>V12</t>
  </si>
  <si>
    <t>Updated to align with FY19 Protocols</t>
  </si>
  <si>
    <t>Motor Manufacturer</t>
  </si>
  <si>
    <t>Drive Efficiency
%</t>
  </si>
  <si>
    <t>Motor Efficiency
%</t>
  </si>
  <si>
    <t># of Units Committed</t>
  </si>
  <si>
    <t># of Units Installed</t>
  </si>
  <si>
    <t>Incentive per VFD</t>
  </si>
  <si>
    <t>Enhanced Incentive per VFD</t>
  </si>
  <si>
    <t>Total Committed Incentives</t>
  </si>
  <si>
    <t>Total Installed Incentives</t>
  </si>
  <si>
    <t>Enhanced Incentive Eligibility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</si>
  <si>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</si>
  <si>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</si>
  <si>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</si>
  <si>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</si>
  <si>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</si>
  <si>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</si>
  <si>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</si>
  <si>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Totals</t>
  </si>
  <si>
    <t>County</t>
  </si>
  <si>
    <t>Affordable Housing</t>
  </si>
  <si>
    <t>Project Type</t>
  </si>
  <si>
    <t>V14</t>
  </si>
  <si>
    <t>Updated for FY21 Program</t>
  </si>
  <si>
    <t>New Construction</t>
  </si>
  <si>
    <t>Incentive amounts are estimates until verified by the Program Manager.</t>
  </si>
  <si>
    <t>N</t>
  </si>
  <si>
    <t>Motor Model Number</t>
  </si>
  <si>
    <t>Variable Speed Air Compressor Manufacturer</t>
  </si>
  <si>
    <t>Variable Speed Air Compressor
 Model Number</t>
  </si>
  <si>
    <t>HP of Controlled Motor</t>
  </si>
  <si>
    <t>Air Compressor Location</t>
  </si>
  <si>
    <t>FY23 SmartStart New Construction - Variable Frequency Drives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</si>
</sst>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#,##0.000"/>
    <numFmt numFmtId="168" formatCode="0.0"/>
    <numFmt numFmtId="169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1"/>
      <name val="Cambria"/>
      <family val="1"/>
    </font>
    <font>
      <sz val="8"/>
      <color indexed="81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 Narrow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8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6" fillId="0" borderId="0" xfId="0" applyFont="1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164" fontId="0" fillId="0" borderId="0" xfId="2" applyNumberFormat="1" applyFont="1" applyProtection="1"/>
    <xf numFmtId="0" fontId="3" fillId="0" borderId="8" xfId="0" applyFont="1" applyBorder="1" applyAlignment="1">
      <alignment wrapText="1"/>
    </xf>
    <xf numFmtId="0" fontId="6" fillId="0" borderId="8" xfId="0" applyFont="1" applyBorder="1"/>
    <xf numFmtId="0" fontId="0" fillId="0" borderId="8" xfId="0" applyBorder="1"/>
    <xf numFmtId="0" fontId="8" fillId="0" borderId="8" xfId="0" applyFont="1" applyBorder="1" applyProtection="1">
      <protection locked="0"/>
    </xf>
    <xf numFmtId="0" fontId="3" fillId="0" borderId="8" xfId="0" applyFont="1" applyBorder="1"/>
    <xf numFmtId="0" fontId="6" fillId="0" borderId="8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6" fillId="0" borderId="0" xfId="0" applyFont="1" applyProtection="1"/>
    <xf numFmtId="0" fontId="14" fillId="0" borderId="0" xfId="0" applyFont="1" applyFill="1" applyBorder="1" applyAlignment="1" applyProtection="1">
      <alignment horizontal="left"/>
    </xf>
    <xf numFmtId="0" fontId="16" fillId="0" borderId="8" xfId="0" applyFont="1" applyBorder="1" applyAlignment="1">
      <alignment horizontal="center" vertical="center"/>
    </xf>
    <xf numFmtId="6" fontId="16" fillId="0" borderId="8" xfId="0" applyNumberFormat="1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" fillId="6" borderId="8" xfId="0" applyFont="1" applyFill="1" applyBorder="1"/>
    <xf numFmtId="0" fontId="0" fillId="6" borderId="8" xfId="0" applyFill="1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8" xfId="3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5" borderId="8" xfId="0" applyNumberFormat="1" applyFont="1" applyFill="1" applyBorder="1" applyAlignment="1" applyProtection="1">
      <alignment horizontal="center" vertical="center"/>
    </xf>
    <xf numFmtId="167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168" fontId="1" fillId="0" borderId="8" xfId="0" applyNumberFormat="1" applyFont="1" applyBorder="1" applyAlignment="1" applyProtection="1">
      <alignment horizontal="center" vertical="center"/>
      <protection locked="0"/>
    </xf>
    <xf numFmtId="169" fontId="1" fillId="5" borderId="8" xfId="2" applyNumberFormat="1" applyFont="1" applyFill="1" applyBorder="1" applyAlignment="1" applyProtection="1">
      <alignment horizontal="center" vertical="center"/>
    </xf>
    <xf numFmtId="3" fontId="0" fillId="2" borderId="1" xfId="0" applyNumberFormat="1" applyFill="1" applyBorder="1" applyProtection="1"/>
    <xf numFmtId="44" fontId="1" fillId="5" borderId="8" xfId="0" applyNumberFormat="1" applyFont="1" applyFill="1" applyBorder="1" applyAlignment="1" applyProtection="1">
      <alignment horizontal="center" vertical="center"/>
    </xf>
    <xf numFmtId="4" fontId="1" fillId="5" borderId="8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" fillId="0" borderId="8" xfId="0" applyFont="1" applyBorder="1"/>
    <xf numFmtId="3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7" borderId="8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" fontId="14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4" fillId="4" borderId="7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/>
    <xf numFmtId="3" fontId="0" fillId="2" borderId="9" xfId="0" applyNumberFormat="1" applyFill="1" applyBorder="1" applyProtection="1"/>
    <xf numFmtId="0" fontId="1" fillId="0" borderId="21" xfId="0" applyFont="1" applyBorder="1" applyAlignment="1" applyProtection="1">
      <alignment horizontal="center" vertical="center"/>
      <protection locked="0"/>
    </xf>
    <xf numFmtId="3" fontId="1" fillId="5" borderId="20" xfId="0" applyNumberFormat="1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65" fontId="1" fillId="0" borderId="23" xfId="3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3" fontId="1" fillId="5" borderId="23" xfId="0" applyNumberFormat="1" applyFont="1" applyFill="1" applyBorder="1" applyAlignment="1" applyProtection="1">
      <alignment horizontal="center" vertical="center"/>
    </xf>
    <xf numFmtId="167" fontId="1" fillId="5" borderId="23" xfId="0" applyNumberFormat="1" applyFont="1" applyFill="1" applyBorder="1" applyAlignment="1" applyProtection="1">
      <alignment horizontal="center" vertical="center"/>
    </xf>
    <xf numFmtId="168" fontId="1" fillId="0" borderId="23" xfId="0" applyNumberFormat="1" applyFont="1" applyBorder="1" applyAlignment="1" applyProtection="1">
      <alignment horizontal="center" vertical="center"/>
      <protection locked="0"/>
    </xf>
    <xf numFmtId="4" fontId="1" fillId="5" borderId="23" xfId="0" applyNumberFormat="1" applyFont="1" applyFill="1" applyBorder="1" applyAlignment="1" applyProtection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3" fillId="0" borderId="0" xfId="0" applyFont="1" applyBorder="1" applyAlignment="1" applyProtection="1"/>
    <xf numFmtId="44" fontId="4" fillId="2" borderId="14" xfId="2" applyNumberFormat="1" applyFont="1" applyFill="1" applyBorder="1" applyAlignment="1" applyProtection="1"/>
    <xf numFmtId="3" fontId="4" fillId="2" borderId="14" xfId="0" applyNumberFormat="1" applyFont="1" applyFill="1" applyBorder="1" applyProtection="1"/>
    <xf numFmtId="4" fontId="4" fillId="2" borderId="14" xfId="0" applyNumberFormat="1" applyFont="1" applyFill="1" applyBorder="1" applyProtection="1"/>
    <xf numFmtId="0" fontId="3" fillId="0" borderId="28" xfId="0" applyFont="1" applyFill="1" applyBorder="1" applyProtection="1"/>
    <xf numFmtId="0" fontId="21" fillId="0" borderId="0" xfId="0" applyFont="1" applyFill="1" applyProtection="1"/>
    <xf numFmtId="0" fontId="22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4" fillId="0" borderId="0" xfId="0" applyFont="1"/>
    <xf numFmtId="169" fontId="1" fillId="5" borderId="8" xfId="2" quotePrefix="1" applyNumberFormat="1" applyFont="1" applyFill="1" applyBorder="1" applyAlignment="1" applyProtection="1">
      <alignment horizontal="center" vertical="center"/>
    </xf>
    <xf numFmtId="14" fontId="4" fillId="4" borderId="12" xfId="0" applyNumberFormat="1" applyFont="1" applyFill="1" applyBorder="1" applyAlignment="1" applyProtection="1">
      <alignment horizontal="center"/>
      <protection locked="0"/>
    </xf>
    <xf numFmtId="14" fontId="4" fillId="4" borderId="13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protection locked="0"/>
    </xf>
    <xf numFmtId="0" fontId="4" fillId="8" borderId="4" xfId="0" applyFont="1" applyFill="1" applyBorder="1" applyAlignment="1" applyProtection="1">
      <alignment horizontal="center" vertical="top"/>
    </xf>
    <xf numFmtId="0" fontId="4" fillId="2" borderId="12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6" fontId="4" fillId="0" borderId="0" xfId="1" applyNumberFormat="1" applyFont="1" applyAlignment="1" applyProtection="1">
      <alignment horizontal="right"/>
    </xf>
    <xf numFmtId="166" fontId="4" fillId="0" borderId="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5" fillId="8" borderId="5" xfId="0" applyFont="1" applyFill="1" applyBorder="1" applyAlignment="1" applyProtection="1">
      <alignment horizontal="center" vertical="top"/>
    </xf>
    <xf numFmtId="0" fontId="4" fillId="8" borderId="5" xfId="0" applyFont="1" applyFill="1" applyBorder="1" applyAlignment="1" applyProtection="1">
      <alignment horizontal="center" vertical="top"/>
    </xf>
    <xf numFmtId="0" fontId="5" fillId="8" borderId="6" xfId="0" applyFont="1" applyFill="1" applyBorder="1" applyAlignment="1" applyProtection="1">
      <alignment horizontal="center" vertical="top"/>
    </xf>
    <xf numFmtId="0" fontId="4" fillId="8" borderId="6" xfId="0" applyFont="1" applyFill="1" applyBorder="1" applyAlignment="1" applyProtection="1">
      <alignment horizontal="center" vertical="top"/>
    </xf>
    <xf numFmtId="0" fontId="4" fillId="9" borderId="4" xfId="0" applyFont="1" applyFill="1" applyBorder="1" applyAlignment="1" applyProtection="1">
      <alignment horizontal="center" vertical="top"/>
    </xf>
    <xf numFmtId="0" fontId="11" fillId="9" borderId="4" xfId="0" applyFont="1" applyFill="1" applyBorder="1" applyAlignment="1" applyProtection="1">
      <alignment horizontal="center" vertical="top"/>
    </xf>
    <xf numFmtId="0" fontId="11" fillId="9" borderId="4" xfId="0" applyFont="1" applyFill="1" applyBorder="1" applyAlignment="1" applyProtection="1">
      <alignment horizontal="center" vertical="top" wrapText="1"/>
    </xf>
    <xf numFmtId="0" fontId="24" fillId="0" borderId="0" xfId="0" applyFont="1" applyAlignment="1">
      <alignment horizontal="right"/>
    </xf>
    <xf numFmtId="44" fontId="4" fillId="2" borderId="13" xfId="2" applyNumberFormat="1" applyFont="1" applyFill="1" applyBorder="1" applyAlignment="1" applyProtection="1"/>
    <xf numFmtId="3" fontId="1" fillId="5" borderId="27" xfId="0" applyNumberFormat="1" applyFont="1" applyFill="1" applyBorder="1" applyAlignment="1" applyProtection="1">
      <alignment horizontal="center" vertical="center"/>
    </xf>
    <xf numFmtId="3" fontId="1" fillId="5" borderId="29" xfId="0" applyNumberFormat="1" applyFont="1" applyFill="1" applyBorder="1" applyAlignment="1" applyProtection="1">
      <alignment horizontal="center" vertical="center"/>
    </xf>
    <xf numFmtId="44" fontId="1" fillId="5" borderId="20" xfId="0" applyNumberFormat="1" applyFont="1" applyFill="1" applyBorder="1" applyAlignment="1" applyProtection="1">
      <alignment horizontal="center" vertical="center"/>
    </xf>
    <xf numFmtId="169" fontId="1" fillId="5" borderId="23" xfId="2" quotePrefix="1" applyNumberFormat="1" applyFont="1" applyFill="1" applyBorder="1" applyAlignment="1" applyProtection="1">
      <alignment horizontal="center" vertical="center"/>
    </xf>
    <xf numFmtId="169" fontId="1" fillId="5" borderId="23" xfId="2" applyNumberFormat="1" applyFont="1" applyFill="1" applyBorder="1" applyAlignment="1" applyProtection="1">
      <alignment horizontal="center" vertical="center"/>
    </xf>
    <xf numFmtId="44" fontId="1" fillId="5" borderId="23" xfId="0" applyNumberFormat="1" applyFont="1" applyFill="1" applyBorder="1" applyAlignment="1" applyProtection="1">
      <alignment horizontal="center" vertical="center"/>
    </xf>
    <xf numFmtId="44" fontId="1" fillId="5" borderId="24" xfId="0" applyNumberFormat="1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top" wrapText="1"/>
    </xf>
    <xf numFmtId="0" fontId="4" fillId="3" borderId="27" xfId="0" applyFont="1" applyFill="1" applyBorder="1" applyAlignment="1" applyProtection="1">
      <alignment horizontal="center" vertical="top" wrapText="1"/>
    </xf>
    <xf numFmtId="0" fontId="12" fillId="9" borderId="5" xfId="0" applyFont="1" applyFill="1" applyBorder="1" applyAlignment="1" applyProtection="1">
      <alignment horizontal="center" vertical="top" wrapText="1"/>
    </xf>
    <xf numFmtId="0" fontId="12" fillId="9" borderId="6" xfId="0" applyFont="1" applyFill="1" applyBorder="1" applyAlignment="1" applyProtection="1">
      <alignment horizontal="center" vertical="top" wrapText="1"/>
    </xf>
    <xf numFmtId="0" fontId="4" fillId="8" borderId="4" xfId="0" applyFont="1" applyFill="1" applyBorder="1" applyAlignment="1" applyProtection="1">
      <alignment horizontal="center" vertical="top" wrapText="1"/>
    </xf>
    <xf numFmtId="0" fontId="4" fillId="8" borderId="5" xfId="0" applyFont="1" applyFill="1" applyBorder="1" applyAlignment="1" applyProtection="1">
      <alignment horizontal="center" vertical="top" wrapText="1"/>
    </xf>
    <xf numFmtId="0" fontId="4" fillId="8" borderId="6" xfId="0" applyFont="1" applyFill="1" applyBorder="1" applyAlignment="1" applyProtection="1">
      <alignment horizontal="center" vertical="top" wrapText="1"/>
    </xf>
    <xf numFmtId="0" fontId="5" fillId="9" borderId="5" xfId="0" applyFont="1" applyFill="1" applyBorder="1" applyAlignment="1" applyProtection="1">
      <alignment horizontal="center" vertical="top" wrapText="1"/>
    </xf>
    <xf numFmtId="0" fontId="5" fillId="9" borderId="6" xfId="0" applyFont="1" applyFill="1" applyBorder="1" applyAlignment="1" applyProtection="1">
      <alignment horizontal="center" vertical="top" wrapText="1"/>
    </xf>
    <xf numFmtId="0" fontId="4" fillId="8" borderId="31" xfId="0" applyFont="1" applyFill="1" applyBorder="1" applyAlignment="1" applyProtection="1">
      <alignment horizontal="center" vertical="top" wrapText="1"/>
    </xf>
    <xf numFmtId="0" fontId="4" fillId="8" borderId="32" xfId="0" applyFont="1" applyFill="1" applyBorder="1" applyAlignment="1" applyProtection="1">
      <alignment horizontal="center" vertical="top" wrapText="1"/>
    </xf>
    <xf numFmtId="0" fontId="4" fillId="8" borderId="33" xfId="0" applyFont="1" applyFill="1" applyBorder="1" applyAlignment="1" applyProtection="1">
      <alignment horizontal="center" vertical="top" wrapText="1"/>
    </xf>
    <xf numFmtId="164" fontId="4" fillId="8" borderId="4" xfId="2" applyNumberFormat="1" applyFont="1" applyFill="1" applyBorder="1" applyAlignment="1" applyProtection="1">
      <alignment horizontal="center" vertical="top" wrapText="1"/>
    </xf>
    <xf numFmtId="164" fontId="4" fillId="8" borderId="5" xfId="2" applyNumberFormat="1" applyFont="1" applyFill="1" applyBorder="1" applyAlignment="1" applyProtection="1">
      <alignment horizontal="center" vertical="top" wrapText="1"/>
    </xf>
    <xf numFmtId="164" fontId="4" fillId="8" borderId="6" xfId="2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23" fillId="8" borderId="28" xfId="0" applyFont="1" applyFill="1" applyBorder="1" applyAlignment="1" applyProtection="1">
      <alignment horizontal="left"/>
    </xf>
    <xf numFmtId="0" fontId="23" fillId="8" borderId="0" xfId="0" applyFont="1" applyFill="1" applyBorder="1" applyAlignment="1" applyProtection="1">
      <alignment horizontal="left"/>
    </xf>
    <xf numFmtId="0" fontId="4" fillId="8" borderId="4" xfId="0" applyFont="1" applyFill="1" applyBorder="1" applyAlignment="1" applyProtection="1">
      <alignment horizontal="center" vertical="top"/>
    </xf>
    <xf numFmtId="0" fontId="4" fillId="8" borderId="5" xfId="0" applyFont="1" applyFill="1" applyBorder="1" applyAlignment="1" applyProtection="1">
      <alignment horizontal="center" vertical="top"/>
    </xf>
    <xf numFmtId="0" fontId="4" fillId="8" borderId="6" xfId="0" applyFont="1" applyFill="1" applyBorder="1" applyAlignment="1" applyProtection="1">
      <alignment horizontal="center" vertical="top"/>
    </xf>
    <xf numFmtId="0" fontId="4" fillId="8" borderId="15" xfId="0" applyFont="1" applyFill="1" applyBorder="1" applyAlignment="1" applyProtection="1">
      <alignment horizontal="center" vertical="top" wrapText="1"/>
    </xf>
    <xf numFmtId="0" fontId="4" fillId="8" borderId="16" xfId="0" applyFont="1" applyFill="1" applyBorder="1" applyAlignment="1" applyProtection="1">
      <alignment horizontal="center" vertical="top" wrapText="1"/>
    </xf>
    <xf numFmtId="0" fontId="4" fillId="8" borderId="17" xfId="0" applyFont="1" applyFill="1" applyBorder="1" applyAlignment="1" applyProtection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 patternType="solid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C11" lockText="1"/>
</file>

<file path=xl/ctrlProps/ctrlProp4.xml><?xml version="1.0" encoding="utf-8"?>
<formControlPr xmlns="http://schemas.microsoft.com/office/spreadsheetml/2009/9/main" objectType="CheckBox" fmlaLink="C12" lockText="1"/>
</file>

<file path=xl/ctrlProps/ctrlProp5.xml><?xml version="1.0" encoding="utf-8"?>
<formControlPr xmlns="http://schemas.microsoft.com/office/spreadsheetml/2009/9/main" objectType="CheckBox" fmlaLink="D11" lockText="1"/>
</file>

<file path=xl/ctrlProps/ctrlProp6.xml><?xml version="1.0" encoding="utf-8"?>
<formControlPr xmlns="http://schemas.microsoft.com/office/spreadsheetml/2009/9/main" objectType="CheckBox" fmlaLink="D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2</xdr:col>
          <xdr:colOff>285750</xdr:colOff>
          <xdr:row>11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2</xdr:col>
          <xdr:colOff>285750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10</xdr:row>
          <xdr:rowOff>9525</xdr:rowOff>
        </xdr:from>
        <xdr:to>
          <xdr:col>3</xdr:col>
          <xdr:colOff>171450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11</xdr:row>
          <xdr:rowOff>9525</xdr:rowOff>
        </xdr:from>
        <xdr:to>
          <xdr:col>3</xdr:col>
          <xdr:colOff>171450</xdr:colOff>
          <xdr:row>12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10</xdr:row>
          <xdr:rowOff>9525</xdr:rowOff>
        </xdr:from>
        <xdr:to>
          <xdr:col>3</xdr:col>
          <xdr:colOff>1314450</xdr:colOff>
          <xdr:row>11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11</xdr:row>
          <xdr:rowOff>9525</xdr:rowOff>
        </xdr:from>
        <xdr:to>
          <xdr:col>3</xdr:col>
          <xdr:colOff>1238250</xdr:colOff>
          <xdr:row>12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beroi\OneDrive%20-%20TRC\Desktop\SmartStart\Gas%20Heating%20V13%20(Customer)-J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Measure Code"/>
      <sheetName val="Table"/>
      <sheetName val="Export"/>
      <sheetName val="Version"/>
    </sheetNames>
    <sheetDataSet>
      <sheetData sheetId="0" refreshError="1"/>
      <sheetData sheetId="1" refreshError="1"/>
      <sheetData sheetId="2">
        <row r="2">
          <cell r="A2" t="str">
            <v>Assembly</v>
          </cell>
        </row>
        <row r="3">
          <cell r="A3" t="str">
            <v>Auto repair</v>
          </cell>
        </row>
        <row r="4">
          <cell r="A4" t="str">
            <v>Dormitory</v>
          </cell>
        </row>
        <row r="5">
          <cell r="A5" t="str">
            <v>Hospital</v>
          </cell>
        </row>
        <row r="6">
          <cell r="A6" t="str">
            <v>Light industrial</v>
          </cell>
        </row>
        <row r="7">
          <cell r="A7" t="str">
            <v>Lodging – Hotel</v>
          </cell>
        </row>
        <row r="8">
          <cell r="A8" t="str">
            <v>Lodging – Motel</v>
          </cell>
        </row>
        <row r="9">
          <cell r="A9" t="str">
            <v>Office – large</v>
          </cell>
        </row>
        <row r="10">
          <cell r="A10" t="str">
            <v>Office – small</v>
          </cell>
        </row>
        <row r="11">
          <cell r="A11" t="str">
            <v>Other</v>
          </cell>
        </row>
        <row r="12">
          <cell r="A12" t="str">
            <v>Religious worship</v>
          </cell>
        </row>
        <row r="13">
          <cell r="A13" t="str">
            <v>Restaurant – fast food</v>
          </cell>
        </row>
        <row r="14">
          <cell r="A14" t="str">
            <v>Restaurant – full service</v>
          </cell>
        </row>
        <row r="15">
          <cell r="A15" t="str">
            <v>Retail – big box</v>
          </cell>
        </row>
        <row r="16">
          <cell r="A16" t="str">
            <v>Retail – Grocery</v>
          </cell>
        </row>
        <row r="17">
          <cell r="A17" t="str">
            <v>Retail – small</v>
          </cell>
        </row>
        <row r="18">
          <cell r="A18" t="str">
            <v>Retail – large</v>
          </cell>
        </row>
        <row r="19">
          <cell r="A19" t="str">
            <v>School – Community college</v>
          </cell>
        </row>
        <row r="20">
          <cell r="A20" t="str">
            <v>School – postsecondary</v>
          </cell>
        </row>
        <row r="21">
          <cell r="A21" t="str">
            <v>School – primary</v>
          </cell>
        </row>
        <row r="22">
          <cell r="A22" t="str">
            <v>School – secondary</v>
          </cell>
        </row>
        <row r="23">
          <cell r="A23" t="str">
            <v>Warehouse</v>
          </cell>
        </row>
        <row r="24">
          <cell r="A24" t="str">
            <v>Multifamily: Low-rise, Prior to 1979</v>
          </cell>
        </row>
        <row r="25">
          <cell r="A25" t="str">
            <v>Multifamily: Low-rise, From 1979 to 2006</v>
          </cell>
        </row>
        <row r="26">
          <cell r="A26" t="str">
            <v>Multifamily: Low-rise, From 2007 through present</v>
          </cell>
        </row>
        <row r="27">
          <cell r="A27" t="str">
            <v>Multifamily: High-rise, Prior to 1979</v>
          </cell>
        </row>
        <row r="28">
          <cell r="A28" t="str">
            <v>Multifamily: High-rise, From 1979 to 2006</v>
          </cell>
        </row>
        <row r="29">
          <cell r="A29" t="str">
            <v>Multifamily: High-rise, From 2007 through present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46"/>
  <sheetViews>
    <sheetView showGridLines="0" tabSelected="1" zoomScaleNormal="100" workbookViewId="0">
      <selection sqref="A1:F1"/>
    </sheetView>
  </sheetViews>
  <sheetFormatPr defaultColWidth="9.140625" defaultRowHeight="12.75" x14ac:dyDescent="0.2"/>
  <cols>
    <col min="1" max="1" width="11.5703125" style="3" customWidth="1"/>
    <col min="2" max="2" width="11.5703125" style="3" hidden="1" customWidth="1"/>
    <col min="3" max="3" width="14.5703125" style="3" customWidth="1"/>
    <col min="4" max="4" width="20" style="3" hidden="1" customWidth="1"/>
    <col min="5" max="5" width="21.140625" style="3" customWidth="1"/>
    <col min="6" max="6" width="33" style="3" customWidth="1"/>
    <col min="7" max="7" width="11.85546875" style="3" hidden="1" customWidth="1"/>
    <col min="8" max="8" width="26.85546875" style="3" hidden="1" customWidth="1"/>
    <col min="9" max="9" width="29.42578125" style="3" hidden="1" customWidth="1"/>
    <col min="10" max="12" width="11.42578125" style="3" customWidth="1"/>
    <col min="13" max="13" width="25.140625" style="3" customWidth="1"/>
    <col min="14" max="14" width="9.85546875" style="3" hidden="1" customWidth="1"/>
    <col min="15" max="15" width="10.7109375" style="3" hidden="1" customWidth="1"/>
    <col min="16" max="16" width="14" style="3" hidden="1" customWidth="1"/>
    <col min="17" max="17" width="10.7109375" style="3" hidden="1" customWidth="1"/>
    <col min="18" max="20" width="18.140625" style="3" hidden="1" customWidth="1"/>
    <col min="21" max="21" width="13.140625" style="3" customWidth="1"/>
    <col min="22" max="22" width="13.85546875" style="3" customWidth="1"/>
    <col min="23" max="23" width="13.42578125" style="3" customWidth="1"/>
    <col min="24" max="24" width="10.42578125" style="3" hidden="1" customWidth="1"/>
    <col min="25" max="25" width="12.85546875" style="12" customWidth="1"/>
    <col min="26" max="26" width="12.85546875" style="3" customWidth="1"/>
    <col min="27" max="27" width="13.42578125" style="3" hidden="1" customWidth="1"/>
    <col min="28" max="28" width="14.7109375" style="3" hidden="1" customWidth="1"/>
    <col min="29" max="30" width="13.7109375" style="3" hidden="1" customWidth="1"/>
    <col min="31" max="32" width="15.7109375" style="3" hidden="1" customWidth="1"/>
    <col min="33" max="38" width="12.7109375" style="3" hidden="1" customWidth="1"/>
    <col min="39" max="39" width="12.42578125" style="3" hidden="1" customWidth="1"/>
    <col min="40" max="40" width="10.42578125" style="3" customWidth="1"/>
    <col min="41" max="16384" width="9.140625" style="3"/>
  </cols>
  <sheetData>
    <row r="1" spans="1:39" s="85" customFormat="1" ht="15.75" customHeight="1" x14ac:dyDescent="0.25">
      <c r="A1" s="151" t="s">
        <v>160</v>
      </c>
      <c r="B1" s="152"/>
      <c r="C1" s="152"/>
      <c r="D1" s="152"/>
      <c r="E1" s="152"/>
      <c r="F1" s="152"/>
      <c r="J1" s="80" t="s">
        <v>153</v>
      </c>
    </row>
    <row r="2" spans="1:39" s="85" customFormat="1" ht="4.5" customHeight="1" x14ac:dyDescent="0.25">
      <c r="A2" s="87"/>
      <c r="B2" s="87"/>
      <c r="C2" s="87"/>
      <c r="D2" s="87"/>
    </row>
    <row r="3" spans="1:39" ht="18.75" thickBot="1" x14ac:dyDescent="0.3">
      <c r="A3" s="4" t="s">
        <v>10</v>
      </c>
      <c r="B3" s="4"/>
      <c r="C3" s="19"/>
      <c r="D3" s="5"/>
      <c r="E3" s="5"/>
      <c r="F3" s="5"/>
      <c r="G3" s="5"/>
      <c r="H3" s="5"/>
      <c r="I3" s="5"/>
      <c r="J3" s="8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AD3" s="5"/>
      <c r="AE3" s="20"/>
    </row>
    <row r="4" spans="1:39" ht="14.25" customHeight="1" thickBot="1" x14ac:dyDescent="0.25">
      <c r="A4" s="97" t="s">
        <v>11</v>
      </c>
      <c r="B4" s="5"/>
      <c r="C4" s="140"/>
      <c r="D4" s="141"/>
      <c r="E4" s="141"/>
      <c r="F4" s="142"/>
      <c r="I4" s="96"/>
      <c r="J4" s="97" t="s">
        <v>12</v>
      </c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2"/>
      <c r="AH4" s="133" t="s">
        <v>46</v>
      </c>
      <c r="AI4" s="134"/>
      <c r="AJ4" s="135"/>
      <c r="AK4" s="133" t="s">
        <v>47</v>
      </c>
      <c r="AL4" s="134"/>
      <c r="AM4" s="135"/>
    </row>
    <row r="5" spans="1:39" ht="14.25" customHeight="1" thickBot="1" x14ac:dyDescent="0.3">
      <c r="A5" s="97" t="s">
        <v>8</v>
      </c>
      <c r="B5" s="5"/>
      <c r="C5" s="140"/>
      <c r="D5" s="141"/>
      <c r="E5" s="141"/>
      <c r="F5" s="142"/>
      <c r="J5" s="97" t="s">
        <v>9</v>
      </c>
      <c r="K5" s="90"/>
      <c r="L5" s="91"/>
      <c r="M5" s="7"/>
      <c r="N5" s="7"/>
      <c r="O5" s="7"/>
      <c r="P5" s="7"/>
      <c r="Q5" s="7"/>
      <c r="R5" s="7"/>
      <c r="S5" s="7"/>
      <c r="T5" s="7"/>
      <c r="U5" s="7"/>
      <c r="V5" s="7"/>
      <c r="AH5" s="136"/>
      <c r="AI5" s="136"/>
      <c r="AJ5" s="136"/>
      <c r="AK5" s="136"/>
      <c r="AL5" s="136"/>
      <c r="AM5" s="136"/>
    </row>
    <row r="6" spans="1:39" ht="14.25" customHeight="1" thickBot="1" x14ac:dyDescent="0.25">
      <c r="A6" s="97" t="s">
        <v>14</v>
      </c>
      <c r="B6" s="5"/>
      <c r="C6" s="140"/>
      <c r="D6" s="141"/>
      <c r="E6" s="141"/>
      <c r="F6" s="142"/>
      <c r="I6" s="5"/>
      <c r="J6" s="97"/>
      <c r="K6" s="5"/>
      <c r="L6" s="5"/>
      <c r="M6" s="5"/>
      <c r="N6" s="5"/>
      <c r="AE6" s="59"/>
      <c r="AF6" s="59"/>
      <c r="AH6" s="136"/>
      <c r="AI6" s="136"/>
      <c r="AJ6" s="136"/>
      <c r="AK6" s="136"/>
      <c r="AL6" s="136"/>
      <c r="AM6" s="136"/>
    </row>
    <row r="7" spans="1:39" ht="15.75" customHeight="1" thickBot="1" x14ac:dyDescent="0.3">
      <c r="A7" s="4" t="s">
        <v>13</v>
      </c>
      <c r="B7" s="4"/>
      <c r="C7" s="7"/>
      <c r="D7" s="7"/>
      <c r="E7" s="7"/>
      <c r="I7" s="7"/>
      <c r="J7" s="98"/>
      <c r="K7" s="7"/>
      <c r="L7" s="7"/>
      <c r="M7" s="7"/>
      <c r="N7" s="7"/>
      <c r="AA7" s="7"/>
      <c r="AE7" s="61" t="s">
        <v>44</v>
      </c>
      <c r="AF7" s="60"/>
      <c r="AG7" s="59"/>
      <c r="AH7" s="136"/>
      <c r="AI7" s="136"/>
      <c r="AJ7" s="136"/>
      <c r="AK7" s="136"/>
      <c r="AL7" s="136"/>
      <c r="AM7" s="136"/>
    </row>
    <row r="8" spans="1:39" ht="14.25" customHeight="1" thickBot="1" x14ac:dyDescent="0.25">
      <c r="A8" s="101" t="s">
        <v>11</v>
      </c>
      <c r="B8" s="8"/>
      <c r="C8" s="137"/>
      <c r="D8" s="138"/>
      <c r="E8" s="138"/>
      <c r="F8" s="139"/>
      <c r="I8" s="92"/>
      <c r="J8" s="99" t="s">
        <v>12</v>
      </c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AH8" s="136"/>
      <c r="AI8" s="136"/>
      <c r="AJ8" s="136"/>
      <c r="AK8" s="136"/>
      <c r="AL8" s="136"/>
      <c r="AM8" s="136"/>
    </row>
    <row r="9" spans="1:39" ht="14.25" customHeight="1" thickBot="1" x14ac:dyDescent="0.25">
      <c r="A9" s="101" t="s">
        <v>14</v>
      </c>
      <c r="B9" s="8"/>
      <c r="C9" s="140" t="s">
        <v>7</v>
      </c>
      <c r="D9" s="141"/>
      <c r="E9" s="141"/>
      <c r="F9" s="142"/>
      <c r="J9" s="100" t="s">
        <v>15</v>
      </c>
      <c r="K9" s="137"/>
      <c r="L9" s="138"/>
      <c r="M9" s="139"/>
      <c r="N9" s="9"/>
      <c r="O9" s="9"/>
      <c r="P9" s="9"/>
      <c r="Q9" s="9"/>
      <c r="R9" s="9"/>
      <c r="S9" s="9"/>
      <c r="T9" s="9"/>
      <c r="U9" s="9"/>
      <c r="V9" s="9"/>
      <c r="AA9" s="9"/>
      <c r="AB9" s="9"/>
      <c r="AC9" s="9"/>
      <c r="AD9" s="9"/>
      <c r="AE9" s="20"/>
    </row>
    <row r="10" spans="1:39" s="11" customFormat="1" ht="15.75" hidden="1" x14ac:dyDescent="0.25">
      <c r="A10" s="4" t="s">
        <v>138</v>
      </c>
      <c r="B10" s="4"/>
      <c r="C10" s="7"/>
      <c r="D10" s="21"/>
      <c r="E10" s="21"/>
      <c r="F10" s="21"/>
      <c r="G10" s="58"/>
      <c r="I10" s="58"/>
      <c r="J10" s="58"/>
      <c r="K10" s="58"/>
      <c r="L10" s="58"/>
      <c r="M10" s="58"/>
      <c r="N10" s="58"/>
      <c r="O10" s="5"/>
      <c r="P10" s="58"/>
      <c r="Q10" s="58"/>
      <c r="R10" s="58"/>
      <c r="S10" s="58"/>
      <c r="T10" s="58"/>
      <c r="U10" s="21"/>
      <c r="V10" s="10"/>
      <c r="X10" s="5"/>
      <c r="Y10" s="5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11" customFormat="1" hidden="1" x14ac:dyDescent="0.2">
      <c r="A11" s="77" t="b">
        <v>0</v>
      </c>
      <c r="B11" s="77"/>
      <c r="C11" s="78" t="b">
        <v>0</v>
      </c>
      <c r="D11" s="86" t="b">
        <v>0</v>
      </c>
      <c r="E11" s="21"/>
      <c r="F11" s="21"/>
      <c r="G11" s="58"/>
      <c r="I11" s="58"/>
      <c r="J11" s="58"/>
      <c r="K11" s="58"/>
      <c r="L11" s="58"/>
      <c r="M11" s="58"/>
      <c r="N11" s="58"/>
      <c r="O11" s="5"/>
      <c r="P11" s="58"/>
      <c r="Q11" s="58"/>
      <c r="R11" s="58"/>
      <c r="S11" s="58"/>
      <c r="T11" s="58"/>
      <c r="U11" s="21"/>
      <c r="V11" s="10"/>
      <c r="X11" s="5"/>
      <c r="Y11" s="5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1" customFormat="1" hidden="1" x14ac:dyDescent="0.2">
      <c r="A12" s="77" t="b">
        <v>0</v>
      </c>
      <c r="B12" s="77"/>
      <c r="C12" s="79" t="b">
        <v>0</v>
      </c>
      <c r="D12" s="86" t="b">
        <v>0</v>
      </c>
      <c r="E12" s="21"/>
      <c r="F12" s="21"/>
      <c r="G12" s="58"/>
      <c r="I12" s="58"/>
      <c r="J12" s="58"/>
      <c r="K12" s="58"/>
      <c r="L12" s="58"/>
      <c r="M12" s="58"/>
      <c r="N12" s="58"/>
      <c r="O12" s="5"/>
      <c r="P12" s="58"/>
      <c r="Q12" s="58"/>
      <c r="R12" s="58"/>
      <c r="S12" s="58"/>
      <c r="T12" s="58"/>
      <c r="U12" s="21"/>
      <c r="V12" s="10"/>
      <c r="X12" s="5"/>
    </row>
    <row r="13" spans="1:39" s="11" customFormat="1" ht="13.5" thickBot="1" x14ac:dyDescent="0.25">
      <c r="A13" s="77"/>
      <c r="B13" s="77"/>
      <c r="C13" s="79"/>
      <c r="D13" s="86"/>
      <c r="E13" s="21"/>
      <c r="F13" s="21"/>
      <c r="G13" s="58"/>
      <c r="I13" s="58"/>
      <c r="J13" s="58"/>
      <c r="K13" s="58"/>
      <c r="L13" s="58"/>
      <c r="M13" s="58"/>
      <c r="N13" s="58"/>
      <c r="O13" s="5"/>
      <c r="P13" s="58"/>
      <c r="Q13" s="58"/>
      <c r="R13" s="58"/>
      <c r="S13" s="58"/>
      <c r="T13" s="58"/>
      <c r="U13" s="21"/>
      <c r="V13" s="10"/>
      <c r="W13" s="149" t="s">
        <v>35</v>
      </c>
      <c r="X13" s="150"/>
      <c r="Y13" s="150"/>
      <c r="Z13" s="45">
        <f>SUM(U21:U46)</f>
        <v>0</v>
      </c>
    </row>
    <row r="14" spans="1:39" s="11" customFormat="1" ht="13.5" thickBot="1" x14ac:dyDescent="0.25">
      <c r="A14" s="109" t="s">
        <v>149</v>
      </c>
      <c r="B14" s="88"/>
      <c r="C14" s="140" t="s">
        <v>152</v>
      </c>
      <c r="D14" s="141"/>
      <c r="E14" s="142"/>
      <c r="F14" s="21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21"/>
      <c r="V14" s="10"/>
      <c r="W14" s="147" t="s">
        <v>36</v>
      </c>
      <c r="X14" s="148"/>
      <c r="Y14" s="148"/>
      <c r="Z14" s="62">
        <f>SUM(V21:V46)</f>
        <v>0</v>
      </c>
    </row>
    <row r="15" spans="1:39" s="11" customFormat="1" ht="13.5" thickBot="1" x14ac:dyDescent="0.25">
      <c r="A15" s="59"/>
      <c r="B15" s="59"/>
      <c r="C15" s="8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94" t="s">
        <v>146</v>
      </c>
      <c r="X15" s="95"/>
      <c r="Y15" s="81">
        <f>SUMIF($Y$21:$Y$46,"&lt;&gt;#N/A",$Y$21:$Y$46)</f>
        <v>0</v>
      </c>
      <c r="Z15" s="110">
        <f>SUMIF($Z$21:$Z$46,"&lt;&gt;#N/A",$Z$21:$Z$46)</f>
        <v>0</v>
      </c>
      <c r="AA15" s="82">
        <f t="shared" ref="AA15:AJ15" si="0">SUM(AA21:AA46)</f>
        <v>0</v>
      </c>
      <c r="AB15" s="82">
        <f t="shared" si="0"/>
        <v>0</v>
      </c>
      <c r="AC15" s="82">
        <f t="shared" si="0"/>
        <v>0</v>
      </c>
      <c r="AD15" s="82">
        <f t="shared" si="0"/>
        <v>0</v>
      </c>
      <c r="AE15" s="83">
        <f t="shared" si="0"/>
        <v>0</v>
      </c>
      <c r="AF15" s="83">
        <f t="shared" si="0"/>
        <v>0</v>
      </c>
      <c r="AG15" s="82">
        <f t="shared" si="0"/>
        <v>0</v>
      </c>
      <c r="AH15" s="82">
        <f t="shared" si="0"/>
        <v>0</v>
      </c>
      <c r="AI15" s="82">
        <f t="shared" si="0"/>
        <v>0</v>
      </c>
      <c r="AJ15" s="82">
        <f t="shared" si="0"/>
        <v>0</v>
      </c>
      <c r="AM15" s="84"/>
    </row>
    <row r="16" spans="1:39" s="56" customFormat="1" ht="12.75" customHeight="1" x14ac:dyDescent="0.2">
      <c r="A16" s="156" t="s">
        <v>103</v>
      </c>
      <c r="B16" s="93" t="s">
        <v>0</v>
      </c>
      <c r="C16" s="153" t="s">
        <v>37</v>
      </c>
      <c r="D16" s="153" t="s">
        <v>123</v>
      </c>
      <c r="E16" s="122" t="s">
        <v>156</v>
      </c>
      <c r="F16" s="122" t="s">
        <v>157</v>
      </c>
      <c r="G16" s="122" t="s">
        <v>129</v>
      </c>
      <c r="H16" s="153" t="s">
        <v>155</v>
      </c>
      <c r="I16" s="93"/>
      <c r="J16" s="122" t="s">
        <v>158</v>
      </c>
      <c r="K16" s="122" t="s">
        <v>131</v>
      </c>
      <c r="L16" s="122" t="s">
        <v>130</v>
      </c>
      <c r="M16" s="93" t="s">
        <v>159</v>
      </c>
      <c r="N16" s="106" t="s">
        <v>72</v>
      </c>
      <c r="O16" s="106" t="s">
        <v>71</v>
      </c>
      <c r="P16" s="107" t="s">
        <v>73</v>
      </c>
      <c r="Q16" s="108" t="s">
        <v>83</v>
      </c>
      <c r="R16" s="108" t="s">
        <v>86</v>
      </c>
      <c r="S16" s="108" t="s">
        <v>74</v>
      </c>
      <c r="T16" s="107" t="s">
        <v>75</v>
      </c>
      <c r="U16" s="122" t="s">
        <v>132</v>
      </c>
      <c r="V16" s="122" t="s">
        <v>133</v>
      </c>
      <c r="W16" s="130" t="s">
        <v>134</v>
      </c>
      <c r="X16" s="130" t="s">
        <v>135</v>
      </c>
      <c r="Y16" s="122" t="s">
        <v>136</v>
      </c>
      <c r="Z16" s="127" t="s">
        <v>137</v>
      </c>
      <c r="AA16" s="118" t="s">
        <v>87</v>
      </c>
      <c r="AB16" s="143" t="s">
        <v>88</v>
      </c>
      <c r="AC16" s="143" t="s">
        <v>89</v>
      </c>
      <c r="AD16" s="143" t="s">
        <v>92</v>
      </c>
      <c r="AE16" s="143" t="s">
        <v>90</v>
      </c>
      <c r="AF16" s="143" t="s">
        <v>91</v>
      </c>
      <c r="AG16" s="143" t="s">
        <v>93</v>
      </c>
      <c r="AH16" s="143" t="s">
        <v>94</v>
      </c>
      <c r="AI16" s="143" t="s">
        <v>95</v>
      </c>
      <c r="AJ16" s="145" t="s">
        <v>96</v>
      </c>
    </row>
    <row r="17" spans="1:40" s="56" customFormat="1" ht="12.75" customHeight="1" x14ac:dyDescent="0.2">
      <c r="A17" s="157"/>
      <c r="B17" s="102" t="s">
        <v>3</v>
      </c>
      <c r="C17" s="154"/>
      <c r="D17" s="154"/>
      <c r="E17" s="123"/>
      <c r="F17" s="154"/>
      <c r="G17" s="123"/>
      <c r="H17" s="154"/>
      <c r="I17" s="103"/>
      <c r="J17" s="123"/>
      <c r="K17" s="123"/>
      <c r="L17" s="123"/>
      <c r="M17" s="102" t="s">
        <v>5</v>
      </c>
      <c r="N17" s="125" t="s">
        <v>126</v>
      </c>
      <c r="O17" s="125" t="s">
        <v>126</v>
      </c>
      <c r="P17" s="120" t="s">
        <v>126</v>
      </c>
      <c r="Q17" s="120" t="s">
        <v>126</v>
      </c>
      <c r="R17" s="120" t="s">
        <v>126</v>
      </c>
      <c r="S17" s="120" t="s">
        <v>126</v>
      </c>
      <c r="T17" s="120" t="s">
        <v>126</v>
      </c>
      <c r="U17" s="123"/>
      <c r="V17" s="123"/>
      <c r="W17" s="131"/>
      <c r="X17" s="131"/>
      <c r="Y17" s="123"/>
      <c r="Z17" s="128"/>
      <c r="AA17" s="119"/>
      <c r="AB17" s="144"/>
      <c r="AC17" s="144"/>
      <c r="AD17" s="144"/>
      <c r="AE17" s="144"/>
      <c r="AF17" s="144"/>
      <c r="AG17" s="144"/>
      <c r="AH17" s="144"/>
      <c r="AI17" s="144"/>
      <c r="AJ17" s="146"/>
    </row>
    <row r="18" spans="1:40" s="56" customFormat="1" x14ac:dyDescent="0.2">
      <c r="A18" s="157"/>
      <c r="B18" s="102" t="s">
        <v>16</v>
      </c>
      <c r="C18" s="154"/>
      <c r="D18" s="154"/>
      <c r="E18" s="123"/>
      <c r="F18" s="154"/>
      <c r="G18" s="123"/>
      <c r="H18" s="154"/>
      <c r="I18" s="103"/>
      <c r="J18" s="123"/>
      <c r="K18" s="123"/>
      <c r="L18" s="123"/>
      <c r="M18" s="102"/>
      <c r="N18" s="125"/>
      <c r="O18" s="125"/>
      <c r="P18" s="120"/>
      <c r="Q18" s="120"/>
      <c r="R18" s="120"/>
      <c r="S18" s="120"/>
      <c r="T18" s="120"/>
      <c r="U18" s="123"/>
      <c r="V18" s="123"/>
      <c r="W18" s="131"/>
      <c r="X18" s="131"/>
      <c r="Y18" s="123"/>
      <c r="Z18" s="128"/>
      <c r="AA18" s="119"/>
      <c r="AB18" s="144"/>
      <c r="AC18" s="144"/>
      <c r="AD18" s="144"/>
      <c r="AE18" s="144"/>
      <c r="AF18" s="144"/>
      <c r="AG18" s="144"/>
      <c r="AH18" s="144"/>
      <c r="AI18" s="144"/>
      <c r="AJ18" s="146"/>
    </row>
    <row r="19" spans="1:40" s="56" customFormat="1" x14ac:dyDescent="0.2">
      <c r="A19" s="157"/>
      <c r="B19" s="103"/>
      <c r="C19" s="154"/>
      <c r="D19" s="154"/>
      <c r="E19" s="123"/>
      <c r="F19" s="154"/>
      <c r="G19" s="123"/>
      <c r="H19" s="154"/>
      <c r="I19" s="103"/>
      <c r="J19" s="123"/>
      <c r="K19" s="123"/>
      <c r="L19" s="123"/>
      <c r="M19" s="102"/>
      <c r="N19" s="125"/>
      <c r="O19" s="125"/>
      <c r="P19" s="120"/>
      <c r="Q19" s="120"/>
      <c r="R19" s="120"/>
      <c r="S19" s="120"/>
      <c r="T19" s="120"/>
      <c r="U19" s="123"/>
      <c r="V19" s="123"/>
      <c r="W19" s="131"/>
      <c r="X19" s="131"/>
      <c r="Y19" s="123"/>
      <c r="Z19" s="128"/>
      <c r="AA19" s="119"/>
      <c r="AB19" s="144"/>
      <c r="AC19" s="144"/>
      <c r="AD19" s="144"/>
      <c r="AE19" s="144"/>
      <c r="AF19" s="144"/>
      <c r="AG19" s="144"/>
      <c r="AH19" s="144"/>
      <c r="AI19" s="144"/>
      <c r="AJ19" s="146"/>
    </row>
    <row r="20" spans="1:40" s="56" customFormat="1" x14ac:dyDescent="0.2">
      <c r="A20" s="158"/>
      <c r="B20" s="104"/>
      <c r="C20" s="155"/>
      <c r="D20" s="155"/>
      <c r="E20" s="124"/>
      <c r="F20" s="155"/>
      <c r="G20" s="124"/>
      <c r="H20" s="155"/>
      <c r="I20" s="105"/>
      <c r="J20" s="104" t="s">
        <v>101</v>
      </c>
      <c r="K20" s="124"/>
      <c r="L20" s="124"/>
      <c r="M20" s="104"/>
      <c r="N20" s="126"/>
      <c r="O20" s="126"/>
      <c r="P20" s="121"/>
      <c r="Q20" s="121"/>
      <c r="R20" s="121"/>
      <c r="S20" s="121"/>
      <c r="T20" s="121"/>
      <c r="U20" s="124"/>
      <c r="V20" s="124"/>
      <c r="W20" s="132"/>
      <c r="X20" s="132"/>
      <c r="Y20" s="124"/>
      <c r="Z20" s="129"/>
      <c r="AA20" s="119"/>
      <c r="AB20" s="144"/>
      <c r="AC20" s="144"/>
      <c r="AD20" s="144"/>
      <c r="AE20" s="144"/>
      <c r="AF20" s="144"/>
      <c r="AG20" s="144"/>
      <c r="AH20" s="144"/>
      <c r="AI20" s="144"/>
      <c r="AJ20" s="146"/>
      <c r="AK20" s="57"/>
      <c r="AL20" s="57"/>
      <c r="AM20" s="57"/>
      <c r="AN20" s="57"/>
    </row>
    <row r="21" spans="1:40" s="40" customFormat="1" x14ac:dyDescent="0.2">
      <c r="A21" s="63"/>
      <c r="B21" s="35" t="s">
        <v>154</v>
      </c>
      <c r="C21" s="41" t="str">
        <f t="shared" ref="C21:C46" si="1">IF(A21="","",VLOOKUP(A21,MeasureCode_Lookup,3,FALSE))</f>
        <v/>
      </c>
      <c r="D21" s="55"/>
      <c r="E21" s="42"/>
      <c r="F21" s="42"/>
      <c r="G21" s="42"/>
      <c r="H21" s="42"/>
      <c r="I21" s="42"/>
      <c r="J21" s="43"/>
      <c r="K21" s="36"/>
      <c r="L21" s="36"/>
      <c r="M21" s="42"/>
      <c r="N21" s="37"/>
      <c r="O21" s="42"/>
      <c r="P21" s="38"/>
      <c r="Q21" s="38"/>
      <c r="R21" s="38"/>
      <c r="S21" s="39"/>
      <c r="T21" s="39"/>
      <c r="U21" s="37"/>
      <c r="V21" s="37"/>
      <c r="W21" s="89">
        <f t="shared" ref="W21:W46" si="2">IF(OR(A21="",C21="",AND(OR(A21="VFD1",A21="VFD2",A21="VFD3",A21="VFD4")=TRUE,D21="")=TRUE,AND(A21="VFD11",OR(K21="",N21="",O21="")=TRUE),J21="",AND($C$14&lt;&gt;"Existing Building",A21="VFD11"))=TRUE,0,IF(OR(J21&lt;VLOOKUP(C21,VFDTable,4,FALSE),J21&gt;VLOOKUP(C21,VFDTable,5,FALSE)=TRUE),0,VLOOKUP(J21,VFDIncentives,2,TRUE)))</f>
        <v>0</v>
      </c>
      <c r="X21" s="44">
        <f>IF(OR($A$11=TRUE,$A$12=TRUE,$C$11=TRUE,$C$12=TRUE,$D$11=TRUE,$D$12=TRUE)=TRUE,W21,0)</f>
        <v>0</v>
      </c>
      <c r="Y21" s="46">
        <f>U21*(W21+X21)</f>
        <v>0</v>
      </c>
      <c r="Z21" s="113">
        <f>V21*(W21+X21)</f>
        <v>0</v>
      </c>
      <c r="AA21" s="111">
        <f t="shared" ref="AA21:AA46" si="3">IF(W21=0,0,IF(C21="K",U21*(J21*0.9*0.746/K21*P21*S21)+(N21*0.7*1.4*T21*Q21*24*1.08/(3*3412)),IF(C21="A",U21*6978*0.186*J21*0.746,U21*J21*IF(OR(A21="VFD1",A21="VFD2",A21="VFD3",A21="VFD4")=TRUE,VLOOKUP(D21,MotorApplication_Lookup,2,FALSE),VLOOKUP(VLOOKUP(C21,VFDTable,2,FALSE),MotorApplication_Lookup,2,FALSE)))))</f>
        <v>0</v>
      </c>
      <c r="AB21" s="38">
        <f t="shared" ref="AB21:AB46" si="4">IF(W21=0,0,IF(C21="K",V21*(J21*0.9*0.746/K21*P21*S21)+(N21*0.7*1.4*T21*Q21*24*1.08/(3*3412)),IF(C21="A",V21*6978*0.186*J21*0.746,V21*J21*IF(OR(A21="VFD1",A21="VFD2",A21="VFD3",A21="VFD4")=TRUE,VLOOKUP(D21,MotorApplication_Lookup,2,FALSE),VLOOKUP(VLOOKUP(C21,VFDTable,2,FALSE),MotorApplication_Lookup,2,FALSE)))))</f>
        <v>0</v>
      </c>
      <c r="AC21" s="38">
        <f t="shared" ref="AC21:AC46" si="5">AA21*15</f>
        <v>0</v>
      </c>
      <c r="AD21" s="38">
        <f t="shared" ref="AD21:AD46" si="6">AB21*15</f>
        <v>0</v>
      </c>
      <c r="AE21" s="47">
        <f t="shared" ref="AE21:AE46" si="7">IF(W21=0,0,IF(C21="K",0,IF(C21="A",U21*J21*0.186*1.05*0.746,U21*J21*IF(OR(A21="VFD1",A21="VFD2",A21="VFD3",A21="VFD4")=TRUE,VLOOKUP(D21,MotorApplication_Lookup,3,FALSE),VLOOKUP(VLOOKUP(C21,VFDTable,2,FALSE),MotorApplication_Lookup,3,FALSE)))))</f>
        <v>0</v>
      </c>
      <c r="AF21" s="47">
        <f t="shared" ref="AF21:AF46" si="8">IF(W21=0,0,IF(C21="K",0,IF(C21="A",V21*J21*0.186*1.05*0.746,V21*J21*IF(OR(A21="VFD1",A21="VFD2",A21="VFD3",A21="VFD4")=TRUE,VLOOKUP(D21,MotorApplication_Lookup,3,FALSE),VLOOKUP(VLOOKUP(C21,VFDTable,2,FALSE),MotorApplication_Lookup,3,FALSE)))))</f>
        <v>0</v>
      </c>
      <c r="AG21" s="38">
        <f t="shared" ref="AG21:AG46" si="9">IF(W21=0,0,IF(C21="K",N21*0.7*1.4*T21*R21*24*1.08/(0.8*100000),0))</f>
        <v>0</v>
      </c>
      <c r="AH21" s="38">
        <f t="shared" ref="AH21:AH46" si="10">IF(W21=0,0,IF(C21="K",N21*0.7*1.4*T21*R21*24*1.08/(0.8*100000),0))</f>
        <v>0</v>
      </c>
      <c r="AI21" s="38">
        <f>AG21*15</f>
        <v>0</v>
      </c>
      <c r="AJ21" s="64">
        <f>AH21*15</f>
        <v>0</v>
      </c>
    </row>
    <row r="22" spans="1:40" s="40" customFormat="1" x14ac:dyDescent="0.2">
      <c r="A22" s="63"/>
      <c r="B22" s="35" t="s">
        <v>154</v>
      </c>
      <c r="C22" s="41" t="str">
        <f t="shared" si="1"/>
        <v/>
      </c>
      <c r="D22" s="55"/>
      <c r="E22" s="42"/>
      <c r="F22" s="42"/>
      <c r="G22" s="42"/>
      <c r="H22" s="42"/>
      <c r="I22" s="42"/>
      <c r="J22" s="43"/>
      <c r="K22" s="36"/>
      <c r="L22" s="36"/>
      <c r="M22" s="42"/>
      <c r="N22" s="37"/>
      <c r="O22" s="42"/>
      <c r="P22" s="38" t="str">
        <f t="shared" ref="P22:P46" si="11">IF(OR(C22&lt;&gt;"K",O22="")=TRUE,"",VLOOKUP(O22,KitchenHoodTable,2,FALSE))</f>
        <v/>
      </c>
      <c r="Q22" s="38" t="str">
        <f t="shared" ref="Q22:Q46" si="12">IF(OR(C22&lt;&gt;"K",O22="")=TRUE,"",VLOOKUP(O22,KitchenHoodTable,3,FALSE))</f>
        <v/>
      </c>
      <c r="R22" s="38" t="str">
        <f t="shared" ref="R22:R46" si="13">IF(OR(C22&lt;&gt;"K",O22="")=TRUE,"",VLOOKUP(O22,KitchenHoodTable,4,FALSE))</f>
        <v/>
      </c>
      <c r="S22" s="39" t="str">
        <f t="shared" ref="S22:S46" si="14">IF(OR(C22&lt;&gt;"K",O22="")=TRUE,"",VLOOKUP(O22,KitchenHoodTable,5,FALSE))</f>
        <v/>
      </c>
      <c r="T22" s="39" t="str">
        <f t="shared" ref="T22:T46" si="15">IF(OR(C22&lt;&gt;"K",O22="")=TRUE,"",VLOOKUP(O22,KitchenHoodTable,6,FALSE))</f>
        <v/>
      </c>
      <c r="U22" s="37"/>
      <c r="V22" s="37"/>
      <c r="W22" s="89">
        <f t="shared" si="2"/>
        <v>0</v>
      </c>
      <c r="X22" s="44">
        <f t="shared" ref="X22:X46" si="16">IF(OR($A$11=TRUE,$A$12=TRUE,$C$11=TRUE,$C$12=TRUE,$D$11=TRUE,$D$12=TRUE)=TRUE,W22,0)</f>
        <v>0</v>
      </c>
      <c r="Y22" s="46">
        <f t="shared" ref="Y22:Y46" si="17">U22*(W22+X22)</f>
        <v>0</v>
      </c>
      <c r="Z22" s="113">
        <f t="shared" ref="Z22:Z46" si="18">U22*(W22+X22)</f>
        <v>0</v>
      </c>
      <c r="AA22" s="111">
        <f t="shared" si="3"/>
        <v>0</v>
      </c>
      <c r="AB22" s="38">
        <f t="shared" si="4"/>
        <v>0</v>
      </c>
      <c r="AC22" s="38">
        <f t="shared" si="5"/>
        <v>0</v>
      </c>
      <c r="AD22" s="38">
        <f t="shared" si="6"/>
        <v>0</v>
      </c>
      <c r="AE22" s="47">
        <f t="shared" si="7"/>
        <v>0</v>
      </c>
      <c r="AF22" s="47">
        <f t="shared" si="8"/>
        <v>0</v>
      </c>
      <c r="AG22" s="38">
        <f t="shared" si="9"/>
        <v>0</v>
      </c>
      <c r="AH22" s="38">
        <f t="shared" si="10"/>
        <v>0</v>
      </c>
      <c r="AI22" s="38">
        <f t="shared" ref="AI22:AI46" si="19">AG22*15</f>
        <v>0</v>
      </c>
      <c r="AJ22" s="64">
        <f t="shared" ref="AJ22:AJ46" si="20">AH22*15</f>
        <v>0</v>
      </c>
    </row>
    <row r="23" spans="1:40" s="40" customFormat="1" x14ac:dyDescent="0.2">
      <c r="A23" s="63"/>
      <c r="B23" s="35" t="s">
        <v>154</v>
      </c>
      <c r="C23" s="41" t="str">
        <f t="shared" si="1"/>
        <v/>
      </c>
      <c r="D23" s="55"/>
      <c r="E23" s="42"/>
      <c r="F23" s="42"/>
      <c r="G23" s="42"/>
      <c r="H23" s="42"/>
      <c r="I23" s="42"/>
      <c r="J23" s="43"/>
      <c r="K23" s="36"/>
      <c r="L23" s="36"/>
      <c r="M23" s="42"/>
      <c r="N23" s="37"/>
      <c r="O23" s="42"/>
      <c r="P23" s="38" t="str">
        <f t="shared" si="11"/>
        <v/>
      </c>
      <c r="Q23" s="38" t="str">
        <f t="shared" si="12"/>
        <v/>
      </c>
      <c r="R23" s="38" t="str">
        <f t="shared" si="13"/>
        <v/>
      </c>
      <c r="S23" s="39" t="str">
        <f t="shared" si="14"/>
        <v/>
      </c>
      <c r="T23" s="39" t="str">
        <f t="shared" si="15"/>
        <v/>
      </c>
      <c r="U23" s="37"/>
      <c r="V23" s="37"/>
      <c r="W23" s="89">
        <f t="shared" si="2"/>
        <v>0</v>
      </c>
      <c r="X23" s="44">
        <f t="shared" si="16"/>
        <v>0</v>
      </c>
      <c r="Y23" s="46">
        <f t="shared" si="17"/>
        <v>0</v>
      </c>
      <c r="Z23" s="113">
        <f t="shared" si="18"/>
        <v>0</v>
      </c>
      <c r="AA23" s="111">
        <f t="shared" si="3"/>
        <v>0</v>
      </c>
      <c r="AB23" s="38">
        <f t="shared" si="4"/>
        <v>0</v>
      </c>
      <c r="AC23" s="38">
        <f t="shared" si="5"/>
        <v>0</v>
      </c>
      <c r="AD23" s="38">
        <f t="shared" si="6"/>
        <v>0</v>
      </c>
      <c r="AE23" s="47">
        <f t="shared" si="7"/>
        <v>0</v>
      </c>
      <c r="AF23" s="47">
        <f t="shared" si="8"/>
        <v>0</v>
      </c>
      <c r="AG23" s="38">
        <f t="shared" si="9"/>
        <v>0</v>
      </c>
      <c r="AH23" s="38">
        <f t="shared" si="10"/>
        <v>0</v>
      </c>
      <c r="AI23" s="38">
        <f t="shared" si="19"/>
        <v>0</v>
      </c>
      <c r="AJ23" s="64">
        <f t="shared" si="20"/>
        <v>0</v>
      </c>
    </row>
    <row r="24" spans="1:40" s="40" customFormat="1" x14ac:dyDescent="0.2">
      <c r="A24" s="63"/>
      <c r="B24" s="35" t="s">
        <v>154</v>
      </c>
      <c r="C24" s="41" t="str">
        <f t="shared" si="1"/>
        <v/>
      </c>
      <c r="D24" s="55"/>
      <c r="E24" s="42"/>
      <c r="F24" s="42"/>
      <c r="G24" s="42"/>
      <c r="H24" s="42"/>
      <c r="I24" s="42"/>
      <c r="J24" s="43"/>
      <c r="K24" s="36"/>
      <c r="L24" s="36"/>
      <c r="M24" s="42"/>
      <c r="N24" s="37"/>
      <c r="O24" s="42"/>
      <c r="P24" s="38" t="str">
        <f t="shared" si="11"/>
        <v/>
      </c>
      <c r="Q24" s="38" t="str">
        <f t="shared" si="12"/>
        <v/>
      </c>
      <c r="R24" s="38" t="str">
        <f t="shared" si="13"/>
        <v/>
      </c>
      <c r="S24" s="39" t="str">
        <f t="shared" si="14"/>
        <v/>
      </c>
      <c r="T24" s="39" t="str">
        <f t="shared" si="15"/>
        <v/>
      </c>
      <c r="U24" s="37"/>
      <c r="V24" s="37"/>
      <c r="W24" s="89">
        <f t="shared" si="2"/>
        <v>0</v>
      </c>
      <c r="X24" s="44">
        <f t="shared" si="16"/>
        <v>0</v>
      </c>
      <c r="Y24" s="46">
        <f t="shared" si="17"/>
        <v>0</v>
      </c>
      <c r="Z24" s="113">
        <f t="shared" si="18"/>
        <v>0</v>
      </c>
      <c r="AA24" s="111">
        <f t="shared" si="3"/>
        <v>0</v>
      </c>
      <c r="AB24" s="38">
        <f t="shared" si="4"/>
        <v>0</v>
      </c>
      <c r="AC24" s="38">
        <f t="shared" si="5"/>
        <v>0</v>
      </c>
      <c r="AD24" s="38">
        <f t="shared" si="6"/>
        <v>0</v>
      </c>
      <c r="AE24" s="47">
        <f t="shared" si="7"/>
        <v>0</v>
      </c>
      <c r="AF24" s="47">
        <f t="shared" si="8"/>
        <v>0</v>
      </c>
      <c r="AG24" s="38">
        <f t="shared" si="9"/>
        <v>0</v>
      </c>
      <c r="AH24" s="38">
        <f t="shared" si="10"/>
        <v>0</v>
      </c>
      <c r="AI24" s="38">
        <f t="shared" si="19"/>
        <v>0</v>
      </c>
      <c r="AJ24" s="64">
        <f t="shared" si="20"/>
        <v>0</v>
      </c>
    </row>
    <row r="25" spans="1:40" s="40" customFormat="1" x14ac:dyDescent="0.2">
      <c r="A25" s="63"/>
      <c r="B25" s="35" t="s">
        <v>154</v>
      </c>
      <c r="C25" s="41" t="str">
        <f t="shared" si="1"/>
        <v/>
      </c>
      <c r="D25" s="55"/>
      <c r="E25" s="42"/>
      <c r="F25" s="42"/>
      <c r="G25" s="42"/>
      <c r="H25" s="42"/>
      <c r="I25" s="42"/>
      <c r="J25" s="43"/>
      <c r="K25" s="36"/>
      <c r="L25" s="36"/>
      <c r="M25" s="42"/>
      <c r="N25" s="37"/>
      <c r="O25" s="42"/>
      <c r="P25" s="38" t="str">
        <f t="shared" si="11"/>
        <v/>
      </c>
      <c r="Q25" s="38" t="str">
        <f t="shared" si="12"/>
        <v/>
      </c>
      <c r="R25" s="38" t="str">
        <f t="shared" si="13"/>
        <v/>
      </c>
      <c r="S25" s="39" t="str">
        <f t="shared" si="14"/>
        <v/>
      </c>
      <c r="T25" s="39" t="str">
        <f t="shared" si="15"/>
        <v/>
      </c>
      <c r="U25" s="37"/>
      <c r="V25" s="37"/>
      <c r="W25" s="89">
        <f t="shared" si="2"/>
        <v>0</v>
      </c>
      <c r="X25" s="44">
        <f t="shared" si="16"/>
        <v>0</v>
      </c>
      <c r="Y25" s="46">
        <f t="shared" si="17"/>
        <v>0</v>
      </c>
      <c r="Z25" s="113">
        <f t="shared" si="18"/>
        <v>0</v>
      </c>
      <c r="AA25" s="111">
        <f t="shared" si="3"/>
        <v>0</v>
      </c>
      <c r="AB25" s="38">
        <f t="shared" si="4"/>
        <v>0</v>
      </c>
      <c r="AC25" s="38">
        <f t="shared" si="5"/>
        <v>0</v>
      </c>
      <c r="AD25" s="38">
        <f t="shared" si="6"/>
        <v>0</v>
      </c>
      <c r="AE25" s="47">
        <f t="shared" si="7"/>
        <v>0</v>
      </c>
      <c r="AF25" s="47">
        <f t="shared" si="8"/>
        <v>0</v>
      </c>
      <c r="AG25" s="38">
        <f t="shared" si="9"/>
        <v>0</v>
      </c>
      <c r="AH25" s="38">
        <f t="shared" si="10"/>
        <v>0</v>
      </c>
      <c r="AI25" s="38">
        <f t="shared" si="19"/>
        <v>0</v>
      </c>
      <c r="AJ25" s="64">
        <f t="shared" si="20"/>
        <v>0</v>
      </c>
    </row>
    <row r="26" spans="1:40" s="40" customFormat="1" x14ac:dyDescent="0.2">
      <c r="A26" s="63"/>
      <c r="B26" s="35" t="s">
        <v>154</v>
      </c>
      <c r="C26" s="41" t="str">
        <f t="shared" si="1"/>
        <v/>
      </c>
      <c r="D26" s="55"/>
      <c r="E26" s="42"/>
      <c r="F26" s="42"/>
      <c r="G26" s="42"/>
      <c r="H26" s="42"/>
      <c r="I26" s="42"/>
      <c r="J26" s="43"/>
      <c r="K26" s="36"/>
      <c r="L26" s="36"/>
      <c r="M26" s="42"/>
      <c r="N26" s="37"/>
      <c r="O26" s="42"/>
      <c r="P26" s="38" t="str">
        <f t="shared" si="11"/>
        <v/>
      </c>
      <c r="Q26" s="38" t="str">
        <f t="shared" si="12"/>
        <v/>
      </c>
      <c r="R26" s="38" t="str">
        <f t="shared" si="13"/>
        <v/>
      </c>
      <c r="S26" s="39" t="str">
        <f t="shared" si="14"/>
        <v/>
      </c>
      <c r="T26" s="39" t="str">
        <f t="shared" si="15"/>
        <v/>
      </c>
      <c r="U26" s="37"/>
      <c r="V26" s="37"/>
      <c r="W26" s="89">
        <f t="shared" si="2"/>
        <v>0</v>
      </c>
      <c r="X26" s="44">
        <f t="shared" si="16"/>
        <v>0</v>
      </c>
      <c r="Y26" s="46">
        <f t="shared" si="17"/>
        <v>0</v>
      </c>
      <c r="Z26" s="113">
        <f t="shared" si="18"/>
        <v>0</v>
      </c>
      <c r="AA26" s="111">
        <f t="shared" si="3"/>
        <v>0</v>
      </c>
      <c r="AB26" s="38">
        <f t="shared" si="4"/>
        <v>0</v>
      </c>
      <c r="AC26" s="38">
        <f t="shared" si="5"/>
        <v>0</v>
      </c>
      <c r="AD26" s="38">
        <f t="shared" si="6"/>
        <v>0</v>
      </c>
      <c r="AE26" s="47">
        <f t="shared" si="7"/>
        <v>0</v>
      </c>
      <c r="AF26" s="47">
        <f t="shared" si="8"/>
        <v>0</v>
      </c>
      <c r="AG26" s="38">
        <f t="shared" si="9"/>
        <v>0</v>
      </c>
      <c r="AH26" s="38">
        <f t="shared" si="10"/>
        <v>0</v>
      </c>
      <c r="AI26" s="38">
        <f t="shared" si="19"/>
        <v>0</v>
      </c>
      <c r="AJ26" s="64">
        <f t="shared" si="20"/>
        <v>0</v>
      </c>
    </row>
    <row r="27" spans="1:40" s="40" customFormat="1" x14ac:dyDescent="0.2">
      <c r="A27" s="63"/>
      <c r="B27" s="35" t="s">
        <v>154</v>
      </c>
      <c r="C27" s="41" t="str">
        <f t="shared" si="1"/>
        <v/>
      </c>
      <c r="D27" s="55"/>
      <c r="E27" s="42"/>
      <c r="F27" s="42"/>
      <c r="G27" s="42"/>
      <c r="H27" s="42"/>
      <c r="I27" s="42"/>
      <c r="J27" s="43"/>
      <c r="K27" s="36"/>
      <c r="L27" s="36"/>
      <c r="M27" s="42"/>
      <c r="N27" s="37"/>
      <c r="O27" s="42"/>
      <c r="P27" s="38" t="str">
        <f t="shared" si="11"/>
        <v/>
      </c>
      <c r="Q27" s="38" t="str">
        <f t="shared" si="12"/>
        <v/>
      </c>
      <c r="R27" s="38" t="str">
        <f t="shared" si="13"/>
        <v/>
      </c>
      <c r="S27" s="39" t="str">
        <f t="shared" si="14"/>
        <v/>
      </c>
      <c r="T27" s="39" t="str">
        <f t="shared" si="15"/>
        <v/>
      </c>
      <c r="U27" s="37"/>
      <c r="V27" s="37"/>
      <c r="W27" s="89">
        <f t="shared" si="2"/>
        <v>0</v>
      </c>
      <c r="X27" s="44">
        <f t="shared" si="16"/>
        <v>0</v>
      </c>
      <c r="Y27" s="46">
        <f t="shared" si="17"/>
        <v>0</v>
      </c>
      <c r="Z27" s="113">
        <f t="shared" si="18"/>
        <v>0</v>
      </c>
      <c r="AA27" s="111">
        <f t="shared" si="3"/>
        <v>0</v>
      </c>
      <c r="AB27" s="38">
        <f t="shared" si="4"/>
        <v>0</v>
      </c>
      <c r="AC27" s="38">
        <f t="shared" si="5"/>
        <v>0</v>
      </c>
      <c r="AD27" s="38">
        <f t="shared" si="6"/>
        <v>0</v>
      </c>
      <c r="AE27" s="47">
        <f t="shared" si="7"/>
        <v>0</v>
      </c>
      <c r="AF27" s="47">
        <f t="shared" si="8"/>
        <v>0</v>
      </c>
      <c r="AG27" s="38">
        <f t="shared" si="9"/>
        <v>0</v>
      </c>
      <c r="AH27" s="38">
        <f t="shared" si="10"/>
        <v>0</v>
      </c>
      <c r="AI27" s="38">
        <f t="shared" si="19"/>
        <v>0</v>
      </c>
      <c r="AJ27" s="64">
        <f t="shared" si="20"/>
        <v>0</v>
      </c>
    </row>
    <row r="28" spans="1:40" s="40" customFormat="1" x14ac:dyDescent="0.2">
      <c r="A28" s="63"/>
      <c r="B28" s="35" t="s">
        <v>154</v>
      </c>
      <c r="C28" s="41" t="str">
        <f t="shared" si="1"/>
        <v/>
      </c>
      <c r="D28" s="55"/>
      <c r="E28" s="42"/>
      <c r="F28" s="42"/>
      <c r="G28" s="42"/>
      <c r="H28" s="42"/>
      <c r="I28" s="42"/>
      <c r="J28" s="43"/>
      <c r="K28" s="36"/>
      <c r="L28" s="36"/>
      <c r="M28" s="42"/>
      <c r="N28" s="37"/>
      <c r="O28" s="42"/>
      <c r="P28" s="38" t="str">
        <f t="shared" si="11"/>
        <v/>
      </c>
      <c r="Q28" s="38" t="str">
        <f t="shared" si="12"/>
        <v/>
      </c>
      <c r="R28" s="38" t="str">
        <f t="shared" si="13"/>
        <v/>
      </c>
      <c r="S28" s="39" t="str">
        <f t="shared" si="14"/>
        <v/>
      </c>
      <c r="T28" s="39" t="str">
        <f t="shared" si="15"/>
        <v/>
      </c>
      <c r="U28" s="37"/>
      <c r="V28" s="37"/>
      <c r="W28" s="89">
        <f t="shared" si="2"/>
        <v>0</v>
      </c>
      <c r="X28" s="44">
        <f t="shared" si="16"/>
        <v>0</v>
      </c>
      <c r="Y28" s="46">
        <f t="shared" si="17"/>
        <v>0</v>
      </c>
      <c r="Z28" s="113">
        <f t="shared" si="18"/>
        <v>0</v>
      </c>
      <c r="AA28" s="111">
        <f t="shared" si="3"/>
        <v>0</v>
      </c>
      <c r="AB28" s="38">
        <f t="shared" si="4"/>
        <v>0</v>
      </c>
      <c r="AC28" s="38">
        <f t="shared" si="5"/>
        <v>0</v>
      </c>
      <c r="AD28" s="38">
        <f t="shared" si="6"/>
        <v>0</v>
      </c>
      <c r="AE28" s="47">
        <f t="shared" si="7"/>
        <v>0</v>
      </c>
      <c r="AF28" s="47">
        <f t="shared" si="8"/>
        <v>0</v>
      </c>
      <c r="AG28" s="38">
        <f t="shared" si="9"/>
        <v>0</v>
      </c>
      <c r="AH28" s="38">
        <f t="shared" si="10"/>
        <v>0</v>
      </c>
      <c r="AI28" s="38">
        <f t="shared" si="19"/>
        <v>0</v>
      </c>
      <c r="AJ28" s="64">
        <f t="shared" si="20"/>
        <v>0</v>
      </c>
    </row>
    <row r="29" spans="1:40" s="40" customFormat="1" x14ac:dyDescent="0.2">
      <c r="A29" s="63"/>
      <c r="B29" s="35" t="s">
        <v>154</v>
      </c>
      <c r="C29" s="41" t="str">
        <f t="shared" si="1"/>
        <v/>
      </c>
      <c r="D29" s="55"/>
      <c r="E29" s="42"/>
      <c r="F29" s="42"/>
      <c r="G29" s="42"/>
      <c r="H29" s="42"/>
      <c r="I29" s="42"/>
      <c r="J29" s="43"/>
      <c r="K29" s="36"/>
      <c r="L29" s="36"/>
      <c r="M29" s="42"/>
      <c r="N29" s="37"/>
      <c r="O29" s="42"/>
      <c r="P29" s="38" t="str">
        <f t="shared" si="11"/>
        <v/>
      </c>
      <c r="Q29" s="38" t="str">
        <f t="shared" si="12"/>
        <v/>
      </c>
      <c r="R29" s="38" t="str">
        <f t="shared" si="13"/>
        <v/>
      </c>
      <c r="S29" s="39" t="str">
        <f t="shared" si="14"/>
        <v/>
      </c>
      <c r="T29" s="39" t="str">
        <f t="shared" si="15"/>
        <v/>
      </c>
      <c r="U29" s="37"/>
      <c r="V29" s="37"/>
      <c r="W29" s="89">
        <f t="shared" si="2"/>
        <v>0</v>
      </c>
      <c r="X29" s="44">
        <f t="shared" si="16"/>
        <v>0</v>
      </c>
      <c r="Y29" s="46">
        <f t="shared" si="17"/>
        <v>0</v>
      </c>
      <c r="Z29" s="113">
        <f t="shared" si="18"/>
        <v>0</v>
      </c>
      <c r="AA29" s="111">
        <f t="shared" si="3"/>
        <v>0</v>
      </c>
      <c r="AB29" s="38">
        <f t="shared" si="4"/>
        <v>0</v>
      </c>
      <c r="AC29" s="38">
        <f t="shared" si="5"/>
        <v>0</v>
      </c>
      <c r="AD29" s="38">
        <f t="shared" si="6"/>
        <v>0</v>
      </c>
      <c r="AE29" s="47">
        <f t="shared" si="7"/>
        <v>0</v>
      </c>
      <c r="AF29" s="47">
        <f t="shared" si="8"/>
        <v>0</v>
      </c>
      <c r="AG29" s="38">
        <f t="shared" si="9"/>
        <v>0</v>
      </c>
      <c r="AH29" s="38">
        <f t="shared" si="10"/>
        <v>0</v>
      </c>
      <c r="AI29" s="38">
        <f t="shared" si="19"/>
        <v>0</v>
      </c>
      <c r="AJ29" s="64">
        <f t="shared" si="20"/>
        <v>0</v>
      </c>
    </row>
    <row r="30" spans="1:40" s="40" customFormat="1" x14ac:dyDescent="0.2">
      <c r="A30" s="63"/>
      <c r="B30" s="35" t="s">
        <v>154</v>
      </c>
      <c r="C30" s="41" t="str">
        <f t="shared" si="1"/>
        <v/>
      </c>
      <c r="D30" s="55"/>
      <c r="E30" s="42"/>
      <c r="F30" s="42"/>
      <c r="G30" s="42"/>
      <c r="H30" s="42"/>
      <c r="I30" s="42"/>
      <c r="J30" s="43"/>
      <c r="K30" s="36"/>
      <c r="L30" s="36"/>
      <c r="M30" s="42"/>
      <c r="N30" s="37"/>
      <c r="O30" s="42"/>
      <c r="P30" s="38" t="str">
        <f t="shared" si="11"/>
        <v/>
      </c>
      <c r="Q30" s="38" t="str">
        <f t="shared" si="12"/>
        <v/>
      </c>
      <c r="R30" s="38" t="str">
        <f t="shared" si="13"/>
        <v/>
      </c>
      <c r="S30" s="39" t="str">
        <f t="shared" si="14"/>
        <v/>
      </c>
      <c r="T30" s="39" t="str">
        <f t="shared" si="15"/>
        <v/>
      </c>
      <c r="U30" s="37"/>
      <c r="V30" s="37"/>
      <c r="W30" s="89">
        <f t="shared" si="2"/>
        <v>0</v>
      </c>
      <c r="X30" s="44">
        <f t="shared" si="16"/>
        <v>0</v>
      </c>
      <c r="Y30" s="46">
        <f t="shared" si="17"/>
        <v>0</v>
      </c>
      <c r="Z30" s="113">
        <f t="shared" si="18"/>
        <v>0</v>
      </c>
      <c r="AA30" s="111">
        <f t="shared" si="3"/>
        <v>0</v>
      </c>
      <c r="AB30" s="38">
        <f t="shared" si="4"/>
        <v>0</v>
      </c>
      <c r="AC30" s="38">
        <f t="shared" si="5"/>
        <v>0</v>
      </c>
      <c r="AD30" s="38">
        <f t="shared" si="6"/>
        <v>0</v>
      </c>
      <c r="AE30" s="47">
        <f t="shared" si="7"/>
        <v>0</v>
      </c>
      <c r="AF30" s="47">
        <f t="shared" si="8"/>
        <v>0</v>
      </c>
      <c r="AG30" s="38">
        <f t="shared" si="9"/>
        <v>0</v>
      </c>
      <c r="AH30" s="38">
        <f t="shared" si="10"/>
        <v>0</v>
      </c>
      <c r="AI30" s="38">
        <f t="shared" si="19"/>
        <v>0</v>
      </c>
      <c r="AJ30" s="64">
        <f t="shared" si="20"/>
        <v>0</v>
      </c>
    </row>
    <row r="31" spans="1:40" s="40" customFormat="1" x14ac:dyDescent="0.2">
      <c r="A31" s="63"/>
      <c r="B31" s="35" t="s">
        <v>154</v>
      </c>
      <c r="C31" s="41" t="str">
        <f t="shared" si="1"/>
        <v/>
      </c>
      <c r="D31" s="55"/>
      <c r="E31" s="42"/>
      <c r="F31" s="42"/>
      <c r="G31" s="42"/>
      <c r="H31" s="42"/>
      <c r="I31" s="42"/>
      <c r="J31" s="43"/>
      <c r="K31" s="36"/>
      <c r="L31" s="36"/>
      <c r="M31" s="42"/>
      <c r="N31" s="37"/>
      <c r="O31" s="42"/>
      <c r="P31" s="38" t="str">
        <f t="shared" si="11"/>
        <v/>
      </c>
      <c r="Q31" s="38" t="str">
        <f t="shared" si="12"/>
        <v/>
      </c>
      <c r="R31" s="38" t="str">
        <f t="shared" si="13"/>
        <v/>
      </c>
      <c r="S31" s="39" t="str">
        <f t="shared" si="14"/>
        <v/>
      </c>
      <c r="T31" s="39" t="str">
        <f t="shared" si="15"/>
        <v/>
      </c>
      <c r="U31" s="37"/>
      <c r="V31" s="37"/>
      <c r="W31" s="89">
        <f t="shared" si="2"/>
        <v>0</v>
      </c>
      <c r="X31" s="44">
        <f t="shared" si="16"/>
        <v>0</v>
      </c>
      <c r="Y31" s="46">
        <f t="shared" si="17"/>
        <v>0</v>
      </c>
      <c r="Z31" s="113">
        <f t="shared" si="18"/>
        <v>0</v>
      </c>
      <c r="AA31" s="111">
        <f t="shared" si="3"/>
        <v>0</v>
      </c>
      <c r="AB31" s="38">
        <f t="shared" si="4"/>
        <v>0</v>
      </c>
      <c r="AC31" s="38">
        <f t="shared" si="5"/>
        <v>0</v>
      </c>
      <c r="AD31" s="38">
        <f t="shared" si="6"/>
        <v>0</v>
      </c>
      <c r="AE31" s="47">
        <f t="shared" si="7"/>
        <v>0</v>
      </c>
      <c r="AF31" s="47">
        <f t="shared" si="8"/>
        <v>0</v>
      </c>
      <c r="AG31" s="38">
        <f t="shared" si="9"/>
        <v>0</v>
      </c>
      <c r="AH31" s="38">
        <f t="shared" si="10"/>
        <v>0</v>
      </c>
      <c r="AI31" s="38">
        <f t="shared" si="19"/>
        <v>0</v>
      </c>
      <c r="AJ31" s="64">
        <f t="shared" si="20"/>
        <v>0</v>
      </c>
    </row>
    <row r="32" spans="1:40" s="40" customFormat="1" x14ac:dyDescent="0.2">
      <c r="A32" s="63"/>
      <c r="B32" s="35" t="s">
        <v>154</v>
      </c>
      <c r="C32" s="41" t="str">
        <f t="shared" si="1"/>
        <v/>
      </c>
      <c r="D32" s="55"/>
      <c r="E32" s="42"/>
      <c r="F32" s="42"/>
      <c r="G32" s="42"/>
      <c r="H32" s="42"/>
      <c r="I32" s="42"/>
      <c r="J32" s="43"/>
      <c r="K32" s="36"/>
      <c r="L32" s="36"/>
      <c r="M32" s="42"/>
      <c r="N32" s="37"/>
      <c r="O32" s="42"/>
      <c r="P32" s="38" t="str">
        <f t="shared" si="11"/>
        <v/>
      </c>
      <c r="Q32" s="38" t="str">
        <f t="shared" si="12"/>
        <v/>
      </c>
      <c r="R32" s="38" t="str">
        <f t="shared" si="13"/>
        <v/>
      </c>
      <c r="S32" s="39" t="str">
        <f t="shared" si="14"/>
        <v/>
      </c>
      <c r="T32" s="39" t="str">
        <f t="shared" si="15"/>
        <v/>
      </c>
      <c r="U32" s="37"/>
      <c r="V32" s="37"/>
      <c r="W32" s="89">
        <f t="shared" si="2"/>
        <v>0</v>
      </c>
      <c r="X32" s="44">
        <f t="shared" si="16"/>
        <v>0</v>
      </c>
      <c r="Y32" s="46">
        <f t="shared" si="17"/>
        <v>0</v>
      </c>
      <c r="Z32" s="113">
        <f t="shared" si="18"/>
        <v>0</v>
      </c>
      <c r="AA32" s="111">
        <f t="shared" si="3"/>
        <v>0</v>
      </c>
      <c r="AB32" s="38">
        <f t="shared" si="4"/>
        <v>0</v>
      </c>
      <c r="AC32" s="38">
        <f t="shared" si="5"/>
        <v>0</v>
      </c>
      <c r="AD32" s="38">
        <f t="shared" si="6"/>
        <v>0</v>
      </c>
      <c r="AE32" s="47">
        <f t="shared" si="7"/>
        <v>0</v>
      </c>
      <c r="AF32" s="47">
        <f t="shared" si="8"/>
        <v>0</v>
      </c>
      <c r="AG32" s="38">
        <f t="shared" si="9"/>
        <v>0</v>
      </c>
      <c r="AH32" s="38">
        <f t="shared" si="10"/>
        <v>0</v>
      </c>
      <c r="AI32" s="38">
        <f t="shared" si="19"/>
        <v>0</v>
      </c>
      <c r="AJ32" s="64">
        <f t="shared" si="20"/>
        <v>0</v>
      </c>
    </row>
    <row r="33" spans="1:40" s="40" customFormat="1" x14ac:dyDescent="0.2">
      <c r="A33" s="63"/>
      <c r="B33" s="35" t="s">
        <v>154</v>
      </c>
      <c r="C33" s="41" t="str">
        <f t="shared" si="1"/>
        <v/>
      </c>
      <c r="D33" s="55"/>
      <c r="E33" s="42"/>
      <c r="F33" s="42"/>
      <c r="G33" s="42"/>
      <c r="H33" s="42"/>
      <c r="I33" s="42"/>
      <c r="J33" s="43"/>
      <c r="K33" s="36"/>
      <c r="L33" s="36"/>
      <c r="M33" s="42"/>
      <c r="N33" s="37"/>
      <c r="O33" s="42"/>
      <c r="P33" s="38" t="str">
        <f t="shared" si="11"/>
        <v/>
      </c>
      <c r="Q33" s="38" t="str">
        <f t="shared" si="12"/>
        <v/>
      </c>
      <c r="R33" s="38" t="str">
        <f t="shared" si="13"/>
        <v/>
      </c>
      <c r="S33" s="39" t="str">
        <f t="shared" si="14"/>
        <v/>
      </c>
      <c r="T33" s="39" t="str">
        <f t="shared" si="15"/>
        <v/>
      </c>
      <c r="U33" s="37"/>
      <c r="V33" s="37"/>
      <c r="W33" s="89">
        <f t="shared" si="2"/>
        <v>0</v>
      </c>
      <c r="X33" s="44">
        <f t="shared" si="16"/>
        <v>0</v>
      </c>
      <c r="Y33" s="46">
        <f t="shared" si="17"/>
        <v>0</v>
      </c>
      <c r="Z33" s="113">
        <f t="shared" si="18"/>
        <v>0</v>
      </c>
      <c r="AA33" s="111">
        <f t="shared" si="3"/>
        <v>0</v>
      </c>
      <c r="AB33" s="38">
        <f t="shared" si="4"/>
        <v>0</v>
      </c>
      <c r="AC33" s="38">
        <f t="shared" si="5"/>
        <v>0</v>
      </c>
      <c r="AD33" s="38">
        <f t="shared" si="6"/>
        <v>0</v>
      </c>
      <c r="AE33" s="47">
        <f t="shared" si="7"/>
        <v>0</v>
      </c>
      <c r="AF33" s="47">
        <f t="shared" si="8"/>
        <v>0</v>
      </c>
      <c r="AG33" s="38">
        <f t="shared" si="9"/>
        <v>0</v>
      </c>
      <c r="AH33" s="38">
        <f t="shared" si="10"/>
        <v>0</v>
      </c>
      <c r="AI33" s="38">
        <f t="shared" si="19"/>
        <v>0</v>
      </c>
      <c r="AJ33" s="64">
        <f t="shared" si="20"/>
        <v>0</v>
      </c>
    </row>
    <row r="34" spans="1:40" s="40" customFormat="1" x14ac:dyDescent="0.2">
      <c r="A34" s="63"/>
      <c r="B34" s="35" t="s">
        <v>154</v>
      </c>
      <c r="C34" s="41" t="str">
        <f t="shared" si="1"/>
        <v/>
      </c>
      <c r="D34" s="55"/>
      <c r="E34" s="42"/>
      <c r="F34" s="42"/>
      <c r="G34" s="42"/>
      <c r="H34" s="42"/>
      <c r="I34" s="42"/>
      <c r="J34" s="43"/>
      <c r="K34" s="36"/>
      <c r="L34" s="36"/>
      <c r="M34" s="42"/>
      <c r="N34" s="37"/>
      <c r="O34" s="42"/>
      <c r="P34" s="38" t="str">
        <f t="shared" si="11"/>
        <v/>
      </c>
      <c r="Q34" s="38" t="str">
        <f t="shared" si="12"/>
        <v/>
      </c>
      <c r="R34" s="38" t="str">
        <f t="shared" si="13"/>
        <v/>
      </c>
      <c r="S34" s="39" t="str">
        <f t="shared" si="14"/>
        <v/>
      </c>
      <c r="T34" s="39" t="str">
        <f t="shared" si="15"/>
        <v/>
      </c>
      <c r="U34" s="37"/>
      <c r="V34" s="37"/>
      <c r="W34" s="89">
        <f t="shared" si="2"/>
        <v>0</v>
      </c>
      <c r="X34" s="44">
        <f t="shared" si="16"/>
        <v>0</v>
      </c>
      <c r="Y34" s="46">
        <f t="shared" si="17"/>
        <v>0</v>
      </c>
      <c r="Z34" s="113">
        <f t="shared" si="18"/>
        <v>0</v>
      </c>
      <c r="AA34" s="111">
        <f t="shared" si="3"/>
        <v>0</v>
      </c>
      <c r="AB34" s="38">
        <f t="shared" si="4"/>
        <v>0</v>
      </c>
      <c r="AC34" s="38">
        <f t="shared" si="5"/>
        <v>0</v>
      </c>
      <c r="AD34" s="38">
        <f t="shared" si="6"/>
        <v>0</v>
      </c>
      <c r="AE34" s="47">
        <f t="shared" si="7"/>
        <v>0</v>
      </c>
      <c r="AF34" s="47">
        <f t="shared" si="8"/>
        <v>0</v>
      </c>
      <c r="AG34" s="38">
        <f t="shared" si="9"/>
        <v>0</v>
      </c>
      <c r="AH34" s="38">
        <f t="shared" si="10"/>
        <v>0</v>
      </c>
      <c r="AI34" s="38">
        <f t="shared" si="19"/>
        <v>0</v>
      </c>
      <c r="AJ34" s="64">
        <f t="shared" si="20"/>
        <v>0</v>
      </c>
    </row>
    <row r="35" spans="1:40" s="40" customFormat="1" x14ac:dyDescent="0.2">
      <c r="A35" s="63"/>
      <c r="B35" s="35" t="s">
        <v>154</v>
      </c>
      <c r="C35" s="41" t="str">
        <f t="shared" si="1"/>
        <v/>
      </c>
      <c r="D35" s="55"/>
      <c r="E35" s="42"/>
      <c r="F35" s="42"/>
      <c r="G35" s="42"/>
      <c r="H35" s="42"/>
      <c r="I35" s="42"/>
      <c r="J35" s="43"/>
      <c r="K35" s="36"/>
      <c r="L35" s="36"/>
      <c r="M35" s="42"/>
      <c r="N35" s="37"/>
      <c r="O35" s="42"/>
      <c r="P35" s="38" t="str">
        <f t="shared" si="11"/>
        <v/>
      </c>
      <c r="Q35" s="38" t="str">
        <f t="shared" si="12"/>
        <v/>
      </c>
      <c r="R35" s="38" t="str">
        <f t="shared" si="13"/>
        <v/>
      </c>
      <c r="S35" s="39" t="str">
        <f t="shared" si="14"/>
        <v/>
      </c>
      <c r="T35" s="39" t="str">
        <f t="shared" si="15"/>
        <v/>
      </c>
      <c r="U35" s="37"/>
      <c r="V35" s="37"/>
      <c r="W35" s="89">
        <f t="shared" si="2"/>
        <v>0</v>
      </c>
      <c r="X35" s="44">
        <f t="shared" si="16"/>
        <v>0</v>
      </c>
      <c r="Y35" s="46">
        <f t="shared" si="17"/>
        <v>0</v>
      </c>
      <c r="Z35" s="113">
        <f t="shared" si="18"/>
        <v>0</v>
      </c>
      <c r="AA35" s="111">
        <f t="shared" si="3"/>
        <v>0</v>
      </c>
      <c r="AB35" s="38">
        <f t="shared" si="4"/>
        <v>0</v>
      </c>
      <c r="AC35" s="38">
        <f t="shared" si="5"/>
        <v>0</v>
      </c>
      <c r="AD35" s="38">
        <f t="shared" si="6"/>
        <v>0</v>
      </c>
      <c r="AE35" s="47">
        <f t="shared" si="7"/>
        <v>0</v>
      </c>
      <c r="AF35" s="47">
        <f t="shared" si="8"/>
        <v>0</v>
      </c>
      <c r="AG35" s="38">
        <f t="shared" si="9"/>
        <v>0</v>
      </c>
      <c r="AH35" s="38">
        <f t="shared" si="10"/>
        <v>0</v>
      </c>
      <c r="AI35" s="38">
        <f t="shared" si="19"/>
        <v>0</v>
      </c>
      <c r="AJ35" s="64">
        <f t="shared" si="20"/>
        <v>0</v>
      </c>
    </row>
    <row r="36" spans="1:40" s="40" customFormat="1" x14ac:dyDescent="0.2">
      <c r="A36" s="63"/>
      <c r="B36" s="35" t="s">
        <v>154</v>
      </c>
      <c r="C36" s="41" t="str">
        <f t="shared" si="1"/>
        <v/>
      </c>
      <c r="D36" s="55"/>
      <c r="E36" s="42"/>
      <c r="F36" s="42"/>
      <c r="G36" s="42"/>
      <c r="H36" s="42"/>
      <c r="I36" s="42"/>
      <c r="J36" s="43"/>
      <c r="K36" s="36"/>
      <c r="L36" s="36"/>
      <c r="M36" s="42"/>
      <c r="N36" s="37"/>
      <c r="O36" s="42"/>
      <c r="P36" s="38" t="str">
        <f t="shared" si="11"/>
        <v/>
      </c>
      <c r="Q36" s="38" t="str">
        <f t="shared" si="12"/>
        <v/>
      </c>
      <c r="R36" s="38" t="str">
        <f t="shared" si="13"/>
        <v/>
      </c>
      <c r="S36" s="39" t="str">
        <f t="shared" si="14"/>
        <v/>
      </c>
      <c r="T36" s="39" t="str">
        <f t="shared" si="15"/>
        <v/>
      </c>
      <c r="U36" s="37"/>
      <c r="V36" s="37"/>
      <c r="W36" s="89">
        <f t="shared" si="2"/>
        <v>0</v>
      </c>
      <c r="X36" s="44">
        <f t="shared" si="16"/>
        <v>0</v>
      </c>
      <c r="Y36" s="46">
        <f t="shared" si="17"/>
        <v>0</v>
      </c>
      <c r="Z36" s="113">
        <f t="shared" si="18"/>
        <v>0</v>
      </c>
      <c r="AA36" s="111">
        <f t="shared" si="3"/>
        <v>0</v>
      </c>
      <c r="AB36" s="38">
        <f t="shared" si="4"/>
        <v>0</v>
      </c>
      <c r="AC36" s="38">
        <f t="shared" si="5"/>
        <v>0</v>
      </c>
      <c r="AD36" s="38">
        <f t="shared" si="6"/>
        <v>0</v>
      </c>
      <c r="AE36" s="47">
        <f t="shared" si="7"/>
        <v>0</v>
      </c>
      <c r="AF36" s="47">
        <f t="shared" si="8"/>
        <v>0</v>
      </c>
      <c r="AG36" s="38">
        <f t="shared" si="9"/>
        <v>0</v>
      </c>
      <c r="AH36" s="38">
        <f t="shared" si="10"/>
        <v>0</v>
      </c>
      <c r="AI36" s="38">
        <f t="shared" si="19"/>
        <v>0</v>
      </c>
      <c r="AJ36" s="64">
        <f t="shared" si="20"/>
        <v>0</v>
      </c>
    </row>
    <row r="37" spans="1:40" s="40" customFormat="1" x14ac:dyDescent="0.2">
      <c r="A37" s="63"/>
      <c r="B37" s="35" t="s">
        <v>154</v>
      </c>
      <c r="C37" s="41" t="str">
        <f t="shared" si="1"/>
        <v/>
      </c>
      <c r="D37" s="55"/>
      <c r="E37" s="42"/>
      <c r="F37" s="42"/>
      <c r="G37" s="42"/>
      <c r="H37" s="42"/>
      <c r="I37" s="42"/>
      <c r="J37" s="43"/>
      <c r="K37" s="36"/>
      <c r="L37" s="36"/>
      <c r="M37" s="42"/>
      <c r="N37" s="37"/>
      <c r="O37" s="42"/>
      <c r="P37" s="38" t="str">
        <f t="shared" si="11"/>
        <v/>
      </c>
      <c r="Q37" s="38" t="str">
        <f t="shared" si="12"/>
        <v/>
      </c>
      <c r="R37" s="38" t="str">
        <f t="shared" si="13"/>
        <v/>
      </c>
      <c r="S37" s="39" t="str">
        <f t="shared" si="14"/>
        <v/>
      </c>
      <c r="T37" s="39" t="str">
        <f t="shared" si="15"/>
        <v/>
      </c>
      <c r="U37" s="37"/>
      <c r="V37" s="37"/>
      <c r="W37" s="89">
        <f t="shared" si="2"/>
        <v>0</v>
      </c>
      <c r="X37" s="44">
        <f t="shared" si="16"/>
        <v>0</v>
      </c>
      <c r="Y37" s="46">
        <f t="shared" si="17"/>
        <v>0</v>
      </c>
      <c r="Z37" s="113">
        <f t="shared" si="18"/>
        <v>0</v>
      </c>
      <c r="AA37" s="111">
        <f t="shared" si="3"/>
        <v>0</v>
      </c>
      <c r="AB37" s="38">
        <f t="shared" si="4"/>
        <v>0</v>
      </c>
      <c r="AC37" s="38">
        <f t="shared" si="5"/>
        <v>0</v>
      </c>
      <c r="AD37" s="38">
        <f t="shared" si="6"/>
        <v>0</v>
      </c>
      <c r="AE37" s="47">
        <f t="shared" si="7"/>
        <v>0</v>
      </c>
      <c r="AF37" s="47">
        <f t="shared" si="8"/>
        <v>0</v>
      </c>
      <c r="AG37" s="38">
        <f t="shared" si="9"/>
        <v>0</v>
      </c>
      <c r="AH37" s="38">
        <f t="shared" si="10"/>
        <v>0</v>
      </c>
      <c r="AI37" s="38">
        <f t="shared" si="19"/>
        <v>0</v>
      </c>
      <c r="AJ37" s="64">
        <f t="shared" si="20"/>
        <v>0</v>
      </c>
    </row>
    <row r="38" spans="1:40" s="40" customFormat="1" x14ac:dyDescent="0.2">
      <c r="A38" s="63"/>
      <c r="B38" s="35" t="s">
        <v>154</v>
      </c>
      <c r="C38" s="41" t="str">
        <f t="shared" si="1"/>
        <v/>
      </c>
      <c r="D38" s="55"/>
      <c r="E38" s="42"/>
      <c r="F38" s="42"/>
      <c r="G38" s="42"/>
      <c r="H38" s="42"/>
      <c r="I38" s="42"/>
      <c r="J38" s="43"/>
      <c r="K38" s="36"/>
      <c r="L38" s="36"/>
      <c r="M38" s="42"/>
      <c r="N38" s="37"/>
      <c r="O38" s="42"/>
      <c r="P38" s="38" t="str">
        <f t="shared" si="11"/>
        <v/>
      </c>
      <c r="Q38" s="38" t="str">
        <f t="shared" si="12"/>
        <v/>
      </c>
      <c r="R38" s="38" t="str">
        <f t="shared" si="13"/>
        <v/>
      </c>
      <c r="S38" s="39" t="str">
        <f t="shared" si="14"/>
        <v/>
      </c>
      <c r="T38" s="39" t="str">
        <f t="shared" si="15"/>
        <v/>
      </c>
      <c r="U38" s="37"/>
      <c r="V38" s="37"/>
      <c r="W38" s="89">
        <f t="shared" si="2"/>
        <v>0</v>
      </c>
      <c r="X38" s="44">
        <f t="shared" si="16"/>
        <v>0</v>
      </c>
      <c r="Y38" s="46">
        <f t="shared" si="17"/>
        <v>0</v>
      </c>
      <c r="Z38" s="113">
        <f t="shared" si="18"/>
        <v>0</v>
      </c>
      <c r="AA38" s="111">
        <f t="shared" si="3"/>
        <v>0</v>
      </c>
      <c r="AB38" s="38">
        <f t="shared" si="4"/>
        <v>0</v>
      </c>
      <c r="AC38" s="38">
        <f t="shared" si="5"/>
        <v>0</v>
      </c>
      <c r="AD38" s="38">
        <f t="shared" si="6"/>
        <v>0</v>
      </c>
      <c r="AE38" s="47">
        <f t="shared" si="7"/>
        <v>0</v>
      </c>
      <c r="AF38" s="47">
        <f t="shared" si="8"/>
        <v>0</v>
      </c>
      <c r="AG38" s="38">
        <f t="shared" si="9"/>
        <v>0</v>
      </c>
      <c r="AH38" s="38">
        <f t="shared" si="10"/>
        <v>0</v>
      </c>
      <c r="AI38" s="38">
        <f t="shared" si="19"/>
        <v>0</v>
      </c>
      <c r="AJ38" s="64">
        <f t="shared" si="20"/>
        <v>0</v>
      </c>
    </row>
    <row r="39" spans="1:40" s="40" customFormat="1" x14ac:dyDescent="0.2">
      <c r="A39" s="63"/>
      <c r="B39" s="35" t="s">
        <v>154</v>
      </c>
      <c r="C39" s="41" t="str">
        <f t="shared" si="1"/>
        <v/>
      </c>
      <c r="D39" s="55"/>
      <c r="E39" s="42"/>
      <c r="F39" s="42"/>
      <c r="G39" s="42"/>
      <c r="H39" s="42"/>
      <c r="I39" s="42"/>
      <c r="J39" s="43"/>
      <c r="K39" s="36"/>
      <c r="L39" s="36"/>
      <c r="M39" s="42"/>
      <c r="N39" s="37"/>
      <c r="O39" s="42"/>
      <c r="P39" s="38" t="str">
        <f t="shared" si="11"/>
        <v/>
      </c>
      <c r="Q39" s="38" t="str">
        <f t="shared" si="12"/>
        <v/>
      </c>
      <c r="R39" s="38" t="str">
        <f t="shared" si="13"/>
        <v/>
      </c>
      <c r="S39" s="39" t="str">
        <f t="shared" si="14"/>
        <v/>
      </c>
      <c r="T39" s="39" t="str">
        <f t="shared" si="15"/>
        <v/>
      </c>
      <c r="U39" s="37"/>
      <c r="V39" s="37"/>
      <c r="W39" s="89">
        <f t="shared" si="2"/>
        <v>0</v>
      </c>
      <c r="X39" s="44">
        <f t="shared" si="16"/>
        <v>0</v>
      </c>
      <c r="Y39" s="46">
        <f t="shared" si="17"/>
        <v>0</v>
      </c>
      <c r="Z39" s="113">
        <f t="shared" si="18"/>
        <v>0</v>
      </c>
      <c r="AA39" s="111">
        <f t="shared" si="3"/>
        <v>0</v>
      </c>
      <c r="AB39" s="38">
        <f t="shared" si="4"/>
        <v>0</v>
      </c>
      <c r="AC39" s="38">
        <f t="shared" si="5"/>
        <v>0</v>
      </c>
      <c r="AD39" s="38">
        <f t="shared" si="6"/>
        <v>0</v>
      </c>
      <c r="AE39" s="47">
        <f t="shared" si="7"/>
        <v>0</v>
      </c>
      <c r="AF39" s="47">
        <f t="shared" si="8"/>
        <v>0</v>
      </c>
      <c r="AG39" s="38">
        <f t="shared" si="9"/>
        <v>0</v>
      </c>
      <c r="AH39" s="38">
        <f t="shared" si="10"/>
        <v>0</v>
      </c>
      <c r="AI39" s="38">
        <f t="shared" si="19"/>
        <v>0</v>
      </c>
      <c r="AJ39" s="64">
        <f t="shared" si="20"/>
        <v>0</v>
      </c>
    </row>
    <row r="40" spans="1:40" s="40" customFormat="1" x14ac:dyDescent="0.2">
      <c r="A40" s="63"/>
      <c r="B40" s="35" t="s">
        <v>154</v>
      </c>
      <c r="C40" s="41" t="str">
        <f t="shared" si="1"/>
        <v/>
      </c>
      <c r="D40" s="55"/>
      <c r="E40" s="42"/>
      <c r="F40" s="42"/>
      <c r="G40" s="42"/>
      <c r="H40" s="42"/>
      <c r="I40" s="42"/>
      <c r="J40" s="43"/>
      <c r="K40" s="36"/>
      <c r="L40" s="36"/>
      <c r="M40" s="42"/>
      <c r="N40" s="37"/>
      <c r="O40" s="42"/>
      <c r="P40" s="38" t="str">
        <f t="shared" si="11"/>
        <v/>
      </c>
      <c r="Q40" s="38" t="str">
        <f t="shared" si="12"/>
        <v/>
      </c>
      <c r="R40" s="38" t="str">
        <f t="shared" si="13"/>
        <v/>
      </c>
      <c r="S40" s="39" t="str">
        <f t="shared" si="14"/>
        <v/>
      </c>
      <c r="T40" s="39" t="str">
        <f t="shared" si="15"/>
        <v/>
      </c>
      <c r="U40" s="37"/>
      <c r="V40" s="37"/>
      <c r="W40" s="89">
        <f t="shared" si="2"/>
        <v>0</v>
      </c>
      <c r="X40" s="44">
        <f t="shared" si="16"/>
        <v>0</v>
      </c>
      <c r="Y40" s="46">
        <f t="shared" si="17"/>
        <v>0</v>
      </c>
      <c r="Z40" s="113">
        <f t="shared" si="18"/>
        <v>0</v>
      </c>
      <c r="AA40" s="111">
        <f t="shared" si="3"/>
        <v>0</v>
      </c>
      <c r="AB40" s="38">
        <f t="shared" si="4"/>
        <v>0</v>
      </c>
      <c r="AC40" s="38">
        <f t="shared" si="5"/>
        <v>0</v>
      </c>
      <c r="AD40" s="38">
        <f t="shared" si="6"/>
        <v>0</v>
      </c>
      <c r="AE40" s="47">
        <f t="shared" si="7"/>
        <v>0</v>
      </c>
      <c r="AF40" s="47">
        <f t="shared" si="8"/>
        <v>0</v>
      </c>
      <c r="AG40" s="38">
        <f t="shared" si="9"/>
        <v>0</v>
      </c>
      <c r="AH40" s="38">
        <f t="shared" si="10"/>
        <v>0</v>
      </c>
      <c r="AI40" s="38">
        <f t="shared" si="19"/>
        <v>0</v>
      </c>
      <c r="AJ40" s="64">
        <f t="shared" si="20"/>
        <v>0</v>
      </c>
    </row>
    <row r="41" spans="1:40" s="40" customFormat="1" x14ac:dyDescent="0.2">
      <c r="A41" s="63"/>
      <c r="B41" s="35" t="s">
        <v>154</v>
      </c>
      <c r="C41" s="41" t="str">
        <f t="shared" si="1"/>
        <v/>
      </c>
      <c r="D41" s="55"/>
      <c r="E41" s="42"/>
      <c r="F41" s="42"/>
      <c r="G41" s="42"/>
      <c r="H41" s="42"/>
      <c r="I41" s="42"/>
      <c r="J41" s="43"/>
      <c r="K41" s="36"/>
      <c r="L41" s="36"/>
      <c r="M41" s="42"/>
      <c r="N41" s="37"/>
      <c r="O41" s="42"/>
      <c r="P41" s="38" t="str">
        <f t="shared" si="11"/>
        <v/>
      </c>
      <c r="Q41" s="38" t="str">
        <f t="shared" si="12"/>
        <v/>
      </c>
      <c r="R41" s="38" t="str">
        <f t="shared" si="13"/>
        <v/>
      </c>
      <c r="S41" s="39" t="str">
        <f t="shared" si="14"/>
        <v/>
      </c>
      <c r="T41" s="39" t="str">
        <f t="shared" si="15"/>
        <v/>
      </c>
      <c r="U41" s="37"/>
      <c r="V41" s="37"/>
      <c r="W41" s="89">
        <f t="shared" si="2"/>
        <v>0</v>
      </c>
      <c r="X41" s="44">
        <f t="shared" si="16"/>
        <v>0</v>
      </c>
      <c r="Y41" s="46">
        <f t="shared" si="17"/>
        <v>0</v>
      </c>
      <c r="Z41" s="113">
        <f t="shared" si="18"/>
        <v>0</v>
      </c>
      <c r="AA41" s="111">
        <f t="shared" si="3"/>
        <v>0</v>
      </c>
      <c r="AB41" s="38">
        <f t="shared" si="4"/>
        <v>0</v>
      </c>
      <c r="AC41" s="38">
        <f t="shared" si="5"/>
        <v>0</v>
      </c>
      <c r="AD41" s="38">
        <f t="shared" si="6"/>
        <v>0</v>
      </c>
      <c r="AE41" s="47">
        <f t="shared" si="7"/>
        <v>0</v>
      </c>
      <c r="AF41" s="47">
        <f t="shared" si="8"/>
        <v>0</v>
      </c>
      <c r="AG41" s="38">
        <f t="shared" si="9"/>
        <v>0</v>
      </c>
      <c r="AH41" s="38">
        <f t="shared" si="10"/>
        <v>0</v>
      </c>
      <c r="AI41" s="38">
        <f t="shared" si="19"/>
        <v>0</v>
      </c>
      <c r="AJ41" s="64">
        <f t="shared" si="20"/>
        <v>0</v>
      </c>
    </row>
    <row r="42" spans="1:40" s="40" customFormat="1" x14ac:dyDescent="0.2">
      <c r="A42" s="63"/>
      <c r="B42" s="35" t="s">
        <v>154</v>
      </c>
      <c r="C42" s="41" t="str">
        <f t="shared" si="1"/>
        <v/>
      </c>
      <c r="D42" s="55"/>
      <c r="E42" s="42"/>
      <c r="F42" s="42"/>
      <c r="G42" s="42"/>
      <c r="H42" s="42"/>
      <c r="I42" s="42"/>
      <c r="J42" s="43"/>
      <c r="K42" s="36"/>
      <c r="L42" s="36"/>
      <c r="M42" s="42"/>
      <c r="N42" s="37"/>
      <c r="O42" s="42"/>
      <c r="P42" s="38" t="str">
        <f t="shared" si="11"/>
        <v/>
      </c>
      <c r="Q42" s="38" t="str">
        <f t="shared" si="12"/>
        <v/>
      </c>
      <c r="R42" s="38" t="str">
        <f t="shared" si="13"/>
        <v/>
      </c>
      <c r="S42" s="39" t="str">
        <f t="shared" si="14"/>
        <v/>
      </c>
      <c r="T42" s="39" t="str">
        <f t="shared" si="15"/>
        <v/>
      </c>
      <c r="U42" s="37"/>
      <c r="V42" s="37"/>
      <c r="W42" s="89">
        <f t="shared" si="2"/>
        <v>0</v>
      </c>
      <c r="X42" s="44">
        <f t="shared" si="16"/>
        <v>0</v>
      </c>
      <c r="Y42" s="46">
        <f t="shared" si="17"/>
        <v>0</v>
      </c>
      <c r="Z42" s="113">
        <f t="shared" si="18"/>
        <v>0</v>
      </c>
      <c r="AA42" s="111">
        <f t="shared" si="3"/>
        <v>0</v>
      </c>
      <c r="AB42" s="38">
        <f t="shared" si="4"/>
        <v>0</v>
      </c>
      <c r="AC42" s="38">
        <f t="shared" si="5"/>
        <v>0</v>
      </c>
      <c r="AD42" s="38">
        <f t="shared" si="6"/>
        <v>0</v>
      </c>
      <c r="AE42" s="47">
        <f t="shared" si="7"/>
        <v>0</v>
      </c>
      <c r="AF42" s="47">
        <f t="shared" si="8"/>
        <v>0</v>
      </c>
      <c r="AG42" s="38">
        <f t="shared" si="9"/>
        <v>0</v>
      </c>
      <c r="AH42" s="38">
        <f t="shared" si="10"/>
        <v>0</v>
      </c>
      <c r="AI42" s="38">
        <f t="shared" si="19"/>
        <v>0</v>
      </c>
      <c r="AJ42" s="64">
        <f t="shared" si="20"/>
        <v>0</v>
      </c>
    </row>
    <row r="43" spans="1:40" s="40" customFormat="1" x14ac:dyDescent="0.2">
      <c r="A43" s="63"/>
      <c r="B43" s="35" t="s">
        <v>154</v>
      </c>
      <c r="C43" s="41" t="str">
        <f t="shared" si="1"/>
        <v/>
      </c>
      <c r="D43" s="55"/>
      <c r="E43" s="42"/>
      <c r="F43" s="42"/>
      <c r="G43" s="42"/>
      <c r="H43" s="42"/>
      <c r="I43" s="42"/>
      <c r="J43" s="43"/>
      <c r="K43" s="36"/>
      <c r="L43" s="36"/>
      <c r="M43" s="42"/>
      <c r="N43" s="37"/>
      <c r="O43" s="42"/>
      <c r="P43" s="38" t="str">
        <f t="shared" si="11"/>
        <v/>
      </c>
      <c r="Q43" s="38" t="str">
        <f t="shared" si="12"/>
        <v/>
      </c>
      <c r="R43" s="38" t="str">
        <f t="shared" si="13"/>
        <v/>
      </c>
      <c r="S43" s="39" t="str">
        <f t="shared" si="14"/>
        <v/>
      </c>
      <c r="T43" s="39" t="str">
        <f t="shared" si="15"/>
        <v/>
      </c>
      <c r="U43" s="37"/>
      <c r="V43" s="37"/>
      <c r="W43" s="89">
        <f t="shared" si="2"/>
        <v>0</v>
      </c>
      <c r="X43" s="44">
        <f t="shared" si="16"/>
        <v>0</v>
      </c>
      <c r="Y43" s="46">
        <f t="shared" si="17"/>
        <v>0</v>
      </c>
      <c r="Z43" s="113">
        <f t="shared" si="18"/>
        <v>0</v>
      </c>
      <c r="AA43" s="111">
        <f t="shared" si="3"/>
        <v>0</v>
      </c>
      <c r="AB43" s="38">
        <f t="shared" si="4"/>
        <v>0</v>
      </c>
      <c r="AC43" s="38">
        <f t="shared" si="5"/>
        <v>0</v>
      </c>
      <c r="AD43" s="38">
        <f t="shared" si="6"/>
        <v>0</v>
      </c>
      <c r="AE43" s="47">
        <f t="shared" si="7"/>
        <v>0</v>
      </c>
      <c r="AF43" s="47">
        <f t="shared" si="8"/>
        <v>0</v>
      </c>
      <c r="AG43" s="38">
        <f t="shared" si="9"/>
        <v>0</v>
      </c>
      <c r="AH43" s="38">
        <f t="shared" si="10"/>
        <v>0</v>
      </c>
      <c r="AI43" s="38">
        <f t="shared" si="19"/>
        <v>0</v>
      </c>
      <c r="AJ43" s="64">
        <f t="shared" si="20"/>
        <v>0</v>
      </c>
    </row>
    <row r="44" spans="1:40" s="40" customFormat="1" x14ac:dyDescent="0.2">
      <c r="A44" s="63"/>
      <c r="B44" s="35" t="s">
        <v>154</v>
      </c>
      <c r="C44" s="41" t="str">
        <f t="shared" si="1"/>
        <v/>
      </c>
      <c r="D44" s="55"/>
      <c r="E44" s="42"/>
      <c r="F44" s="42"/>
      <c r="G44" s="42"/>
      <c r="H44" s="42"/>
      <c r="I44" s="42"/>
      <c r="J44" s="43"/>
      <c r="K44" s="36"/>
      <c r="L44" s="36"/>
      <c r="M44" s="42"/>
      <c r="N44" s="37"/>
      <c r="O44" s="42"/>
      <c r="P44" s="38" t="str">
        <f t="shared" si="11"/>
        <v/>
      </c>
      <c r="Q44" s="38" t="str">
        <f t="shared" si="12"/>
        <v/>
      </c>
      <c r="R44" s="38" t="str">
        <f t="shared" si="13"/>
        <v/>
      </c>
      <c r="S44" s="39" t="str">
        <f t="shared" si="14"/>
        <v/>
      </c>
      <c r="T44" s="39" t="str">
        <f t="shared" si="15"/>
        <v/>
      </c>
      <c r="U44" s="37"/>
      <c r="V44" s="37"/>
      <c r="W44" s="89">
        <f t="shared" si="2"/>
        <v>0</v>
      </c>
      <c r="X44" s="44">
        <f t="shared" si="16"/>
        <v>0</v>
      </c>
      <c r="Y44" s="46">
        <f t="shared" si="17"/>
        <v>0</v>
      </c>
      <c r="Z44" s="113">
        <f t="shared" si="18"/>
        <v>0</v>
      </c>
      <c r="AA44" s="111">
        <f t="shared" si="3"/>
        <v>0</v>
      </c>
      <c r="AB44" s="38">
        <f t="shared" si="4"/>
        <v>0</v>
      </c>
      <c r="AC44" s="38">
        <f t="shared" si="5"/>
        <v>0</v>
      </c>
      <c r="AD44" s="38">
        <f t="shared" si="6"/>
        <v>0</v>
      </c>
      <c r="AE44" s="47">
        <f t="shared" si="7"/>
        <v>0</v>
      </c>
      <c r="AF44" s="47">
        <f t="shared" si="8"/>
        <v>0</v>
      </c>
      <c r="AG44" s="38">
        <f t="shared" si="9"/>
        <v>0</v>
      </c>
      <c r="AH44" s="38">
        <f t="shared" si="10"/>
        <v>0</v>
      </c>
      <c r="AI44" s="38">
        <f t="shared" si="19"/>
        <v>0</v>
      </c>
      <c r="AJ44" s="64">
        <f t="shared" si="20"/>
        <v>0</v>
      </c>
    </row>
    <row r="45" spans="1:40" s="40" customFormat="1" x14ac:dyDescent="0.2">
      <c r="A45" s="63"/>
      <c r="B45" s="35" t="s">
        <v>154</v>
      </c>
      <c r="C45" s="41" t="str">
        <f t="shared" si="1"/>
        <v/>
      </c>
      <c r="D45" s="55"/>
      <c r="E45" s="42"/>
      <c r="F45" s="42"/>
      <c r="G45" s="42"/>
      <c r="H45" s="42"/>
      <c r="I45" s="42"/>
      <c r="J45" s="43"/>
      <c r="K45" s="36"/>
      <c r="L45" s="36"/>
      <c r="M45" s="42"/>
      <c r="N45" s="37"/>
      <c r="O45" s="42"/>
      <c r="P45" s="38" t="str">
        <f t="shared" si="11"/>
        <v/>
      </c>
      <c r="Q45" s="38" t="str">
        <f t="shared" si="12"/>
        <v/>
      </c>
      <c r="R45" s="38" t="str">
        <f t="shared" si="13"/>
        <v/>
      </c>
      <c r="S45" s="39" t="str">
        <f t="shared" si="14"/>
        <v/>
      </c>
      <c r="T45" s="39" t="str">
        <f t="shared" si="15"/>
        <v/>
      </c>
      <c r="U45" s="37"/>
      <c r="V45" s="37"/>
      <c r="W45" s="89">
        <f t="shared" si="2"/>
        <v>0</v>
      </c>
      <c r="X45" s="44">
        <f t="shared" si="16"/>
        <v>0</v>
      </c>
      <c r="Y45" s="46">
        <f t="shared" si="17"/>
        <v>0</v>
      </c>
      <c r="Z45" s="113">
        <f t="shared" si="18"/>
        <v>0</v>
      </c>
      <c r="AA45" s="111">
        <f t="shared" si="3"/>
        <v>0</v>
      </c>
      <c r="AB45" s="38">
        <f t="shared" si="4"/>
        <v>0</v>
      </c>
      <c r="AC45" s="38">
        <f t="shared" si="5"/>
        <v>0</v>
      </c>
      <c r="AD45" s="38">
        <f t="shared" si="6"/>
        <v>0</v>
      </c>
      <c r="AE45" s="47">
        <f t="shared" si="7"/>
        <v>0</v>
      </c>
      <c r="AF45" s="47">
        <f t="shared" si="8"/>
        <v>0</v>
      </c>
      <c r="AG45" s="38">
        <f t="shared" si="9"/>
        <v>0</v>
      </c>
      <c r="AH45" s="38">
        <f t="shared" si="10"/>
        <v>0</v>
      </c>
      <c r="AI45" s="38">
        <f t="shared" si="19"/>
        <v>0</v>
      </c>
      <c r="AJ45" s="64">
        <f t="shared" si="20"/>
        <v>0</v>
      </c>
      <c r="AK45" s="3"/>
      <c r="AL45" s="3"/>
      <c r="AM45" s="3"/>
      <c r="AN45" s="3"/>
    </row>
    <row r="46" spans="1:40" s="40" customFormat="1" ht="13.5" thickBot="1" x14ac:dyDescent="0.25">
      <c r="A46" s="65"/>
      <c r="B46" s="66" t="s">
        <v>154</v>
      </c>
      <c r="C46" s="67" t="str">
        <f t="shared" si="1"/>
        <v/>
      </c>
      <c r="D46" s="68"/>
      <c r="E46" s="69"/>
      <c r="F46" s="69"/>
      <c r="G46" s="69"/>
      <c r="H46" s="69"/>
      <c r="I46" s="69"/>
      <c r="J46" s="74"/>
      <c r="K46" s="70"/>
      <c r="L46" s="70"/>
      <c r="M46" s="69"/>
      <c r="N46" s="71"/>
      <c r="O46" s="69"/>
      <c r="P46" s="72" t="str">
        <f t="shared" si="11"/>
        <v/>
      </c>
      <c r="Q46" s="72" t="str">
        <f t="shared" si="12"/>
        <v/>
      </c>
      <c r="R46" s="72" t="str">
        <f t="shared" si="13"/>
        <v/>
      </c>
      <c r="S46" s="73" t="str">
        <f t="shared" si="14"/>
        <v/>
      </c>
      <c r="T46" s="73" t="str">
        <f t="shared" si="15"/>
        <v/>
      </c>
      <c r="U46" s="71"/>
      <c r="V46" s="71"/>
      <c r="W46" s="114">
        <f t="shared" si="2"/>
        <v>0</v>
      </c>
      <c r="X46" s="115">
        <f t="shared" si="16"/>
        <v>0</v>
      </c>
      <c r="Y46" s="116">
        <f t="shared" si="17"/>
        <v>0</v>
      </c>
      <c r="Z46" s="117">
        <f t="shared" si="18"/>
        <v>0</v>
      </c>
      <c r="AA46" s="112">
        <f t="shared" si="3"/>
        <v>0</v>
      </c>
      <c r="AB46" s="72">
        <f t="shared" si="4"/>
        <v>0</v>
      </c>
      <c r="AC46" s="72">
        <f t="shared" si="5"/>
        <v>0</v>
      </c>
      <c r="AD46" s="72">
        <f t="shared" si="6"/>
        <v>0</v>
      </c>
      <c r="AE46" s="75">
        <f t="shared" si="7"/>
        <v>0</v>
      </c>
      <c r="AF46" s="75">
        <f t="shared" si="8"/>
        <v>0</v>
      </c>
      <c r="AG46" s="72">
        <f t="shared" si="9"/>
        <v>0</v>
      </c>
      <c r="AH46" s="72">
        <f t="shared" si="10"/>
        <v>0</v>
      </c>
      <c r="AI46" s="72">
        <f t="shared" si="19"/>
        <v>0</v>
      </c>
      <c r="AJ46" s="76">
        <f t="shared" si="20"/>
        <v>0</v>
      </c>
      <c r="AK46" s="3"/>
      <c r="AL46" s="3"/>
      <c r="AM46" s="3"/>
      <c r="AN46" s="3"/>
    </row>
  </sheetData>
  <sheetProtection algorithmName="SHA-512" hashValue="BqMAE77UnEfB6UOxE1LT47HZLyKie24fUG/cWjJyafkNN1Oa4HyBaloe8NPr9v8shMksdiE7A9ZnGexYXFA8yQ==" saltValue="3GqtWFU1mafOsWMJYAQpAw==" spinCount="100000" sheet="1" objects="1" scenarios="1"/>
  <dataConsolidate/>
  <mergeCells count="49">
    <mergeCell ref="A1:F1"/>
    <mergeCell ref="K4:V4"/>
    <mergeCell ref="J16:J19"/>
    <mergeCell ref="U16:U20"/>
    <mergeCell ref="G16:G20"/>
    <mergeCell ref="H16:H20"/>
    <mergeCell ref="A16:A20"/>
    <mergeCell ref="D16:D20"/>
    <mergeCell ref="L16:L20"/>
    <mergeCell ref="E16:E20"/>
    <mergeCell ref="F16:F20"/>
    <mergeCell ref="C16:C20"/>
    <mergeCell ref="W14:Y14"/>
    <mergeCell ref="W13:Y13"/>
    <mergeCell ref="C14:E14"/>
    <mergeCell ref="C9:F9"/>
    <mergeCell ref="K9:M9"/>
    <mergeCell ref="AI16:AI20"/>
    <mergeCell ref="AJ16:AJ20"/>
    <mergeCell ref="AB16:AB20"/>
    <mergeCell ref="AE16:AE20"/>
    <mergeCell ref="AF16:AF20"/>
    <mergeCell ref="AC16:AC20"/>
    <mergeCell ref="AG16:AG20"/>
    <mergeCell ref="AD16:AD20"/>
    <mergeCell ref="AH16:AH20"/>
    <mergeCell ref="AK4:AM4"/>
    <mergeCell ref="AK5:AM8"/>
    <mergeCell ref="AH4:AJ4"/>
    <mergeCell ref="AH5:AJ8"/>
    <mergeCell ref="C8:F8"/>
    <mergeCell ref="K8:V8"/>
    <mergeCell ref="C6:F6"/>
    <mergeCell ref="C5:F5"/>
    <mergeCell ref="C4:F4"/>
    <mergeCell ref="AA16:AA20"/>
    <mergeCell ref="R17:R20"/>
    <mergeCell ref="T17:T20"/>
    <mergeCell ref="S17:S20"/>
    <mergeCell ref="K16:K20"/>
    <mergeCell ref="N17:N20"/>
    <mergeCell ref="O17:O20"/>
    <mergeCell ref="P17:P20"/>
    <mergeCell ref="Q17:Q20"/>
    <mergeCell ref="Z16:Z20"/>
    <mergeCell ref="V16:V20"/>
    <mergeCell ref="W16:W20"/>
    <mergeCell ref="X16:X20"/>
    <mergeCell ref="Y16:Y20"/>
  </mergeCells>
  <phoneticPr fontId="7" type="noConversion"/>
  <conditionalFormatting sqref="N21:T46">
    <cfRule type="expression" dxfId="1" priority="2" stopIfTrue="1">
      <formula>$C21&lt;&gt;"K"</formula>
    </cfRule>
  </conditionalFormatting>
  <conditionalFormatting sqref="D21:D46">
    <cfRule type="expression" dxfId="0" priority="1">
      <formula>OR(A21="VFD1",A21="VFD2",A21="VFD3",A21="VFD4")=TRUE</formula>
    </cfRule>
  </conditionalFormatting>
  <dataValidations count="8">
    <dataValidation type="decimal" allowBlank="1" showInputMessage="1" showErrorMessage="1" sqref="L21:L46 K21:L46" xr:uid="{00000000-0002-0000-0000-000000000000}">
      <formula1>0</formula1>
      <formula2>1</formula2>
    </dataValidation>
    <dataValidation type="list" allowBlank="1" showInputMessage="1" showErrorMessage="1" sqref="B21:B46" xr:uid="{00000000-0002-0000-0000-000001000000}">
      <formula1>"N,R"</formula1>
    </dataValidation>
    <dataValidation type="list" allowBlank="1" showInputMessage="1" showErrorMessage="1" sqref="AF7" xr:uid="{00000000-0002-0000-0000-000002000000}">
      <formula1>"Pre,Post"</formula1>
    </dataValidation>
    <dataValidation type="list" allowBlank="1" showInputMessage="1" showErrorMessage="1" sqref="O21:O46" xr:uid="{00000000-0002-0000-0000-000003000000}">
      <formula1>KFacilityType</formula1>
    </dataValidation>
    <dataValidation type="list" allowBlank="1" showInputMessage="1" showErrorMessage="1" sqref="A21:A46" xr:uid="{00000000-0002-0000-0000-000004000000}">
      <formula1>"VFD7"</formula1>
    </dataValidation>
    <dataValidation type="list" allowBlank="1" showInputMessage="1" showErrorMessage="1" sqref="D21:D46" xr:uid="{00000000-0002-0000-0000-000005000000}">
      <formula1>IF(OR(A21="VFD1",A21="VFD2",A21="VFD3",A21="VFD4")=TRUE,INDIRECT("HVAC_MotorApplication"),"")</formula1>
    </dataValidation>
    <dataValidation type="list" allowBlank="1" showInputMessage="1" showErrorMessage="1" sqref="C14:E14" xr:uid="{7312E33A-34DB-49F5-9B72-427A4A9706E5}">
      <formula1>"New Construction"</formula1>
    </dataValidation>
    <dataValidation type="decimal" allowBlank="1" showInputMessage="1" showErrorMessage="1" sqref="J21:J46" xr:uid="{08AFB48E-0B7A-4CEA-B90D-FFB7CFA904A3}">
      <formula1>0.5</formula1>
      <formula2>200</formula2>
    </dataValidation>
  </dataValidations>
  <pageMargins left="0.75" right="0.75" top="1" bottom="1" header="0.5" footer="0.5"/>
  <pageSetup scale="78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2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2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2</xdr:col>
                    <xdr:colOff>247650</xdr:colOff>
                    <xdr:row>10</xdr:row>
                    <xdr:rowOff>9525</xdr:rowOff>
                  </from>
                  <to>
                    <xdr:col>3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2</xdr:col>
                    <xdr:colOff>247650</xdr:colOff>
                    <xdr:row>11</xdr:row>
                    <xdr:rowOff>9525</xdr:rowOff>
                  </from>
                  <to>
                    <xdr:col>3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10</xdr:row>
                    <xdr:rowOff>9525</xdr:rowOff>
                  </from>
                  <to>
                    <xdr:col>3</xdr:col>
                    <xdr:colOff>1314450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1238250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12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140625" bestFit="1" customWidth="1"/>
    <col min="2" max="2" width="34.28515625" bestFit="1" customWidth="1"/>
    <col min="3" max="3" width="18.28515625" customWidth="1"/>
    <col min="4" max="4" width="58.28515625" bestFit="1" customWidth="1"/>
    <col min="5" max="5" width="10.42578125" bestFit="1" customWidth="1"/>
  </cols>
  <sheetData>
    <row r="1" spans="1:5" x14ac:dyDescent="0.2">
      <c r="A1" s="29" t="s">
        <v>103</v>
      </c>
      <c r="B1" s="29" t="s">
        <v>104</v>
      </c>
      <c r="C1" s="29" t="s">
        <v>102</v>
      </c>
      <c r="D1" s="30" t="s">
        <v>67</v>
      </c>
      <c r="E1" s="30" t="s">
        <v>70</v>
      </c>
    </row>
    <row r="2" spans="1:5" x14ac:dyDescent="0.2">
      <c r="A2" s="33" t="s">
        <v>105</v>
      </c>
      <c r="B2" s="31" t="s">
        <v>113</v>
      </c>
      <c r="C2" s="32" t="s">
        <v>48</v>
      </c>
      <c r="D2" s="34" t="s">
        <v>65</v>
      </c>
      <c r="E2" s="32">
        <v>84</v>
      </c>
    </row>
    <row r="3" spans="1:5" x14ac:dyDescent="0.2">
      <c r="A3" s="33" t="s">
        <v>106</v>
      </c>
      <c r="B3" s="31" t="s">
        <v>113</v>
      </c>
      <c r="C3" s="32" t="s">
        <v>49</v>
      </c>
      <c r="D3" s="34" t="s">
        <v>64</v>
      </c>
      <c r="E3" s="32">
        <v>84</v>
      </c>
    </row>
    <row r="4" spans="1:5" x14ac:dyDescent="0.2">
      <c r="A4" s="33" t="s">
        <v>107</v>
      </c>
      <c r="B4" s="31" t="s">
        <v>114</v>
      </c>
      <c r="C4" s="32" t="s">
        <v>50</v>
      </c>
      <c r="D4" s="34" t="s">
        <v>63</v>
      </c>
      <c r="E4" s="32">
        <v>431</v>
      </c>
    </row>
    <row r="5" spans="1:5" x14ac:dyDescent="0.2">
      <c r="A5" s="33" t="s">
        <v>108</v>
      </c>
      <c r="B5" s="31" t="s">
        <v>114</v>
      </c>
      <c r="C5" s="32" t="s">
        <v>51</v>
      </c>
      <c r="D5" s="34" t="s">
        <v>62</v>
      </c>
      <c r="E5" s="32">
        <v>431</v>
      </c>
    </row>
    <row r="6" spans="1:5" x14ac:dyDescent="0.2">
      <c r="A6" s="33" t="s">
        <v>109</v>
      </c>
      <c r="B6" s="31" t="s">
        <v>55</v>
      </c>
      <c r="C6" s="32" t="s">
        <v>55</v>
      </c>
      <c r="D6" s="34" t="s">
        <v>59</v>
      </c>
      <c r="E6" s="32">
        <v>453</v>
      </c>
    </row>
    <row r="7" spans="1:5" x14ac:dyDescent="0.2">
      <c r="A7" s="33" t="s">
        <v>110</v>
      </c>
      <c r="B7" s="31" t="s">
        <v>68</v>
      </c>
      <c r="C7" s="32" t="s">
        <v>68</v>
      </c>
      <c r="D7" s="34" t="s">
        <v>57</v>
      </c>
      <c r="E7" s="32">
        <v>85</v>
      </c>
    </row>
    <row r="8" spans="1:5" x14ac:dyDescent="0.2">
      <c r="A8" s="33" t="s">
        <v>111</v>
      </c>
      <c r="B8" s="31" t="s">
        <v>6</v>
      </c>
      <c r="C8" s="32" t="s">
        <v>6</v>
      </c>
      <c r="D8" s="34" t="s">
        <v>56</v>
      </c>
      <c r="E8" s="32">
        <v>86</v>
      </c>
    </row>
    <row r="9" spans="1:5" x14ac:dyDescent="0.2">
      <c r="A9" s="33" t="s">
        <v>112</v>
      </c>
      <c r="B9" s="31" t="s">
        <v>54</v>
      </c>
      <c r="C9" s="32" t="s">
        <v>54</v>
      </c>
      <c r="D9" s="34" t="s">
        <v>69</v>
      </c>
      <c r="E9" s="32">
        <v>454</v>
      </c>
    </row>
    <row r="10" spans="1:5" x14ac:dyDescent="0.2">
      <c r="A10" s="33" t="s">
        <v>116</v>
      </c>
      <c r="B10" s="31" t="s">
        <v>115</v>
      </c>
      <c r="C10" s="32" t="s">
        <v>53</v>
      </c>
      <c r="D10" s="34" t="s">
        <v>60</v>
      </c>
      <c r="E10" s="32">
        <v>452</v>
      </c>
    </row>
    <row r="11" spans="1:5" x14ac:dyDescent="0.2">
      <c r="A11" s="33" t="s">
        <v>117</v>
      </c>
      <c r="B11" s="31" t="s">
        <v>115</v>
      </c>
      <c r="C11" s="32" t="s">
        <v>52</v>
      </c>
      <c r="D11" s="34" t="s">
        <v>61</v>
      </c>
      <c r="E11" s="32">
        <v>452</v>
      </c>
    </row>
    <row r="12" spans="1:5" x14ac:dyDescent="0.2">
      <c r="A12" s="33" t="s">
        <v>118</v>
      </c>
      <c r="B12" s="31" t="s">
        <v>45</v>
      </c>
      <c r="C12" s="32" t="s">
        <v>45</v>
      </c>
      <c r="D12" s="34" t="s">
        <v>58</v>
      </c>
      <c r="E12" s="32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27"/>
  <sheetViews>
    <sheetView workbookViewId="0"/>
  </sheetViews>
  <sheetFormatPr defaultRowHeight="12.75" x14ac:dyDescent="0.2"/>
  <cols>
    <col min="1" max="1" width="12" bestFit="1" customWidth="1"/>
    <col min="2" max="2" width="56.85546875" bestFit="1" customWidth="1"/>
    <col min="3" max="3" width="10.7109375" bestFit="1" customWidth="1"/>
    <col min="4" max="4" width="11.7109375" bestFit="1" customWidth="1"/>
    <col min="5" max="5" width="12.28515625" bestFit="1" customWidth="1"/>
    <col min="6" max="6" width="5.28515625" customWidth="1"/>
    <col min="7" max="7" width="46.28515625" customWidth="1"/>
    <col min="8" max="8" width="9.42578125" bestFit="1" customWidth="1"/>
    <col min="9" max="9" width="8.28515625" bestFit="1" customWidth="1"/>
    <col min="11" max="11" width="11.28515625" bestFit="1" customWidth="1"/>
    <col min="12" max="14" width="6.42578125" customWidth="1"/>
    <col min="15" max="16" width="9.85546875" bestFit="1" customWidth="1"/>
    <col min="18" max="18" width="10.28515625" style="1" bestFit="1" customWidth="1"/>
    <col min="19" max="19" width="8.7109375" style="1" bestFit="1" customWidth="1"/>
  </cols>
  <sheetData>
    <row r="1" spans="1:19" ht="63.75" x14ac:dyDescent="0.2">
      <c r="A1" s="17" t="s">
        <v>66</v>
      </c>
      <c r="B1" s="17" t="s">
        <v>67</v>
      </c>
      <c r="C1" s="17" t="s">
        <v>70</v>
      </c>
      <c r="D1" s="17" t="s">
        <v>99</v>
      </c>
      <c r="E1" s="24" t="s">
        <v>100</v>
      </c>
      <c r="G1" s="13" t="s">
        <v>123</v>
      </c>
      <c r="H1" s="13" t="s">
        <v>124</v>
      </c>
      <c r="I1" s="13" t="s">
        <v>125</v>
      </c>
      <c r="K1" s="25" t="s">
        <v>71</v>
      </c>
      <c r="L1" s="25" t="s">
        <v>73</v>
      </c>
      <c r="M1" s="25" t="s">
        <v>84</v>
      </c>
      <c r="N1" s="25" t="s">
        <v>85</v>
      </c>
      <c r="O1" s="25" t="s">
        <v>76</v>
      </c>
      <c r="P1" s="25" t="s">
        <v>77</v>
      </c>
      <c r="R1" s="28" t="s">
        <v>97</v>
      </c>
      <c r="S1" s="28" t="s">
        <v>98</v>
      </c>
    </row>
    <row r="2" spans="1:19" ht="14.25" x14ac:dyDescent="0.2">
      <c r="A2" s="16" t="s">
        <v>48</v>
      </c>
      <c r="B2" s="15" t="s">
        <v>65</v>
      </c>
      <c r="C2" s="15">
        <v>84</v>
      </c>
      <c r="D2" s="15">
        <v>5</v>
      </c>
      <c r="E2" s="15">
        <v>50</v>
      </c>
      <c r="G2" s="51" t="s">
        <v>119</v>
      </c>
      <c r="H2" s="15">
        <v>2033</v>
      </c>
      <c r="I2" s="15">
        <v>0.28599999999999998</v>
      </c>
      <c r="K2" s="14" t="s">
        <v>78</v>
      </c>
      <c r="L2" s="26">
        <v>5250</v>
      </c>
      <c r="M2" s="26">
        <v>824</v>
      </c>
      <c r="N2" s="26">
        <v>2792</v>
      </c>
      <c r="O2" s="27">
        <v>0.56799999999999995</v>
      </c>
      <c r="P2" s="27">
        <v>0.29499999999999998</v>
      </c>
      <c r="R2" s="22">
        <v>0.5</v>
      </c>
      <c r="S2" s="23">
        <v>50</v>
      </c>
    </row>
    <row r="3" spans="1:19" ht="14.25" x14ac:dyDescent="0.2">
      <c r="A3" s="16" t="s">
        <v>49</v>
      </c>
      <c r="B3" s="15" t="s">
        <v>64</v>
      </c>
      <c r="C3" s="15">
        <v>84</v>
      </c>
      <c r="D3" s="15">
        <v>5</v>
      </c>
      <c r="E3" s="15">
        <v>50</v>
      </c>
      <c r="G3" s="14" t="s">
        <v>120</v>
      </c>
      <c r="H3" s="15">
        <v>1788</v>
      </c>
      <c r="I3" s="15">
        <v>0.29699999999999999</v>
      </c>
      <c r="K3" s="14" t="s">
        <v>79</v>
      </c>
      <c r="L3" s="26">
        <v>8736</v>
      </c>
      <c r="M3" s="26">
        <v>420</v>
      </c>
      <c r="N3" s="26">
        <v>1420</v>
      </c>
      <c r="O3" s="27">
        <v>0.61799999999999999</v>
      </c>
      <c r="P3" s="27">
        <v>0.33</v>
      </c>
      <c r="R3" s="22">
        <v>1</v>
      </c>
      <c r="S3" s="23">
        <v>75</v>
      </c>
    </row>
    <row r="4" spans="1:19" ht="14.25" x14ac:dyDescent="0.2">
      <c r="A4" s="16" t="s">
        <v>50</v>
      </c>
      <c r="B4" s="15" t="s">
        <v>63</v>
      </c>
      <c r="C4" s="15">
        <v>431</v>
      </c>
      <c r="D4" s="15">
        <v>0.5</v>
      </c>
      <c r="E4" s="15">
        <v>50</v>
      </c>
      <c r="G4" s="14" t="s">
        <v>121</v>
      </c>
      <c r="H4" s="15">
        <v>2033</v>
      </c>
      <c r="I4" s="15">
        <v>0.28599999999999998</v>
      </c>
      <c r="K4" s="14" t="s">
        <v>80</v>
      </c>
      <c r="L4" s="26">
        <v>5824</v>
      </c>
      <c r="M4" s="26">
        <v>1094</v>
      </c>
      <c r="N4" s="26">
        <v>3691</v>
      </c>
      <c r="O4" s="27">
        <v>0.55200000000000005</v>
      </c>
      <c r="P4" s="27">
        <v>0.29499999999999998</v>
      </c>
      <c r="R4" s="22">
        <v>2</v>
      </c>
      <c r="S4" s="23">
        <v>100</v>
      </c>
    </row>
    <row r="5" spans="1:19" ht="14.25" x14ac:dyDescent="0.2">
      <c r="A5" s="16" t="s">
        <v>51</v>
      </c>
      <c r="B5" s="15" t="s">
        <v>62</v>
      </c>
      <c r="C5" s="15">
        <v>431</v>
      </c>
      <c r="D5" s="15">
        <v>0.5</v>
      </c>
      <c r="E5" s="15">
        <v>50</v>
      </c>
      <c r="G5" s="14" t="s">
        <v>59</v>
      </c>
      <c r="H5" s="15">
        <v>290</v>
      </c>
      <c r="I5" s="15">
        <v>-2.5000000000000001E-2</v>
      </c>
      <c r="K5" s="18" t="s">
        <v>81</v>
      </c>
      <c r="L5" s="26">
        <v>5824</v>
      </c>
      <c r="M5" s="26">
        <v>989</v>
      </c>
      <c r="N5" s="26">
        <v>3369</v>
      </c>
      <c r="O5" s="27">
        <v>0.59699999999999998</v>
      </c>
      <c r="P5" s="27">
        <v>0.32</v>
      </c>
      <c r="R5" s="22">
        <v>3</v>
      </c>
      <c r="S5" s="23">
        <v>200</v>
      </c>
    </row>
    <row r="6" spans="1:19" ht="14.25" x14ac:dyDescent="0.2">
      <c r="A6" s="16" t="s">
        <v>55</v>
      </c>
      <c r="B6" s="15" t="s">
        <v>59</v>
      </c>
      <c r="C6" s="15">
        <v>453</v>
      </c>
      <c r="D6" s="15">
        <v>10</v>
      </c>
      <c r="E6" s="15">
        <v>50</v>
      </c>
      <c r="G6" s="14" t="s">
        <v>57</v>
      </c>
      <c r="H6" s="15">
        <v>1633</v>
      </c>
      <c r="I6" s="15">
        <v>0.185</v>
      </c>
      <c r="K6" s="18" t="s">
        <v>82</v>
      </c>
      <c r="L6" s="26">
        <v>5250</v>
      </c>
      <c r="M6" s="26">
        <f>AVERAGE(M2:M5)</f>
        <v>831.75</v>
      </c>
      <c r="N6" s="26">
        <f>AVERAGE(N2:N5)</f>
        <v>2818</v>
      </c>
      <c r="O6" s="27">
        <v>0.58399999999999996</v>
      </c>
      <c r="P6" s="27">
        <v>0.31</v>
      </c>
      <c r="R6" s="22">
        <v>4</v>
      </c>
      <c r="S6" s="23">
        <v>300</v>
      </c>
    </row>
    <row r="7" spans="1:19" ht="14.25" x14ac:dyDescent="0.2">
      <c r="A7" s="16" t="s">
        <v>68</v>
      </c>
      <c r="B7" s="15" t="s">
        <v>57</v>
      </c>
      <c r="C7" s="15">
        <v>85</v>
      </c>
      <c r="D7" s="15">
        <v>20</v>
      </c>
      <c r="E7" s="15">
        <v>50</v>
      </c>
      <c r="G7" s="14" t="s">
        <v>56</v>
      </c>
      <c r="H7" s="15">
        <v>968</v>
      </c>
      <c r="I7" s="15">
        <v>0.14599999999999999</v>
      </c>
      <c r="R7" s="22">
        <v>5</v>
      </c>
      <c r="S7" s="23">
        <v>900</v>
      </c>
    </row>
    <row r="8" spans="1:19" ht="14.25" x14ac:dyDescent="0.2">
      <c r="A8" s="16" t="s">
        <v>6</v>
      </c>
      <c r="B8" s="15" t="s">
        <v>56</v>
      </c>
      <c r="C8" s="15">
        <v>86</v>
      </c>
      <c r="D8" s="15">
        <v>25</v>
      </c>
      <c r="E8" s="15">
        <v>200</v>
      </c>
      <c r="G8" s="51" t="s">
        <v>69</v>
      </c>
      <c r="H8" s="15">
        <v>1588</v>
      </c>
      <c r="I8" s="15">
        <v>0.498</v>
      </c>
      <c r="R8" s="22">
        <v>7.5</v>
      </c>
      <c r="S8" s="23">
        <v>1000</v>
      </c>
    </row>
    <row r="9" spans="1:19" ht="14.25" x14ac:dyDescent="0.2">
      <c r="A9" s="16" t="s">
        <v>54</v>
      </c>
      <c r="B9" s="14" t="s">
        <v>69</v>
      </c>
      <c r="C9" s="18">
        <v>454</v>
      </c>
      <c r="D9" s="14">
        <v>5</v>
      </c>
      <c r="E9" s="18">
        <v>50</v>
      </c>
      <c r="G9" s="15" t="s">
        <v>60</v>
      </c>
      <c r="H9" s="15">
        <v>1788</v>
      </c>
      <c r="I9" s="15">
        <v>0.29699999999999999</v>
      </c>
      <c r="R9" s="22">
        <v>10</v>
      </c>
      <c r="S9" s="23">
        <v>1100</v>
      </c>
    </row>
    <row r="10" spans="1:19" ht="14.25" x14ac:dyDescent="0.2">
      <c r="A10" s="16" t="s">
        <v>53</v>
      </c>
      <c r="B10" s="15" t="s">
        <v>60</v>
      </c>
      <c r="C10" s="15">
        <v>452</v>
      </c>
      <c r="D10" s="15">
        <v>5</v>
      </c>
      <c r="E10" s="15">
        <v>50</v>
      </c>
      <c r="G10" s="15" t="s">
        <v>61</v>
      </c>
      <c r="H10" s="15">
        <v>1788</v>
      </c>
      <c r="I10" s="15">
        <v>0.29699999999999999</v>
      </c>
      <c r="R10" s="22">
        <v>15</v>
      </c>
      <c r="S10" s="23">
        <v>1200</v>
      </c>
    </row>
    <row r="11" spans="1:19" ht="14.25" x14ac:dyDescent="0.2">
      <c r="A11" s="16" t="s">
        <v>52</v>
      </c>
      <c r="B11" s="15" t="s">
        <v>61</v>
      </c>
      <c r="C11" s="15">
        <v>452</v>
      </c>
      <c r="D11" s="15">
        <v>5</v>
      </c>
      <c r="E11" s="15">
        <v>50</v>
      </c>
      <c r="G11" s="14" t="s">
        <v>122</v>
      </c>
      <c r="H11" s="15" t="s">
        <v>38</v>
      </c>
      <c r="I11" s="15" t="s">
        <v>38</v>
      </c>
      <c r="R11" s="22">
        <v>20</v>
      </c>
      <c r="S11" s="23">
        <v>1300</v>
      </c>
    </row>
    <row r="12" spans="1:19" ht="14.25" x14ac:dyDescent="0.2">
      <c r="A12" s="16" t="s">
        <v>45</v>
      </c>
      <c r="B12" s="15" t="s">
        <v>58</v>
      </c>
      <c r="C12" s="15">
        <v>455</v>
      </c>
      <c r="D12" s="15">
        <v>0.5</v>
      </c>
      <c r="E12" s="15">
        <v>50</v>
      </c>
      <c r="R12" s="22">
        <v>25</v>
      </c>
      <c r="S12" s="23">
        <v>1400</v>
      </c>
    </row>
    <row r="13" spans="1:19" x14ac:dyDescent="0.2">
      <c r="R13" s="22">
        <v>30</v>
      </c>
      <c r="S13" s="23">
        <v>1500</v>
      </c>
    </row>
    <row r="14" spans="1:19" x14ac:dyDescent="0.2">
      <c r="R14" s="22">
        <v>40</v>
      </c>
      <c r="S14" s="23">
        <v>2500</v>
      </c>
    </row>
    <row r="15" spans="1:19" x14ac:dyDescent="0.2">
      <c r="R15" s="22">
        <v>50</v>
      </c>
      <c r="S15" s="23">
        <v>3000</v>
      </c>
    </row>
    <row r="16" spans="1:19" x14ac:dyDescent="0.2">
      <c r="G16" s="1"/>
      <c r="J16" s="48"/>
      <c r="K16" s="48"/>
      <c r="R16" s="22">
        <v>60</v>
      </c>
      <c r="S16" s="23">
        <v>3500</v>
      </c>
    </row>
    <row r="17" spans="3:19" x14ac:dyDescent="0.2">
      <c r="K17" s="48"/>
      <c r="R17" s="22">
        <v>75</v>
      </c>
      <c r="S17" s="23">
        <v>4000</v>
      </c>
    </row>
    <row r="18" spans="3:19" x14ac:dyDescent="0.2">
      <c r="K18" s="48"/>
      <c r="R18" s="22">
        <v>100</v>
      </c>
      <c r="S18" s="23">
        <v>5000</v>
      </c>
    </row>
    <row r="19" spans="3:19" x14ac:dyDescent="0.2">
      <c r="K19" s="48"/>
      <c r="R19" s="22">
        <v>200</v>
      </c>
      <c r="S19" s="23">
        <v>7000</v>
      </c>
    </row>
    <row r="20" spans="3:19" x14ac:dyDescent="0.2">
      <c r="C20" s="48"/>
      <c r="D20" s="48"/>
      <c r="E20" s="49"/>
      <c r="K20" s="48"/>
    </row>
    <row r="21" spans="3:19" x14ac:dyDescent="0.2">
      <c r="C21" s="48"/>
      <c r="D21" s="48"/>
      <c r="E21" s="49"/>
      <c r="K21" s="48"/>
    </row>
    <row r="22" spans="3:19" x14ac:dyDescent="0.2">
      <c r="C22" s="48"/>
      <c r="D22" s="48"/>
      <c r="E22" s="49"/>
      <c r="J22" s="48"/>
      <c r="K22" s="48"/>
    </row>
    <row r="23" spans="3:19" x14ac:dyDescent="0.2">
      <c r="C23" s="48"/>
      <c r="D23" s="48"/>
      <c r="E23" s="49"/>
      <c r="J23" s="48"/>
      <c r="K23" s="48"/>
    </row>
    <row r="24" spans="3:19" x14ac:dyDescent="0.2">
      <c r="C24" s="48"/>
      <c r="D24" s="48"/>
      <c r="E24" s="49"/>
      <c r="J24" s="48"/>
      <c r="K24" s="48"/>
    </row>
    <row r="25" spans="3:19" x14ac:dyDescent="0.2">
      <c r="C25" s="48"/>
      <c r="D25" s="48"/>
      <c r="E25" s="49"/>
      <c r="J25" s="48"/>
      <c r="K25" s="48"/>
    </row>
    <row r="26" spans="3:19" ht="13.5" x14ac:dyDescent="0.2">
      <c r="C26" s="48"/>
      <c r="D26" s="48"/>
      <c r="E26" s="49"/>
      <c r="J26" s="50"/>
      <c r="K26" s="48"/>
    </row>
    <row r="27" spans="3:19" x14ac:dyDescent="0.2">
      <c r="J27" s="4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27"/>
  <sheetViews>
    <sheetView workbookViewId="0">
      <selection activeCell="E30" sqref="E30"/>
    </sheetView>
  </sheetViews>
  <sheetFormatPr defaultColWidth="6.7109375"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1" t="s">
        <v>17</v>
      </c>
      <c r="B1" t="s">
        <v>1</v>
      </c>
      <c r="C1" t="s">
        <v>2</v>
      </c>
      <c r="D1" t="s">
        <v>18</v>
      </c>
      <c r="E1" s="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s="1" t="s">
        <v>27</v>
      </c>
      <c r="N1" s="1" t="s">
        <v>28</v>
      </c>
      <c r="O1" t="s">
        <v>29</v>
      </c>
      <c r="P1" s="1" t="s">
        <v>30</v>
      </c>
      <c r="Q1" t="s">
        <v>31</v>
      </c>
      <c r="R1" t="s">
        <v>32</v>
      </c>
      <c r="S1" s="48" t="s">
        <v>139</v>
      </c>
      <c r="T1" s="48" t="s">
        <v>140</v>
      </c>
      <c r="U1" s="48" t="s">
        <v>141</v>
      </c>
      <c r="V1" s="48" t="s">
        <v>142</v>
      </c>
      <c r="W1" s="48" t="s">
        <v>147</v>
      </c>
      <c r="X1" s="48" t="s">
        <v>148</v>
      </c>
      <c r="Y1" s="48" t="s">
        <v>143</v>
      </c>
    </row>
    <row r="2" spans="1:25" x14ac:dyDescent="0.2">
      <c r="A2" t="str">
        <f>IF(ISBLANK(Worksheet!U21)=FALSE,VLOOKUP(Worksheet!C21,VFDTable,3,FALSE),"")</f>
        <v/>
      </c>
      <c r="B2">
        <f>Worksheet!E21</f>
        <v>0</v>
      </c>
      <c r="C2">
        <f>Worksheet!F21</f>
        <v>0</v>
      </c>
      <c r="D2">
        <f>Worksheet!J21</f>
        <v>0</v>
      </c>
      <c r="E2" s="1" t="s">
        <v>33</v>
      </c>
      <c r="H2">
        <f>Worksheet!W21</f>
        <v>0</v>
      </c>
      <c r="I2" t="str">
        <f>IF(ISBLANK(Worksheet!U21)=FALSE,Worksheet!U21,"")</f>
        <v/>
      </c>
      <c r="J2" s="52">
        <f>IF(H2=0,0,Worksheet!AA21/I2)</f>
        <v>0</v>
      </c>
      <c r="K2" s="53">
        <f>IF(H2=0,0,Worksheet!AE21/I2)</f>
        <v>0</v>
      </c>
      <c r="L2">
        <f>J2*15</f>
        <v>0</v>
      </c>
      <c r="M2">
        <f>IF(H2=0,0,Worksheet!AG21/I2)</f>
        <v>0</v>
      </c>
      <c r="N2">
        <f>M2*15</f>
        <v>0</v>
      </c>
      <c r="O2">
        <f>Worksheet!K21</f>
        <v>0</v>
      </c>
      <c r="P2" t="s">
        <v>4</v>
      </c>
      <c r="R2" t="str">
        <f>IF(ISBLANK(Worksheet!V21)=FALSE,Worksheet!V21,"")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IF(Worksheet!$C$11=TRUE,"Y","N")</f>
        <v>N</v>
      </c>
      <c r="V2" t="str">
        <f>IF(Worksheet!$C$12=TRUE,"Y","N")</f>
        <v>N</v>
      </c>
      <c r="W2" t="str">
        <f>IF(Worksheet!$D$11=TRUE,"Y","N")</f>
        <v>N</v>
      </c>
      <c r="X2" t="str">
        <f>IF(Worksheet!$D$12=TRUE,"Y","N")</f>
        <v>N</v>
      </c>
      <c r="Y2">
        <f>IFERROR(Worksheet!X21,"")</f>
        <v>0</v>
      </c>
    </row>
    <row r="3" spans="1:25" x14ac:dyDescent="0.2">
      <c r="A3" t="str">
        <f>IF(ISBLANK(Worksheet!U22)=FALSE,VLOOKUP(Worksheet!C22,VFDTable,3,FALSE),"")</f>
        <v/>
      </c>
      <c r="B3">
        <f>Worksheet!E22</f>
        <v>0</v>
      </c>
      <c r="C3">
        <f>Worksheet!F22</f>
        <v>0</v>
      </c>
      <c r="D3">
        <f>Worksheet!J22</f>
        <v>0</v>
      </c>
      <c r="E3" s="1" t="s">
        <v>33</v>
      </c>
      <c r="H3">
        <f>Worksheet!W22</f>
        <v>0</v>
      </c>
      <c r="I3" t="str">
        <f>IF(ISBLANK(Worksheet!U22)=FALSE,Worksheet!U22,"")</f>
        <v/>
      </c>
      <c r="J3" s="52">
        <f>IF(H3=0,0,Worksheet!AA22/I3)</f>
        <v>0</v>
      </c>
      <c r="K3" s="53">
        <f>IF(H3=0,0,Worksheet!AE22/I3)</f>
        <v>0</v>
      </c>
      <c r="L3">
        <f t="shared" ref="L3:L27" si="0">J3*15</f>
        <v>0</v>
      </c>
      <c r="M3">
        <f>IF(H3=0,0,Worksheet!AG22/I3)</f>
        <v>0</v>
      </c>
      <c r="N3">
        <f t="shared" ref="N3:N27" si="1">M3*15</f>
        <v>0</v>
      </c>
      <c r="O3">
        <f>Worksheet!K22</f>
        <v>0</v>
      </c>
      <c r="P3" t="s">
        <v>4</v>
      </c>
      <c r="R3" t="str">
        <f>IF(ISBLANK(Worksheet!V22)=FALSE,Worksheet!V22,"")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IF(Worksheet!$C$11=TRUE,"Y","N")</f>
        <v>N</v>
      </c>
      <c r="V3" t="str">
        <f>IF(Worksheet!$C$12=TRUE,"Y","N")</f>
        <v>N</v>
      </c>
      <c r="W3" t="str">
        <f>IF(Worksheet!$D$11=TRUE,"Y","N")</f>
        <v>N</v>
      </c>
      <c r="X3" t="str">
        <f>IF(Worksheet!$D$12=TRUE,"Y","N")</f>
        <v>N</v>
      </c>
      <c r="Y3">
        <f>IFERROR(Worksheet!X22,"")</f>
        <v>0</v>
      </c>
    </row>
    <row r="4" spans="1:25" x14ac:dyDescent="0.2">
      <c r="A4" t="str">
        <f>IF(ISBLANK(Worksheet!U23)=FALSE,VLOOKUP(Worksheet!C23,VFDTable,3,FALSE),"")</f>
        <v/>
      </c>
      <c r="B4">
        <f>Worksheet!E23</f>
        <v>0</v>
      </c>
      <c r="C4">
        <f>Worksheet!F23</f>
        <v>0</v>
      </c>
      <c r="D4">
        <f>Worksheet!J23</f>
        <v>0</v>
      </c>
      <c r="E4" s="1" t="s">
        <v>33</v>
      </c>
      <c r="H4">
        <f>Worksheet!W23</f>
        <v>0</v>
      </c>
      <c r="I4" t="str">
        <f>IF(ISBLANK(Worksheet!U23)=FALSE,Worksheet!U23,"")</f>
        <v/>
      </c>
      <c r="J4" s="52">
        <f>IF(H4=0,0,Worksheet!AA23/I4)</f>
        <v>0</v>
      </c>
      <c r="K4" s="53">
        <f>IF(H4=0,0,Worksheet!AE23/I4)</f>
        <v>0</v>
      </c>
      <c r="L4">
        <f t="shared" si="0"/>
        <v>0</v>
      </c>
      <c r="M4">
        <f>IF(H4=0,0,Worksheet!AG23/I4)</f>
        <v>0</v>
      </c>
      <c r="N4">
        <f t="shared" si="1"/>
        <v>0</v>
      </c>
      <c r="O4">
        <f>Worksheet!K23</f>
        <v>0</v>
      </c>
      <c r="P4" t="s">
        <v>4</v>
      </c>
      <c r="R4" t="str">
        <f>IF(ISBLANK(Worksheet!V23)=FALSE,Worksheet!V23,"")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IF(Worksheet!$C$11=TRUE,"Y","N")</f>
        <v>N</v>
      </c>
      <c r="V4" t="str">
        <f>IF(Worksheet!$C$12=TRUE,"Y","N")</f>
        <v>N</v>
      </c>
      <c r="W4" t="str">
        <f>IF(Worksheet!$D$11=TRUE,"Y","N")</f>
        <v>N</v>
      </c>
      <c r="X4" t="str">
        <f>IF(Worksheet!$D$12=TRUE,"Y","N")</f>
        <v>N</v>
      </c>
      <c r="Y4">
        <f>IFERROR(Worksheet!X23,"")</f>
        <v>0</v>
      </c>
    </row>
    <row r="5" spans="1:25" x14ac:dyDescent="0.2">
      <c r="A5" t="str">
        <f>IF(ISBLANK(Worksheet!U24)=FALSE,VLOOKUP(Worksheet!C24,VFDTable,3,FALSE),"")</f>
        <v/>
      </c>
      <c r="B5">
        <f>Worksheet!E24</f>
        <v>0</v>
      </c>
      <c r="C5">
        <f>Worksheet!F24</f>
        <v>0</v>
      </c>
      <c r="D5">
        <f>Worksheet!J24</f>
        <v>0</v>
      </c>
      <c r="E5" s="1" t="s">
        <v>33</v>
      </c>
      <c r="H5">
        <f>Worksheet!W24</f>
        <v>0</v>
      </c>
      <c r="I5" t="str">
        <f>IF(ISBLANK(Worksheet!U24)=FALSE,Worksheet!U24,"")</f>
        <v/>
      </c>
      <c r="J5" s="52">
        <f>IF(H5=0,0,Worksheet!AA24/I5)</f>
        <v>0</v>
      </c>
      <c r="K5" s="53">
        <f>IF(H5=0,0,Worksheet!AE24/I5)</f>
        <v>0</v>
      </c>
      <c r="L5">
        <f t="shared" si="0"/>
        <v>0</v>
      </c>
      <c r="M5">
        <f>IF(H5=0,0,Worksheet!AG24/I5)</f>
        <v>0</v>
      </c>
      <c r="N5">
        <f t="shared" si="1"/>
        <v>0</v>
      </c>
      <c r="O5">
        <f>Worksheet!K24</f>
        <v>0</v>
      </c>
      <c r="P5" t="s">
        <v>4</v>
      </c>
      <c r="R5" t="str">
        <f>IF(ISBLANK(Worksheet!V24)=FALSE,Worksheet!V24,"")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IF(Worksheet!$C$11=TRUE,"Y","N")</f>
        <v>N</v>
      </c>
      <c r="V5" t="str">
        <f>IF(Worksheet!$C$12=TRUE,"Y","N")</f>
        <v>N</v>
      </c>
      <c r="W5" t="str">
        <f>IF(Worksheet!$D$11=TRUE,"Y","N")</f>
        <v>N</v>
      </c>
      <c r="X5" t="str">
        <f>IF(Worksheet!$D$12=TRUE,"Y","N")</f>
        <v>N</v>
      </c>
      <c r="Y5">
        <f>IFERROR(Worksheet!X24,"")</f>
        <v>0</v>
      </c>
    </row>
    <row r="6" spans="1:25" x14ac:dyDescent="0.2">
      <c r="A6" t="str">
        <f>IF(ISBLANK(Worksheet!U25)=FALSE,VLOOKUP(Worksheet!C25,VFDTable,3,FALSE),"")</f>
        <v/>
      </c>
      <c r="B6">
        <f>Worksheet!E25</f>
        <v>0</v>
      </c>
      <c r="C6">
        <f>Worksheet!F25</f>
        <v>0</v>
      </c>
      <c r="D6">
        <f>Worksheet!J25</f>
        <v>0</v>
      </c>
      <c r="E6" s="1" t="s">
        <v>33</v>
      </c>
      <c r="H6">
        <f>Worksheet!W25</f>
        <v>0</v>
      </c>
      <c r="I6" t="str">
        <f>IF(ISBLANK(Worksheet!U25)=FALSE,Worksheet!U25,"")</f>
        <v/>
      </c>
      <c r="J6" s="52">
        <f>IF(H6=0,0,Worksheet!AA25/I6)</f>
        <v>0</v>
      </c>
      <c r="K6" s="53">
        <f>IF(H6=0,0,Worksheet!AE25/I6)</f>
        <v>0</v>
      </c>
      <c r="L6" s="54">
        <f t="shared" si="0"/>
        <v>0</v>
      </c>
      <c r="M6">
        <f>IF(H6=0,0,Worksheet!AG25/I6)</f>
        <v>0</v>
      </c>
      <c r="N6">
        <f t="shared" si="1"/>
        <v>0</v>
      </c>
      <c r="O6">
        <f>Worksheet!K25</f>
        <v>0</v>
      </c>
      <c r="P6" t="s">
        <v>4</v>
      </c>
      <c r="R6" t="str">
        <f>IF(ISBLANK(Worksheet!V25)=FALSE,Worksheet!V25,"")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IF(Worksheet!$C$11=TRUE,"Y","N")</f>
        <v>N</v>
      </c>
      <c r="V6" t="str">
        <f>IF(Worksheet!$C$12=TRUE,"Y","N")</f>
        <v>N</v>
      </c>
      <c r="W6" t="str">
        <f>IF(Worksheet!$D$11=TRUE,"Y","N")</f>
        <v>N</v>
      </c>
      <c r="X6" t="str">
        <f>IF(Worksheet!$D$12=TRUE,"Y","N")</f>
        <v>N</v>
      </c>
      <c r="Y6">
        <f>IFERROR(Worksheet!X25,"")</f>
        <v>0</v>
      </c>
    </row>
    <row r="7" spans="1:25" x14ac:dyDescent="0.2">
      <c r="A7" t="str">
        <f>IF(ISBLANK(Worksheet!U26)=FALSE,VLOOKUP(Worksheet!C26,VFDTable,3,FALSE),"")</f>
        <v/>
      </c>
      <c r="B7">
        <f>Worksheet!E26</f>
        <v>0</v>
      </c>
      <c r="C7">
        <f>Worksheet!F26</f>
        <v>0</v>
      </c>
      <c r="D7">
        <f>Worksheet!J26</f>
        <v>0</v>
      </c>
      <c r="E7" s="1" t="s">
        <v>33</v>
      </c>
      <c r="H7">
        <f>Worksheet!W26</f>
        <v>0</v>
      </c>
      <c r="I7" t="str">
        <f>IF(ISBLANK(Worksheet!U26)=FALSE,Worksheet!U26,"")</f>
        <v/>
      </c>
      <c r="J7" s="52">
        <f>IF(H7=0,0,Worksheet!AA26/I7)</f>
        <v>0</v>
      </c>
      <c r="K7" s="53">
        <f>IF(H7=0,0,Worksheet!AE26/I7)</f>
        <v>0</v>
      </c>
      <c r="L7">
        <f t="shared" si="0"/>
        <v>0</v>
      </c>
      <c r="M7">
        <f>IF(H7=0,0,Worksheet!AG26/I7)</f>
        <v>0</v>
      </c>
      <c r="N7">
        <f t="shared" si="1"/>
        <v>0</v>
      </c>
      <c r="O7">
        <f>Worksheet!K26</f>
        <v>0</v>
      </c>
      <c r="P7" t="s">
        <v>4</v>
      </c>
      <c r="R7" t="str">
        <f>IF(ISBLANK(Worksheet!V26)=FALSE,Worksheet!V26,"")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IF(Worksheet!$C$11=TRUE,"Y","N")</f>
        <v>N</v>
      </c>
      <c r="V7" t="str">
        <f>IF(Worksheet!$C$12=TRUE,"Y","N")</f>
        <v>N</v>
      </c>
      <c r="W7" t="str">
        <f>IF(Worksheet!$D$11=TRUE,"Y","N")</f>
        <v>N</v>
      </c>
      <c r="X7" t="str">
        <f>IF(Worksheet!$D$12=TRUE,"Y","N")</f>
        <v>N</v>
      </c>
      <c r="Y7">
        <f>IFERROR(Worksheet!X26,"")</f>
        <v>0</v>
      </c>
    </row>
    <row r="8" spans="1:25" x14ac:dyDescent="0.2">
      <c r="A8" t="str">
        <f>IF(ISBLANK(Worksheet!U27)=FALSE,VLOOKUP(Worksheet!C27,VFDTable,3,FALSE),"")</f>
        <v/>
      </c>
      <c r="B8">
        <f>Worksheet!E27</f>
        <v>0</v>
      </c>
      <c r="C8">
        <f>Worksheet!F27</f>
        <v>0</v>
      </c>
      <c r="D8">
        <f>Worksheet!J27</f>
        <v>0</v>
      </c>
      <c r="E8" s="1" t="s">
        <v>33</v>
      </c>
      <c r="H8">
        <f>Worksheet!W27</f>
        <v>0</v>
      </c>
      <c r="I8" t="str">
        <f>IF(ISBLANK(Worksheet!U27)=FALSE,Worksheet!U27,"")</f>
        <v/>
      </c>
      <c r="J8" s="52">
        <f>IF(H8=0,0,Worksheet!AA27/I8)</f>
        <v>0</v>
      </c>
      <c r="K8" s="53">
        <f>IF(H8=0,0,Worksheet!AE27/I8)</f>
        <v>0</v>
      </c>
      <c r="L8">
        <f t="shared" si="0"/>
        <v>0</v>
      </c>
      <c r="M8">
        <f>IF(H8=0,0,Worksheet!AG27/I8)</f>
        <v>0</v>
      </c>
      <c r="N8">
        <f t="shared" si="1"/>
        <v>0</v>
      </c>
      <c r="O8">
        <f>Worksheet!K27</f>
        <v>0</v>
      </c>
      <c r="P8" t="s">
        <v>4</v>
      </c>
      <c r="R8" t="str">
        <f>IF(ISBLANK(Worksheet!V27)=FALSE,Worksheet!V27,"")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IF(Worksheet!$C$11=TRUE,"Y","N")</f>
        <v>N</v>
      </c>
      <c r="V8" t="str">
        <f>IF(Worksheet!$C$12=TRUE,"Y","N")</f>
        <v>N</v>
      </c>
      <c r="W8" t="str">
        <f>IF(Worksheet!$D$11=TRUE,"Y","N")</f>
        <v>N</v>
      </c>
      <c r="X8" t="str">
        <f>IF(Worksheet!$D$12=TRUE,"Y","N")</f>
        <v>N</v>
      </c>
      <c r="Y8">
        <f>IFERROR(Worksheet!X27,"")</f>
        <v>0</v>
      </c>
    </row>
    <row r="9" spans="1:25" x14ac:dyDescent="0.2">
      <c r="A9" t="str">
        <f>IF(ISBLANK(Worksheet!U28)=FALSE,VLOOKUP(Worksheet!C28,VFDTable,3,FALSE),"")</f>
        <v/>
      </c>
      <c r="B9">
        <f>Worksheet!E28</f>
        <v>0</v>
      </c>
      <c r="C9">
        <f>Worksheet!F28</f>
        <v>0</v>
      </c>
      <c r="D9">
        <f>Worksheet!J28</f>
        <v>0</v>
      </c>
      <c r="E9" s="1" t="s">
        <v>33</v>
      </c>
      <c r="H9">
        <f>Worksheet!W28</f>
        <v>0</v>
      </c>
      <c r="I9" t="str">
        <f>IF(ISBLANK(Worksheet!U28)=FALSE,Worksheet!U28,"")</f>
        <v/>
      </c>
      <c r="J9" s="52">
        <f>IF(H9=0,0,Worksheet!AA28/I9)</f>
        <v>0</v>
      </c>
      <c r="K9" s="53">
        <f>IF(H9=0,0,Worksheet!AE28/I9)</f>
        <v>0</v>
      </c>
      <c r="L9">
        <f t="shared" si="0"/>
        <v>0</v>
      </c>
      <c r="M9">
        <f>IF(H9=0,0,Worksheet!AG28/I9)</f>
        <v>0</v>
      </c>
      <c r="N9">
        <f t="shared" si="1"/>
        <v>0</v>
      </c>
      <c r="O9">
        <f>Worksheet!K28</f>
        <v>0</v>
      </c>
      <c r="P9" t="s">
        <v>4</v>
      </c>
      <c r="R9" t="str">
        <f>IF(ISBLANK(Worksheet!V28)=FALSE,Worksheet!V28,"")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IF(Worksheet!$C$11=TRUE,"Y","N")</f>
        <v>N</v>
      </c>
      <c r="V9" t="str">
        <f>IF(Worksheet!$C$12=TRUE,"Y","N")</f>
        <v>N</v>
      </c>
      <c r="W9" t="str">
        <f>IF(Worksheet!$D$11=TRUE,"Y","N")</f>
        <v>N</v>
      </c>
      <c r="X9" t="str">
        <f>IF(Worksheet!$D$12=TRUE,"Y","N")</f>
        <v>N</v>
      </c>
      <c r="Y9">
        <f>IFERROR(Worksheet!X28,"")</f>
        <v>0</v>
      </c>
    </row>
    <row r="10" spans="1:25" x14ac:dyDescent="0.2">
      <c r="A10" t="str">
        <f>IF(ISBLANK(Worksheet!U29)=FALSE,VLOOKUP(Worksheet!C29,VFDTable,3,FALSE),"")</f>
        <v/>
      </c>
      <c r="B10">
        <f>Worksheet!E29</f>
        <v>0</v>
      </c>
      <c r="C10">
        <f>Worksheet!F29</f>
        <v>0</v>
      </c>
      <c r="D10">
        <f>Worksheet!J29</f>
        <v>0</v>
      </c>
      <c r="E10" s="1" t="s">
        <v>33</v>
      </c>
      <c r="H10">
        <f>Worksheet!W29</f>
        <v>0</v>
      </c>
      <c r="I10" t="str">
        <f>IF(ISBLANK(Worksheet!U29)=FALSE,Worksheet!U29,"")</f>
        <v/>
      </c>
      <c r="J10" s="52">
        <f>IF(H10=0,0,Worksheet!AA29/I10)</f>
        <v>0</v>
      </c>
      <c r="K10" s="53">
        <f>IF(H10=0,0,Worksheet!AE29/I10)</f>
        <v>0</v>
      </c>
      <c r="L10" s="54">
        <f t="shared" si="0"/>
        <v>0</v>
      </c>
      <c r="M10">
        <f>IF(H10=0,0,Worksheet!AG29/I10)</f>
        <v>0</v>
      </c>
      <c r="N10">
        <f t="shared" si="1"/>
        <v>0</v>
      </c>
      <c r="O10">
        <f>Worksheet!K29</f>
        <v>0</v>
      </c>
      <c r="P10" t="s">
        <v>4</v>
      </c>
      <c r="R10" t="str">
        <f>IF(ISBLANK(Worksheet!V29)=FALSE,Worksheet!V29,"")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IF(Worksheet!$C$11=TRUE,"Y","N")</f>
        <v>N</v>
      </c>
      <c r="V10" t="str">
        <f>IF(Worksheet!$C$12=TRUE,"Y","N")</f>
        <v>N</v>
      </c>
      <c r="W10" t="str">
        <f>IF(Worksheet!$D$11=TRUE,"Y","N")</f>
        <v>N</v>
      </c>
      <c r="X10" t="str">
        <f>IF(Worksheet!$D$12=TRUE,"Y","N")</f>
        <v>N</v>
      </c>
      <c r="Y10">
        <f>IFERROR(Worksheet!X29,"")</f>
        <v>0</v>
      </c>
    </row>
    <row r="11" spans="1:25" x14ac:dyDescent="0.2">
      <c r="A11" t="str">
        <f>IF(ISBLANK(Worksheet!U30)=FALSE,VLOOKUP(Worksheet!C30,VFDTable,3,FALSE),"")</f>
        <v/>
      </c>
      <c r="B11">
        <f>Worksheet!E30</f>
        <v>0</v>
      </c>
      <c r="C11">
        <f>Worksheet!F30</f>
        <v>0</v>
      </c>
      <c r="D11">
        <f>Worksheet!J30</f>
        <v>0</v>
      </c>
      <c r="E11" s="1" t="s">
        <v>33</v>
      </c>
      <c r="H11">
        <f>Worksheet!W30</f>
        <v>0</v>
      </c>
      <c r="I11" t="str">
        <f>IF(ISBLANK(Worksheet!U30)=FALSE,Worksheet!U30,"")</f>
        <v/>
      </c>
      <c r="J11" s="52">
        <f>IF(H11=0,0,Worksheet!AA30/I11)</f>
        <v>0</v>
      </c>
      <c r="K11" s="53">
        <f>IF(H11=0,0,Worksheet!AE30/I11)</f>
        <v>0</v>
      </c>
      <c r="L11">
        <f t="shared" si="0"/>
        <v>0</v>
      </c>
      <c r="M11">
        <f>IF(H11=0,0,Worksheet!AG30/I11)</f>
        <v>0</v>
      </c>
      <c r="N11">
        <f t="shared" si="1"/>
        <v>0</v>
      </c>
      <c r="O11">
        <f>Worksheet!K30</f>
        <v>0</v>
      </c>
      <c r="P11" t="s">
        <v>4</v>
      </c>
      <c r="R11" t="str">
        <f>IF(ISBLANK(Worksheet!V30)=FALSE,Worksheet!V30,"")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IF(Worksheet!$C$11=TRUE,"Y","N")</f>
        <v>N</v>
      </c>
      <c r="V11" t="str">
        <f>IF(Worksheet!$C$12=TRUE,"Y","N")</f>
        <v>N</v>
      </c>
      <c r="W11" t="str">
        <f>IF(Worksheet!$D$11=TRUE,"Y","N")</f>
        <v>N</v>
      </c>
      <c r="X11" t="str">
        <f>IF(Worksheet!$D$12=TRUE,"Y","N")</f>
        <v>N</v>
      </c>
      <c r="Y11">
        <f>IFERROR(Worksheet!X30,"")</f>
        <v>0</v>
      </c>
    </row>
    <row r="12" spans="1:25" x14ac:dyDescent="0.2">
      <c r="A12" t="str">
        <f>IF(ISBLANK(Worksheet!U31)=FALSE,VLOOKUP(Worksheet!C31,VFDTable,3,FALSE),"")</f>
        <v/>
      </c>
      <c r="B12">
        <f>Worksheet!E31</f>
        <v>0</v>
      </c>
      <c r="C12">
        <f>Worksheet!F31</f>
        <v>0</v>
      </c>
      <c r="D12">
        <f>Worksheet!J31</f>
        <v>0</v>
      </c>
      <c r="E12" s="1" t="s">
        <v>33</v>
      </c>
      <c r="H12">
        <f>Worksheet!W31</f>
        <v>0</v>
      </c>
      <c r="I12" t="str">
        <f>IF(ISBLANK(Worksheet!U31)=FALSE,Worksheet!U31,"")</f>
        <v/>
      </c>
      <c r="J12" s="52">
        <f>IF(H12=0,0,Worksheet!AA31/I12)</f>
        <v>0</v>
      </c>
      <c r="K12" s="53">
        <f>IF(H12=0,0,Worksheet!AE31/I12)</f>
        <v>0</v>
      </c>
      <c r="L12">
        <f t="shared" si="0"/>
        <v>0</v>
      </c>
      <c r="M12">
        <f>IF(H12=0,0,Worksheet!AG31/I12)</f>
        <v>0</v>
      </c>
      <c r="N12">
        <f t="shared" si="1"/>
        <v>0</v>
      </c>
      <c r="O12">
        <f>Worksheet!K31</f>
        <v>0</v>
      </c>
      <c r="P12" t="s">
        <v>4</v>
      </c>
      <c r="R12" t="str">
        <f>IF(ISBLANK(Worksheet!V31)=FALSE,Worksheet!V31,"")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IF(Worksheet!$C$11=TRUE,"Y","N")</f>
        <v>N</v>
      </c>
      <c r="V12" t="str">
        <f>IF(Worksheet!$C$12=TRUE,"Y","N")</f>
        <v>N</v>
      </c>
      <c r="W12" t="str">
        <f>IF(Worksheet!$D$11=TRUE,"Y","N")</f>
        <v>N</v>
      </c>
      <c r="X12" t="str">
        <f>IF(Worksheet!$D$12=TRUE,"Y","N")</f>
        <v>N</v>
      </c>
      <c r="Y12">
        <f>IFERROR(Worksheet!X31,"")</f>
        <v>0</v>
      </c>
    </row>
    <row r="13" spans="1:25" x14ac:dyDescent="0.2">
      <c r="A13" t="str">
        <f>IF(ISBLANK(Worksheet!U32)=FALSE,VLOOKUP(Worksheet!C32,VFDTable,3,FALSE),"")</f>
        <v/>
      </c>
      <c r="B13">
        <f>Worksheet!E32</f>
        <v>0</v>
      </c>
      <c r="C13">
        <f>Worksheet!F32</f>
        <v>0</v>
      </c>
      <c r="D13">
        <f>Worksheet!J32</f>
        <v>0</v>
      </c>
      <c r="E13" s="1" t="s">
        <v>33</v>
      </c>
      <c r="H13">
        <f>Worksheet!W32</f>
        <v>0</v>
      </c>
      <c r="I13" t="str">
        <f>IF(ISBLANK(Worksheet!U32)=FALSE,Worksheet!U32,"")</f>
        <v/>
      </c>
      <c r="J13" s="52">
        <f>IF(H13=0,0,Worksheet!AA32/I13)</f>
        <v>0</v>
      </c>
      <c r="K13" s="53">
        <f>IF(H13=0,0,Worksheet!AE32/I13)</f>
        <v>0</v>
      </c>
      <c r="L13">
        <f t="shared" si="0"/>
        <v>0</v>
      </c>
      <c r="M13">
        <f>IF(H13=0,0,Worksheet!AG32/I13)</f>
        <v>0</v>
      </c>
      <c r="N13">
        <f t="shared" si="1"/>
        <v>0</v>
      </c>
      <c r="O13">
        <f>Worksheet!K32</f>
        <v>0</v>
      </c>
      <c r="P13" t="s">
        <v>4</v>
      </c>
      <c r="R13" t="str">
        <f>IF(ISBLANK(Worksheet!V32)=FALSE,Worksheet!V32,"")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IF(Worksheet!$C$11=TRUE,"Y","N")</f>
        <v>N</v>
      </c>
      <c r="V13" t="str">
        <f>IF(Worksheet!$C$12=TRUE,"Y","N")</f>
        <v>N</v>
      </c>
      <c r="W13" t="str">
        <f>IF(Worksheet!$D$11=TRUE,"Y","N")</f>
        <v>N</v>
      </c>
      <c r="X13" t="str">
        <f>IF(Worksheet!$D$12=TRUE,"Y","N")</f>
        <v>N</v>
      </c>
      <c r="Y13">
        <f>IFERROR(Worksheet!X32,"")</f>
        <v>0</v>
      </c>
    </row>
    <row r="14" spans="1:25" x14ac:dyDescent="0.2">
      <c r="A14" t="str">
        <f>IF(ISBLANK(Worksheet!U33)=FALSE,VLOOKUP(Worksheet!C33,VFDTable,3,FALSE),"")</f>
        <v/>
      </c>
      <c r="B14">
        <f>Worksheet!E33</f>
        <v>0</v>
      </c>
      <c r="C14">
        <f>Worksheet!F33</f>
        <v>0</v>
      </c>
      <c r="D14">
        <f>Worksheet!J33</f>
        <v>0</v>
      </c>
      <c r="E14" s="1" t="s">
        <v>33</v>
      </c>
      <c r="H14">
        <f>Worksheet!W33</f>
        <v>0</v>
      </c>
      <c r="I14" t="str">
        <f>IF(ISBLANK(Worksheet!U33)=FALSE,Worksheet!U33,"")</f>
        <v/>
      </c>
      <c r="J14" s="52">
        <f>IF(H14=0,0,Worksheet!AA33/I14)</f>
        <v>0</v>
      </c>
      <c r="K14" s="53">
        <f>IF(H14=0,0,Worksheet!AE33/I14)</f>
        <v>0</v>
      </c>
      <c r="L14">
        <f t="shared" si="0"/>
        <v>0</v>
      </c>
      <c r="M14">
        <f>IF(H14=0,0,Worksheet!AG33/I14)</f>
        <v>0</v>
      </c>
      <c r="N14">
        <f t="shared" si="1"/>
        <v>0</v>
      </c>
      <c r="O14">
        <f>Worksheet!K33</f>
        <v>0</v>
      </c>
      <c r="P14" t="s">
        <v>4</v>
      </c>
      <c r="R14" t="str">
        <f>IF(ISBLANK(Worksheet!V33)=FALSE,Worksheet!V33,"")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IF(Worksheet!$C$11=TRUE,"Y","N")</f>
        <v>N</v>
      </c>
      <c r="V14" t="str">
        <f>IF(Worksheet!$C$12=TRUE,"Y","N")</f>
        <v>N</v>
      </c>
      <c r="W14" t="str">
        <f>IF(Worksheet!$D$11=TRUE,"Y","N")</f>
        <v>N</v>
      </c>
      <c r="X14" t="str">
        <f>IF(Worksheet!$D$12=TRUE,"Y","N")</f>
        <v>N</v>
      </c>
      <c r="Y14">
        <f>IFERROR(Worksheet!X33,"")</f>
        <v>0</v>
      </c>
    </row>
    <row r="15" spans="1:25" x14ac:dyDescent="0.2">
      <c r="A15" t="str">
        <f>IF(ISBLANK(Worksheet!U34)=FALSE,VLOOKUP(Worksheet!C34,VFDTable,3,FALSE),"")</f>
        <v/>
      </c>
      <c r="B15">
        <f>Worksheet!E34</f>
        <v>0</v>
      </c>
      <c r="C15">
        <f>Worksheet!F34</f>
        <v>0</v>
      </c>
      <c r="D15">
        <f>Worksheet!J34</f>
        <v>0</v>
      </c>
      <c r="E15" s="1" t="s">
        <v>33</v>
      </c>
      <c r="H15">
        <f>Worksheet!W34</f>
        <v>0</v>
      </c>
      <c r="I15" t="str">
        <f>IF(ISBLANK(Worksheet!U34)=FALSE,Worksheet!U34,"")</f>
        <v/>
      </c>
      <c r="J15" s="52">
        <f>IF(H15=0,0,Worksheet!AA34/I15)</f>
        <v>0</v>
      </c>
      <c r="K15" s="53">
        <f>IF(H15=0,0,Worksheet!AE34/I15)</f>
        <v>0</v>
      </c>
      <c r="L15">
        <f t="shared" si="0"/>
        <v>0</v>
      </c>
      <c r="M15">
        <f>IF(H15=0,0,Worksheet!AG34/I15)</f>
        <v>0</v>
      </c>
      <c r="N15">
        <f t="shared" si="1"/>
        <v>0</v>
      </c>
      <c r="O15">
        <f>Worksheet!K34</f>
        <v>0</v>
      </c>
      <c r="P15" t="s">
        <v>4</v>
      </c>
      <c r="R15" t="str">
        <f>IF(ISBLANK(Worksheet!V34)=FALSE,Worksheet!V34,"")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IF(Worksheet!$C$11=TRUE,"Y","N")</f>
        <v>N</v>
      </c>
      <c r="V15" t="str">
        <f>IF(Worksheet!$C$12=TRUE,"Y","N")</f>
        <v>N</v>
      </c>
      <c r="W15" t="str">
        <f>IF(Worksheet!$D$11=TRUE,"Y","N")</f>
        <v>N</v>
      </c>
      <c r="X15" t="str">
        <f>IF(Worksheet!$D$12=TRUE,"Y","N")</f>
        <v>N</v>
      </c>
      <c r="Y15">
        <f>IFERROR(Worksheet!X34,"")</f>
        <v>0</v>
      </c>
    </row>
    <row r="16" spans="1:25" x14ac:dyDescent="0.2">
      <c r="A16" t="str">
        <f>IF(ISBLANK(Worksheet!U35)=FALSE,VLOOKUP(Worksheet!C35,VFDTable,3,FALSE),"")</f>
        <v/>
      </c>
      <c r="B16">
        <f>Worksheet!E35</f>
        <v>0</v>
      </c>
      <c r="C16">
        <f>Worksheet!F35</f>
        <v>0</v>
      </c>
      <c r="D16">
        <f>Worksheet!J35</f>
        <v>0</v>
      </c>
      <c r="E16" s="1" t="s">
        <v>33</v>
      </c>
      <c r="H16">
        <f>Worksheet!W35</f>
        <v>0</v>
      </c>
      <c r="I16" t="str">
        <f>IF(ISBLANK(Worksheet!U35)=FALSE,Worksheet!U35,"")</f>
        <v/>
      </c>
      <c r="J16" s="52">
        <f>IF(H16=0,0,Worksheet!AA35/I16)</f>
        <v>0</v>
      </c>
      <c r="K16" s="53">
        <f>IF(H16=0,0,Worksheet!AE35/I16)</f>
        <v>0</v>
      </c>
      <c r="L16">
        <f t="shared" si="0"/>
        <v>0</v>
      </c>
      <c r="M16">
        <f>IF(H16=0,0,Worksheet!AG35/I16)</f>
        <v>0</v>
      </c>
      <c r="N16">
        <f t="shared" si="1"/>
        <v>0</v>
      </c>
      <c r="O16">
        <f>Worksheet!K35</f>
        <v>0</v>
      </c>
      <c r="P16" t="s">
        <v>4</v>
      </c>
      <c r="R16" t="str">
        <f>IF(ISBLANK(Worksheet!V35)=FALSE,Worksheet!V35,"")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IF(Worksheet!$C$11=TRUE,"Y","N")</f>
        <v>N</v>
      </c>
      <c r="V16" t="str">
        <f>IF(Worksheet!$C$12=TRUE,"Y","N")</f>
        <v>N</v>
      </c>
      <c r="W16" t="str">
        <f>IF(Worksheet!$D$11=TRUE,"Y","N")</f>
        <v>N</v>
      </c>
      <c r="X16" t="str">
        <f>IF(Worksheet!$D$12=TRUE,"Y","N")</f>
        <v>N</v>
      </c>
      <c r="Y16">
        <f>IFERROR(Worksheet!X35,"")</f>
        <v>0</v>
      </c>
    </row>
    <row r="17" spans="1:25" ht="14.25" customHeight="1" x14ac:dyDescent="0.2">
      <c r="A17" t="str">
        <f>IF(ISBLANK(Worksheet!U36)=FALSE,VLOOKUP(Worksheet!C36,VFDTable,3,FALSE),"")</f>
        <v/>
      </c>
      <c r="B17">
        <f>Worksheet!E36</f>
        <v>0</v>
      </c>
      <c r="C17">
        <f>Worksheet!F36</f>
        <v>0</v>
      </c>
      <c r="D17">
        <f>Worksheet!J36</f>
        <v>0</v>
      </c>
      <c r="E17" s="1" t="s">
        <v>33</v>
      </c>
      <c r="H17">
        <f>Worksheet!W36</f>
        <v>0</v>
      </c>
      <c r="I17" t="str">
        <f>IF(ISBLANK(Worksheet!U36)=FALSE,Worksheet!U36,"")</f>
        <v/>
      </c>
      <c r="J17" s="52">
        <f>IF(H17=0,0,Worksheet!AA36/I17)</f>
        <v>0</v>
      </c>
      <c r="K17" s="53">
        <f>IF(H17=0,0,Worksheet!AE36/I17)</f>
        <v>0</v>
      </c>
      <c r="L17">
        <f t="shared" si="0"/>
        <v>0</v>
      </c>
      <c r="M17">
        <f>IF(H17=0,0,Worksheet!AG36/I17)</f>
        <v>0</v>
      </c>
      <c r="N17">
        <f t="shared" si="1"/>
        <v>0</v>
      </c>
      <c r="O17">
        <f>Worksheet!K36</f>
        <v>0</v>
      </c>
      <c r="P17" t="s">
        <v>4</v>
      </c>
      <c r="R17" t="str">
        <f>IF(ISBLANK(Worksheet!V36)=FALSE,Worksheet!V36,"")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IF(Worksheet!$C$11=TRUE,"Y","N")</f>
        <v>N</v>
      </c>
      <c r="V17" t="str">
        <f>IF(Worksheet!$C$12=TRUE,"Y","N")</f>
        <v>N</v>
      </c>
      <c r="W17" t="str">
        <f>IF(Worksheet!$D$11=TRUE,"Y","N")</f>
        <v>N</v>
      </c>
      <c r="X17" t="str">
        <f>IF(Worksheet!$D$12=TRUE,"Y","N")</f>
        <v>N</v>
      </c>
      <c r="Y17">
        <f>IFERROR(Worksheet!X36,"")</f>
        <v>0</v>
      </c>
    </row>
    <row r="18" spans="1:25" ht="14.25" customHeight="1" x14ac:dyDescent="0.2">
      <c r="A18" t="str">
        <f>IF(ISBLANK(Worksheet!U37)=FALSE,VLOOKUP(Worksheet!C37,VFDTable,3,FALSE),"")</f>
        <v/>
      </c>
      <c r="B18">
        <f>Worksheet!E37</f>
        <v>0</v>
      </c>
      <c r="C18">
        <f>Worksheet!F37</f>
        <v>0</v>
      </c>
      <c r="D18">
        <f>Worksheet!J37</f>
        <v>0</v>
      </c>
      <c r="E18" s="1" t="s">
        <v>33</v>
      </c>
      <c r="H18">
        <f>Worksheet!W37</f>
        <v>0</v>
      </c>
      <c r="I18" t="str">
        <f>IF(ISBLANK(Worksheet!U37)=FALSE,Worksheet!U37,"")</f>
        <v/>
      </c>
      <c r="J18" s="52">
        <f>IF(H18=0,0,Worksheet!AA37/I18)</f>
        <v>0</v>
      </c>
      <c r="K18" s="53">
        <f>IF(H18=0,0,Worksheet!AE37/I18)</f>
        <v>0</v>
      </c>
      <c r="L18">
        <f t="shared" si="0"/>
        <v>0</v>
      </c>
      <c r="M18">
        <f>IF(H18=0,0,Worksheet!AG37/I18)</f>
        <v>0</v>
      </c>
      <c r="N18">
        <f t="shared" si="1"/>
        <v>0</v>
      </c>
      <c r="O18">
        <f>Worksheet!K37</f>
        <v>0</v>
      </c>
      <c r="P18" t="s">
        <v>4</v>
      </c>
      <c r="R18" t="str">
        <f>IF(ISBLANK(Worksheet!V37)=FALSE,Worksheet!V37,"")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IF(Worksheet!$C$11=TRUE,"Y","N")</f>
        <v>N</v>
      </c>
      <c r="V18" t="str">
        <f>IF(Worksheet!$C$12=TRUE,"Y","N")</f>
        <v>N</v>
      </c>
      <c r="W18" t="str">
        <f>IF(Worksheet!$D$11=TRUE,"Y","N")</f>
        <v>N</v>
      </c>
      <c r="X18" t="str">
        <f>IF(Worksheet!$D$12=TRUE,"Y","N")</f>
        <v>N</v>
      </c>
      <c r="Y18">
        <f>IFERROR(Worksheet!X37,"")</f>
        <v>0</v>
      </c>
    </row>
    <row r="19" spans="1:25" ht="14.25" customHeight="1" x14ac:dyDescent="0.2">
      <c r="A19" t="str">
        <f>IF(ISBLANK(Worksheet!U38)=FALSE,VLOOKUP(Worksheet!C38,VFDTable,3,FALSE),"")</f>
        <v/>
      </c>
      <c r="B19">
        <f>Worksheet!E38</f>
        <v>0</v>
      </c>
      <c r="C19">
        <f>Worksheet!F38</f>
        <v>0</v>
      </c>
      <c r="D19">
        <f>Worksheet!J38</f>
        <v>0</v>
      </c>
      <c r="E19" s="1" t="s">
        <v>33</v>
      </c>
      <c r="H19">
        <f>Worksheet!W38</f>
        <v>0</v>
      </c>
      <c r="I19" t="str">
        <f>IF(ISBLANK(Worksheet!U38)=FALSE,Worksheet!U38,"")</f>
        <v/>
      </c>
      <c r="J19" s="52">
        <f>IF(H19=0,0,Worksheet!AA38/I19)</f>
        <v>0</v>
      </c>
      <c r="K19" s="53">
        <f>IF(H19=0,0,Worksheet!AE38/I19)</f>
        <v>0</v>
      </c>
      <c r="L19">
        <f t="shared" si="0"/>
        <v>0</v>
      </c>
      <c r="M19">
        <f>IF(H19=0,0,Worksheet!AG38/I19)</f>
        <v>0</v>
      </c>
      <c r="N19">
        <f t="shared" si="1"/>
        <v>0</v>
      </c>
      <c r="O19">
        <f>Worksheet!K38</f>
        <v>0</v>
      </c>
      <c r="P19" t="s">
        <v>4</v>
      </c>
      <c r="R19" t="str">
        <f>IF(ISBLANK(Worksheet!V38)=FALSE,Worksheet!V38,"")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IF(Worksheet!$C$11=TRUE,"Y","N")</f>
        <v>N</v>
      </c>
      <c r="V19" t="str">
        <f>IF(Worksheet!$C$12=TRUE,"Y","N")</f>
        <v>N</v>
      </c>
      <c r="W19" t="str">
        <f>IF(Worksheet!$D$11=TRUE,"Y","N")</f>
        <v>N</v>
      </c>
      <c r="X19" t="str">
        <f>IF(Worksheet!$D$12=TRUE,"Y","N")</f>
        <v>N</v>
      </c>
      <c r="Y19">
        <f>IFERROR(Worksheet!X38,"")</f>
        <v>0</v>
      </c>
    </row>
    <row r="20" spans="1:25" ht="14.25" customHeight="1" x14ac:dyDescent="0.2">
      <c r="A20" t="str">
        <f>IF(ISBLANK(Worksheet!U39)=FALSE,VLOOKUP(Worksheet!C39,VFDTable,3,FALSE),"")</f>
        <v/>
      </c>
      <c r="B20">
        <f>Worksheet!E39</f>
        <v>0</v>
      </c>
      <c r="C20">
        <f>Worksheet!F39</f>
        <v>0</v>
      </c>
      <c r="D20">
        <f>Worksheet!J39</f>
        <v>0</v>
      </c>
      <c r="E20" s="1" t="s">
        <v>33</v>
      </c>
      <c r="H20">
        <f>Worksheet!W39</f>
        <v>0</v>
      </c>
      <c r="I20" t="str">
        <f>IF(ISBLANK(Worksheet!U39)=FALSE,Worksheet!U39,"")</f>
        <v/>
      </c>
      <c r="J20" s="52">
        <f>IF(H20=0,0,Worksheet!AA39/I20)</f>
        <v>0</v>
      </c>
      <c r="K20" s="53">
        <f>IF(H20=0,0,Worksheet!AE39/I20)</f>
        <v>0</v>
      </c>
      <c r="L20">
        <f t="shared" si="0"/>
        <v>0</v>
      </c>
      <c r="M20">
        <f>IF(H20=0,0,Worksheet!AG39/I20)</f>
        <v>0</v>
      </c>
      <c r="N20">
        <f t="shared" si="1"/>
        <v>0</v>
      </c>
      <c r="O20">
        <f>Worksheet!K39</f>
        <v>0</v>
      </c>
      <c r="P20" t="s">
        <v>4</v>
      </c>
      <c r="R20" t="str">
        <f>IF(ISBLANK(Worksheet!V39)=FALSE,Worksheet!V39,"")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IF(Worksheet!$C$11=TRUE,"Y","N")</f>
        <v>N</v>
      </c>
      <c r="V20" t="str">
        <f>IF(Worksheet!$C$12=TRUE,"Y","N")</f>
        <v>N</v>
      </c>
      <c r="W20" t="str">
        <f>IF(Worksheet!$D$11=TRUE,"Y","N")</f>
        <v>N</v>
      </c>
      <c r="X20" t="str">
        <f>IF(Worksheet!$D$12=TRUE,"Y","N")</f>
        <v>N</v>
      </c>
      <c r="Y20">
        <f>IFERROR(Worksheet!X39,"")</f>
        <v>0</v>
      </c>
    </row>
    <row r="21" spans="1:25" ht="14.25" customHeight="1" x14ac:dyDescent="0.2">
      <c r="A21" t="str">
        <f>IF(ISBLANK(Worksheet!U40)=FALSE,VLOOKUP(Worksheet!C40,VFDTable,3,FALSE),"")</f>
        <v/>
      </c>
      <c r="B21">
        <f>Worksheet!E40</f>
        <v>0</v>
      </c>
      <c r="C21">
        <f>Worksheet!F40</f>
        <v>0</v>
      </c>
      <c r="D21">
        <f>Worksheet!J40</f>
        <v>0</v>
      </c>
      <c r="E21" s="1" t="s">
        <v>33</v>
      </c>
      <c r="H21">
        <f>Worksheet!W40</f>
        <v>0</v>
      </c>
      <c r="I21" t="str">
        <f>IF(ISBLANK(Worksheet!U40)=FALSE,Worksheet!U40,"")</f>
        <v/>
      </c>
      <c r="J21" s="52">
        <f>IF(H21=0,0,Worksheet!AA40/I21)</f>
        <v>0</v>
      </c>
      <c r="K21" s="53">
        <f>IF(H21=0,0,Worksheet!AE40/I21)</f>
        <v>0</v>
      </c>
      <c r="L21">
        <f t="shared" si="0"/>
        <v>0</v>
      </c>
      <c r="M21">
        <f>IF(H21=0,0,Worksheet!AG40/I21)</f>
        <v>0</v>
      </c>
      <c r="N21">
        <f t="shared" si="1"/>
        <v>0</v>
      </c>
      <c r="O21">
        <f>Worksheet!K40</f>
        <v>0</v>
      </c>
      <c r="P21" t="s">
        <v>4</v>
      </c>
      <c r="R21" t="str">
        <f>IF(ISBLANK(Worksheet!V40)=FALSE,Worksheet!V40,"")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IF(Worksheet!$C$11=TRUE,"Y","N")</f>
        <v>N</v>
      </c>
      <c r="V21" t="str">
        <f>IF(Worksheet!$C$12=TRUE,"Y","N")</f>
        <v>N</v>
      </c>
      <c r="W21" t="str">
        <f>IF(Worksheet!$D$11=TRUE,"Y","N")</f>
        <v>N</v>
      </c>
      <c r="X21" t="str">
        <f>IF(Worksheet!$D$12=TRUE,"Y","N")</f>
        <v>N</v>
      </c>
      <c r="Y21">
        <f>IFERROR(Worksheet!X40,"")</f>
        <v>0</v>
      </c>
    </row>
    <row r="22" spans="1:25" ht="14.25" customHeight="1" x14ac:dyDescent="0.2">
      <c r="A22" t="str">
        <f>IF(ISBLANK(Worksheet!U41)=FALSE,VLOOKUP(Worksheet!C41,VFDTable,3,FALSE),"")</f>
        <v/>
      </c>
      <c r="B22">
        <f>Worksheet!E41</f>
        <v>0</v>
      </c>
      <c r="C22">
        <f>Worksheet!F41</f>
        <v>0</v>
      </c>
      <c r="D22">
        <f>Worksheet!J41</f>
        <v>0</v>
      </c>
      <c r="E22" s="1" t="s">
        <v>33</v>
      </c>
      <c r="H22">
        <f>Worksheet!W41</f>
        <v>0</v>
      </c>
      <c r="I22" t="str">
        <f>IF(ISBLANK(Worksheet!U41)=FALSE,Worksheet!U41,"")</f>
        <v/>
      </c>
      <c r="J22" s="52">
        <f>IF(H22=0,0,Worksheet!AA41/I22)</f>
        <v>0</v>
      </c>
      <c r="K22" s="53">
        <f>IF(H22=0,0,Worksheet!AE41/I22)</f>
        <v>0</v>
      </c>
      <c r="L22">
        <f t="shared" si="0"/>
        <v>0</v>
      </c>
      <c r="M22">
        <f>IF(H22=0,0,Worksheet!AG41/I22)</f>
        <v>0</v>
      </c>
      <c r="N22">
        <f t="shared" si="1"/>
        <v>0</v>
      </c>
      <c r="O22">
        <f>Worksheet!K41</f>
        <v>0</v>
      </c>
      <c r="P22" t="s">
        <v>4</v>
      </c>
      <c r="R22" t="str">
        <f>IF(ISBLANK(Worksheet!V41)=FALSE,Worksheet!V41,"")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IF(Worksheet!$C$11=TRUE,"Y","N")</f>
        <v>N</v>
      </c>
      <c r="V22" t="str">
        <f>IF(Worksheet!$C$12=TRUE,"Y","N")</f>
        <v>N</v>
      </c>
      <c r="W22" t="str">
        <f>IF(Worksheet!$D$11=TRUE,"Y","N")</f>
        <v>N</v>
      </c>
      <c r="X22" t="str">
        <f>IF(Worksheet!$D$12=TRUE,"Y","N")</f>
        <v>N</v>
      </c>
      <c r="Y22">
        <f>IFERROR(Worksheet!X41,"")</f>
        <v>0</v>
      </c>
    </row>
    <row r="23" spans="1:25" ht="14.25" customHeight="1" x14ac:dyDescent="0.2">
      <c r="A23" t="str">
        <f>IF(ISBLANK(Worksheet!U42)=FALSE,VLOOKUP(Worksheet!C42,VFDTable,3,FALSE),"")</f>
        <v/>
      </c>
      <c r="B23">
        <f>Worksheet!E42</f>
        <v>0</v>
      </c>
      <c r="C23">
        <f>Worksheet!F42</f>
        <v>0</v>
      </c>
      <c r="D23">
        <f>Worksheet!J42</f>
        <v>0</v>
      </c>
      <c r="E23" s="1" t="s">
        <v>33</v>
      </c>
      <c r="H23">
        <f>Worksheet!W42</f>
        <v>0</v>
      </c>
      <c r="I23" t="str">
        <f>IF(ISBLANK(Worksheet!U42)=FALSE,Worksheet!U42,"")</f>
        <v/>
      </c>
      <c r="J23" s="52">
        <f>IF(H23=0,0,Worksheet!AA42/I23)</f>
        <v>0</v>
      </c>
      <c r="K23" s="53">
        <f>IF(H23=0,0,Worksheet!AE42/I23)</f>
        <v>0</v>
      </c>
      <c r="L23">
        <f t="shared" si="0"/>
        <v>0</v>
      </c>
      <c r="M23">
        <f>IF(H23=0,0,Worksheet!AG42/I23)</f>
        <v>0</v>
      </c>
      <c r="N23">
        <f t="shared" si="1"/>
        <v>0</v>
      </c>
      <c r="O23">
        <f>Worksheet!K42</f>
        <v>0</v>
      </c>
      <c r="P23" t="s">
        <v>4</v>
      </c>
      <c r="R23" t="str">
        <f>IF(ISBLANK(Worksheet!V42)=FALSE,Worksheet!V42,"")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IF(Worksheet!$C$11=TRUE,"Y","N")</f>
        <v>N</v>
      </c>
      <c r="V23" t="str">
        <f>IF(Worksheet!$C$12=TRUE,"Y","N")</f>
        <v>N</v>
      </c>
      <c r="W23" t="str">
        <f>IF(Worksheet!$D$11=TRUE,"Y","N")</f>
        <v>N</v>
      </c>
      <c r="X23" t="str">
        <f>IF(Worksheet!$D$12=TRUE,"Y","N")</f>
        <v>N</v>
      </c>
      <c r="Y23">
        <f>IFERROR(Worksheet!X42,"")</f>
        <v>0</v>
      </c>
    </row>
    <row r="24" spans="1:25" ht="14.25" customHeight="1" x14ac:dyDescent="0.2">
      <c r="A24" t="str">
        <f>IF(ISBLANK(Worksheet!U43)=FALSE,VLOOKUP(Worksheet!C43,VFDTable,3,FALSE),"")</f>
        <v/>
      </c>
      <c r="B24">
        <f>Worksheet!E43</f>
        <v>0</v>
      </c>
      <c r="C24">
        <f>Worksheet!F43</f>
        <v>0</v>
      </c>
      <c r="D24">
        <f>Worksheet!J43</f>
        <v>0</v>
      </c>
      <c r="E24" s="1" t="s">
        <v>33</v>
      </c>
      <c r="H24">
        <f>Worksheet!W43</f>
        <v>0</v>
      </c>
      <c r="I24" t="str">
        <f>IF(ISBLANK(Worksheet!U43)=FALSE,Worksheet!U43,"")</f>
        <v/>
      </c>
      <c r="J24" s="52">
        <f>IF(H24=0,0,Worksheet!AA43/I24)</f>
        <v>0</v>
      </c>
      <c r="K24" s="53">
        <f>IF(H24=0,0,Worksheet!AE43/I24)</f>
        <v>0</v>
      </c>
      <c r="L24">
        <f t="shared" si="0"/>
        <v>0</v>
      </c>
      <c r="M24">
        <f>IF(H24=0,0,Worksheet!AG43/I24)</f>
        <v>0</v>
      </c>
      <c r="N24">
        <f t="shared" si="1"/>
        <v>0</v>
      </c>
      <c r="O24">
        <f>Worksheet!K43</f>
        <v>0</v>
      </c>
      <c r="P24" t="s">
        <v>4</v>
      </c>
      <c r="R24" t="str">
        <f>IF(ISBLANK(Worksheet!V43)=FALSE,Worksheet!V43,"")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IF(Worksheet!$C$11=TRUE,"Y","N")</f>
        <v>N</v>
      </c>
      <c r="V24" t="str">
        <f>IF(Worksheet!$C$12=TRUE,"Y","N")</f>
        <v>N</v>
      </c>
      <c r="W24" t="str">
        <f>IF(Worksheet!$D$11=TRUE,"Y","N")</f>
        <v>N</v>
      </c>
      <c r="X24" t="str">
        <f>IF(Worksheet!$D$12=TRUE,"Y","N")</f>
        <v>N</v>
      </c>
      <c r="Y24">
        <f>IFERROR(Worksheet!X43,"")</f>
        <v>0</v>
      </c>
    </row>
    <row r="25" spans="1:25" ht="14.25" customHeight="1" x14ac:dyDescent="0.2">
      <c r="A25" t="str">
        <f>IF(ISBLANK(Worksheet!U44)=FALSE,VLOOKUP(Worksheet!C44,VFDTable,3,FALSE),"")</f>
        <v/>
      </c>
      <c r="B25">
        <f>Worksheet!E44</f>
        <v>0</v>
      </c>
      <c r="C25">
        <f>Worksheet!F44</f>
        <v>0</v>
      </c>
      <c r="D25">
        <f>Worksheet!J44</f>
        <v>0</v>
      </c>
      <c r="E25" s="1" t="s">
        <v>33</v>
      </c>
      <c r="H25">
        <f>Worksheet!W44</f>
        <v>0</v>
      </c>
      <c r="I25" t="str">
        <f>IF(ISBLANK(Worksheet!U44)=FALSE,Worksheet!U44,"")</f>
        <v/>
      </c>
      <c r="J25" s="52">
        <f>IF(H25=0,0,Worksheet!AA44/I25)</f>
        <v>0</v>
      </c>
      <c r="K25" s="53">
        <f>IF(H25=0,0,Worksheet!AE44/I25)</f>
        <v>0</v>
      </c>
      <c r="L25">
        <f t="shared" si="0"/>
        <v>0</v>
      </c>
      <c r="M25">
        <f>IF(H25=0,0,Worksheet!AG44/I25)</f>
        <v>0</v>
      </c>
      <c r="N25">
        <f t="shared" si="1"/>
        <v>0</v>
      </c>
      <c r="O25">
        <f>Worksheet!K44</f>
        <v>0</v>
      </c>
      <c r="P25" t="s">
        <v>4</v>
      </c>
      <c r="R25" t="str">
        <f>IF(ISBLANK(Worksheet!V44)=FALSE,Worksheet!V44,"")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IF(Worksheet!$C$11=TRUE,"Y","N")</f>
        <v>N</v>
      </c>
      <c r="V25" t="str">
        <f>IF(Worksheet!$C$12=TRUE,"Y","N")</f>
        <v>N</v>
      </c>
      <c r="W25" t="str">
        <f>IF(Worksheet!$D$11=TRUE,"Y","N")</f>
        <v>N</v>
      </c>
      <c r="X25" t="str">
        <f>IF(Worksheet!$D$12=TRUE,"Y","N")</f>
        <v>N</v>
      </c>
      <c r="Y25">
        <f>IFERROR(Worksheet!X44,"")</f>
        <v>0</v>
      </c>
    </row>
    <row r="26" spans="1:25" ht="14.25" customHeight="1" x14ac:dyDescent="0.2">
      <c r="A26" t="str">
        <f>IF(ISBLANK(Worksheet!U45)=FALSE,VLOOKUP(Worksheet!C45,VFDTable,3,FALSE),"")</f>
        <v/>
      </c>
      <c r="B26">
        <f>Worksheet!E45</f>
        <v>0</v>
      </c>
      <c r="C26">
        <f>Worksheet!F45</f>
        <v>0</v>
      </c>
      <c r="D26">
        <f>Worksheet!J45</f>
        <v>0</v>
      </c>
      <c r="E26" s="1" t="s">
        <v>33</v>
      </c>
      <c r="H26">
        <f>Worksheet!W45</f>
        <v>0</v>
      </c>
      <c r="I26" t="str">
        <f>IF(ISBLANK(Worksheet!U45)=FALSE,Worksheet!U45,"")</f>
        <v/>
      </c>
      <c r="J26" s="52">
        <f>IF(H26=0,0,Worksheet!AA45/I26)</f>
        <v>0</v>
      </c>
      <c r="K26" s="53">
        <f>IF(H26=0,0,Worksheet!AE45/I26)</f>
        <v>0</v>
      </c>
      <c r="L26">
        <f t="shared" si="0"/>
        <v>0</v>
      </c>
      <c r="M26">
        <f>IF(H26=0,0,Worksheet!AG45/I26)</f>
        <v>0</v>
      </c>
      <c r="N26">
        <f t="shared" si="1"/>
        <v>0</v>
      </c>
      <c r="O26">
        <f>Worksheet!K45</f>
        <v>0</v>
      </c>
      <c r="P26" t="s">
        <v>4</v>
      </c>
      <c r="R26" t="str">
        <f>IF(ISBLANK(Worksheet!V45)=FALSE,Worksheet!V45,"")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IF(Worksheet!$C$11=TRUE,"Y","N")</f>
        <v>N</v>
      </c>
      <c r="V26" t="str">
        <f>IF(Worksheet!$C$12=TRUE,"Y","N")</f>
        <v>N</v>
      </c>
      <c r="W26" t="str">
        <f>IF(Worksheet!$D$11=TRUE,"Y","N")</f>
        <v>N</v>
      </c>
      <c r="X26" t="str">
        <f>IF(Worksheet!$D$12=TRUE,"Y","N")</f>
        <v>N</v>
      </c>
      <c r="Y26">
        <f>IFERROR(Worksheet!X45,"")</f>
        <v>0</v>
      </c>
    </row>
    <row r="27" spans="1:25" ht="14.25" customHeight="1" x14ac:dyDescent="0.2">
      <c r="A27" t="str">
        <f>IF(ISBLANK(Worksheet!U46)=FALSE,VLOOKUP(Worksheet!C46,VFDTable,3,FALSE),"")</f>
        <v/>
      </c>
      <c r="B27">
        <f>Worksheet!E46</f>
        <v>0</v>
      </c>
      <c r="C27">
        <f>Worksheet!F46</f>
        <v>0</v>
      </c>
      <c r="D27">
        <f>Worksheet!J46</f>
        <v>0</v>
      </c>
      <c r="E27" s="1" t="s">
        <v>33</v>
      </c>
      <c r="H27">
        <f>Worksheet!W46</f>
        <v>0</v>
      </c>
      <c r="I27" t="str">
        <f>IF(ISBLANK(Worksheet!U46)=FALSE,Worksheet!U46,"")</f>
        <v/>
      </c>
      <c r="J27" s="52">
        <f>IF(H27=0,0,Worksheet!AA46/I27)</f>
        <v>0</v>
      </c>
      <c r="K27" s="53">
        <f>IF(H27=0,0,Worksheet!AE46/I27)</f>
        <v>0</v>
      </c>
      <c r="L27">
        <f t="shared" si="0"/>
        <v>0</v>
      </c>
      <c r="M27">
        <f>IF(H27=0,0,Worksheet!AG46/I27)</f>
        <v>0</v>
      </c>
      <c r="N27">
        <f t="shared" si="1"/>
        <v>0</v>
      </c>
      <c r="O27">
        <f>Worksheet!K46</f>
        <v>0</v>
      </c>
      <c r="P27" t="s">
        <v>4</v>
      </c>
      <c r="R27" t="str">
        <f>IF(ISBLANK(Worksheet!V46)=FALSE,Worksheet!V46,"")</f>
        <v/>
      </c>
      <c r="S27" t="str">
        <f>IF(Worksheet!$A$11=TRUE,"Y","N")</f>
        <v>N</v>
      </c>
      <c r="T27" t="str">
        <f>IF(Worksheet!$A$12=TRUE,"Y","N")</f>
        <v>N</v>
      </c>
      <c r="U27" t="str">
        <f>IF(Worksheet!$C$11=TRUE,"Y","N")</f>
        <v>N</v>
      </c>
      <c r="V27" t="str">
        <f>IF(Worksheet!$C$12=TRUE,"Y","N")</f>
        <v>N</v>
      </c>
      <c r="W27" t="str">
        <f>IF(Worksheet!$D$11=TRUE,"Y","N")</f>
        <v>N</v>
      </c>
      <c r="X27" t="str">
        <f>IF(Worksheet!$D$12=TRUE,"Y","N")</f>
        <v>N</v>
      </c>
      <c r="Y27">
        <f>IFERROR(Worksheet!X46,"")</f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8"/>
  <sheetViews>
    <sheetView workbookViewId="0"/>
  </sheetViews>
  <sheetFormatPr defaultRowHeight="12.75" x14ac:dyDescent="0.2"/>
  <cols>
    <col min="1" max="1" width="10.140625" bestFit="1" customWidth="1"/>
    <col min="2" max="2" width="10.140625" customWidth="1"/>
  </cols>
  <sheetData>
    <row r="1" spans="1:3" x14ac:dyDescent="0.2">
      <c r="A1">
        <v>14</v>
      </c>
      <c r="B1" t="s">
        <v>43</v>
      </c>
    </row>
    <row r="3" spans="1:3" x14ac:dyDescent="0.2">
      <c r="A3" s="2">
        <v>40099</v>
      </c>
      <c r="B3" s="2"/>
      <c r="C3" t="s">
        <v>34</v>
      </c>
    </row>
    <row r="4" spans="1:3" x14ac:dyDescent="0.2">
      <c r="A4" s="2">
        <v>40921</v>
      </c>
      <c r="B4" s="2" t="s">
        <v>40</v>
      </c>
      <c r="C4" t="s">
        <v>39</v>
      </c>
    </row>
    <row r="5" spans="1:3" x14ac:dyDescent="0.2">
      <c r="A5" s="2">
        <v>41464</v>
      </c>
      <c r="B5" t="s">
        <v>41</v>
      </c>
      <c r="C5" t="s">
        <v>42</v>
      </c>
    </row>
    <row r="6" spans="1:3" x14ac:dyDescent="0.2">
      <c r="A6" s="2">
        <v>43272</v>
      </c>
      <c r="B6" s="48" t="s">
        <v>127</v>
      </c>
      <c r="C6" s="48" t="s">
        <v>128</v>
      </c>
    </row>
    <row r="7" spans="1:3" x14ac:dyDescent="0.2">
      <c r="A7" s="2">
        <v>43647</v>
      </c>
      <c r="B7" s="48" t="s">
        <v>145</v>
      </c>
      <c r="C7" s="48" t="s">
        <v>144</v>
      </c>
    </row>
    <row r="8" spans="1:3" x14ac:dyDescent="0.2">
      <c r="A8" s="2">
        <v>44105</v>
      </c>
      <c r="B8" s="48" t="s">
        <v>150</v>
      </c>
      <c r="C8" s="4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Worksheet</vt:lpstr>
      <vt:lpstr>Measure Code</vt:lpstr>
      <vt:lpstr>Table</vt:lpstr>
      <vt:lpstr>Export</vt:lpstr>
      <vt:lpstr>Version</vt:lpstr>
      <vt:lpstr>HVAC_MotorApplication</vt:lpstr>
      <vt:lpstr>KFacilityType</vt:lpstr>
      <vt:lpstr>KitchenHoodTable</vt:lpstr>
      <vt:lpstr>MeasureCode</vt:lpstr>
      <vt:lpstr>MeasureCode_Lookup</vt:lpstr>
      <vt:lpstr>MotorApplication_Lookup</vt:lpstr>
      <vt:lpstr>Worksheet!Print_Area</vt:lpstr>
      <vt:lpstr>VFDIncentives</vt:lpstr>
      <vt:lpstr>VFDTable</vt:lpstr>
      <vt:lpstr>VFDType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2009-06-19T12:02:23Z</cp:lastPrinted>
  <dcterms:created xsi:type="dcterms:W3CDTF">2001-04-19T18:22:59Z</dcterms:created>
  <dcterms:modified xsi:type="dcterms:W3CDTF">2022-06-01T10:59:45Z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34e4a1bc039141fa947149a3496cc2f2</vt:lpwstr>
  </property>
</Properties>
</file>