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0 Monthly\08 - August 2020\To be Posted on Website\"/>
    </mc:Choice>
  </mc:AlternateContent>
  <xr:revisionPtr revIDLastSave="0" documentId="13_ncr:1_{A3C54154-F127-4B11-9C84-BC96FB663368}" xr6:coauthVersionLast="45" xr6:coauthVersionMax="45"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amp; TI Annual - Graph" sheetId="73" r:id="rId4"/>
    <sheet name="Monthly Capacity" sheetId="61" r:id="rId5"/>
    <sheet name="Interconnection &amp; Customer Type" sheetId="46" r:id="rId6"/>
    <sheet name="Project Type"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Capacity'!$B$2:$AC$45</definedName>
    <definedName name="_xlnm.Print_Area" localSheetId="10">Definitions!$A$1:$Q$33</definedName>
    <definedName name="_xlnm.Print_Area" localSheetId="8">'Installations by County'!$C$2:$AF$31</definedName>
    <definedName name="_xlnm.Print_Area" localSheetId="5">'Interconnection &amp; Customer Type'!$A$1:$L$47</definedName>
    <definedName name="_xlnm.Print_Area" localSheetId="4">'Monthly Capacity'!$A$1:$AA$87</definedName>
    <definedName name="_xlnm.Print_Area" localSheetId="7">'TPO Summary'!$A$1:$O$21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27" i="63" l="1"/>
  <c r="X26" i="63"/>
  <c r="X25" i="63"/>
  <c r="X24" i="63"/>
  <c r="X23" i="63"/>
  <c r="X22" i="63"/>
  <c r="X21" i="63"/>
  <c r="X20" i="63"/>
  <c r="X19" i="63"/>
  <c r="X18" i="63"/>
  <c r="X17" i="63"/>
  <c r="X16" i="63"/>
  <c r="X15" i="63"/>
  <c r="X14" i="63"/>
  <c r="X13" i="63"/>
  <c r="X12" i="63"/>
  <c r="X11" i="63"/>
  <c r="X10" i="63"/>
  <c r="X9" i="63"/>
  <c r="X8" i="63"/>
  <c r="X7" i="63"/>
  <c r="W27" i="63"/>
  <c r="W26" i="63"/>
  <c r="W25" i="63"/>
  <c r="W24" i="63"/>
  <c r="W23" i="63"/>
  <c r="W22" i="63"/>
  <c r="W21" i="63"/>
  <c r="W20" i="63"/>
  <c r="W19" i="63"/>
  <c r="W18" i="63"/>
  <c r="W17" i="63"/>
  <c r="W16" i="63"/>
  <c r="W15" i="63"/>
  <c r="W14" i="63"/>
  <c r="W13" i="63"/>
  <c r="W12" i="63"/>
  <c r="W11" i="63"/>
  <c r="W10" i="63"/>
  <c r="W9" i="63"/>
  <c r="W8" i="63"/>
  <c r="W7" i="63"/>
  <c r="O27" i="63"/>
  <c r="N27" i="63"/>
  <c r="O26" i="63"/>
  <c r="N26" i="63"/>
  <c r="O25" i="63"/>
  <c r="N25" i="63"/>
  <c r="O24" i="63"/>
  <c r="N24" i="63"/>
  <c r="O23" i="63"/>
  <c r="N23" i="63"/>
  <c r="O22" i="63"/>
  <c r="N22" i="63"/>
  <c r="O21" i="63"/>
  <c r="N21" i="63"/>
  <c r="O20" i="63"/>
  <c r="N20" i="63"/>
  <c r="O19" i="63"/>
  <c r="N19" i="63"/>
  <c r="O18" i="63"/>
  <c r="N18" i="63"/>
  <c r="O17" i="63"/>
  <c r="N17" i="63"/>
  <c r="O16" i="63"/>
  <c r="N16" i="63"/>
  <c r="O15" i="63"/>
  <c r="N15" i="63"/>
  <c r="O14" i="63"/>
  <c r="N14" i="63"/>
  <c r="O13" i="63"/>
  <c r="N13" i="63"/>
  <c r="O12" i="63"/>
  <c r="N12" i="63"/>
  <c r="O11" i="63"/>
  <c r="N11" i="63"/>
  <c r="O10" i="63"/>
  <c r="N10" i="63"/>
  <c r="O9" i="63"/>
  <c r="N9" i="63"/>
  <c r="O8" i="63"/>
  <c r="N8" i="63"/>
  <c r="O7" i="63"/>
  <c r="N7" i="63"/>
  <c r="AA85" i="61"/>
  <c r="Z85" i="61"/>
  <c r="X85" i="61"/>
  <c r="W85" i="61"/>
  <c r="U85" i="61"/>
  <c r="T85" i="61"/>
  <c r="R85" i="61"/>
  <c r="Q85" i="61"/>
  <c r="O85" i="61"/>
  <c r="N85" i="61"/>
  <c r="J85" i="61"/>
  <c r="I85" i="61"/>
  <c r="H85" i="61"/>
  <c r="G85" i="61"/>
  <c r="F85" i="61"/>
  <c r="E85" i="61"/>
  <c r="L85" i="61"/>
  <c r="K85" i="61"/>
  <c r="C85" i="61"/>
  <c r="B85" i="61"/>
  <c r="R83" i="61" l="1"/>
  <c r="Q83" i="61"/>
  <c r="O83" i="61"/>
  <c r="N83" i="61"/>
  <c r="J83" i="61"/>
  <c r="I83" i="61"/>
  <c r="H83" i="61"/>
  <c r="G83" i="61"/>
  <c r="K83" i="61" s="1"/>
  <c r="F83" i="61"/>
  <c r="L83" i="61" s="1"/>
  <c r="E83" i="61"/>
  <c r="C83" i="61"/>
  <c r="B83" i="61"/>
  <c r="X83" i="61"/>
  <c r="W83" i="61"/>
  <c r="X72" i="61"/>
  <c r="W72" i="61"/>
  <c r="R72" i="61"/>
  <c r="Q72" i="61"/>
  <c r="O72" i="61"/>
  <c r="N72" i="61"/>
  <c r="J72" i="61"/>
  <c r="I72" i="61"/>
  <c r="H72" i="61"/>
  <c r="G72" i="61"/>
  <c r="F72" i="61"/>
  <c r="E72" i="61"/>
  <c r="C72" i="61"/>
  <c r="B72" i="61"/>
  <c r="L70" i="61"/>
  <c r="U70" i="61" s="1"/>
  <c r="AA70" i="61" s="1"/>
  <c r="K70" i="61"/>
  <c r="T70" i="61" s="1"/>
  <c r="Z70" i="61" s="1"/>
  <c r="X58" i="61"/>
  <c r="W58" i="61"/>
  <c r="R58" i="61"/>
  <c r="Q58" i="61"/>
  <c r="O58" i="61"/>
  <c r="N58" i="61"/>
  <c r="J58" i="61"/>
  <c r="I58" i="61"/>
  <c r="H58" i="61"/>
  <c r="G58" i="61"/>
  <c r="F58" i="61"/>
  <c r="E58" i="61"/>
  <c r="C58" i="61"/>
  <c r="B58" i="61"/>
  <c r="L56" i="61"/>
  <c r="U56" i="61" s="1"/>
  <c r="AA56" i="61" s="1"/>
  <c r="K56" i="61"/>
  <c r="T56" i="61" s="1"/>
  <c r="Z56" i="61" s="1"/>
  <c r="Z83" i="61" l="1"/>
  <c r="AA83" i="61"/>
  <c r="U83" i="61"/>
  <c r="T83" i="61"/>
  <c r="X82" i="61" l="1"/>
  <c r="X81" i="61"/>
  <c r="X80" i="61"/>
  <c r="X79" i="61"/>
  <c r="X78" i="61"/>
  <c r="X77" i="61"/>
  <c r="X76" i="61"/>
  <c r="W82" i="61"/>
  <c r="W81" i="61"/>
  <c r="W80" i="61"/>
  <c r="W79" i="61"/>
  <c r="W78" i="61"/>
  <c r="W77" i="61"/>
  <c r="W76" i="61"/>
  <c r="R47" i="61"/>
  <c r="Q47" i="61"/>
  <c r="R32" i="61"/>
  <c r="Q32" i="61"/>
  <c r="R17" i="61"/>
  <c r="Q17" i="61"/>
  <c r="Z39" i="65"/>
  <c r="Y39" i="65"/>
  <c r="Y41" i="65" s="1"/>
  <c r="S39" i="65"/>
  <c r="T39" i="65"/>
  <c r="Q39" i="65"/>
  <c r="P39" i="65"/>
  <c r="P41" i="65" s="1"/>
  <c r="L39" i="65"/>
  <c r="L41" i="65" s="1"/>
  <c r="K39" i="65"/>
  <c r="K41" i="65" s="1"/>
  <c r="J39" i="65"/>
  <c r="I39" i="65"/>
  <c r="H39" i="65"/>
  <c r="G39" i="65"/>
  <c r="E39" i="65"/>
  <c r="D39" i="65"/>
  <c r="Z36" i="65"/>
  <c r="Y36" i="65"/>
  <c r="L36" i="65"/>
  <c r="K36" i="65"/>
  <c r="J36" i="65"/>
  <c r="I36" i="65"/>
  <c r="H36" i="65"/>
  <c r="G36" i="65"/>
  <c r="T36" i="65"/>
  <c r="T43" i="65" s="1"/>
  <c r="C7" i="46" s="1"/>
  <c r="S36" i="65"/>
  <c r="S43" i="65" s="1"/>
  <c r="B7" i="46" s="1"/>
  <c r="Q36" i="65"/>
  <c r="P36" i="65"/>
  <c r="E36" i="65"/>
  <c r="D36" i="65"/>
  <c r="R60" i="61" l="1"/>
  <c r="Q60" i="61"/>
  <c r="T41" i="65"/>
  <c r="J41" i="65"/>
  <c r="S41" i="65"/>
  <c r="Q41" i="65"/>
  <c r="Z41" i="65"/>
  <c r="I41" i="65"/>
  <c r="N39" i="65"/>
  <c r="N41" i="65" s="1"/>
  <c r="M39" i="65"/>
  <c r="D41" i="65"/>
  <c r="E41" i="65"/>
  <c r="G41" i="65"/>
  <c r="H41" i="65"/>
  <c r="R82" i="61"/>
  <c r="Q82" i="61"/>
  <c r="O82" i="61"/>
  <c r="N82" i="61"/>
  <c r="J82" i="61"/>
  <c r="I82" i="61"/>
  <c r="H82" i="61"/>
  <c r="G82" i="61"/>
  <c r="F82" i="61"/>
  <c r="E82" i="61"/>
  <c r="C82" i="61"/>
  <c r="B82" i="61"/>
  <c r="L69" i="61"/>
  <c r="U69" i="61" s="1"/>
  <c r="AA69" i="61" s="1"/>
  <c r="K69" i="61"/>
  <c r="T69" i="61" s="1"/>
  <c r="Z69" i="61" s="1"/>
  <c r="L55" i="61"/>
  <c r="U55" i="61" s="1"/>
  <c r="AA55" i="61" s="1"/>
  <c r="K55" i="61"/>
  <c r="T55" i="61" s="1"/>
  <c r="Z55" i="61" s="1"/>
  <c r="Z82" i="61" l="1"/>
  <c r="M41" i="65"/>
  <c r="AA82" i="61"/>
  <c r="L82" i="61"/>
  <c r="K82" i="61"/>
  <c r="U82" i="61"/>
  <c r="T82" i="61"/>
  <c r="U29" i="63"/>
  <c r="T29" i="63"/>
  <c r="R78" i="61" l="1"/>
  <c r="Q78" i="61"/>
  <c r="O78" i="61"/>
  <c r="N78" i="61"/>
  <c r="J78" i="61"/>
  <c r="I78" i="61"/>
  <c r="H78" i="61"/>
  <c r="G78" i="61"/>
  <c r="F78" i="61"/>
  <c r="E78" i="61"/>
  <c r="C78" i="61"/>
  <c r="B78" i="61"/>
  <c r="R77" i="61"/>
  <c r="Q77" i="61"/>
  <c r="O77" i="61"/>
  <c r="N77" i="61"/>
  <c r="J77" i="61"/>
  <c r="I77" i="61"/>
  <c r="H77" i="61"/>
  <c r="G77" i="61"/>
  <c r="K77" i="61" s="1"/>
  <c r="F77" i="61"/>
  <c r="E77" i="61"/>
  <c r="C77" i="61"/>
  <c r="B77" i="61"/>
  <c r="R76" i="61"/>
  <c r="Q76" i="61"/>
  <c r="O76" i="61"/>
  <c r="N76" i="61"/>
  <c r="J76" i="61"/>
  <c r="I76" i="61"/>
  <c r="H76" i="61"/>
  <c r="G76" i="61"/>
  <c r="F76" i="61"/>
  <c r="E76" i="61"/>
  <c r="C76" i="61"/>
  <c r="B76" i="61"/>
  <c r="L65" i="61"/>
  <c r="U65" i="61" s="1"/>
  <c r="AA65" i="61" s="1"/>
  <c r="K65" i="61"/>
  <c r="T65" i="61" s="1"/>
  <c r="Z65" i="61" s="1"/>
  <c r="L64" i="61"/>
  <c r="U64" i="61" s="1"/>
  <c r="AA64" i="61" s="1"/>
  <c r="K64" i="61"/>
  <c r="T64" i="61" s="1"/>
  <c r="Z64" i="61" s="1"/>
  <c r="L63" i="61"/>
  <c r="K63" i="61"/>
  <c r="Q79" i="61"/>
  <c r="O79" i="61"/>
  <c r="N79" i="61"/>
  <c r="J79" i="61"/>
  <c r="I79" i="61"/>
  <c r="H79" i="61"/>
  <c r="G79" i="61"/>
  <c r="F79" i="61"/>
  <c r="E79" i="61"/>
  <c r="C79" i="61"/>
  <c r="B79" i="61"/>
  <c r="R79" i="61"/>
  <c r="L66" i="61"/>
  <c r="U66" i="61" s="1"/>
  <c r="AA66" i="61" s="1"/>
  <c r="K66" i="61"/>
  <c r="T66" i="61" s="1"/>
  <c r="Z66" i="61" s="1"/>
  <c r="K78" i="61" l="1"/>
  <c r="K79" i="61"/>
  <c r="T63" i="61"/>
  <c r="U63" i="61"/>
  <c r="L79" i="61"/>
  <c r="L78" i="61"/>
  <c r="L76" i="61"/>
  <c r="K76" i="61"/>
  <c r="L77" i="61"/>
  <c r="B14" i="61"/>
  <c r="C14" i="61"/>
  <c r="J15" i="61"/>
  <c r="J14" i="61"/>
  <c r="J13" i="61"/>
  <c r="J12" i="61"/>
  <c r="J11" i="61"/>
  <c r="J10" i="61"/>
  <c r="I15" i="61"/>
  <c r="I14" i="61"/>
  <c r="I13" i="61"/>
  <c r="I12" i="61"/>
  <c r="I11" i="61"/>
  <c r="I10" i="61"/>
  <c r="H15" i="61"/>
  <c r="H14" i="61"/>
  <c r="H13" i="61"/>
  <c r="H12" i="61"/>
  <c r="H11" i="61"/>
  <c r="H10" i="61"/>
  <c r="G15" i="61"/>
  <c r="G14" i="61"/>
  <c r="G13" i="61"/>
  <c r="G12" i="61"/>
  <c r="G11" i="61"/>
  <c r="G10" i="61"/>
  <c r="F15" i="61"/>
  <c r="F14" i="61"/>
  <c r="F13" i="61"/>
  <c r="F12" i="61"/>
  <c r="F11" i="61"/>
  <c r="F10" i="61"/>
  <c r="E15" i="61"/>
  <c r="E14" i="61"/>
  <c r="E13" i="61"/>
  <c r="E12" i="61"/>
  <c r="E11" i="61"/>
  <c r="E10" i="61"/>
  <c r="C15" i="61"/>
  <c r="C13" i="61"/>
  <c r="C12" i="61"/>
  <c r="C11" i="61"/>
  <c r="C10" i="61"/>
  <c r="B15" i="61"/>
  <c r="B13" i="61"/>
  <c r="B12" i="61"/>
  <c r="B11" i="61"/>
  <c r="B10" i="61"/>
  <c r="O9" i="61"/>
  <c r="N9" i="61"/>
  <c r="J9" i="61"/>
  <c r="I9" i="61"/>
  <c r="H9" i="61"/>
  <c r="G9" i="61"/>
  <c r="F9" i="61"/>
  <c r="E9" i="61"/>
  <c r="C9" i="61"/>
  <c r="B9" i="61"/>
  <c r="AA63" i="61" l="1"/>
  <c r="Z63" i="61"/>
  <c r="R81" i="61"/>
  <c r="Q81" i="61"/>
  <c r="O81" i="61"/>
  <c r="N81" i="61"/>
  <c r="J81" i="61"/>
  <c r="I81" i="61"/>
  <c r="H81" i="61"/>
  <c r="G81" i="61"/>
  <c r="F81" i="61"/>
  <c r="E81" i="61"/>
  <c r="C81" i="61"/>
  <c r="R80" i="61"/>
  <c r="Q80" i="61"/>
  <c r="O80" i="61"/>
  <c r="N80" i="61"/>
  <c r="J80" i="61"/>
  <c r="I80" i="61"/>
  <c r="H80" i="61"/>
  <c r="G80" i="61"/>
  <c r="F80" i="61"/>
  <c r="E80" i="61"/>
  <c r="C80" i="61"/>
  <c r="B81" i="61"/>
  <c r="B80" i="61"/>
  <c r="L68" i="61"/>
  <c r="K68" i="61"/>
  <c r="T68" i="61" s="1"/>
  <c r="Z68" i="61" s="1"/>
  <c r="L54" i="61"/>
  <c r="U54" i="61" s="1"/>
  <c r="K54" i="61"/>
  <c r="T54" i="61" s="1"/>
  <c r="Q87" i="61" l="1"/>
  <c r="R87" i="61"/>
  <c r="K81" i="61"/>
  <c r="L81" i="61"/>
  <c r="U68" i="61"/>
  <c r="AA68" i="61" s="1"/>
  <c r="T81" i="61"/>
  <c r="Z54" i="61"/>
  <c r="Z81" i="61" s="1"/>
  <c r="AA54" i="61"/>
  <c r="U81" i="61" l="1"/>
  <c r="AA81" i="61"/>
  <c r="AC2" i="63"/>
  <c r="H1" i="47"/>
  <c r="D1" i="71"/>
  <c r="D1" i="46"/>
  <c r="O1" i="61" l="1"/>
  <c r="A1" i="61"/>
  <c r="N17" i="47" l="1"/>
  <c r="N16" i="47"/>
  <c r="M17" i="47"/>
  <c r="M16" i="47"/>
  <c r="N10" i="47"/>
  <c r="N9" i="47"/>
  <c r="M10" i="47"/>
  <c r="M9" i="47"/>
  <c r="K26" i="46"/>
  <c r="J26" i="46"/>
  <c r="K25" i="46"/>
  <c r="J25" i="46"/>
  <c r="K24" i="46"/>
  <c r="J24" i="46"/>
  <c r="K23" i="46"/>
  <c r="J23" i="46"/>
  <c r="K22" i="46"/>
  <c r="J22" i="46"/>
  <c r="K21" i="46"/>
  <c r="J21" i="46"/>
  <c r="K20" i="46"/>
  <c r="J20" i="46"/>
  <c r="K19" i="46"/>
  <c r="J19" i="46"/>
  <c r="K18" i="46"/>
  <c r="J18" i="46"/>
  <c r="K17" i="46"/>
  <c r="J17" i="46"/>
  <c r="K16" i="46"/>
  <c r="J16" i="46"/>
  <c r="K15" i="46"/>
  <c r="J15" i="46"/>
  <c r="L53" i="61"/>
  <c r="K53" i="61"/>
  <c r="L52" i="61"/>
  <c r="K52" i="61"/>
  <c r="L51" i="61"/>
  <c r="K51" i="61"/>
  <c r="L80" i="61"/>
  <c r="K80" i="61"/>
  <c r="K58" i="61" l="1"/>
  <c r="L58" i="61"/>
  <c r="M11" i="47"/>
  <c r="M18" i="47"/>
  <c r="N11" i="47"/>
  <c r="O9" i="47" s="1"/>
  <c r="N18" i="47"/>
  <c r="O16" i="47" s="1"/>
  <c r="C12" i="71"/>
  <c r="D12" i="71"/>
  <c r="J27" i="46"/>
  <c r="K27" i="46"/>
  <c r="L15" i="46" s="1"/>
  <c r="E10" i="71" l="1"/>
  <c r="E6" i="71"/>
  <c r="E5" i="71"/>
  <c r="E9" i="71"/>
  <c r="E8" i="71"/>
  <c r="E4" i="71"/>
  <c r="E11" i="71"/>
  <c r="E7" i="71"/>
  <c r="O17" i="47"/>
  <c r="O10" i="47"/>
  <c r="L26" i="46"/>
  <c r="L18" i="46"/>
  <c r="L17" i="46"/>
  <c r="L24" i="46"/>
  <c r="L16" i="46"/>
  <c r="L25" i="46"/>
  <c r="L22" i="46"/>
  <c r="L23" i="46"/>
  <c r="L19" i="46"/>
  <c r="L20" i="46"/>
  <c r="L21" i="46"/>
  <c r="AB5" i="63"/>
  <c r="AE5" i="63"/>
  <c r="W5" i="63"/>
  <c r="E29" i="63"/>
  <c r="F29" i="63"/>
  <c r="H29" i="63"/>
  <c r="I29" i="63"/>
  <c r="J29" i="63"/>
  <c r="K29" i="63"/>
  <c r="L29" i="63"/>
  <c r="M29" i="63"/>
  <c r="Q29" i="63"/>
  <c r="R29" i="63"/>
  <c r="J18" i="47"/>
  <c r="I18" i="47"/>
  <c r="J11" i="47"/>
  <c r="I11" i="47"/>
  <c r="G47" i="46"/>
  <c r="F47" i="46"/>
  <c r="C47" i="46"/>
  <c r="B47" i="46"/>
  <c r="J46" i="46"/>
  <c r="H46" i="46"/>
  <c r="J45" i="46"/>
  <c r="H45" i="46"/>
  <c r="H30" i="46"/>
  <c r="H42" i="46" s="1"/>
  <c r="B40" i="46"/>
  <c r="C40" i="46"/>
  <c r="D34" i="46" s="1"/>
  <c r="G27" i="46"/>
  <c r="F27" i="46"/>
  <c r="U53" i="61"/>
  <c r="T53" i="61"/>
  <c r="U52" i="61"/>
  <c r="T52" i="61"/>
  <c r="U51" i="61"/>
  <c r="T51" i="61"/>
  <c r="L67" i="61"/>
  <c r="L72" i="61" s="1"/>
  <c r="K67" i="61"/>
  <c r="K72" i="61" s="1"/>
  <c r="AA51" i="61" l="1"/>
  <c r="AA78" i="61" s="1"/>
  <c r="U78" i="61"/>
  <c r="Z51" i="61"/>
  <c r="Z78" i="61" s="1"/>
  <c r="T78" i="61"/>
  <c r="E12" i="71"/>
  <c r="K16" i="47"/>
  <c r="K17" i="47"/>
  <c r="K10" i="47"/>
  <c r="K9" i="47"/>
  <c r="Z52" i="61"/>
  <c r="Z79" i="61" s="1"/>
  <c r="T79" i="61"/>
  <c r="AA52" i="61"/>
  <c r="AA79" i="61" s="1"/>
  <c r="U79" i="61"/>
  <c r="H26" i="46"/>
  <c r="H22" i="46"/>
  <c r="H18" i="46"/>
  <c r="H17" i="46"/>
  <c r="H25" i="46"/>
  <c r="H21" i="46"/>
  <c r="H24" i="46"/>
  <c r="H20" i="46"/>
  <c r="H16" i="46"/>
  <c r="H23" i="46"/>
  <c r="H19" i="46"/>
  <c r="H15" i="46"/>
  <c r="AA53" i="61"/>
  <c r="Z53" i="61"/>
  <c r="O29" i="63"/>
  <c r="N29" i="63"/>
  <c r="H47" i="46"/>
  <c r="J47" i="46"/>
  <c r="D45" i="46"/>
  <c r="D46" i="46"/>
  <c r="D37" i="46"/>
  <c r="D36" i="46"/>
  <c r="D39" i="46"/>
  <c r="D35" i="46"/>
  <c r="D38" i="46"/>
  <c r="T67" i="61"/>
  <c r="T72" i="61" s="1"/>
  <c r="U67" i="61"/>
  <c r="U72" i="61" s="1"/>
  <c r="N34" i="65"/>
  <c r="N36" i="65" s="1"/>
  <c r="M34" i="65"/>
  <c r="M36" i="65" s="1"/>
  <c r="U80" i="61" l="1"/>
  <c r="T80" i="61"/>
  <c r="V34" i="65"/>
  <c r="W34" i="65"/>
  <c r="Z67" i="61"/>
  <c r="Z72" i="61" s="1"/>
  <c r="D47" i="46"/>
  <c r="D40" i="46"/>
  <c r="AA67" i="61"/>
  <c r="AA72" i="61" s="1"/>
  <c r="L50" i="61"/>
  <c r="K50" i="61"/>
  <c r="W36" i="65" l="1"/>
  <c r="V36" i="65"/>
  <c r="AC34" i="65"/>
  <c r="AC36" i="65" s="1"/>
  <c r="AB34" i="65"/>
  <c r="AB36" i="65" s="1"/>
  <c r="AA80" i="61"/>
  <c r="Z80" i="61"/>
  <c r="T50" i="61"/>
  <c r="U50" i="61"/>
  <c r="Z31" i="65"/>
  <c r="Z43" i="65" s="1"/>
  <c r="Y31" i="65"/>
  <c r="Y43" i="65" s="1"/>
  <c r="Q31" i="65"/>
  <c r="Q43" i="65" s="1"/>
  <c r="C6" i="46" s="1"/>
  <c r="P31" i="65"/>
  <c r="P43" i="65" s="1"/>
  <c r="B6" i="46" s="1"/>
  <c r="L31" i="65"/>
  <c r="L43" i="65" s="1"/>
  <c r="K31" i="65"/>
  <c r="K43" i="65" s="1"/>
  <c r="J31" i="65"/>
  <c r="J43" i="65" s="1"/>
  <c r="I31" i="65"/>
  <c r="I43" i="65" s="1"/>
  <c r="H31" i="65"/>
  <c r="H43" i="65" s="1"/>
  <c r="G31" i="65"/>
  <c r="G43" i="65" s="1"/>
  <c r="E31" i="65"/>
  <c r="E43" i="65" s="1"/>
  <c r="D31" i="65"/>
  <c r="D43" i="65" s="1"/>
  <c r="N29" i="65"/>
  <c r="M29" i="65"/>
  <c r="L49" i="61"/>
  <c r="K49" i="61"/>
  <c r="X17" i="61"/>
  <c r="W17" i="61"/>
  <c r="M43" i="65" l="1"/>
  <c r="B5" i="46" s="1"/>
  <c r="N43" i="65"/>
  <c r="C5" i="46" s="1"/>
  <c r="AA50" i="61"/>
  <c r="AA77" i="61" s="1"/>
  <c r="U77" i="61"/>
  <c r="Z50" i="61"/>
  <c r="Z77" i="61" s="1"/>
  <c r="T77" i="61"/>
  <c r="W29" i="65"/>
  <c r="W39" i="65" s="1"/>
  <c r="V29" i="65"/>
  <c r="V39" i="65" s="1"/>
  <c r="T49" i="61"/>
  <c r="T58" i="61" s="1"/>
  <c r="U49" i="61"/>
  <c r="U58" i="61" s="1"/>
  <c r="K15" i="61"/>
  <c r="L15" i="61"/>
  <c r="J36" i="46"/>
  <c r="H36" i="46"/>
  <c r="AB39" i="65" l="1"/>
  <c r="AC39" i="65"/>
  <c r="U76" i="61"/>
  <c r="T76" i="61"/>
  <c r="AB29" i="65"/>
  <c r="AC29" i="65"/>
  <c r="U15" i="61"/>
  <c r="AA15" i="61" s="1"/>
  <c r="T15" i="61"/>
  <c r="Z15" i="61" s="1"/>
  <c r="AA49" i="61"/>
  <c r="AA58" i="61" s="1"/>
  <c r="Z49" i="61"/>
  <c r="Z58" i="61" s="1"/>
  <c r="X47" i="61"/>
  <c r="W47" i="61"/>
  <c r="O47" i="61"/>
  <c r="N47" i="61"/>
  <c r="J47" i="61"/>
  <c r="I47" i="61"/>
  <c r="H47" i="61"/>
  <c r="G47" i="61"/>
  <c r="F47" i="61"/>
  <c r="E47" i="61"/>
  <c r="C47" i="61"/>
  <c r="B47" i="61"/>
  <c r="L45" i="61"/>
  <c r="K45" i="61"/>
  <c r="Z76" i="61" l="1"/>
  <c r="AA76" i="61"/>
  <c r="U45" i="61"/>
  <c r="AA45" i="61" s="1"/>
  <c r="T45" i="61"/>
  <c r="Z45" i="61" s="1"/>
  <c r="L44" i="61"/>
  <c r="K44" i="61"/>
  <c r="T44" i="61" l="1"/>
  <c r="Z44" i="61" s="1"/>
  <c r="U44" i="61"/>
  <c r="AA44" i="61" s="1"/>
  <c r="L43" i="61"/>
  <c r="K43" i="61"/>
  <c r="U43" i="61" l="1"/>
  <c r="AA43" i="61" s="1"/>
  <c r="T43" i="61"/>
  <c r="Z43" i="61" s="1"/>
  <c r="L42" i="61"/>
  <c r="K42" i="61"/>
  <c r="T42" i="61" l="1"/>
  <c r="Z42" i="61" s="1"/>
  <c r="U42" i="61"/>
  <c r="AA42" i="61" s="1"/>
  <c r="L41" i="61"/>
  <c r="K41" i="61"/>
  <c r="T41" i="61" l="1"/>
  <c r="Z41" i="61" s="1"/>
  <c r="U41" i="61"/>
  <c r="AA41" i="61" s="1"/>
  <c r="F30" i="46"/>
  <c r="F43" i="46" s="1"/>
  <c r="L40" i="61"/>
  <c r="K40" i="61"/>
  <c r="U40" i="61" l="1"/>
  <c r="AA40" i="61" s="1"/>
  <c r="T40" i="61"/>
  <c r="Z40" i="61" s="1"/>
  <c r="L39" i="61"/>
  <c r="K39" i="61"/>
  <c r="T39" i="61" l="1"/>
  <c r="Z39" i="61" s="1"/>
  <c r="U39" i="61"/>
  <c r="AA39" i="61" s="1"/>
  <c r="L38" i="61"/>
  <c r="U38" i="61" s="1"/>
  <c r="K38" i="61"/>
  <c r="T38" i="61" s="1"/>
  <c r="AA38" i="61" l="1"/>
  <c r="Z38" i="61"/>
  <c r="L37" i="61"/>
  <c r="U37" i="61" s="1"/>
  <c r="K37" i="61"/>
  <c r="T37" i="61" s="1"/>
  <c r="AA37" i="61" l="1"/>
  <c r="Z37" i="61"/>
  <c r="L36" i="61"/>
  <c r="K36" i="61"/>
  <c r="T36" i="61" s="1"/>
  <c r="U36" i="61" l="1"/>
  <c r="AA36" i="61" s="1"/>
  <c r="Z36" i="61"/>
  <c r="L35" i="61"/>
  <c r="U35" i="61" s="1"/>
  <c r="K35" i="61"/>
  <c r="T35" i="61" s="1"/>
  <c r="AA35" i="61" l="1"/>
  <c r="Z35" i="61"/>
  <c r="N28" i="65" l="1"/>
  <c r="M28" i="65"/>
  <c r="W28" i="65" l="1"/>
  <c r="AC28" i="65" s="1"/>
  <c r="V28" i="65"/>
  <c r="L34" i="61"/>
  <c r="L47" i="61" s="1"/>
  <c r="K34" i="61"/>
  <c r="K47" i="61" s="1"/>
  <c r="AB28" i="65" l="1"/>
  <c r="U34" i="61"/>
  <c r="U47" i="61" s="1"/>
  <c r="T34" i="61"/>
  <c r="T47" i="61" s="1"/>
  <c r="L14" i="61"/>
  <c r="U14" i="61" s="1"/>
  <c r="K14" i="61"/>
  <c r="N27" i="65"/>
  <c r="N26" i="65"/>
  <c r="N25" i="65"/>
  <c r="N24" i="65"/>
  <c r="N23" i="65"/>
  <c r="N22" i="65"/>
  <c r="N21" i="65"/>
  <c r="W21" i="65" s="1"/>
  <c r="N20" i="65"/>
  <c r="W20" i="65" s="1"/>
  <c r="N19" i="65"/>
  <c r="N18" i="65"/>
  <c r="W18" i="65" s="1"/>
  <c r="N17" i="65"/>
  <c r="W17" i="65" s="1"/>
  <c r="N16" i="65"/>
  <c r="W16" i="65" s="1"/>
  <c r="N15" i="65"/>
  <c r="W15" i="65" s="1"/>
  <c r="N14" i="65"/>
  <c r="W14" i="65" s="1"/>
  <c r="N13" i="65"/>
  <c r="W13" i="65" s="1"/>
  <c r="N12" i="65"/>
  <c r="W12" i="65" s="1"/>
  <c r="N11" i="65"/>
  <c r="W11" i="65" s="1"/>
  <c r="N10" i="65"/>
  <c r="W10" i="65" s="1"/>
  <c r="M27" i="65"/>
  <c r="M26" i="65"/>
  <c r="M25" i="65"/>
  <c r="M24" i="65"/>
  <c r="M23" i="65"/>
  <c r="M22" i="65"/>
  <c r="M21" i="65"/>
  <c r="V21" i="65" s="1"/>
  <c r="M20" i="65"/>
  <c r="V20" i="65" s="1"/>
  <c r="M19" i="65"/>
  <c r="M18" i="65"/>
  <c r="V18" i="65" s="1"/>
  <c r="M17" i="65"/>
  <c r="V17" i="65" s="1"/>
  <c r="M16" i="65"/>
  <c r="V16" i="65" s="1"/>
  <c r="M15" i="65"/>
  <c r="V15" i="65" s="1"/>
  <c r="M14" i="65"/>
  <c r="V14" i="65" s="1"/>
  <c r="M13" i="65"/>
  <c r="V13" i="65" s="1"/>
  <c r="M12" i="65"/>
  <c r="V12" i="65" s="1"/>
  <c r="M11" i="65"/>
  <c r="V11" i="65" s="1"/>
  <c r="M10" i="65"/>
  <c r="V10" i="65" s="1"/>
  <c r="X32" i="61"/>
  <c r="X87" i="61" s="1"/>
  <c r="W32" i="61"/>
  <c r="W87" i="61" s="1"/>
  <c r="O32" i="61"/>
  <c r="N32" i="61"/>
  <c r="J32" i="61"/>
  <c r="I32" i="61"/>
  <c r="H32" i="61"/>
  <c r="G32" i="61"/>
  <c r="F32" i="61"/>
  <c r="E32" i="61"/>
  <c r="C32" i="61"/>
  <c r="B32" i="61"/>
  <c r="L30" i="61"/>
  <c r="K30" i="61"/>
  <c r="W60" i="61" l="1"/>
  <c r="X60" i="61"/>
  <c r="W25" i="65"/>
  <c r="W22" i="65"/>
  <c r="V25" i="65"/>
  <c r="W23" i="65"/>
  <c r="W27" i="65"/>
  <c r="V23" i="65"/>
  <c r="V27" i="65"/>
  <c r="V24" i="65"/>
  <c r="W26" i="65"/>
  <c r="V22" i="65"/>
  <c r="V26" i="65"/>
  <c r="W24" i="65"/>
  <c r="W19" i="65"/>
  <c r="V19" i="65"/>
  <c r="T30" i="61"/>
  <c r="Z30" i="61" s="1"/>
  <c r="AA14" i="61"/>
  <c r="U30" i="61"/>
  <c r="AA30" i="61" s="1"/>
  <c r="T14" i="61"/>
  <c r="Z14" i="61" s="1"/>
  <c r="AA34" i="61"/>
  <c r="AA47" i="61" s="1"/>
  <c r="Z34" i="61"/>
  <c r="Z47" i="61" s="1"/>
  <c r="C27" i="46"/>
  <c r="L29" i="61"/>
  <c r="K29" i="61"/>
  <c r="A1" i="63"/>
  <c r="Z3" i="61"/>
  <c r="W3" i="61"/>
  <c r="T3" i="61"/>
  <c r="D23" i="46" l="1"/>
  <c r="U29" i="61"/>
  <c r="AA29" i="61" s="1"/>
  <c r="T29" i="61"/>
  <c r="Z29" i="61" s="1"/>
  <c r="L28" i="61"/>
  <c r="K28" i="61"/>
  <c r="L27" i="46" l="1"/>
  <c r="H27" i="46"/>
  <c r="T28" i="61"/>
  <c r="Z28" i="61" s="1"/>
  <c r="U28" i="61"/>
  <c r="AA28" i="61" s="1"/>
  <c r="L27" i="61"/>
  <c r="K27" i="61"/>
  <c r="T27" i="61" l="1"/>
  <c r="Z27" i="61" s="1"/>
  <c r="U27" i="61"/>
  <c r="AA27" i="61" s="1"/>
  <c r="L26" i="61"/>
  <c r="K26" i="61"/>
  <c r="U26" i="61" l="1"/>
  <c r="AA26" i="61" s="1"/>
  <c r="T26" i="61"/>
  <c r="Z26" i="61" s="1"/>
  <c r="L25" i="61"/>
  <c r="K25" i="61"/>
  <c r="T25" i="61" l="1"/>
  <c r="Z25" i="61" s="1"/>
  <c r="U25" i="61"/>
  <c r="AA25" i="61" s="1"/>
  <c r="L24" i="61"/>
  <c r="U24" i="61" s="1"/>
  <c r="K24" i="61"/>
  <c r="T24" i="61" l="1"/>
  <c r="Z24" i="61" s="1"/>
  <c r="AA24" i="61"/>
  <c r="L23" i="61"/>
  <c r="U23" i="61" s="1"/>
  <c r="K23" i="61"/>
  <c r="T23" i="61" s="1"/>
  <c r="AA23" i="61" l="1"/>
  <c r="Z23" i="61"/>
  <c r="L22" i="61"/>
  <c r="U22" i="61" s="1"/>
  <c r="K22" i="61"/>
  <c r="T22" i="61" s="1"/>
  <c r="AA22" i="61" l="1"/>
  <c r="Z22" i="61"/>
  <c r="L21" i="61"/>
  <c r="U21" i="61" s="1"/>
  <c r="K21" i="61"/>
  <c r="T21" i="61" s="1"/>
  <c r="AA21" i="61" l="1"/>
  <c r="Z21" i="61"/>
  <c r="L20" i="61"/>
  <c r="U20" i="61" s="1"/>
  <c r="K20" i="61"/>
  <c r="T20" i="61" s="1"/>
  <c r="AA20" i="61" l="1"/>
  <c r="Z20" i="61"/>
  <c r="L19" i="61"/>
  <c r="K19" i="61"/>
  <c r="K32" i="61" l="1"/>
  <c r="T19" i="61"/>
  <c r="T32" i="61" s="1"/>
  <c r="L32" i="61"/>
  <c r="U19" i="61"/>
  <c r="U32" i="61" s="1"/>
  <c r="AC27" i="65"/>
  <c r="AB27" i="65"/>
  <c r="L13" i="61"/>
  <c r="K13" i="61"/>
  <c r="U13" i="61" l="1"/>
  <c r="AA13" i="61" s="1"/>
  <c r="T13" i="61"/>
  <c r="Z13" i="61" s="1"/>
  <c r="AA19" i="61"/>
  <c r="AA32" i="61" s="1"/>
  <c r="Z19" i="61"/>
  <c r="Z32" i="61" s="1"/>
  <c r="M9" i="65" l="1"/>
  <c r="N9" i="65"/>
  <c r="W9" i="65" s="1"/>
  <c r="AC10" i="65"/>
  <c r="AB11" i="65"/>
  <c r="AC11" i="65"/>
  <c r="AB12" i="65"/>
  <c r="AC12" i="65"/>
  <c r="AB13" i="65"/>
  <c r="AC13" i="65"/>
  <c r="AB14" i="65"/>
  <c r="AC14" i="65"/>
  <c r="AB15" i="65"/>
  <c r="AC15" i="65"/>
  <c r="AB16" i="65"/>
  <c r="AC16" i="65"/>
  <c r="AB17" i="65"/>
  <c r="AC17" i="65"/>
  <c r="W41" i="65" l="1"/>
  <c r="M31" i="65"/>
  <c r="V9" i="65"/>
  <c r="N31" i="65"/>
  <c r="N60" i="61"/>
  <c r="H17" i="61"/>
  <c r="H87" i="61" s="1"/>
  <c r="H60" i="61"/>
  <c r="I17" i="61"/>
  <c r="I87" i="61" s="1"/>
  <c r="I60" i="61"/>
  <c r="O17" i="61"/>
  <c r="O87" i="61" s="1"/>
  <c r="O60" i="61"/>
  <c r="F60" i="61"/>
  <c r="J60" i="61"/>
  <c r="G17" i="61"/>
  <c r="G87" i="61" s="1"/>
  <c r="G60" i="61"/>
  <c r="E17" i="61"/>
  <c r="E87" i="61" s="1"/>
  <c r="E60" i="61"/>
  <c r="C17" i="61"/>
  <c r="C87" i="61" s="1"/>
  <c r="C60" i="61"/>
  <c r="B17" i="61"/>
  <c r="B87" i="61" s="1"/>
  <c r="B60" i="61"/>
  <c r="F17" i="61"/>
  <c r="F87" i="61" s="1"/>
  <c r="J17" i="61"/>
  <c r="J87" i="61" s="1"/>
  <c r="N17" i="61"/>
  <c r="N87" i="61" s="1"/>
  <c r="W31" i="65"/>
  <c r="W43" i="65" s="1"/>
  <c r="AB26" i="65"/>
  <c r="AB20" i="65"/>
  <c r="AB18" i="65"/>
  <c r="AC25" i="65"/>
  <c r="AC21" i="65"/>
  <c r="AC19" i="65"/>
  <c r="AB24" i="65"/>
  <c r="AB25" i="65"/>
  <c r="AB21" i="65"/>
  <c r="AB22" i="65"/>
  <c r="AB19" i="65"/>
  <c r="AC26" i="65"/>
  <c r="AC24" i="65"/>
  <c r="AC22" i="65"/>
  <c r="AC20" i="65"/>
  <c r="AC18" i="65"/>
  <c r="AC23" i="65"/>
  <c r="AB23" i="65"/>
  <c r="AB10" i="65"/>
  <c r="V41" i="65" l="1"/>
  <c r="V31" i="65"/>
  <c r="V43" i="65" s="1"/>
  <c r="C8" i="46"/>
  <c r="D7" i="46" s="1"/>
  <c r="B8" i="46"/>
  <c r="AB9" i="65"/>
  <c r="AB31" i="65" s="1"/>
  <c r="AB43" i="65" s="1"/>
  <c r="AC9" i="65"/>
  <c r="AC31" i="65" s="1"/>
  <c r="AC43" i="65" s="1"/>
  <c r="AB41" i="65" l="1"/>
  <c r="AC41" i="65"/>
  <c r="K9" i="61"/>
  <c r="T9" i="61" s="1"/>
  <c r="L9" i="61"/>
  <c r="U9" i="61" s="1"/>
  <c r="AF26" i="63" l="1"/>
  <c r="AF25" i="63"/>
  <c r="AF24" i="63"/>
  <c r="AF23" i="63"/>
  <c r="AF22" i="63"/>
  <c r="AF21" i="63"/>
  <c r="AF20" i="63"/>
  <c r="AF19" i="63"/>
  <c r="AF18" i="63"/>
  <c r="AF17" i="63"/>
  <c r="AF16" i="63"/>
  <c r="AF15" i="63"/>
  <c r="AF14" i="63"/>
  <c r="AF13" i="63"/>
  <c r="AF12" i="63"/>
  <c r="AF11" i="63"/>
  <c r="AF10" i="63"/>
  <c r="AF9" i="63"/>
  <c r="AF8" i="63"/>
  <c r="AE27" i="63"/>
  <c r="AE26" i="63"/>
  <c r="AE25" i="63"/>
  <c r="AE24" i="63"/>
  <c r="AE23" i="63"/>
  <c r="AE22" i="63"/>
  <c r="AE21" i="63"/>
  <c r="AE20" i="63"/>
  <c r="AE19" i="63"/>
  <c r="AE18" i="63"/>
  <c r="AE17" i="63"/>
  <c r="AE16" i="63"/>
  <c r="AE15" i="63"/>
  <c r="AE14" i="63"/>
  <c r="AE13" i="63"/>
  <c r="AE12" i="63"/>
  <c r="AE11" i="63"/>
  <c r="AE10" i="63"/>
  <c r="AE9" i="63"/>
  <c r="AE8" i="63"/>
  <c r="AE7" i="63"/>
  <c r="AC29" i="63"/>
  <c r="AB29" i="63"/>
  <c r="J39" i="46"/>
  <c r="H39" i="46"/>
  <c r="J38" i="46"/>
  <c r="H38" i="46"/>
  <c r="J37" i="46"/>
  <c r="H37" i="46"/>
  <c r="J35" i="46"/>
  <c r="H35" i="46"/>
  <c r="J34" i="46"/>
  <c r="H34" i="46"/>
  <c r="G40" i="46"/>
  <c r="F40" i="46"/>
  <c r="B27" i="46"/>
  <c r="F18" i="47"/>
  <c r="E18" i="47"/>
  <c r="F11" i="47"/>
  <c r="E11" i="47"/>
  <c r="D20" i="46"/>
  <c r="O18" i="47" l="1"/>
  <c r="K18" i="47"/>
  <c r="H40" i="46"/>
  <c r="G10" i="47"/>
  <c r="G16" i="47"/>
  <c r="AF27" i="63"/>
  <c r="G9" i="47"/>
  <c r="G17" i="47"/>
  <c r="AF7" i="63"/>
  <c r="W29" i="63"/>
  <c r="AE29" i="63" s="1"/>
  <c r="J40" i="46"/>
  <c r="D21" i="46"/>
  <c r="D17" i="46"/>
  <c r="D22" i="46"/>
  <c r="D26" i="46"/>
  <c r="D25" i="46"/>
  <c r="D15" i="46"/>
  <c r="D16" i="46"/>
  <c r="D18" i="46"/>
  <c r="D24" i="46"/>
  <c r="D19" i="46"/>
  <c r="K12" i="61"/>
  <c r="K10" i="61"/>
  <c r="T10" i="61" s="1"/>
  <c r="L10" i="61"/>
  <c r="U10" i="61" s="1"/>
  <c r="L12" i="61"/>
  <c r="K11" i="61"/>
  <c r="L11" i="61"/>
  <c r="O11" i="47" l="1"/>
  <c r="K11" i="47"/>
  <c r="T11" i="61"/>
  <c r="Z11" i="61" s="1"/>
  <c r="T12" i="61"/>
  <c r="Z12" i="61" s="1"/>
  <c r="U12" i="61"/>
  <c r="AA12" i="61" s="1"/>
  <c r="U11" i="61"/>
  <c r="AA11" i="61" s="1"/>
  <c r="L60" i="61"/>
  <c r="K17" i="61"/>
  <c r="K87" i="61" s="1"/>
  <c r="K60" i="61"/>
  <c r="L17" i="61"/>
  <c r="L87" i="61" s="1"/>
  <c r="G11" i="47"/>
  <c r="G18" i="47"/>
  <c r="X29" i="63"/>
  <c r="D27" i="46"/>
  <c r="D6" i="46"/>
  <c r="Z27" i="63" l="1"/>
  <c r="Z23" i="63"/>
  <c r="Z19" i="63"/>
  <c r="Z15" i="63"/>
  <c r="Z11" i="63"/>
  <c r="Z7" i="63"/>
  <c r="Z20" i="63"/>
  <c r="Z8" i="63"/>
  <c r="Z26" i="63"/>
  <c r="Z22" i="63"/>
  <c r="Z18" i="63"/>
  <c r="Z14" i="63"/>
  <c r="Z10" i="63"/>
  <c r="Z16" i="63"/>
  <c r="Z25" i="63"/>
  <c r="Z21" i="63"/>
  <c r="Z17" i="63"/>
  <c r="Z13" i="63"/>
  <c r="Z9" i="63"/>
  <c r="Z24" i="63"/>
  <c r="Z12" i="63"/>
  <c r="U17" i="61"/>
  <c r="U87" i="61" s="1"/>
  <c r="U60" i="61"/>
  <c r="T17" i="61"/>
  <c r="T87" i="61" s="1"/>
  <c r="T60" i="61"/>
  <c r="AF29" i="63"/>
  <c r="AA10" i="61"/>
  <c r="Z10" i="61"/>
  <c r="AA9" i="61"/>
  <c r="D5" i="46"/>
  <c r="D8" i="46" s="1"/>
  <c r="Z9" i="61"/>
  <c r="Z29" i="63" l="1"/>
  <c r="Z60" i="61"/>
  <c r="AA17" i="61"/>
  <c r="AA60" i="61"/>
  <c r="Z17" i="61"/>
  <c r="Z87" i="61" s="1"/>
</calcChain>
</file>

<file path=xl/sharedStrings.xml><?xml version="1.0" encoding="utf-8"?>
<sst xmlns="http://schemas.openxmlformats.org/spreadsheetml/2006/main" count="1045" uniqueCount="382">
  <si>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</si>
  <si>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</si>
  <si>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</si>
  <si>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</si>
  <si>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</si>
  <si>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</si>
  <si>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</si>
  <si>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</si>
  <si>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</si>
  <si>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</si>
  <si>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</si>
  <si>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</si>
  <si>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</si>
  <si>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</si>
  <si>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</si>
  <si>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</si>
  <si>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</si>
  <si>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</si>
  <si>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</si>
  <si>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</si>
  <si>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</si>
  <si>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</si>
  <si>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</si>
  <si>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</si>
  <si>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</si>
  <si>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</si>
  <si>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</si>
  <si>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</si>
  <si>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</si>
  <si>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</si>
  <si>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</si>
  <si>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</si>
  <si>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</si>
  <si>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</si>
  <si>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</si>
  <si>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</si>
  <si>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</si>
  <si>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</si>
  <si>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</si>
  <si>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</si>
  <si>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</si>
  <si>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</si>
  <si>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</si>
  <si>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</si>
  <si>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</si>
  <si>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</si>
  <si>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</si>
  <si>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</si>
  <si>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</si>
  <si>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</si>
  <si>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</si>
  <si>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</si>
  <si>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</si>
  <si>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</si>
  <si>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</si>
  <si>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</si>
  <si>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</si>
  <si>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</si>
  <si>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</si>
  <si>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</si>
  <si>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</si>
  <si>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</si>
  <si>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</si>
  <si>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</si>
  <si>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</si>
  <si>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</si>
  <si>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</si>
  <si>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</si>
  <si>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</si>
  <si>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</si>
  <si>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</si>
  <si>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</si>
  <si>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</si>
  <si>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</si>
  <si>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</si>
  <si>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</si>
  <si>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</si>
  <si>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</si>
  <si>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</si>
  <si>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</si>
  <si>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</si>
  <si>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</si>
  <si>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</si>
  <si>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</si>
  <si>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</si>
  <si>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</si>
  <si>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</si>
  <si>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</si>
  <si>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</si>
  <si>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</si>
  <si>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</si>
  <si>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</si>
  <si>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</si>
  <si>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</si>
  <si>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</si>
  <si>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</si>
  <si>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</si>
  <si>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</si>
  <si>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</si>
  <si>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</si>
  <si>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</si>
  <si>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</si>
  <si>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</si>
  <si>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</si>
  <si>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</si>
  <si>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</si>
  <si>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</si>
  <si>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</si>
  <si>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</si>
  <si>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</si>
  <si>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</si>
  <si>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</si>
  <si>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</si>
  <si>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</si>
  <si>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</si>
  <si>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</si>
  <si>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</si>
  <si>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</si>
  <si>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</si>
  <si>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</si>
  <si>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</si>
  <si>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</si>
  <si>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</si>
  <si>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</si>
  <si>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</si>
  <si>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</si>
  <si>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</si>
  <si>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</si>
  <si>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</si>
  <si>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</si>
  <si>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</si>
  <si>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</si>
  <si>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</si>
  <si>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</si>
  <si>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</si>
  <si>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</si>
  <si>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</si>
  <si>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</si>
  <si>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</si>
  <si>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</si>
  <si>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</si>
  <si>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</si>
  <si>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</si>
  <si>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</si>
  <si>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</si>
  <si>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</si>
  <si>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</si>
  <si>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</si>
  <si>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</si>
  <si>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</si>
  <si>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</si>
  <si>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</si>
  <si>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</si>
  <si>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</si>
  <si>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</si>
  <si>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</si>
  <si>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</si>
  <si>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</si>
  <si>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</si>
  <si>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</si>
  <si>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</si>
  <si>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</si>
  <si>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</si>
  <si>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</si>
  <si>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</si>
  <si>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</si>
  <si>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</si>
  <si>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</si>
  <si>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</si>
  <si>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</si>
  <si>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</si>
  <si>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</si>
  <si>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</si>
  <si>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</si>
  <si>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</si>
  <si>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</si>
  <si>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</si>
  <si>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</si>
  <si>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</si>
  <si>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</si>
  <si>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</si>
  <si>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</si>
  <si>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</si>
  <si>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</si>
  <si>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</si>
  <si>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</si>
  <si>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</si>
  <si>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</si>
  <si>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</si>
  <si>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</si>
  <si>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</si>
  <si>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</si>
  <si>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</si>
  <si>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</si>
  <si>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</si>
  <si>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</si>
  <si>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</si>
  <si>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</si>
  <si>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</si>
  <si>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</si>
  <si>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</si>
  <si>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</si>
  <si>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</si>
  <si>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</si>
  <si>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</si>
  <si>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</si>
  <si>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</si>
  <si>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</si>
  <si>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</si>
  <si>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</si>
  <si>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</si>
  <si>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</si>
  <si>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</si>
  <si>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</si>
  <si>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</si>
  <si>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</si>
  <si>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</si>
  <si>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</si>
  <si>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</si>
  <si>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</si>
  <si>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</si>
  <si>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</si>
  <si>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</si>
  <si>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</si>
  <si>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</si>
  <si>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</si>
  <si>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</si>
  <si>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</si>
  <si>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</si>
  <si>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</si>
  <si>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</si>
  <si>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</si>
  <si>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</si>
  <si>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</si>
  <si>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</si>
  <si>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</si>
  <si>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</si>
  <si>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</si>
  <si>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</si>
  <si>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</si>
  <si>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</si>
  <si>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</si>
  <si>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</si>
  <si>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</si>
  <si>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</si>
  <si>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</si>
  <si>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</si>
  <si>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</si>
  <si>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</si>
  <si>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</si>
  <si>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</si>
  <si>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</si>
  <si>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</si>
  <si>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</si>
  <si>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</si>
  <si>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</si>
  <si>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</si>
  <si>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</si>
  <si>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</si>
  <si>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</si>
  <si>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</si>
  <si>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</si>
  <si>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</si>
  <si>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</si>
  <si>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</si>
  <si>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</si>
  <si>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</si>
  <si>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</si>
  <si>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</si>
  <si>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</si>
  <si>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</si>
  <si>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</si>
  <si>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</si>
  <si>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</si>
  <si>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</si>
  <si>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</si>
  <si>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</si>
  <si>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</si>
  <si>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</si>
  <si>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</si>
  <si>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</si>
  <si>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</si>
  <si>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</si>
  <si>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</si>
  <si>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</si>
  <si>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</si>
  <si>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</si>
  <si>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</si>
  <si>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</si>
  <si>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</si>
  <si>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</si>
  <si>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</si>
  <si>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</si>
  <si>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</si>
  <si>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</si>
  <si>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</si>
  <si>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</si>
  <si>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</si>
  <si>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</si>
  <si>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</si>
  <si>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</si>
  <si>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</si>
  <si>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</si>
  <si>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</si>
  <si>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</si>
  <si>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</si>
  <si>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</si>
  <si>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</si>
  <si>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</si>
  <si>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</si>
  <si>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</si>
  <si>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</si>
  <si>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</si>
  <si>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</si>
  <si>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</si>
  <si>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</si>
  <si>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</si>
  <si>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Description                        (by Subsection)</t>
  </si>
  <si>
    <t>by Interconnection Type</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</si>
  <si>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</si>
  <si>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</si>
  <si>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</si>
  <si>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</si>
  <si>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</si>
  <si>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</si>
  <si>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</si>
  <si>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</si>
  <si>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</si>
  <si>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</si>
  <si>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</si>
  <si>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</si>
  <si>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SRP &amp; TI Programs</t>
  </si>
  <si>
    <r>
      <t xml:space="preserve">New Jersey Solar Installations </t>
    </r>
    <r>
      <rPr>
        <b/>
        <i/>
        <sz val="16"/>
        <rFont val="Arial"/>
        <family val="2"/>
      </rPr>
      <t xml:space="preserve">SREC Registration Program (SRP) &amp; Transition Incentive Program (TI) </t>
    </r>
    <r>
      <rPr>
        <b/>
        <sz val="16"/>
        <rFont val="Arial"/>
        <family val="2"/>
      </rPr>
      <t>as of</t>
    </r>
  </si>
  <si>
    <t xml:space="preserve">New Jersey Solar Installations SRP &amp; TI as of </t>
  </si>
  <si>
    <t xml:space="preserve">TI Solar Installations by Project Type as of </t>
  </si>
  <si>
    <t xml:space="preserve">Summary of Third Party Ownership (TPO) </t>
  </si>
  <si>
    <t xml:space="preserve">    </t>
  </si>
  <si>
    <t>SRP Program</t>
  </si>
  <si>
    <t>TI Program</t>
  </si>
  <si>
    <r>
      <rPr>
        <b/>
        <i/>
        <sz val="11"/>
        <rFont val="Arial"/>
        <family val="2"/>
      </rPr>
      <t>SRP</t>
    </r>
    <r>
      <rPr>
        <b/>
        <sz val="11"/>
        <rFont val="Arial"/>
        <family val="2"/>
      </rPr>
      <t xml:space="preserve"> Program</t>
    </r>
  </si>
  <si>
    <r>
      <rPr>
        <b/>
        <i/>
        <sz val="11"/>
        <color rgb="FF000000"/>
        <rFont val="Arial"/>
        <family val="2"/>
      </rPr>
      <t>SRP</t>
    </r>
    <r>
      <rPr>
        <b/>
        <sz val="11"/>
        <color indexed="8"/>
        <rFont val="Arial"/>
        <family val="2"/>
      </rPr>
      <t xml:space="preserve"> 2018 Total</t>
    </r>
  </si>
  <si>
    <r>
      <rPr>
        <b/>
        <i/>
        <sz val="11"/>
        <color rgb="FF000000"/>
        <rFont val="Arial"/>
        <family val="2"/>
      </rPr>
      <t>SRP</t>
    </r>
    <r>
      <rPr>
        <b/>
        <sz val="11"/>
        <color indexed="8"/>
        <rFont val="Arial"/>
        <family val="2"/>
      </rPr>
      <t xml:space="preserve"> 2019 Total</t>
    </r>
  </si>
  <si>
    <r>
      <rPr>
        <b/>
        <i/>
        <sz val="11"/>
        <color rgb="FF000000"/>
        <rFont val="Arial"/>
        <family val="2"/>
      </rPr>
      <t>SRP</t>
    </r>
    <r>
      <rPr>
        <b/>
        <sz val="11"/>
        <color indexed="8"/>
        <rFont val="Arial"/>
        <family val="2"/>
      </rPr>
      <t xml:space="preserve"> 2020 Total</t>
    </r>
  </si>
  <si>
    <r>
      <rPr>
        <b/>
        <i/>
        <sz val="11"/>
        <rFont val="Arial"/>
        <family val="2"/>
      </rPr>
      <t xml:space="preserve">TI 2020 </t>
    </r>
    <r>
      <rPr>
        <b/>
        <sz val="11"/>
        <rFont val="Arial"/>
        <family val="2"/>
      </rPr>
      <t>Total</t>
    </r>
  </si>
  <si>
    <t>SRP &amp; TI Programs Totals</t>
  </si>
  <si>
    <t>SRP &amp; TI 2020 Total</t>
  </si>
  <si>
    <t>SRP &amp; TI Program</t>
  </si>
  <si>
    <t>Subsection (t): landfill, brownfield, areas of historic fill</t>
  </si>
  <si>
    <t>Onsite Inspection - Fail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</si>
  <si>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</si>
  <si>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</si>
  <si>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</si>
  <si>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</si>
  <si>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</si>
  <si>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</si>
  <si>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</si>
  <si>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</si>
  <si>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</si>
  <si>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</si>
  <si>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</si>
  <si>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</si>
  <si>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</si>
  <si>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</si>
  <si>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</si>
  <si>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</si>
  <si>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</si>
  <si>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</si>
  <si>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Cumulative SRP &amp; TI Programs by County</t>
  </si>
  <si>
    <t>New Jersey Solar Installations SRP &amp; TI as of</t>
  </si>
  <si>
    <t>&lt;=100 to &gt;=1000                        Total (kW)</t>
  </si>
  <si>
    <r>
      <rPr>
        <b/>
        <i/>
        <sz val="11"/>
        <color rgb="FF000000"/>
        <rFont val="Arial"/>
        <family val="2"/>
      </rPr>
      <t>SRP</t>
    </r>
    <r>
      <rPr>
        <b/>
        <sz val="11"/>
        <color indexed="8"/>
        <rFont val="Arial"/>
        <family val="2"/>
      </rPr>
      <t xml:space="preserve"> 2000-2017 Total</t>
    </r>
  </si>
  <si>
    <t>SRP &amp; TI Programs Cumulative Totals</t>
  </si>
  <si>
    <r>
      <rPr>
        <b/>
        <i/>
        <sz val="11"/>
        <rFont val="Arial"/>
        <family val="2"/>
      </rPr>
      <t>SRP</t>
    </r>
    <r>
      <rPr>
        <b/>
        <sz val="11"/>
        <rFont val="Arial"/>
        <family val="2"/>
      </rPr>
      <t xml:space="preserve"> &amp; </t>
    </r>
    <r>
      <rPr>
        <b/>
        <i/>
        <sz val="11"/>
        <rFont val="Arial"/>
        <family val="2"/>
      </rPr>
      <t xml:space="preserve">TI                     </t>
    </r>
    <r>
      <rPr>
        <b/>
        <sz val="11"/>
        <rFont val="Arial"/>
        <family val="2"/>
      </rPr>
      <t xml:space="preserve">                Programs Cumulative Totals</t>
    </r>
  </si>
  <si>
    <t>Total of All Projects               as of 08/31/2020 (kW)</t>
  </si>
  <si>
    <t>Previously Reported through 07/31/2020</t>
  </si>
  <si>
    <t>Difference between 07/31/2020 and 08/31/2020</t>
  </si>
  <si>
    <t>Note:</t>
  </si>
  <si>
    <t xml:space="preserve">    Eligible for TI Status</t>
  </si>
  <si>
    <t>Note: Applications with a status of Eligible for TI are not included in the above table. These applications have not yet selected the project type to complete the transfer to the TI program:</t>
  </si>
  <si>
    <t>Note 1: 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</si>
  <si>
    <t>SRP registrations that did not submit a complete Final As-Built packet with a PTO dated prior to 4/30/2020 by the 7/30/20 deadline were transferred to the TI portal on 8/1/20. Registrations under the SRP status of “Final As-Built Incomplete” were transferred to the TI portal on 8/1/20. Those registrations that submitted the PTO but neglected to complete the Final As-Built packet by the 7/30/20 deadline were transferred to the TI portal regardless of the date of the PTO. The transferred capacity for these projects are reflected as negative values in the SRP installation totals.  The capacity for these registrations are now included in the TI Installation totals.</t>
  </si>
  <si>
    <t>Note 2: SRP registrations that did not submit a complete Final As-Built packet with a PTO dated prior to 4/30/2020 by the 7/30/20 deadline were transferred to the TI portal on 8/1/20. Registrations under the SRP status of “Final As-Built Incomplete” were transferred to the TI portal on 8/1/20. Those registrations that submitted the PTO but neglected to complete the Final As-Built packet by the 7/30/20 deadline were transferred to the TI portal regardless of the date of the PTO. The transferred capacity for these projects are reflected as negative values in the SRP installation totals.  The capacity for these registrations are now included in the TI Installation totals.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</si>
</sst>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i/>
      <sz val="11"/>
      <color indexed="8"/>
      <name val="Arial"/>
      <family val="2"/>
    </font>
    <font>
      <sz val="12"/>
      <color theme="1" tint="0.249977111117893"/>
      <name val="Arial"/>
      <family val="2"/>
    </font>
    <font>
      <b/>
      <i/>
      <sz val="11"/>
      <color rgb="FFFF0000"/>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i/>
      <sz val="12"/>
      <color rgb="FFFF0000"/>
      <name val="Arial"/>
      <family val="2"/>
    </font>
    <font>
      <i/>
      <sz val="11"/>
      <color indexed="8"/>
      <name val="Arial"/>
      <family val="2"/>
    </font>
  </fonts>
  <fills count="5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rgb="FFFFFFCC"/>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solid">
        <fgColor rgb="FFF5E595"/>
        <bgColor indexed="64"/>
      </patternFill>
    </fill>
    <fill>
      <patternFill patternType="gray0625"/>
    </fill>
  </fills>
  <borders count="4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right/>
      <top/>
      <bottom style="double">
        <color indexed="64"/>
      </bottom>
      <diagonal/>
    </border>
  </borders>
  <cellStyleXfs count="47826">
    <xf numFmtId="0" fontId="0" fillId="0" borderId="0"/>
    <xf numFmtId="43" fontId="23" fillId="0" borderId="0" applyFont="0" applyFill="0" applyBorder="0" applyAlignment="0" applyProtection="0"/>
    <xf numFmtId="0" fontId="30" fillId="0" borderId="0"/>
    <xf numFmtId="0" fontId="24" fillId="0" borderId="0"/>
    <xf numFmtId="0" fontId="24" fillId="0" borderId="0"/>
    <xf numFmtId="0" fontId="28" fillId="0" borderId="0"/>
    <xf numFmtId="0" fontId="22" fillId="0" borderId="0"/>
    <xf numFmtId="9" fontId="38" fillId="0" borderId="0" applyFont="0" applyFill="0" applyBorder="0" applyAlignment="0" applyProtection="0"/>
    <xf numFmtId="0" fontId="21" fillId="0" borderId="0"/>
    <xf numFmtId="43" fontId="21" fillId="0" borderId="0" applyFont="0" applyFill="0" applyBorder="0" applyAlignment="0" applyProtection="0"/>
    <xf numFmtId="43" fontId="23" fillId="0" borderId="0" applyFont="0" applyFill="0" applyBorder="0" applyAlignment="0" applyProtection="0"/>
    <xf numFmtId="0" fontId="23" fillId="0" borderId="0"/>
    <xf numFmtId="0" fontId="20" fillId="0" borderId="0"/>
    <xf numFmtId="9" fontId="23" fillId="0" borderId="0" applyFont="0" applyFill="0" applyBorder="0" applyAlignment="0" applyProtection="0"/>
    <xf numFmtId="0" fontId="20" fillId="0" borderId="0"/>
    <xf numFmtId="43" fontId="20" fillId="0" borderId="0" applyFont="0" applyFill="0" applyBorder="0" applyAlignment="0" applyProtection="0"/>
    <xf numFmtId="0" fontId="53" fillId="0" borderId="0" applyNumberFormat="0" applyFill="0" applyBorder="0" applyAlignment="0" applyProtection="0"/>
    <xf numFmtId="0" fontId="54" fillId="0" borderId="28" applyNumberFormat="0" applyFill="0" applyAlignment="0" applyProtection="0"/>
    <xf numFmtId="0" fontId="55" fillId="0" borderId="29" applyNumberFormat="0" applyFill="0" applyAlignment="0" applyProtection="0"/>
    <xf numFmtId="0" fontId="56" fillId="0" borderId="30" applyNumberFormat="0" applyFill="0" applyAlignment="0" applyProtection="0"/>
    <xf numFmtId="0" fontId="56" fillId="0" borderId="0" applyNumberFormat="0" applyFill="0" applyBorder="0" applyAlignment="0" applyProtection="0"/>
    <xf numFmtId="0" fontId="57" fillId="9" borderId="0" applyNumberFormat="0" applyBorder="0" applyAlignment="0" applyProtection="0"/>
    <xf numFmtId="0" fontId="58" fillId="10" borderId="0" applyNumberFormat="0" applyBorder="0" applyAlignment="0" applyProtection="0"/>
    <xf numFmtId="0" fontId="59" fillId="11" borderId="0" applyNumberFormat="0" applyBorder="0" applyAlignment="0" applyProtection="0"/>
    <xf numFmtId="0" fontId="60" fillId="12" borderId="31" applyNumberFormat="0" applyAlignment="0" applyProtection="0"/>
    <xf numFmtId="0" fontId="61" fillId="13" borderId="32" applyNumberFormat="0" applyAlignment="0" applyProtection="0"/>
    <xf numFmtId="0" fontId="62" fillId="13" borderId="31" applyNumberFormat="0" applyAlignment="0" applyProtection="0"/>
    <xf numFmtId="0" fontId="63" fillId="0" borderId="33" applyNumberFormat="0" applyFill="0" applyAlignment="0" applyProtection="0"/>
    <xf numFmtId="0" fontId="64" fillId="14" borderId="34"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6" applyNumberFormat="0" applyFill="0" applyAlignment="0" applyProtection="0"/>
    <xf numFmtId="0" fontId="68"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68"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68"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68"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68"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68"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5"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5"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5"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5"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5" borderId="35"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8" fillId="0" borderId="0"/>
    <xf numFmtId="0" fontId="8" fillId="15" borderId="35"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7" fillId="0" borderId="0"/>
    <xf numFmtId="0" fontId="7" fillId="15" borderId="35"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5"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5"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5"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43" fontId="3" fillId="0" borderId="0" applyFont="0" applyFill="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0" borderId="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3" fillId="0" borderId="0"/>
    <xf numFmtId="43" fontId="23" fillId="0" borderId="0" applyFont="0" applyFill="0" applyBorder="0" applyAlignment="0" applyProtection="0"/>
    <xf numFmtId="0" fontId="2" fillId="0" borderId="0"/>
    <xf numFmtId="9" fontId="2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43" fontId="2"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0" borderId="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3" fillId="0" borderId="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0" borderId="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15" borderId="35"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35"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624">
    <xf numFmtId="0" fontId="0" fillId="0" borderId="0" xfId="0"/>
    <xf numFmtId="0" fontId="24" fillId="0" borderId="0" xfId="3" applyFill="1"/>
    <xf numFmtId="0" fontId="0" fillId="2" borderId="0" xfId="0" applyFill="1" applyBorder="1" applyAlignment="1"/>
    <xf numFmtId="0" fontId="25" fillId="2" borderId="0" xfId="4" applyFont="1" applyFill="1" applyBorder="1" applyAlignment="1">
      <alignment vertical="center"/>
    </xf>
    <xf numFmtId="0" fontId="24" fillId="3" borderId="0" xfId="3" applyFill="1"/>
    <xf numFmtId="0" fontId="24" fillId="0" borderId="0" xfId="3" applyFill="1" applyBorder="1"/>
    <xf numFmtId="0" fontId="27" fillId="4" borderId="1" xfId="3" applyFont="1" applyFill="1" applyBorder="1" applyAlignment="1">
      <alignment horizontal="center" wrapText="1"/>
    </xf>
    <xf numFmtId="0" fontId="24" fillId="3" borderId="0" xfId="3" applyFill="1" applyAlignment="1">
      <alignment horizontal="center" vertical="center"/>
    </xf>
    <xf numFmtId="0" fontId="34"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1" fillId="2" borderId="0" xfId="0" applyFont="1" applyFill="1" applyBorder="1" applyAlignment="1"/>
    <xf numFmtId="0" fontId="0" fillId="0" borderId="8" xfId="0" applyBorder="1"/>
    <xf numFmtId="0" fontId="0" fillId="0" borderId="15" xfId="0" applyBorder="1"/>
    <xf numFmtId="0" fontId="25" fillId="2" borderId="12" xfId="4" applyFont="1" applyFill="1" applyBorder="1" applyAlignment="1">
      <alignment horizontal="left" vertical="center"/>
    </xf>
    <xf numFmtId="0" fontId="25" fillId="2" borderId="0" xfId="4" applyFont="1" applyFill="1" applyBorder="1" applyAlignment="1">
      <alignment horizontal="left" vertical="center"/>
    </xf>
    <xf numFmtId="0" fontId="25" fillId="2" borderId="13" xfId="4" applyFont="1" applyFill="1" applyBorder="1" applyAlignment="1">
      <alignment horizontal="left" vertical="center"/>
    </xf>
    <xf numFmtId="0" fontId="23" fillId="2" borderId="13" xfId="0" applyFont="1" applyFill="1" applyBorder="1" applyAlignment="1">
      <alignment horizontal="left"/>
    </xf>
    <xf numFmtId="0" fontId="33" fillId="3" borderId="0" xfId="3" applyFont="1" applyFill="1" applyAlignment="1">
      <alignment horizontal="center" vertical="center"/>
    </xf>
    <xf numFmtId="0" fontId="27" fillId="0" borderId="0" xfId="3" applyFont="1" applyFill="1" applyBorder="1" applyAlignment="1">
      <alignment horizontal="center" vertical="center"/>
    </xf>
    <xf numFmtId="0" fontId="27" fillId="0" borderId="0" xfId="3" applyFont="1" applyFill="1" applyBorder="1" applyAlignment="1">
      <alignment horizontal="center" wrapText="1"/>
    </xf>
    <xf numFmtId="0" fontId="33" fillId="0" borderId="0" xfId="3" applyFont="1" applyFill="1" applyAlignment="1">
      <alignment horizontal="left" vertical="center" wrapText="1"/>
    </xf>
    <xf numFmtId="0" fontId="33" fillId="3" borderId="0" xfId="3" applyFont="1" applyFill="1" applyAlignment="1">
      <alignment vertical="center"/>
    </xf>
    <xf numFmtId="0" fontId="0" fillId="3" borderId="0" xfId="0" applyFill="1"/>
    <xf numFmtId="0" fontId="26" fillId="3" borderId="0" xfId="3" applyFont="1" applyFill="1"/>
    <xf numFmtId="0" fontId="29" fillId="3" borderId="1" xfId="5" applyFont="1" applyFill="1" applyBorder="1" applyAlignment="1">
      <alignment horizontal="left" wrapText="1"/>
    </xf>
    <xf numFmtId="0" fontId="26" fillId="0" borderId="1" xfId="0" applyFont="1" applyBorder="1" applyAlignment="1">
      <alignment horizontal="center" wrapText="1"/>
    </xf>
    <xf numFmtId="0" fontId="26" fillId="0" borderId="1" xfId="0" applyFont="1" applyBorder="1" applyAlignment="1">
      <alignment horizontal="center"/>
    </xf>
    <xf numFmtId="0" fontId="31" fillId="0" borderId="1" xfId="0" applyNumberFormat="1" applyFont="1" applyBorder="1" applyAlignment="1">
      <alignment horizontal="center"/>
    </xf>
    <xf numFmtId="0" fontId="31" fillId="0" borderId="1" xfId="0" applyFont="1" applyBorder="1"/>
    <xf numFmtId="0" fontId="0" fillId="3" borderId="9" xfId="0" applyFill="1" applyBorder="1"/>
    <xf numFmtId="0" fontId="0" fillId="3" borderId="10" xfId="0" applyFill="1" applyBorder="1"/>
    <xf numFmtId="0" fontId="0" fillId="3" borderId="12" xfId="0" applyFill="1" applyBorder="1"/>
    <xf numFmtId="0" fontId="33" fillId="0" borderId="12" xfId="3" applyFont="1" applyFill="1" applyBorder="1" applyAlignment="1">
      <alignment horizontal="left" vertical="center" wrapText="1"/>
    </xf>
    <xf numFmtId="0" fontId="33" fillId="3" borderId="12" xfId="3" applyFont="1" applyFill="1" applyBorder="1" applyAlignment="1">
      <alignment vertical="center"/>
    </xf>
    <xf numFmtId="0" fontId="0" fillId="3" borderId="14" xfId="0" applyFill="1" applyBorder="1"/>
    <xf numFmtId="0" fontId="0" fillId="3" borderId="8" xfId="0" applyFill="1" applyBorder="1"/>
    <xf numFmtId="0" fontId="31" fillId="3" borderId="0" xfId="2" applyFont="1" applyFill="1"/>
    <xf numFmtId="0" fontId="33" fillId="0" borderId="0" xfId="3" applyFont="1" applyFill="1" applyAlignment="1">
      <alignment horizontal="left" vertical="center"/>
    </xf>
    <xf numFmtId="164" fontId="29" fillId="3" borderId="1" xfId="5" applyNumberFormat="1" applyFont="1" applyFill="1" applyBorder="1" applyAlignment="1">
      <alignment horizontal="center"/>
    </xf>
    <xf numFmtId="0" fontId="24" fillId="0" borderId="0" xfId="3" applyFill="1" applyAlignment="1">
      <alignment horizontal="center"/>
    </xf>
    <xf numFmtId="0" fontId="26" fillId="0" borderId="0" xfId="3" applyFont="1" applyFill="1" applyBorder="1"/>
    <xf numFmtId="0" fontId="26" fillId="0" borderId="0" xfId="3" applyFont="1" applyFill="1" applyBorder="1" applyAlignment="1">
      <alignment horizontal="center"/>
    </xf>
    <xf numFmtId="0" fontId="24" fillId="3" borderId="0" xfId="3" applyFont="1" applyFill="1"/>
    <xf numFmtId="166" fontId="24" fillId="3" borderId="0" xfId="3" applyNumberFormat="1" applyFont="1" applyFill="1"/>
    <xf numFmtId="0" fontId="39" fillId="0" borderId="1" xfId="0" applyFont="1" applyBorder="1" applyAlignment="1">
      <alignment vertical="center" wrapText="1"/>
    </xf>
    <xf numFmtId="3" fontId="39" fillId="0" borderId="1" xfId="0" applyNumberFormat="1" applyFont="1" applyBorder="1" applyAlignment="1">
      <alignment horizontal="center" vertical="center"/>
    </xf>
    <xf numFmtId="10" fontId="39" fillId="0" borderId="1" xfId="0" applyNumberFormat="1" applyFont="1" applyBorder="1" applyAlignment="1">
      <alignment horizontal="center" vertical="center"/>
    </xf>
    <xf numFmtId="0" fontId="39" fillId="0" borderId="16" xfId="0" applyFont="1" applyBorder="1" applyAlignment="1">
      <alignment vertical="center" wrapText="1"/>
    </xf>
    <xf numFmtId="3" fontId="39" fillId="0" borderId="16" xfId="0" applyNumberFormat="1" applyFont="1" applyBorder="1" applyAlignment="1">
      <alignment horizontal="center" vertical="center"/>
    </xf>
    <xf numFmtId="0" fontId="41" fillId="6" borderId="1" xfId="0" applyFont="1" applyFill="1" applyBorder="1" applyAlignment="1">
      <alignment horizontal="center" vertical="center" wrapText="1"/>
    </xf>
    <xf numFmtId="3" fontId="41" fillId="6" borderId="1" xfId="0" applyNumberFormat="1" applyFont="1" applyFill="1" applyBorder="1" applyAlignment="1">
      <alignment horizontal="center" vertical="center"/>
    </xf>
    <xf numFmtId="10" fontId="41" fillId="6" borderId="1" xfId="0" applyNumberFormat="1" applyFont="1" applyFill="1" applyBorder="1" applyAlignment="1">
      <alignment horizontal="center" vertical="center"/>
    </xf>
    <xf numFmtId="0" fontId="24" fillId="3" borderId="0" xfId="2" applyFont="1" applyFill="1"/>
    <xf numFmtId="0" fontId="27" fillId="3" borderId="1" xfId="2" applyFont="1" applyFill="1" applyBorder="1"/>
    <xf numFmtId="0" fontId="24" fillId="3" borderId="1" xfId="2" applyFont="1" applyFill="1" applyBorder="1"/>
    <xf numFmtId="3" fontId="24" fillId="3" borderId="1" xfId="2" applyNumberFormat="1" applyFont="1" applyFill="1" applyBorder="1" applyAlignment="1">
      <alignment horizontal="center"/>
    </xf>
    <xf numFmtId="167" fontId="24" fillId="3" borderId="1" xfId="7" applyNumberFormat="1" applyFont="1" applyFill="1" applyBorder="1" applyAlignment="1">
      <alignment horizontal="center"/>
    </xf>
    <xf numFmtId="3" fontId="27" fillId="4" borderId="1" xfId="2" applyNumberFormat="1" applyFont="1" applyFill="1" applyBorder="1" applyAlignment="1">
      <alignment horizontal="center"/>
    </xf>
    <xf numFmtId="9" fontId="27" fillId="4" borderId="1" xfId="0" applyNumberFormat="1" applyFont="1" applyFill="1" applyBorder="1" applyAlignment="1">
      <alignment horizontal="center"/>
    </xf>
    <xf numFmtId="0" fontId="27" fillId="3" borderId="0" xfId="2" applyFont="1" applyFill="1"/>
    <xf numFmtId="0" fontId="24" fillId="7" borderId="1" xfId="2" applyFont="1" applyFill="1" applyBorder="1"/>
    <xf numFmtId="3" fontId="24" fillId="7" borderId="1" xfId="2" applyNumberFormat="1" applyFont="1" applyFill="1" applyBorder="1" applyAlignment="1">
      <alignment horizontal="center"/>
    </xf>
    <xf numFmtId="0" fontId="27" fillId="0" borderId="0" xfId="3" applyFont="1" applyFill="1" applyBorder="1"/>
    <xf numFmtId="0" fontId="24" fillId="0" borderId="0" xfId="3" applyFont="1" applyFill="1"/>
    <xf numFmtId="164" fontId="24" fillId="0" borderId="0" xfId="3" applyNumberFormat="1" applyFont="1" applyFill="1" applyBorder="1"/>
    <xf numFmtId="0" fontId="27" fillId="3" borderId="0" xfId="3" applyFont="1" applyFill="1" applyBorder="1"/>
    <xf numFmtId="164" fontId="24" fillId="3" borderId="0" xfId="3" applyNumberFormat="1" applyFont="1" applyFill="1" applyBorder="1"/>
    <xf numFmtId="0" fontId="41" fillId="6" borderId="1" xfId="0" applyFont="1" applyFill="1" applyBorder="1" applyAlignment="1">
      <alignment horizontal="center" vertical="center"/>
    </xf>
    <xf numFmtId="0" fontId="37" fillId="6" borderId="1" xfId="0" applyFont="1" applyFill="1" applyBorder="1" applyAlignment="1">
      <alignment horizontal="center" vertical="center"/>
    </xf>
    <xf numFmtId="4" fontId="37" fillId="6" borderId="1" xfId="0" applyNumberFormat="1" applyFont="1" applyFill="1" applyBorder="1" applyAlignment="1">
      <alignment horizontal="center" vertical="center" wrapText="1"/>
    </xf>
    <xf numFmtId="0" fontId="33" fillId="3" borderId="1" xfId="2" applyFont="1" applyFill="1" applyBorder="1"/>
    <xf numFmtId="43" fontId="27" fillId="3" borderId="1" xfId="3" applyNumberFormat="1" applyFont="1" applyFill="1" applyBorder="1" applyAlignment="1">
      <alignment horizontal="center" vertical="center" wrapText="1"/>
    </xf>
    <xf numFmtId="0" fontId="27" fillId="3" borderId="1" xfId="3" quotePrefix="1" applyFont="1" applyFill="1" applyBorder="1" applyAlignment="1">
      <alignment horizontal="center" vertical="center" wrapText="1"/>
    </xf>
    <xf numFmtId="43" fontId="27" fillId="3" borderId="1" xfId="3" applyNumberFormat="1" applyFont="1" applyFill="1" applyBorder="1" applyAlignment="1">
      <alignment horizontal="left" vertical="center" wrapText="1"/>
    </xf>
    <xf numFmtId="0" fontId="27" fillId="3" borderId="1" xfId="3" applyFont="1" applyFill="1" applyBorder="1" applyAlignment="1">
      <alignment horizontal="left" vertical="center"/>
    </xf>
    <xf numFmtId="0" fontId="41" fillId="6" borderId="1" xfId="0" applyFont="1" applyFill="1" applyBorder="1" applyAlignment="1">
      <alignment horizontal="left" vertical="center" wrapText="1"/>
    </xf>
    <xf numFmtId="0" fontId="27" fillId="0" borderId="0" xfId="3" applyFont="1" applyFill="1" applyBorder="1" applyAlignment="1">
      <alignment horizontal="center" vertical="center" wrapText="1"/>
    </xf>
    <xf numFmtId="0" fontId="27" fillId="3" borderId="1" xfId="3" applyFont="1" applyFill="1" applyBorder="1" applyAlignment="1">
      <alignment horizontal="center" vertical="center" wrapText="1"/>
    </xf>
    <xf numFmtId="0" fontId="27" fillId="3" borderId="17" xfId="3" applyFont="1" applyFill="1" applyBorder="1" applyAlignment="1">
      <alignment horizontal="center" vertical="center" wrapText="1"/>
    </xf>
    <xf numFmtId="0" fontId="27" fillId="4" borderId="1" xfId="3" applyFont="1" applyFill="1" applyBorder="1" applyAlignment="1">
      <alignment horizontal="center" vertical="center" wrapText="1"/>
    </xf>
    <xf numFmtId="0" fontId="24" fillId="0" borderId="0" xfId="3" applyFont="1" applyFill="1" applyBorder="1" applyAlignment="1">
      <alignment vertical="center"/>
    </xf>
    <xf numFmtId="0" fontId="27" fillId="0" borderId="0" xfId="3" applyFont="1" applyFill="1" applyBorder="1" applyAlignment="1">
      <alignment wrapText="1"/>
    </xf>
    <xf numFmtId="0" fontId="43" fillId="0" borderId="1" xfId="3" applyFont="1" applyFill="1" applyBorder="1" applyAlignment="1">
      <alignment horizontal="center" vertical="center" wrapText="1"/>
    </xf>
    <xf numFmtId="0" fontId="43" fillId="0" borderId="0" xfId="3" applyFont="1" applyFill="1" applyBorder="1" applyAlignment="1">
      <alignment horizontal="center" vertical="center" wrapText="1"/>
    </xf>
    <xf numFmtId="3" fontId="42" fillId="0" borderId="0" xfId="1" applyNumberFormat="1" applyFont="1" applyFill="1" applyBorder="1"/>
    <xf numFmtId="168" fontId="27" fillId="0" borderId="0" xfId="1" applyNumberFormat="1" applyFont="1" applyFill="1" applyBorder="1" applyAlignment="1">
      <alignment vertical="center"/>
    </xf>
    <xf numFmtId="0" fontId="35" fillId="0" borderId="0" xfId="0" applyFont="1" applyBorder="1" applyAlignment="1">
      <alignment vertical="center"/>
    </xf>
    <xf numFmtId="4" fontId="24" fillId="3" borderId="0" xfId="3" applyNumberFormat="1" applyFont="1" applyFill="1"/>
    <xf numFmtId="165" fontId="32" fillId="0" borderId="0" xfId="1" applyNumberFormat="1" applyFont="1" applyFill="1" applyBorder="1" applyAlignment="1">
      <alignment horizontal="right" wrapText="1" indent="1"/>
    </xf>
    <xf numFmtId="37" fontId="27" fillId="0" borderId="0" xfId="1" applyNumberFormat="1" applyFont="1" applyFill="1" applyBorder="1"/>
    <xf numFmtId="167" fontId="27" fillId="0" borderId="0" xfId="7" applyNumberFormat="1" applyFont="1" applyFill="1" applyBorder="1"/>
    <xf numFmtId="0" fontId="27" fillId="5" borderId="1" xfId="3" applyFont="1" applyFill="1" applyBorder="1" applyAlignment="1">
      <alignment horizontal="center" vertical="center" wrapText="1"/>
    </xf>
    <xf numFmtId="0" fontId="24" fillId="0" borderId="0" xfId="3" applyFont="1" applyFill="1" applyBorder="1"/>
    <xf numFmtId="0" fontId="24" fillId="0" borderId="0" xfId="3" applyFill="1" applyBorder="1" applyAlignment="1">
      <alignment vertical="center"/>
    </xf>
    <xf numFmtId="0" fontId="24" fillId="0" borderId="0" xfId="1" applyNumberFormat="1" applyFont="1" applyFill="1" applyBorder="1" applyAlignment="1">
      <alignment vertical="center"/>
    </xf>
    <xf numFmtId="0" fontId="24" fillId="0" borderId="0" xfId="3" applyNumberFormat="1" applyFill="1" applyBorder="1" applyAlignment="1">
      <alignment vertical="center"/>
    </xf>
    <xf numFmtId="3" fontId="29" fillId="0" borderId="0" xfId="1" applyNumberFormat="1" applyFont="1" applyFill="1" applyBorder="1" applyAlignment="1">
      <alignment horizontal="right" vertical="center" wrapText="1"/>
    </xf>
    <xf numFmtId="3" fontId="24" fillId="0" borderId="0" xfId="1" applyNumberFormat="1" applyFont="1" applyFill="1" applyBorder="1" applyAlignment="1">
      <alignment horizontal="right" vertical="center"/>
    </xf>
    <xf numFmtId="3" fontId="24" fillId="0" borderId="0" xfId="1" applyNumberFormat="1" applyFont="1" applyFill="1" applyBorder="1" applyAlignment="1">
      <alignment vertical="center"/>
    </xf>
    <xf numFmtId="3" fontId="42" fillId="0" borderId="0" xfId="1" applyNumberFormat="1" applyFont="1" applyFill="1" applyBorder="1" applyAlignment="1">
      <alignment horizontal="right" vertical="center" wrapText="1"/>
    </xf>
    <xf numFmtId="3" fontId="42" fillId="0" borderId="0" xfId="1" applyNumberFormat="1" applyFont="1" applyFill="1" applyBorder="1" applyAlignment="1">
      <alignment vertical="center"/>
    </xf>
    <xf numFmtId="0" fontId="29" fillId="5" borderId="1" xfId="1" applyNumberFormat="1" applyFont="1" applyFill="1" applyBorder="1" applyAlignment="1">
      <alignment horizontal="right" vertical="center" wrapText="1"/>
    </xf>
    <xf numFmtId="3" fontId="24" fillId="5" borderId="1" xfId="1" applyNumberFormat="1" applyFont="1" applyFill="1" applyBorder="1" applyAlignment="1">
      <alignment horizontal="right" vertical="center"/>
    </xf>
    <xf numFmtId="0" fontId="29" fillId="0" borderId="1" xfId="1" applyNumberFormat="1" applyFont="1" applyFill="1" applyBorder="1" applyAlignment="1">
      <alignment horizontal="right" vertical="center" wrapText="1"/>
    </xf>
    <xf numFmtId="3" fontId="24" fillId="0" borderId="1" xfId="1" applyNumberFormat="1" applyFont="1" applyFill="1" applyBorder="1" applyAlignment="1">
      <alignment horizontal="right" vertical="center"/>
    </xf>
    <xf numFmtId="3" fontId="24" fillId="5" borderId="1" xfId="1" applyNumberFormat="1" applyFont="1" applyFill="1" applyBorder="1" applyAlignment="1">
      <alignment vertical="center"/>
    </xf>
    <xf numFmtId="3" fontId="42" fillId="5" borderId="1" xfId="1" applyNumberFormat="1" applyFont="1" applyFill="1" applyBorder="1" applyAlignment="1">
      <alignment horizontal="right" vertical="center" wrapText="1"/>
    </xf>
    <xf numFmtId="168" fontId="24" fillId="0" borderId="0" xfId="1" applyNumberFormat="1" applyFont="1" applyFill="1" applyBorder="1" applyAlignment="1">
      <alignment vertical="center"/>
    </xf>
    <xf numFmtId="3" fontId="24" fillId="5" borderId="17" xfId="1" applyNumberFormat="1" applyFont="1" applyFill="1" applyBorder="1" applyAlignment="1">
      <alignment horizontal="right" vertical="center"/>
    </xf>
    <xf numFmtId="3" fontId="24" fillId="5" borderId="17" xfId="1" applyNumberFormat="1" applyFont="1" applyFill="1" applyBorder="1" applyAlignment="1">
      <alignment vertical="center"/>
    </xf>
    <xf numFmtId="0" fontId="29" fillId="0" borderId="0" xfId="1" applyNumberFormat="1" applyFont="1" applyFill="1" applyBorder="1" applyAlignment="1">
      <alignment horizontal="right" vertical="center" wrapText="1"/>
    </xf>
    <xf numFmtId="37" fontId="24" fillId="3" borderId="1" xfId="1" applyNumberFormat="1" applyFont="1" applyFill="1" applyBorder="1" applyAlignment="1">
      <alignment horizontal="center"/>
    </xf>
    <xf numFmtId="37" fontId="27" fillId="4" borderId="1" xfId="1" applyNumberFormat="1" applyFont="1" applyFill="1" applyBorder="1" applyAlignment="1">
      <alignment horizontal="center"/>
    </xf>
    <xf numFmtId="167" fontId="27" fillId="4" borderId="1" xfId="7" applyNumberFormat="1" applyFont="1" applyFill="1" applyBorder="1" applyAlignment="1">
      <alignment horizontal="center"/>
    </xf>
    <xf numFmtId="37" fontId="29" fillId="3" borderId="1" xfId="1" applyNumberFormat="1" applyFont="1" applyFill="1" applyBorder="1" applyAlignment="1">
      <alignment horizontal="center" wrapText="1"/>
    </xf>
    <xf numFmtId="37" fontId="32" fillId="4" borderId="1" xfId="1" applyNumberFormat="1" applyFont="1" applyFill="1" applyBorder="1" applyAlignment="1">
      <alignment horizontal="center" wrapText="1"/>
    </xf>
    <xf numFmtId="0" fontId="46" fillId="0" borderId="0" xfId="3" applyFont="1" applyFill="1" applyBorder="1" applyAlignment="1">
      <alignment vertical="center"/>
    </xf>
    <xf numFmtId="3" fontId="42" fillId="0" borderId="0" xfId="1" applyNumberFormat="1" applyFont="1" applyFill="1" applyBorder="1" applyAlignment="1">
      <alignment vertical="center" wrapText="1"/>
    </xf>
    <xf numFmtId="0" fontId="27" fillId="5" borderId="1" xfId="3" applyFont="1" applyFill="1" applyBorder="1" applyAlignment="1">
      <alignment horizontal="center" vertical="center" wrapText="1"/>
    </xf>
    <xf numFmtId="164" fontId="29" fillId="0" borderId="0" xfId="5" applyNumberFormat="1" applyFont="1" applyFill="1" applyBorder="1" applyAlignment="1">
      <alignment horizontal="center"/>
    </xf>
    <xf numFmtId="0" fontId="27" fillId="0" borderId="0" xfId="3" applyFont="1" applyFill="1" applyBorder="1" applyAlignment="1">
      <alignment vertical="center"/>
    </xf>
    <xf numFmtId="0" fontId="47" fillId="0" borderId="0" xfId="3" applyFont="1" applyFill="1" applyBorder="1" applyAlignment="1">
      <alignment vertical="center"/>
    </xf>
    <xf numFmtId="0" fontId="27" fillId="0" borderId="0" xfId="3" applyFont="1" applyFill="1"/>
    <xf numFmtId="3" fontId="32" fillId="8" borderId="24" xfId="1" applyNumberFormat="1" applyFont="1" applyFill="1" applyBorder="1" applyAlignment="1">
      <alignment horizontal="right" vertical="center" wrapText="1"/>
    </xf>
    <xf numFmtId="3" fontId="27" fillId="8" borderId="26" xfId="1" applyNumberFormat="1" applyFont="1" applyFill="1" applyBorder="1" applyAlignment="1">
      <alignment vertical="center"/>
    </xf>
    <xf numFmtId="164" fontId="32" fillId="0" borderId="24" xfId="5" applyNumberFormat="1" applyFont="1" applyFill="1" applyBorder="1" applyAlignment="1">
      <alignment horizontal="center"/>
    </xf>
    <xf numFmtId="168" fontId="27" fillId="0" borderId="0" xfId="1" applyNumberFormat="1" applyFont="1" applyFill="1" applyBorder="1" applyAlignment="1">
      <alignment horizontal="right" vertical="center"/>
    </xf>
    <xf numFmtId="0" fontId="24" fillId="0" borderId="0" xfId="3" applyFill="1" applyBorder="1" applyAlignment="1">
      <alignment horizontal="right" vertical="center"/>
    </xf>
    <xf numFmtId="0" fontId="42" fillId="0" borderId="0" xfId="3" applyFont="1" applyFill="1" applyBorder="1" applyAlignment="1">
      <alignment horizontal="right" vertical="center"/>
    </xf>
    <xf numFmtId="3" fontId="43" fillId="5" borderId="24" xfId="1" applyNumberFormat="1" applyFont="1" applyFill="1" applyBorder="1" applyAlignment="1">
      <alignment vertical="center" wrapText="1"/>
    </xf>
    <xf numFmtId="3" fontId="43" fillId="5" borderId="26" xfId="1" applyNumberFormat="1" applyFont="1" applyFill="1" applyBorder="1" applyAlignment="1">
      <alignment vertical="center"/>
    </xf>
    <xf numFmtId="3" fontId="43" fillId="5" borderId="24" xfId="1" applyNumberFormat="1" applyFont="1" applyFill="1" applyBorder="1" applyAlignment="1">
      <alignment horizontal="right" vertical="center" wrapText="1"/>
    </xf>
    <xf numFmtId="3" fontId="29" fillId="5" borderId="1" xfId="1" applyNumberFormat="1" applyFont="1" applyFill="1" applyBorder="1" applyAlignment="1">
      <alignment horizontal="right" vertical="center" wrapText="1"/>
    </xf>
    <xf numFmtId="3" fontId="32" fillId="6" borderId="25" xfId="1" applyNumberFormat="1" applyFont="1" applyFill="1" applyBorder="1" applyAlignment="1">
      <alignment horizontal="right" vertical="center" wrapText="1"/>
    </xf>
    <xf numFmtId="3" fontId="29" fillId="5" borderId="17" xfId="1" applyNumberFormat="1" applyFont="1" applyFill="1" applyBorder="1" applyAlignment="1">
      <alignment horizontal="right" vertical="center" wrapText="1"/>
    </xf>
    <xf numFmtId="0" fontId="45" fillId="0" borderId="0" xfId="3" applyFont="1" applyFill="1"/>
    <xf numFmtId="0" fontId="45" fillId="3" borderId="0" xfId="3" applyFont="1" applyFill="1" applyAlignment="1">
      <alignment horizontal="center" vertical="center"/>
    </xf>
    <xf numFmtId="0" fontId="48" fillId="3" borderId="0" xfId="3" applyFont="1" applyFill="1" applyAlignment="1">
      <alignment horizontal="center" vertical="center"/>
    </xf>
    <xf numFmtId="14" fontId="45" fillId="3" borderId="0" xfId="3" applyNumberFormat="1" applyFont="1" applyFill="1" applyAlignment="1">
      <alignment horizontal="center" vertical="center"/>
    </xf>
    <xf numFmtId="0" fontId="45" fillId="3" borderId="0" xfId="3" applyFont="1" applyFill="1"/>
    <xf numFmtId="0" fontId="27" fillId="6" borderId="1" xfId="3" applyFont="1" applyFill="1" applyBorder="1" applyAlignment="1">
      <alignment horizontal="center"/>
    </xf>
    <xf numFmtId="0" fontId="24" fillId="3" borderId="0" xfId="1" applyNumberFormat="1" applyFont="1" applyFill="1" applyBorder="1" applyAlignment="1">
      <alignment vertical="center"/>
    </xf>
    <xf numFmtId="0" fontId="24" fillId="3" borderId="1" xfId="3" quotePrefix="1" applyNumberFormat="1" applyFont="1" applyFill="1" applyBorder="1" applyAlignment="1">
      <alignment horizontal="center" vertical="center"/>
    </xf>
    <xf numFmtId="0" fontId="24" fillId="3" borderId="17" xfId="3" quotePrefix="1" applyNumberFormat="1" applyFont="1" applyFill="1" applyBorder="1" applyAlignment="1">
      <alignment horizontal="center" vertical="center"/>
    </xf>
    <xf numFmtId="0" fontId="27" fillId="5" borderId="1" xfId="3" applyFont="1" applyFill="1" applyBorder="1" applyAlignment="1">
      <alignment horizontal="center" vertical="center" wrapText="1"/>
    </xf>
    <xf numFmtId="0" fontId="25" fillId="3" borderId="0" xfId="3" applyFont="1" applyFill="1" applyAlignment="1">
      <alignment horizontal="center" vertical="center" wrapText="1"/>
    </xf>
    <xf numFmtId="3" fontId="49" fillId="6" borderId="1" xfId="3" applyNumberFormat="1" applyFont="1" applyFill="1" applyBorder="1" applyAlignment="1">
      <alignment horizontal="right" vertical="center"/>
    </xf>
    <xf numFmtId="3" fontId="42" fillId="3" borderId="1" xfId="1" applyNumberFormat="1" applyFont="1" applyFill="1" applyBorder="1" applyAlignment="1">
      <alignment horizontal="right" vertical="center" wrapText="1"/>
    </xf>
    <xf numFmtId="3" fontId="42" fillId="3" borderId="1" xfId="1" applyNumberFormat="1" applyFont="1" applyFill="1" applyBorder="1" applyAlignment="1">
      <alignment vertical="center"/>
    </xf>
    <xf numFmtId="3" fontId="42" fillId="3" borderId="17" xfId="1" applyNumberFormat="1" applyFont="1" applyFill="1" applyBorder="1" applyAlignment="1">
      <alignment horizontal="right" vertical="center" wrapText="1"/>
    </xf>
    <xf numFmtId="3" fontId="42" fillId="3" borderId="17" xfId="1" applyNumberFormat="1" applyFont="1" applyFill="1" applyBorder="1" applyAlignment="1">
      <alignment vertical="center"/>
    </xf>
    <xf numFmtId="0" fontId="50" fillId="0" borderId="0" xfId="3" applyFont="1" applyFill="1"/>
    <xf numFmtId="0" fontId="50" fillId="3" borderId="0" xfId="3" applyFont="1" applyFill="1"/>
    <xf numFmtId="0" fontId="51" fillId="3" borderId="0" xfId="3" applyFont="1" applyFill="1" applyAlignment="1">
      <alignment horizontal="center" vertical="center"/>
    </xf>
    <xf numFmtId="0" fontId="50" fillId="3" borderId="0" xfId="3" applyFont="1" applyFill="1" applyAlignment="1">
      <alignment horizontal="center" vertical="center"/>
    </xf>
    <xf numFmtId="0" fontId="52" fillId="3" borderId="0" xfId="3" applyFont="1" applyFill="1" applyAlignment="1">
      <alignment horizontal="center" vertical="center"/>
    </xf>
    <xf numFmtId="0" fontId="50" fillId="3" borderId="0" xfId="3" applyFont="1" applyFill="1" applyBorder="1"/>
    <xf numFmtId="0" fontId="24" fillId="3" borderId="0" xfId="3" applyFont="1" applyFill="1" applyBorder="1"/>
    <xf numFmtId="3" fontId="24" fillId="3" borderId="1" xfId="3" applyNumberFormat="1" applyFont="1" applyFill="1" applyBorder="1" applyAlignment="1">
      <alignment horizontal="right" vertical="center"/>
    </xf>
    <xf numFmtId="3" fontId="24" fillId="3" borderId="0" xfId="3" applyNumberFormat="1" applyFont="1" applyFill="1" applyBorder="1" applyAlignment="1">
      <alignment horizontal="center" vertical="center"/>
    </xf>
    <xf numFmtId="3" fontId="24" fillId="3" borderId="0" xfId="3" applyNumberFormat="1" applyFont="1" applyFill="1" applyBorder="1" applyAlignment="1">
      <alignment horizontal="right" vertical="center"/>
    </xf>
    <xf numFmtId="0" fontId="24" fillId="3" borderId="0" xfId="3" applyFont="1" applyFill="1" applyAlignment="1">
      <alignment horizontal="right" vertical="center"/>
    </xf>
    <xf numFmtId="0" fontId="33" fillId="3" borderId="0" xfId="3" applyFont="1" applyFill="1" applyAlignment="1">
      <alignment horizontal="right" vertical="center"/>
    </xf>
    <xf numFmtId="0" fontId="24" fillId="3" borderId="0" xfId="3" applyFont="1" applyFill="1" applyBorder="1" applyAlignment="1">
      <alignment horizontal="right" vertical="center"/>
    </xf>
    <xf numFmtId="0" fontId="24" fillId="0" borderId="0" xfId="3" applyFont="1" applyFill="1" applyAlignment="1">
      <alignment horizontal="right" vertical="center"/>
    </xf>
    <xf numFmtId="0" fontId="24" fillId="3" borderId="0" xfId="0" applyFont="1" applyFill="1" applyBorder="1" applyAlignment="1">
      <alignment horizontal="right" vertical="center"/>
    </xf>
    <xf numFmtId="0" fontId="27" fillId="0" borderId="0" xfId="3" applyFont="1" applyFill="1" applyAlignment="1">
      <alignment horizontal="right" vertical="center"/>
    </xf>
    <xf numFmtId="3" fontId="27" fillId="5" borderId="1" xfId="3" applyNumberFormat="1" applyFont="1" applyFill="1" applyBorder="1" applyAlignment="1">
      <alignment horizontal="right" vertical="center"/>
    </xf>
    <xf numFmtId="0" fontId="25" fillId="0" borderId="0" xfId="3" applyFont="1" applyFill="1"/>
    <xf numFmtId="0" fontId="27" fillId="3" borderId="0" xfId="3" applyFont="1" applyFill="1"/>
    <xf numFmtId="3" fontId="36" fillId="3" borderId="1" xfId="0" applyNumberFormat="1" applyFont="1" applyFill="1" applyBorder="1" applyAlignment="1">
      <alignment horizontal="right"/>
    </xf>
    <xf numFmtId="3" fontId="37" fillId="3" borderId="0" xfId="0" applyNumberFormat="1" applyFont="1" applyFill="1" applyBorder="1" applyAlignment="1">
      <alignment horizontal="right"/>
    </xf>
    <xf numFmtId="0" fontId="36" fillId="3" borderId="0" xfId="3" applyFont="1" applyFill="1" applyAlignment="1">
      <alignment horizontal="center"/>
    </xf>
    <xf numFmtId="0" fontId="36" fillId="3" borderId="0" xfId="3" applyFont="1" applyFill="1" applyAlignment="1">
      <alignment horizontal="right"/>
    </xf>
    <xf numFmtId="0" fontId="36" fillId="3" borderId="0" xfId="3" applyFont="1" applyFill="1" applyBorder="1" applyAlignment="1">
      <alignment horizontal="right"/>
    </xf>
    <xf numFmtId="0" fontId="51" fillId="3" borderId="0" xfId="3" applyFont="1" applyFill="1" applyBorder="1" applyAlignment="1">
      <alignment horizontal="right"/>
    </xf>
    <xf numFmtId="169" fontId="49" fillId="3" borderId="0" xfId="3" applyNumberFormat="1" applyFont="1" applyFill="1" applyAlignment="1">
      <alignment horizontal="right"/>
    </xf>
    <xf numFmtId="0" fontId="39" fillId="0" borderId="0" xfId="3" applyFont="1" applyFill="1" applyBorder="1"/>
    <xf numFmtId="0" fontId="27" fillId="3" borderId="1" xfId="3" quotePrefix="1" applyNumberFormat="1" applyFont="1" applyFill="1" applyBorder="1" applyAlignment="1">
      <alignment horizontal="center"/>
    </xf>
    <xf numFmtId="3" fontId="24" fillId="3" borderId="0" xfId="3" applyNumberFormat="1" applyFont="1" applyFill="1" applyBorder="1" applyAlignment="1">
      <alignment horizontal="center" wrapText="1"/>
    </xf>
    <xf numFmtId="3" fontId="24" fillId="3" borderId="1" xfId="3" applyNumberFormat="1" applyFont="1" applyFill="1" applyBorder="1" applyAlignment="1">
      <alignment horizontal="right" wrapText="1"/>
    </xf>
    <xf numFmtId="0" fontId="24" fillId="3" borderId="0" xfId="3" applyFill="1" applyAlignment="1">
      <alignment horizontal="center"/>
    </xf>
    <xf numFmtId="3" fontId="24" fillId="0" borderId="0" xfId="3" applyNumberFormat="1" applyFill="1" applyBorder="1" applyAlignment="1"/>
    <xf numFmtId="0" fontId="33" fillId="3" borderId="0" xfId="3" applyFont="1" applyFill="1" applyAlignment="1">
      <alignment horizontal="center"/>
    </xf>
    <xf numFmtId="0" fontId="24" fillId="3" borderId="0" xfId="3" applyFill="1" applyAlignment="1"/>
    <xf numFmtId="3" fontId="32" fillId="4" borderId="1" xfId="1" applyNumberFormat="1" applyFont="1" applyFill="1" applyBorder="1" applyAlignment="1">
      <alignment horizontal="right" vertical="center" wrapText="1"/>
    </xf>
    <xf numFmtId="3" fontId="27" fillId="4" borderId="1" xfId="1" applyNumberFormat="1" applyFont="1" applyFill="1" applyBorder="1" applyAlignment="1">
      <alignment vertical="center"/>
    </xf>
    <xf numFmtId="0" fontId="27" fillId="4" borderId="1" xfId="3" applyFont="1" applyFill="1" applyBorder="1" applyAlignment="1">
      <alignment horizontal="center" vertical="center" wrapText="1"/>
    </xf>
    <xf numFmtId="3" fontId="49" fillId="6" borderId="1" xfId="10" applyNumberFormat="1" applyFont="1" applyFill="1" applyBorder="1" applyAlignment="1">
      <alignment horizontal="right"/>
    </xf>
    <xf numFmtId="3" fontId="32" fillId="4" borderId="1" xfId="10" applyNumberFormat="1" applyFont="1" applyFill="1" applyBorder="1" applyAlignment="1">
      <alignment horizontal="right" wrapText="1"/>
    </xf>
    <xf numFmtId="3" fontId="27" fillId="0" borderId="0" xfId="10" applyNumberFormat="1" applyFont="1" applyFill="1" applyBorder="1" applyAlignment="1">
      <alignment horizontal="right"/>
    </xf>
    <xf numFmtId="3" fontId="32" fillId="5" borderId="1" xfId="10" applyNumberFormat="1" applyFont="1" applyFill="1" applyBorder="1" applyAlignment="1">
      <alignment horizontal="right" wrapText="1"/>
    </xf>
    <xf numFmtId="3" fontId="32" fillId="3" borderId="1" xfId="10" applyNumberFormat="1" applyFont="1" applyFill="1" applyBorder="1" applyAlignment="1">
      <alignment horizontal="right" wrapText="1"/>
    </xf>
    <xf numFmtId="3" fontId="24" fillId="0" borderId="0" xfId="10" applyNumberFormat="1" applyFont="1" applyFill="1" applyBorder="1" applyAlignment="1">
      <alignment horizontal="center"/>
    </xf>
    <xf numFmtId="0" fontId="24" fillId="0" borderId="0" xfId="3" applyFill="1"/>
    <xf numFmtId="0" fontId="50" fillId="0" borderId="0" xfId="3" applyFont="1" applyFill="1"/>
    <xf numFmtId="0" fontId="51" fillId="3" borderId="0" xfId="3" applyFont="1" applyFill="1" applyAlignment="1">
      <alignment horizontal="center" vertical="center"/>
    </xf>
    <xf numFmtId="0" fontId="50" fillId="3" borderId="0" xfId="3" applyFont="1" applyFill="1" applyAlignment="1">
      <alignment horizontal="center" vertical="center"/>
    </xf>
    <xf numFmtId="0" fontId="50" fillId="3" borderId="0" xfId="3" applyFont="1" applyFill="1" applyBorder="1"/>
    <xf numFmtId="0" fontId="25" fillId="0" borderId="0" xfId="3" applyFont="1" applyFill="1"/>
    <xf numFmtId="14" fontId="45" fillId="0" borderId="0" xfId="3" applyNumberFormat="1" applyFont="1" applyFill="1" applyAlignment="1">
      <alignment horizontal="center" vertical="center"/>
    </xf>
    <xf numFmtId="0" fontId="27" fillId="0" borderId="1" xfId="3" quotePrefix="1" applyNumberFormat="1" applyFont="1" applyFill="1" applyBorder="1" applyAlignment="1">
      <alignment horizontal="center"/>
    </xf>
    <xf numFmtId="3" fontId="24" fillId="0" borderId="0" xfId="3" applyNumberFormat="1" applyFont="1" applyFill="1" applyBorder="1" applyAlignment="1">
      <alignment horizontal="center" wrapText="1"/>
    </xf>
    <xf numFmtId="3" fontId="24" fillId="0" borderId="1" xfId="3" applyNumberFormat="1" applyFont="1" applyFill="1" applyBorder="1" applyAlignment="1">
      <alignment horizontal="right" wrapText="1"/>
    </xf>
    <xf numFmtId="0" fontId="24" fillId="0" borderId="0" xfId="3" applyFill="1" applyAlignment="1">
      <alignment horizontal="center" vertical="center"/>
    </xf>
    <xf numFmtId="0" fontId="47" fillId="0" borderId="0" xfId="3" applyFont="1" applyFill="1"/>
    <xf numFmtId="0" fontId="47" fillId="0" borderId="0" xfId="3" applyFont="1" applyFill="1" applyBorder="1"/>
    <xf numFmtId="0" fontId="43" fillId="0" borderId="0" xfId="3" applyFont="1" applyFill="1" applyAlignment="1">
      <alignment vertical="center" wrapText="1"/>
    </xf>
    <xf numFmtId="0" fontId="24" fillId="0" borderId="1" xfId="1" applyNumberFormat="1" applyFont="1" applyFill="1" applyBorder="1" applyAlignment="1">
      <alignment horizontal="right" vertical="center" wrapText="1"/>
    </xf>
    <xf numFmtId="0" fontId="24" fillId="5" borderId="1" xfId="1" applyNumberFormat="1" applyFont="1" applyFill="1" applyBorder="1" applyAlignment="1">
      <alignment horizontal="right" vertical="center" wrapText="1"/>
    </xf>
    <xf numFmtId="0" fontId="69" fillId="0" borderId="0" xfId="0" applyFont="1"/>
    <xf numFmtId="170" fontId="69" fillId="0" borderId="0" xfId="0" applyNumberFormat="1" applyFont="1"/>
    <xf numFmtId="14" fontId="69" fillId="0" borderId="0" xfId="0" applyNumberFormat="1" applyFont="1"/>
    <xf numFmtId="0" fontId="67" fillId="0" borderId="0" xfId="0" applyFont="1"/>
    <xf numFmtId="170" fontId="67" fillId="0" borderId="0" xfId="0" applyNumberFormat="1" applyFont="1"/>
    <xf numFmtId="14" fontId="67" fillId="0" borderId="0" xfId="0" applyNumberFormat="1" applyFont="1"/>
    <xf numFmtId="170" fontId="0" fillId="0" borderId="0" xfId="0" applyNumberFormat="1"/>
    <xf numFmtId="14" fontId="0" fillId="0" borderId="0" xfId="0" applyNumberFormat="1"/>
    <xf numFmtId="14" fontId="67" fillId="0" borderId="0" xfId="0" applyNumberFormat="1" applyFont="1" applyAlignment="1">
      <alignment wrapText="1"/>
    </xf>
    <xf numFmtId="0" fontId="67" fillId="0" borderId="0" xfId="0" applyFont="1" applyAlignment="1">
      <alignment wrapText="1"/>
    </xf>
    <xf numFmtId="3" fontId="32" fillId="4" borderId="25" xfId="1" applyNumberFormat="1" applyFont="1" applyFill="1" applyBorder="1" applyAlignment="1">
      <alignment horizontal="right" vertical="center" wrapText="1"/>
    </xf>
    <xf numFmtId="3" fontId="32" fillId="5" borderId="25" xfId="1" applyNumberFormat="1" applyFont="1" applyFill="1" applyBorder="1" applyAlignment="1">
      <alignment horizontal="right" vertical="center" wrapText="1"/>
    </xf>
    <xf numFmtId="3" fontId="29" fillId="0" borderId="1" xfId="10" applyNumberFormat="1" applyFont="1" applyFill="1" applyBorder="1" applyAlignment="1">
      <alignment horizontal="right" wrapText="1"/>
    </xf>
    <xf numFmtId="3" fontId="24" fillId="3" borderId="0" xfId="3" applyNumberFormat="1" applyFont="1" applyFill="1" applyBorder="1" applyAlignment="1">
      <alignment horizontal="center" wrapText="1"/>
    </xf>
    <xf numFmtId="3" fontId="24" fillId="3" borderId="1" xfId="3" applyNumberFormat="1" applyFont="1" applyFill="1" applyBorder="1" applyAlignment="1">
      <alignment horizontal="right" wrapText="1"/>
    </xf>
    <xf numFmtId="3" fontId="27" fillId="6" borderId="1" xfId="3" applyNumberFormat="1" applyFont="1" applyFill="1" applyBorder="1" applyAlignment="1">
      <alignment horizontal="right" wrapText="1"/>
    </xf>
    <xf numFmtId="3" fontId="24" fillId="0" borderId="1" xfId="3" applyNumberFormat="1" applyFont="1" applyFill="1" applyBorder="1" applyAlignment="1">
      <alignment horizontal="right" wrapText="1"/>
    </xf>
    <xf numFmtId="3" fontId="24" fillId="0" borderId="1" xfId="10" applyNumberFormat="1" applyFont="1" applyFill="1" applyBorder="1" applyAlignment="1">
      <alignment horizontal="right"/>
    </xf>
    <xf numFmtId="0" fontId="29" fillId="0" borderId="1" xfId="10" applyNumberFormat="1" applyFont="1" applyFill="1" applyBorder="1" applyAlignment="1">
      <alignment horizontal="right" wrapText="1"/>
    </xf>
    <xf numFmtId="3" fontId="70" fillId="5" borderId="25" xfId="1" applyNumberFormat="1" applyFont="1" applyFill="1" applyBorder="1" applyAlignment="1">
      <alignment horizontal="right" vertical="center" wrapText="1"/>
    </xf>
    <xf numFmtId="3" fontId="24" fillId="0" borderId="1" xfId="3" applyNumberFormat="1" applyFont="1" applyFill="1" applyBorder="1" applyAlignment="1">
      <alignment horizontal="right" vertical="center"/>
    </xf>
    <xf numFmtId="0" fontId="33" fillId="0" borderId="0" xfId="3" applyFont="1" applyFill="1" applyAlignment="1">
      <alignment horizontal="right" vertical="center"/>
    </xf>
    <xf numFmtId="0" fontId="24" fillId="0" borderId="0" xfId="3" applyFont="1" applyFill="1" applyBorder="1" applyAlignment="1">
      <alignment horizontal="right" vertical="center"/>
    </xf>
    <xf numFmtId="0" fontId="24" fillId="0" borderId="1" xfId="3" applyFont="1" applyFill="1" applyBorder="1" applyAlignment="1">
      <alignment horizontal="right" vertical="center"/>
    </xf>
    <xf numFmtId="0" fontId="25" fillId="0" borderId="0" xfId="3" applyFont="1" applyFill="1" applyBorder="1" applyAlignment="1">
      <alignment vertical="center"/>
    </xf>
    <xf numFmtId="0" fontId="25" fillId="3" borderId="0" xfId="3" applyFont="1" applyFill="1" applyBorder="1" applyAlignment="1">
      <alignment vertical="center"/>
    </xf>
    <xf numFmtId="0" fontId="25" fillId="0" borderId="0" xfId="3" applyFont="1" applyFill="1" applyBorder="1" applyAlignment="1"/>
    <xf numFmtId="3" fontId="49" fillId="3" borderId="1" xfId="3" applyNumberFormat="1" applyFont="1" applyFill="1" applyBorder="1" applyAlignment="1">
      <alignment horizontal="right" wrapText="1"/>
    </xf>
    <xf numFmtId="3" fontId="49" fillId="3" borderId="20" xfId="3" applyNumberFormat="1" applyFont="1" applyFill="1" applyBorder="1" applyAlignment="1">
      <alignment horizontal="right"/>
    </xf>
    <xf numFmtId="3" fontId="49" fillId="0" borderId="1" xfId="3" applyNumberFormat="1" applyFont="1" applyFill="1" applyBorder="1" applyAlignment="1">
      <alignment horizontal="right" wrapText="1"/>
    </xf>
    <xf numFmtId="3" fontId="49" fillId="0" borderId="20" xfId="3" applyNumberFormat="1" applyFont="1" applyFill="1" applyBorder="1" applyAlignment="1">
      <alignment horizontal="right"/>
    </xf>
    <xf numFmtId="0" fontId="25" fillId="3" borderId="0" xfId="3" applyFont="1" applyFill="1" applyAlignment="1">
      <alignment vertical="center"/>
    </xf>
    <xf numFmtId="0" fontId="49" fillId="3" borderId="0" xfId="3" applyFont="1" applyFill="1" applyAlignment="1"/>
    <xf numFmtId="0" fontId="37" fillId="3" borderId="0" xfId="3" applyFont="1" applyFill="1" applyAlignment="1">
      <alignment vertical="center"/>
    </xf>
    <xf numFmtId="0" fontId="71" fillId="3" borderId="0" xfId="2" applyFont="1" applyFill="1"/>
    <xf numFmtId="3" fontId="32" fillId="5" borderId="1" xfId="10" applyNumberFormat="1" applyFont="1" applyFill="1" applyBorder="1" applyAlignment="1">
      <alignment horizontal="right" wrapText="1"/>
    </xf>
    <xf numFmtId="3" fontId="24" fillId="3" borderId="1" xfId="10" applyNumberFormat="1" applyFont="1" applyFill="1" applyBorder="1" applyAlignment="1">
      <alignment horizontal="right" wrapText="1"/>
    </xf>
    <xf numFmtId="3" fontId="24" fillId="0" borderId="1" xfId="10" applyNumberFormat="1" applyFont="1" applyFill="1" applyBorder="1" applyAlignment="1">
      <alignment horizontal="right" wrapText="1"/>
    </xf>
    <xf numFmtId="3" fontId="24" fillId="0" borderId="1" xfId="10" applyNumberFormat="1" applyFont="1" applyFill="1" applyBorder="1" applyAlignment="1">
      <alignment horizontal="right"/>
    </xf>
    <xf numFmtId="3" fontId="27" fillId="0" borderId="0" xfId="3" applyNumberFormat="1" applyFont="1" applyFill="1" applyBorder="1" applyAlignment="1">
      <alignment wrapText="1"/>
    </xf>
    <xf numFmtId="3" fontId="27" fillId="5" borderId="1" xfId="3" applyNumberFormat="1" applyFont="1" applyFill="1" applyBorder="1" applyAlignment="1">
      <alignment horizontal="center" vertical="center" wrapText="1"/>
    </xf>
    <xf numFmtId="3" fontId="26" fillId="0" borderId="0" xfId="3" applyNumberFormat="1" applyFont="1" applyFill="1" applyBorder="1"/>
    <xf numFmtId="3" fontId="24" fillId="0" borderId="0" xfId="3" applyNumberFormat="1" applyFill="1"/>
    <xf numFmtId="3" fontId="24" fillId="0" borderId="0" xfId="1" applyNumberFormat="1" applyFont="1" applyFill="1" applyBorder="1" applyAlignment="1">
      <alignment horizontal="right" vertical="center"/>
    </xf>
    <xf numFmtId="3" fontId="24" fillId="5" borderId="1" xfId="1" applyNumberFormat="1" applyFont="1" applyFill="1" applyBorder="1" applyAlignment="1">
      <alignment horizontal="right" vertical="center"/>
    </xf>
    <xf numFmtId="3" fontId="32" fillId="6" borderId="25" xfId="1" applyNumberFormat="1" applyFont="1" applyFill="1" applyBorder="1" applyAlignment="1">
      <alignment horizontal="right" vertical="center" wrapText="1"/>
    </xf>
    <xf numFmtId="0" fontId="25" fillId="3" borderId="0" xfId="3" applyFont="1" applyFill="1" applyAlignment="1">
      <alignment horizontal="left" vertical="center"/>
    </xf>
    <xf numFmtId="3" fontId="49" fillId="6" borderId="1" xfId="10" applyNumberFormat="1" applyFont="1" applyFill="1" applyBorder="1" applyAlignment="1">
      <alignment horizontal="right"/>
    </xf>
    <xf numFmtId="3" fontId="36" fillId="5" borderId="17" xfId="1" applyNumberFormat="1" applyFont="1" applyFill="1" applyBorder="1" applyAlignment="1">
      <alignment vertical="center"/>
    </xf>
    <xf numFmtId="3" fontId="36" fillId="5" borderId="17" xfId="1" applyNumberFormat="1" applyFont="1" applyFill="1" applyBorder="1" applyAlignment="1">
      <alignment horizontal="right" vertical="center" wrapText="1"/>
    </xf>
    <xf numFmtId="3" fontId="36" fillId="5" borderId="1" xfId="1" applyNumberFormat="1" applyFont="1" applyFill="1" applyBorder="1" applyAlignment="1">
      <alignment horizontal="right" vertical="center" wrapText="1"/>
    </xf>
    <xf numFmtId="3" fontId="36" fillId="5" borderId="1" xfId="1" applyNumberFormat="1" applyFont="1" applyFill="1" applyBorder="1" applyAlignment="1">
      <alignment vertical="center"/>
    </xf>
    <xf numFmtId="0" fontId="24" fillId="0" borderId="0" xfId="3" applyFill="1"/>
    <xf numFmtId="164" fontId="29" fillId="3" borderId="1" xfId="5" applyNumberFormat="1" applyFont="1" applyFill="1" applyBorder="1" applyAlignment="1">
      <alignment horizontal="center"/>
    </xf>
    <xf numFmtId="0" fontId="24" fillId="0" borderId="0" xfId="1" applyNumberFormat="1" applyFont="1" applyFill="1" applyBorder="1" applyAlignment="1">
      <alignment vertical="center"/>
    </xf>
    <xf numFmtId="0" fontId="24" fillId="0" borderId="0" xfId="3" applyNumberFormat="1" applyFill="1" applyBorder="1" applyAlignment="1">
      <alignment vertical="center"/>
    </xf>
    <xf numFmtId="0" fontId="29" fillId="5" borderId="1" xfId="1" applyNumberFormat="1" applyFont="1" applyFill="1" applyBorder="1" applyAlignment="1">
      <alignment horizontal="right" vertical="center" wrapText="1"/>
    </xf>
    <xf numFmtId="3" fontId="24" fillId="5" borderId="1" xfId="1" applyNumberFormat="1" applyFont="1" applyFill="1" applyBorder="1" applyAlignment="1">
      <alignment horizontal="right" vertical="center"/>
    </xf>
    <xf numFmtId="0" fontId="29" fillId="0" borderId="1" xfId="1" applyNumberFormat="1" applyFont="1" applyFill="1" applyBorder="1" applyAlignment="1">
      <alignment horizontal="right" vertical="center" wrapText="1"/>
    </xf>
    <xf numFmtId="3" fontId="24" fillId="0" borderId="1" xfId="1" applyNumberFormat="1" applyFont="1" applyFill="1" applyBorder="1" applyAlignment="1">
      <alignment horizontal="right" vertical="center"/>
    </xf>
    <xf numFmtId="3" fontId="24" fillId="5" borderId="1" xfId="1" applyNumberFormat="1" applyFont="1" applyFill="1" applyBorder="1" applyAlignment="1">
      <alignment vertical="center"/>
    </xf>
    <xf numFmtId="3" fontId="42" fillId="5" borderId="1" xfId="1" applyNumberFormat="1" applyFont="1" applyFill="1" applyBorder="1" applyAlignment="1">
      <alignment horizontal="right" vertical="center" wrapText="1"/>
    </xf>
    <xf numFmtId="0" fontId="46" fillId="0" borderId="0" xfId="3" applyFont="1" applyFill="1" applyBorder="1" applyAlignment="1">
      <alignment vertical="center"/>
    </xf>
    <xf numFmtId="165" fontId="42" fillId="5" borderId="1" xfId="1" applyNumberFormat="1" applyFont="1" applyFill="1" applyBorder="1" applyAlignment="1">
      <alignment horizontal="center" vertical="center" wrapText="1"/>
    </xf>
    <xf numFmtId="3" fontId="29" fillId="5" borderId="1" xfId="1" applyNumberFormat="1" applyFont="1" applyFill="1" applyBorder="1" applyAlignment="1">
      <alignment horizontal="right" vertical="center" wrapText="1"/>
    </xf>
    <xf numFmtId="3" fontId="32" fillId="4" borderId="1" xfId="1" applyNumberFormat="1" applyFont="1" applyFill="1" applyBorder="1" applyAlignment="1">
      <alignment horizontal="right" vertical="center" wrapText="1"/>
    </xf>
    <xf numFmtId="3" fontId="32" fillId="6" borderId="25" xfId="1" applyNumberFormat="1" applyFont="1" applyFill="1" applyBorder="1" applyAlignment="1">
      <alignment horizontal="right" vertical="center" wrapText="1"/>
    </xf>
    <xf numFmtId="3" fontId="36" fillId="5" borderId="1" xfId="1" applyNumberFormat="1" applyFont="1" applyFill="1" applyBorder="1" applyAlignment="1">
      <alignment horizontal="right" vertical="center" wrapText="1"/>
    </xf>
    <xf numFmtId="3" fontId="29" fillId="0" borderId="1" xfId="1" applyNumberFormat="1" applyFont="1" applyFill="1" applyBorder="1" applyAlignment="1">
      <alignment horizontal="center" vertical="center" wrapText="1"/>
    </xf>
    <xf numFmtId="37" fontId="24" fillId="0" borderId="1" xfId="1" applyNumberFormat="1" applyFont="1" applyFill="1" applyBorder="1" applyAlignment="1">
      <alignment horizontal="center"/>
    </xf>
    <xf numFmtId="37" fontId="29" fillId="0" borderId="1" xfId="1" applyNumberFormat="1" applyFont="1" applyFill="1" applyBorder="1" applyAlignment="1">
      <alignment horizontal="center" wrapText="1"/>
    </xf>
    <xf numFmtId="0" fontId="24" fillId="0" borderId="0" xfId="3" applyFill="1" applyBorder="1" applyAlignment="1"/>
    <xf numFmtId="0" fontId="72" fillId="0" borderId="0" xfId="3" applyFont="1" applyFill="1" applyBorder="1"/>
    <xf numFmtId="0" fontId="27" fillId="0" borderId="0" xfId="3" applyFont="1" applyFill="1" applyAlignment="1">
      <alignment horizontal="right" vertical="top"/>
    </xf>
    <xf numFmtId="0" fontId="40" fillId="0" borderId="0" xfId="3" applyFont="1" applyFill="1" applyAlignment="1">
      <alignment vertical="top" wrapText="1"/>
    </xf>
    <xf numFmtId="0" fontId="23" fillId="0" borderId="0" xfId="0" applyFont="1"/>
    <xf numFmtId="0" fontId="0" fillId="0" borderId="0" xfId="0"/>
    <xf numFmtId="0" fontId="24" fillId="3" borderId="0" xfId="3" applyFont="1" applyFill="1"/>
    <xf numFmtId="0" fontId="39" fillId="0" borderId="0" xfId="0" applyFont="1" applyFill="1" applyBorder="1" applyAlignment="1">
      <alignment horizontal="center" vertical="top" wrapText="1"/>
    </xf>
    <xf numFmtId="0" fontId="24" fillId="3" borderId="0" xfId="3" applyFont="1" applyFill="1" applyAlignment="1">
      <alignment horizontal="center"/>
    </xf>
    <xf numFmtId="165" fontId="47" fillId="6" borderId="1" xfId="1" applyNumberFormat="1" applyFont="1" applyFill="1" applyBorder="1" applyAlignment="1">
      <alignment horizontal="center" vertical="center" wrapText="1"/>
    </xf>
    <xf numFmtId="3" fontId="47" fillId="6" borderId="1" xfId="3" applyNumberFormat="1" applyFont="1" applyFill="1" applyBorder="1" applyAlignment="1">
      <alignment horizontal="right" wrapText="1"/>
    </xf>
    <xf numFmtId="3" fontId="47" fillId="6" borderId="17" xfId="3" applyNumberFormat="1" applyFont="1" applyFill="1" applyBorder="1" applyAlignment="1">
      <alignment horizontal="right" wrapText="1"/>
    </xf>
    <xf numFmtId="3" fontId="47" fillId="6" borderId="18" xfId="10" applyNumberFormat="1" applyFont="1" applyFill="1" applyBorder="1" applyAlignment="1">
      <alignment horizontal="right"/>
    </xf>
    <xf numFmtId="3" fontId="47" fillId="6" borderId="1" xfId="10" applyNumberFormat="1" applyFont="1" applyFill="1" applyBorder="1" applyAlignment="1">
      <alignment horizontal="right"/>
    </xf>
    <xf numFmtId="0" fontId="27" fillId="5" borderId="1" xfId="3" applyFont="1" applyFill="1" applyBorder="1" applyAlignment="1">
      <alignment horizontal="center" vertical="center" wrapText="1"/>
    </xf>
    <xf numFmtId="0" fontId="27" fillId="5" borderId="21" xfId="3" applyFont="1" applyFill="1" applyBorder="1" applyAlignment="1">
      <alignment horizontal="center" vertical="center"/>
    </xf>
    <xf numFmtId="0" fontId="27" fillId="5" borderId="22" xfId="3" applyFont="1" applyFill="1" applyBorder="1" applyAlignment="1">
      <alignment horizontal="center" vertical="center"/>
    </xf>
    <xf numFmtId="0" fontId="27" fillId="5" borderId="1" xfId="3" applyFont="1" applyFill="1" applyBorder="1" applyAlignment="1">
      <alignment horizontal="center" vertical="center" wrapText="1"/>
    </xf>
    <xf numFmtId="0" fontId="25" fillId="3" borderId="0" xfId="2" applyFont="1" applyFill="1" applyAlignment="1">
      <alignment horizontal="left" vertical="center"/>
    </xf>
    <xf numFmtId="0" fontId="41" fillId="6" borderId="1" xfId="0" applyFont="1" applyFill="1" applyBorder="1" applyAlignment="1">
      <alignment horizontal="center" vertical="center"/>
    </xf>
    <xf numFmtId="0" fontId="24" fillId="0" borderId="0" xfId="3" applyFill="1" applyBorder="1" applyAlignment="1">
      <alignment horizontal="center" vertical="center"/>
    </xf>
    <xf numFmtId="0" fontId="49" fillId="0" borderId="0" xfId="3" applyFont="1" applyFill="1" applyBorder="1" applyAlignment="1">
      <alignment horizontal="center" vertical="center" wrapText="1"/>
    </xf>
    <xf numFmtId="3" fontId="49" fillId="3" borderId="1" xfId="3" applyNumberFormat="1" applyFont="1" applyFill="1" applyBorder="1" applyAlignment="1">
      <alignment horizontal="right"/>
    </xf>
    <xf numFmtId="0" fontId="27" fillId="0" borderId="0" xfId="3" applyFont="1" applyFill="1" applyBorder="1" applyAlignment="1">
      <alignment horizontal="center"/>
    </xf>
    <xf numFmtId="0" fontId="27" fillId="3" borderId="17" xfId="3" quotePrefix="1" applyNumberFormat="1" applyFont="1" applyFill="1" applyBorder="1" applyAlignment="1">
      <alignment horizontal="center"/>
    </xf>
    <xf numFmtId="0" fontId="27" fillId="5" borderId="1" xfId="3" quotePrefix="1" applyFont="1" applyFill="1" applyBorder="1" applyAlignment="1">
      <alignment horizontal="center" wrapText="1"/>
    </xf>
    <xf numFmtId="0" fontId="27" fillId="3" borderId="17" xfId="3" quotePrefix="1" applyNumberFormat="1" applyFont="1" applyFill="1" applyBorder="1" applyAlignment="1">
      <alignment horizontal="center" vertical="center"/>
    </xf>
    <xf numFmtId="172" fontId="25" fillId="3" borderId="0" xfId="3" applyNumberFormat="1" applyFont="1" applyFill="1" applyAlignment="1">
      <alignment horizontal="left" vertical="center"/>
    </xf>
    <xf numFmtId="0" fontId="25" fillId="3" borderId="0" xfId="2" applyFont="1" applyFill="1" applyAlignment="1">
      <alignment vertical="center"/>
    </xf>
    <xf numFmtId="172" fontId="25" fillId="3" borderId="0" xfId="2" applyNumberFormat="1" applyFont="1" applyFill="1" applyAlignment="1">
      <alignment horizontal="left" vertical="center"/>
    </xf>
    <xf numFmtId="0" fontId="27" fillId="3" borderId="1" xfId="2" applyFont="1" applyFill="1" applyBorder="1" applyAlignment="1">
      <alignment horizontal="center" vertical="center" wrapText="1"/>
    </xf>
    <xf numFmtId="0" fontId="27" fillId="0" borderId="0" xfId="3" applyFont="1" applyFill="1" applyBorder="1" applyAlignment="1">
      <alignment vertical="center" wrapText="1"/>
    </xf>
    <xf numFmtId="17" fontId="24" fillId="3" borderId="17" xfId="3" quotePrefix="1" applyNumberFormat="1" applyFont="1" applyFill="1" applyBorder="1" applyAlignment="1">
      <alignment horizontal="center" vertical="center"/>
    </xf>
    <xf numFmtId="37" fontId="32" fillId="0" borderId="0" xfId="1" applyNumberFormat="1" applyFont="1" applyFill="1" applyBorder="1" applyAlignment="1">
      <alignment horizontal="center" wrapText="1"/>
    </xf>
    <xf numFmtId="167" fontId="27" fillId="0" borderId="0" xfId="7" applyNumberFormat="1" applyFont="1" applyFill="1" applyBorder="1" applyAlignment="1">
      <alignment horizontal="center"/>
    </xf>
    <xf numFmtId="0" fontId="27" fillId="5" borderId="1" xfId="3" applyFont="1" applyFill="1" applyBorder="1" applyAlignment="1">
      <alignment horizontal="center" wrapText="1"/>
    </xf>
    <xf numFmtId="37" fontId="32" fillId="5" borderId="1" xfId="1" applyNumberFormat="1" applyFont="1" applyFill="1" applyBorder="1" applyAlignment="1">
      <alignment horizontal="center" wrapText="1"/>
    </xf>
    <xf numFmtId="167" fontId="27" fillId="5" borderId="1" xfId="7" applyNumberFormat="1" applyFont="1" applyFill="1" applyBorder="1" applyAlignment="1">
      <alignment horizontal="center"/>
    </xf>
    <xf numFmtId="0" fontId="37" fillId="0" borderId="0" xfId="3" applyFont="1" applyFill="1" applyAlignment="1">
      <alignment wrapText="1"/>
    </xf>
    <xf numFmtId="0" fontId="73" fillId="5" borderId="1" xfId="3" applyFont="1" applyFill="1" applyBorder="1" applyAlignment="1">
      <alignment horizontal="center" vertical="center" wrapText="1"/>
    </xf>
    <xf numFmtId="3" fontId="73" fillId="5" borderId="1" xfId="3" applyNumberFormat="1" applyFont="1" applyFill="1" applyBorder="1" applyAlignment="1">
      <alignment horizontal="center" vertical="center" wrapText="1"/>
    </xf>
    <xf numFmtId="3" fontId="74" fillId="0" borderId="1" xfId="0" applyNumberFormat="1" applyFont="1" applyBorder="1" applyAlignment="1">
      <alignment horizontal="center" vertical="center"/>
    </xf>
    <xf numFmtId="3" fontId="44" fillId="0" borderId="1" xfId="3" applyNumberFormat="1" applyFont="1" applyFill="1" applyBorder="1" applyAlignment="1">
      <alignment horizontal="center"/>
    </xf>
    <xf numFmtId="4" fontId="44" fillId="0" borderId="1" xfId="3" applyNumberFormat="1" applyFont="1" applyFill="1" applyBorder="1" applyAlignment="1">
      <alignment horizontal="center"/>
    </xf>
    <xf numFmtId="3" fontId="74" fillId="0" borderId="16" xfId="0" applyNumberFormat="1" applyFont="1" applyBorder="1" applyAlignment="1">
      <alignment horizontal="center" vertical="center"/>
    </xf>
    <xf numFmtId="0" fontId="73" fillId="5" borderId="1" xfId="3" applyFont="1" applyFill="1" applyBorder="1" applyAlignment="1">
      <alignment horizontal="center"/>
    </xf>
    <xf numFmtId="3" fontId="73" fillId="5" borderId="1" xfId="3" applyNumberFormat="1" applyFont="1" applyFill="1" applyBorder="1" applyAlignment="1">
      <alignment horizontal="center"/>
    </xf>
    <xf numFmtId="4" fontId="73" fillId="5" borderId="1" xfId="3" applyNumberFormat="1" applyFont="1" applyFill="1" applyBorder="1" applyAlignment="1">
      <alignment horizontal="center"/>
    </xf>
    <xf numFmtId="0" fontId="39" fillId="0" borderId="0" xfId="5991" applyFont="1" applyBorder="1"/>
    <xf numFmtId="0" fontId="33" fillId="0" borderId="0" xfId="0" applyFont="1" applyBorder="1" applyAlignment="1">
      <alignment horizontal="center" vertical="center" wrapText="1"/>
    </xf>
    <xf numFmtId="171" fontId="33" fillId="0" borderId="0" xfId="0" applyNumberFormat="1" applyFont="1" applyFill="1" applyBorder="1" applyAlignment="1">
      <alignment horizontal="center" vertical="center"/>
    </xf>
    <xf numFmtId="4" fontId="33" fillId="0" borderId="0" xfId="0" applyNumberFormat="1" applyFont="1" applyFill="1" applyBorder="1" applyAlignment="1">
      <alignment horizontal="center" vertical="center"/>
    </xf>
    <xf numFmtId="0" fontId="40" fillId="6" borderId="1" xfId="3" applyFont="1" applyFill="1" applyBorder="1" applyAlignment="1">
      <alignment horizontal="center"/>
    </xf>
    <xf numFmtId="0" fontId="25" fillId="0" borderId="0" xfId="3" applyFont="1" applyFill="1" applyAlignment="1"/>
    <xf numFmtId="0" fontId="41" fillId="0" borderId="0" xfId="0" applyFont="1" applyFill="1" applyBorder="1" applyAlignment="1">
      <alignment vertical="center"/>
    </xf>
    <xf numFmtId="0" fontId="25" fillId="0" borderId="0" xfId="3" applyFont="1" applyFill="1" applyAlignment="1">
      <alignment horizontal="left"/>
    </xf>
    <xf numFmtId="0" fontId="27" fillId="3" borderId="21" xfId="3" applyFont="1" applyFill="1" applyBorder="1" applyAlignment="1">
      <alignment horizontal="center" vertical="center"/>
    </xf>
    <xf numFmtId="0" fontId="27" fillId="3" borderId="22" xfId="3" applyFont="1" applyFill="1" applyBorder="1" applyAlignment="1">
      <alignment horizontal="center" vertical="center"/>
    </xf>
    <xf numFmtId="0" fontId="27" fillId="3" borderId="21" xfId="3" applyFont="1" applyFill="1" applyBorder="1" applyAlignment="1">
      <alignment horizontal="center" vertical="center" wrapText="1"/>
    </xf>
    <xf numFmtId="0" fontId="27" fillId="3" borderId="22" xfId="3" applyFont="1" applyFill="1" applyBorder="1" applyAlignment="1">
      <alignment horizontal="center" vertical="center" wrapText="1"/>
    </xf>
    <xf numFmtId="3" fontId="24" fillId="7" borderId="20" xfId="2" applyNumberFormat="1" applyFont="1" applyFill="1" applyBorder="1" applyAlignment="1">
      <alignment horizontal="center"/>
    </xf>
    <xf numFmtId="0" fontId="24" fillId="0" borderId="0" xfId="2" applyFont="1" applyFill="1" applyBorder="1"/>
    <xf numFmtId="0" fontId="25" fillId="3" borderId="0" xfId="2" applyFont="1" applyFill="1" applyAlignment="1">
      <alignment horizontal="left" vertical="center"/>
    </xf>
    <xf numFmtId="3" fontId="32" fillId="0" borderId="0" xfId="10" applyNumberFormat="1" applyFont="1" applyFill="1" applyBorder="1" applyAlignment="1">
      <alignment horizontal="right" wrapText="1"/>
    </xf>
    <xf numFmtId="3" fontId="47" fillId="0" borderId="0" xfId="10" applyNumberFormat="1" applyFont="1" applyFill="1" applyBorder="1" applyAlignment="1">
      <alignment horizontal="right"/>
    </xf>
    <xf numFmtId="0" fontId="27" fillId="0" borderId="1" xfId="3" quotePrefix="1" applyFont="1" applyFill="1" applyBorder="1" applyAlignment="1">
      <alignment horizontal="center" wrapText="1"/>
    </xf>
    <xf numFmtId="0" fontId="23" fillId="0" borderId="0" xfId="0" applyFont="1" applyFill="1" applyBorder="1" applyAlignment="1">
      <alignment horizontal="center"/>
    </xf>
    <xf numFmtId="0" fontId="27" fillId="8" borderId="27" xfId="3" quotePrefix="1" applyFont="1" applyFill="1" applyBorder="1" applyAlignment="1">
      <alignment horizontal="center" vertical="center" wrapText="1"/>
    </xf>
    <xf numFmtId="37" fontId="32" fillId="8" borderId="23" xfId="1" applyNumberFormat="1" applyFont="1" applyFill="1" applyBorder="1" applyAlignment="1">
      <alignment horizontal="right" vertical="center" wrapText="1"/>
    </xf>
    <xf numFmtId="3" fontId="24" fillId="3" borderId="0" xfId="10" applyNumberFormat="1" applyFont="1" applyFill="1" applyBorder="1" applyAlignment="1">
      <alignment horizontal="right"/>
    </xf>
    <xf numFmtId="0" fontId="27" fillId="3" borderId="0" xfId="3" applyFont="1" applyFill="1" applyAlignment="1"/>
    <xf numFmtId="3" fontId="27" fillId="0" borderId="0" xfId="3" applyNumberFormat="1" applyFont="1" applyFill="1" applyBorder="1" applyAlignment="1"/>
    <xf numFmtId="3" fontId="32" fillId="0" borderId="1" xfId="1" applyNumberFormat="1" applyFont="1" applyFill="1" applyBorder="1" applyAlignment="1">
      <alignment horizontal="center" vertical="center" wrapText="1"/>
    </xf>
    <xf numFmtId="37" fontId="27" fillId="0" borderId="1" xfId="1" applyNumberFormat="1" applyFont="1" applyFill="1" applyBorder="1" applyAlignment="1">
      <alignment horizontal="center"/>
    </xf>
    <xf numFmtId="167" fontId="27" fillId="3" borderId="1" xfId="7" applyNumberFormat="1" applyFont="1" applyFill="1" applyBorder="1" applyAlignment="1">
      <alignment horizontal="center"/>
    </xf>
    <xf numFmtId="0" fontId="78" fillId="0" borderId="1" xfId="0" applyFont="1" applyBorder="1" applyAlignment="1">
      <alignment vertical="center" wrapText="1"/>
    </xf>
    <xf numFmtId="0" fontId="78" fillId="8" borderId="1" xfId="0" applyFont="1" applyFill="1" applyBorder="1" applyAlignment="1">
      <alignment horizontal="center" vertical="center"/>
    </xf>
    <xf numFmtId="37" fontId="29" fillId="3" borderId="1" xfId="1" applyNumberFormat="1" applyFont="1" applyFill="1" applyBorder="1" applyAlignment="1">
      <alignment horizontal="center" vertical="center" wrapText="1"/>
    </xf>
    <xf numFmtId="37" fontId="24" fillId="3" borderId="1" xfId="1" applyNumberFormat="1" applyFont="1" applyFill="1" applyBorder="1" applyAlignment="1">
      <alignment horizontal="center" vertical="center"/>
    </xf>
    <xf numFmtId="167" fontId="24" fillId="3" borderId="1" xfId="7" applyNumberFormat="1" applyFont="1" applyFill="1" applyBorder="1" applyAlignment="1">
      <alignment horizontal="center" vertical="center"/>
    </xf>
    <xf numFmtId="0" fontId="0" fillId="0" borderId="0" xfId="0" applyAlignment="1">
      <alignment vertical="center"/>
    </xf>
    <xf numFmtId="37" fontId="32" fillId="4" borderId="1" xfId="1" applyNumberFormat="1" applyFont="1" applyFill="1" applyBorder="1" applyAlignment="1">
      <alignment horizontal="center" vertical="center" wrapText="1"/>
    </xf>
    <xf numFmtId="37" fontId="27" fillId="4" borderId="1" xfId="1" applyNumberFormat="1" applyFont="1" applyFill="1" applyBorder="1" applyAlignment="1">
      <alignment horizontal="center" vertical="center"/>
    </xf>
    <xf numFmtId="167" fontId="27" fillId="4" borderId="1" xfId="7" applyNumberFormat="1" applyFont="1" applyFill="1" applyBorder="1" applyAlignment="1">
      <alignment horizontal="center" vertical="center"/>
    </xf>
    <xf numFmtId="0" fontId="40" fillId="3" borderId="1" xfId="2" applyFont="1" applyFill="1" applyBorder="1" applyAlignment="1">
      <alignment wrapText="1"/>
    </xf>
    <xf numFmtId="0" fontId="76" fillId="0" borderId="0" xfId="3" applyFont="1" applyFill="1" applyAlignment="1"/>
    <xf numFmtId="0" fontId="23" fillId="0" borderId="0" xfId="11"/>
    <xf numFmtId="165" fontId="42" fillId="41" borderId="1" xfId="1" applyNumberFormat="1" applyFont="1" applyFill="1" applyBorder="1" applyAlignment="1">
      <alignment horizontal="center" vertical="center" wrapText="1"/>
    </xf>
    <xf numFmtId="3" fontId="32" fillId="42" borderId="1" xfId="10" applyNumberFormat="1" applyFont="1" applyFill="1" applyBorder="1" applyAlignment="1">
      <alignment horizontal="right" wrapText="1"/>
    </xf>
    <xf numFmtId="0" fontId="79" fillId="4" borderId="1" xfId="0" applyFont="1" applyFill="1" applyBorder="1" applyAlignment="1">
      <alignment horizontal="center" vertical="center"/>
    </xf>
    <xf numFmtId="0" fontId="40" fillId="0" borderId="0" xfId="2" applyFont="1" applyFill="1" applyBorder="1" applyAlignment="1">
      <alignment vertical="center"/>
    </xf>
    <xf numFmtId="0" fontId="27" fillId="0" borderId="0" xfId="2" applyFont="1" applyFill="1" applyBorder="1" applyAlignment="1">
      <alignment vertical="center"/>
    </xf>
    <xf numFmtId="0" fontId="33" fillId="3" borderId="17" xfId="2" applyFont="1" applyFill="1" applyBorder="1"/>
    <xf numFmtId="0" fontId="24" fillId="3" borderId="17" xfId="2" applyFont="1" applyFill="1" applyBorder="1"/>
    <xf numFmtId="0" fontId="40" fillId="3" borderId="0" xfId="2" applyFont="1" applyFill="1" applyBorder="1" applyAlignment="1">
      <alignment wrapText="1"/>
    </xf>
    <xf numFmtId="0" fontId="27" fillId="3" borderId="0" xfId="2" applyFont="1" applyFill="1" applyBorder="1"/>
    <xf numFmtId="0" fontId="27" fillId="0" borderId="0" xfId="2" applyFont="1" applyFill="1" applyBorder="1" applyAlignment="1">
      <alignment horizontal="right"/>
    </xf>
    <xf numFmtId="0" fontId="24" fillId="0" borderId="0" xfId="2" applyFont="1" applyFill="1"/>
    <xf numFmtId="0" fontId="27" fillId="0" borderId="0" xfId="2" applyFont="1" applyFill="1" applyBorder="1"/>
    <xf numFmtId="0" fontId="25" fillId="0" borderId="0" xfId="2" applyFont="1" applyFill="1" applyBorder="1" applyAlignment="1">
      <alignment vertical="center"/>
    </xf>
    <xf numFmtId="0" fontId="25" fillId="0" borderId="0" xfId="2" applyFont="1" applyFill="1" applyBorder="1" applyAlignment="1">
      <alignment horizontal="left" vertical="center"/>
    </xf>
    <xf numFmtId="0" fontId="31" fillId="0" borderId="0" xfId="2" applyFont="1" applyFill="1" applyBorder="1"/>
    <xf numFmtId="3" fontId="24" fillId="3" borderId="17" xfId="2" applyNumberFormat="1" applyFont="1" applyFill="1" applyBorder="1" applyAlignment="1">
      <alignment horizontal="center"/>
    </xf>
    <xf numFmtId="167" fontId="24" fillId="3" borderId="17" xfId="7" applyNumberFormat="1" applyFont="1" applyFill="1" applyBorder="1" applyAlignment="1">
      <alignment horizontal="center"/>
    </xf>
    <xf numFmtId="0" fontId="27" fillId="3" borderId="0" xfId="2" applyFont="1" applyFill="1" applyBorder="1" applyAlignment="1">
      <alignment horizontal="center" vertical="center" wrapText="1"/>
    </xf>
    <xf numFmtId="0" fontId="24" fillId="3" borderId="0" xfId="2" applyFont="1" applyFill="1" applyBorder="1"/>
    <xf numFmtId="3" fontId="24" fillId="0" borderId="0" xfId="2" applyNumberFormat="1" applyFont="1" applyFill="1" applyBorder="1" applyAlignment="1">
      <alignment horizontal="center"/>
    </xf>
    <xf numFmtId="0" fontId="45" fillId="43" borderId="0" xfId="3" applyFont="1" applyFill="1"/>
    <xf numFmtId="0" fontId="25" fillId="43" borderId="0" xfId="3" applyFont="1" applyFill="1" applyBorder="1" applyAlignment="1">
      <alignment vertical="center"/>
    </xf>
    <xf numFmtId="0" fontId="80" fillId="0" borderId="0" xfId="3" applyFont="1" applyFill="1" applyAlignment="1">
      <alignment vertical="center"/>
    </xf>
    <xf numFmtId="0" fontId="25" fillId="0" borderId="0" xfId="3" applyFont="1" applyFill="1" applyAlignment="1">
      <alignment vertical="center"/>
    </xf>
    <xf numFmtId="14" fontId="25" fillId="0" borderId="0" xfId="2" applyNumberFormat="1" applyFont="1" applyFill="1" applyBorder="1" applyAlignment="1">
      <alignment vertical="center"/>
    </xf>
    <xf numFmtId="2" fontId="25" fillId="0" borderId="0" xfId="3" applyNumberFormat="1" applyFont="1" applyFill="1" applyAlignment="1"/>
    <xf numFmtId="0" fontId="27" fillId="45" borderId="1" xfId="3" quotePrefix="1" applyFont="1" applyFill="1" applyBorder="1" applyAlignment="1">
      <alignment horizontal="center" wrapText="1"/>
    </xf>
    <xf numFmtId="3" fontId="24" fillId="0" borderId="0" xfId="10" applyNumberFormat="1" applyFont="1" applyFill="1" applyBorder="1" applyAlignment="1">
      <alignment horizontal="right"/>
    </xf>
    <xf numFmtId="3" fontId="32" fillId="44" borderId="25" xfId="1" applyNumberFormat="1" applyFont="1" applyFill="1" applyBorder="1" applyAlignment="1">
      <alignment horizontal="right" vertical="center" wrapText="1"/>
    </xf>
    <xf numFmtId="3" fontId="32" fillId="45" borderId="25" xfId="1" applyNumberFormat="1" applyFont="1" applyFill="1" applyBorder="1" applyAlignment="1">
      <alignment horizontal="right" vertical="center" wrapText="1"/>
    </xf>
    <xf numFmtId="37" fontId="32" fillId="44" borderId="1" xfId="1" applyNumberFormat="1" applyFont="1" applyFill="1" applyBorder="1" applyAlignment="1">
      <alignment horizontal="center" wrapText="1"/>
    </xf>
    <xf numFmtId="167" fontId="27" fillId="44" borderId="1" xfId="7" applyNumberFormat="1" applyFont="1" applyFill="1" applyBorder="1" applyAlignment="1">
      <alignment horizontal="center"/>
    </xf>
    <xf numFmtId="3" fontId="27" fillId="44" borderId="1" xfId="2" applyNumberFormat="1" applyFont="1" applyFill="1" applyBorder="1" applyAlignment="1">
      <alignment horizontal="center"/>
    </xf>
    <xf numFmtId="9" fontId="27" fillId="44" borderId="1" xfId="0" applyNumberFormat="1" applyFont="1" applyFill="1" applyBorder="1" applyAlignment="1">
      <alignment horizontal="center"/>
    </xf>
    <xf numFmtId="172" fontId="80" fillId="47" borderId="0" xfId="3" applyNumberFormat="1" applyFont="1" applyFill="1" applyAlignment="1">
      <alignment vertical="center"/>
    </xf>
    <xf numFmtId="0" fontId="80" fillId="47" borderId="0" xfId="3" applyFont="1" applyFill="1" applyBorder="1" applyAlignment="1">
      <alignment vertical="center"/>
    </xf>
    <xf numFmtId="0" fontId="25" fillId="47" borderId="0" xfId="3" applyFont="1" applyFill="1" applyBorder="1" applyAlignment="1">
      <alignment vertical="center"/>
    </xf>
    <xf numFmtId="171" fontId="80" fillId="47" borderId="0" xfId="3" applyNumberFormat="1" applyFont="1" applyFill="1" applyAlignment="1">
      <alignment horizontal="left" vertical="center"/>
    </xf>
    <xf numFmtId="172" fontId="80" fillId="47" borderId="0" xfId="0" applyNumberFormat="1" applyFont="1" applyFill="1" applyAlignment="1">
      <alignment horizontal="left" vertical="center"/>
    </xf>
    <xf numFmtId="0" fontId="75" fillId="48" borderId="0" xfId="0" applyFont="1" applyFill="1" applyBorder="1" applyAlignment="1">
      <alignment vertical="center"/>
    </xf>
    <xf numFmtId="0" fontId="25" fillId="0" borderId="0" xfId="3" applyFont="1" applyFill="1" applyAlignment="1">
      <alignment horizontal="left" vertical="center"/>
    </xf>
    <xf numFmtId="0" fontId="25" fillId="47" borderId="0" xfId="3" applyFont="1" applyFill="1" applyAlignment="1">
      <alignment horizontal="left" vertical="center"/>
    </xf>
    <xf numFmtId="0" fontId="35" fillId="0" borderId="0" xfId="0" applyFont="1" applyFill="1" applyBorder="1" applyAlignment="1">
      <alignment horizontal="left" vertical="center"/>
    </xf>
    <xf numFmtId="0" fontId="80" fillId="47" borderId="0" xfId="3" applyFont="1" applyFill="1" applyAlignment="1">
      <alignment horizontal="left" vertical="top"/>
    </xf>
    <xf numFmtId="0" fontId="33" fillId="3" borderId="0" xfId="3" applyFont="1" applyFill="1" applyAlignment="1">
      <alignment horizontal="left" vertical="center" wrapText="1"/>
    </xf>
    <xf numFmtId="3" fontId="27" fillId="0" borderId="0" xfId="10" applyNumberFormat="1" applyFont="1" applyFill="1" applyBorder="1" applyAlignment="1">
      <alignment horizontal="right" vertical="center"/>
    </xf>
    <xf numFmtId="0" fontId="24" fillId="3" borderId="0" xfId="3" applyFill="1" applyAlignment="1">
      <alignment vertical="center"/>
    </xf>
    <xf numFmtId="3" fontId="24" fillId="0" borderId="0" xfId="3" applyNumberFormat="1" applyFill="1" applyBorder="1" applyAlignment="1">
      <alignment vertical="center"/>
    </xf>
    <xf numFmtId="3" fontId="29" fillId="0" borderId="1" xfId="1" applyNumberFormat="1" applyFont="1" applyFill="1" applyBorder="1" applyAlignment="1">
      <alignment horizontal="right" vertical="center" wrapText="1"/>
    </xf>
    <xf numFmtId="3" fontId="29" fillId="0" borderId="17" xfId="1" applyNumberFormat="1" applyFont="1" applyFill="1" applyBorder="1" applyAlignment="1">
      <alignment horizontal="right" vertical="center" wrapText="1"/>
    </xf>
    <xf numFmtId="0" fontId="24" fillId="0" borderId="1" xfId="3" quotePrefix="1" applyNumberFormat="1" applyFont="1" applyFill="1" applyBorder="1" applyAlignment="1">
      <alignment horizontal="center" vertical="center"/>
    </xf>
    <xf numFmtId="164" fontId="29" fillId="0" borderId="1" xfId="5" applyNumberFormat="1" applyFont="1" applyFill="1" applyBorder="1" applyAlignment="1">
      <alignment horizontal="center"/>
    </xf>
    <xf numFmtId="0" fontId="81" fillId="0" borderId="0" xfId="3" applyFont="1" applyFill="1" applyAlignment="1">
      <alignment vertical="center"/>
    </xf>
    <xf numFmtId="0" fontId="24" fillId="0" borderId="0" xfId="3" applyFill="1"/>
    <xf numFmtId="0" fontId="24" fillId="0" borderId="0" xfId="3" applyFill="1" applyBorder="1"/>
    <xf numFmtId="0" fontId="0" fillId="0" borderId="12" xfId="0" applyBorder="1"/>
    <xf numFmtId="0" fontId="0" fillId="0" borderId="13" xfId="0" applyBorder="1"/>
    <xf numFmtId="0" fontId="27" fillId="0" borderId="0" xfId="3" applyFont="1" applyFill="1" applyBorder="1" applyAlignment="1">
      <alignment horizontal="center" vertical="center" wrapText="1"/>
    </xf>
    <xf numFmtId="0" fontId="24" fillId="0" borderId="0" xfId="1" applyNumberFormat="1" applyFont="1" applyFill="1" applyBorder="1" applyAlignment="1">
      <alignment vertical="center"/>
    </xf>
    <xf numFmtId="0" fontId="24" fillId="0" borderId="0" xfId="3" applyNumberFormat="1" applyFill="1" applyBorder="1" applyAlignment="1">
      <alignment vertical="center"/>
    </xf>
    <xf numFmtId="0" fontId="29" fillId="5" borderId="1" xfId="1" applyNumberFormat="1" applyFont="1" applyFill="1" applyBorder="1" applyAlignment="1">
      <alignment horizontal="right" vertical="center" wrapText="1"/>
    </xf>
    <xf numFmtId="3" fontId="24" fillId="5" borderId="1" xfId="1" applyNumberFormat="1" applyFont="1" applyFill="1" applyBorder="1" applyAlignment="1">
      <alignment horizontal="right" vertical="center"/>
    </xf>
    <xf numFmtId="0" fontId="29" fillId="0" borderId="1" xfId="1" applyNumberFormat="1" applyFont="1" applyFill="1" applyBorder="1" applyAlignment="1">
      <alignment horizontal="right" vertical="center" wrapText="1"/>
    </xf>
    <xf numFmtId="3" fontId="24" fillId="0" borderId="1" xfId="1" applyNumberFormat="1" applyFont="1" applyFill="1" applyBorder="1" applyAlignment="1">
      <alignment horizontal="right" vertical="center"/>
    </xf>
    <xf numFmtId="3" fontId="24" fillId="5" borderId="1" xfId="1" applyNumberFormat="1" applyFont="1" applyFill="1" applyBorder="1" applyAlignment="1">
      <alignment vertical="center"/>
    </xf>
    <xf numFmtId="3" fontId="42" fillId="5" borderId="1" xfId="1" applyNumberFormat="1" applyFont="1" applyFill="1" applyBorder="1" applyAlignment="1">
      <alignment horizontal="right" vertical="center" wrapText="1"/>
    </xf>
    <xf numFmtId="0" fontId="46" fillId="0" borderId="0" xfId="3" applyFont="1" applyFill="1" applyBorder="1" applyAlignment="1">
      <alignment vertical="center"/>
    </xf>
    <xf numFmtId="3" fontId="29" fillId="5" borderId="1" xfId="1" applyNumberFormat="1" applyFont="1" applyFill="1" applyBorder="1" applyAlignment="1">
      <alignment horizontal="right" vertical="center" wrapText="1"/>
    </xf>
    <xf numFmtId="3" fontId="32" fillId="6" borderId="25" xfId="1" applyNumberFormat="1" applyFont="1" applyFill="1" applyBorder="1" applyAlignment="1">
      <alignment horizontal="right" vertical="center" wrapText="1"/>
    </xf>
    <xf numFmtId="3" fontId="27" fillId="6" borderId="1" xfId="3" applyNumberFormat="1" applyFont="1" applyFill="1" applyBorder="1" applyAlignment="1">
      <alignment horizontal="center" vertical="center"/>
    </xf>
    <xf numFmtId="3" fontId="24" fillId="3" borderId="0" xfId="3" applyNumberFormat="1" applyFont="1" applyFill="1" applyBorder="1" applyAlignment="1">
      <alignment horizontal="center" wrapText="1"/>
    </xf>
    <xf numFmtId="3" fontId="24" fillId="3" borderId="1" xfId="3" applyNumberFormat="1" applyFont="1" applyFill="1" applyBorder="1" applyAlignment="1">
      <alignment horizontal="right" wrapText="1"/>
    </xf>
    <xf numFmtId="3" fontId="27" fillId="4" borderId="1" xfId="1" applyNumberFormat="1" applyFont="1" applyFill="1" applyBorder="1" applyAlignment="1">
      <alignment vertical="center"/>
    </xf>
    <xf numFmtId="3" fontId="24" fillId="0" borderId="0" xfId="10" applyNumberFormat="1" applyFont="1" applyFill="1" applyBorder="1" applyAlignment="1">
      <alignment horizontal="center"/>
    </xf>
    <xf numFmtId="14" fontId="45" fillId="0" borderId="0" xfId="3" applyNumberFormat="1" applyFont="1" applyFill="1" applyAlignment="1">
      <alignment horizontal="center" vertical="center"/>
    </xf>
    <xf numFmtId="0" fontId="27" fillId="0" borderId="1" xfId="3" quotePrefix="1" applyNumberFormat="1" applyFont="1" applyFill="1" applyBorder="1" applyAlignment="1">
      <alignment horizontal="center"/>
    </xf>
    <xf numFmtId="3" fontId="24" fillId="0" borderId="1" xfId="3" applyNumberFormat="1" applyFont="1" applyFill="1" applyBorder="1" applyAlignment="1">
      <alignment horizontal="right" wrapText="1"/>
    </xf>
    <xf numFmtId="0" fontId="24" fillId="0" borderId="0" xfId="3" applyFill="1" applyAlignment="1">
      <alignment horizontal="center" vertical="center"/>
    </xf>
    <xf numFmtId="3" fontId="29" fillId="0" borderId="1" xfId="10" applyNumberFormat="1" applyFont="1" applyFill="1" applyBorder="1" applyAlignment="1">
      <alignment horizontal="right" wrapText="1"/>
    </xf>
    <xf numFmtId="3" fontId="24" fillId="0" borderId="1" xfId="10" applyNumberFormat="1" applyFont="1" applyFill="1" applyBorder="1" applyAlignment="1">
      <alignment horizontal="right"/>
    </xf>
    <xf numFmtId="3" fontId="49" fillId="3" borderId="1" xfId="3" applyNumberFormat="1" applyFont="1" applyFill="1" applyBorder="1" applyAlignment="1">
      <alignment horizontal="right" wrapText="1"/>
    </xf>
    <xf numFmtId="165" fontId="42" fillId="5" borderId="1" xfId="1" applyNumberFormat="1" applyFont="1" applyFill="1" applyBorder="1" applyAlignment="1">
      <alignment horizontal="center" vertical="center" wrapText="1"/>
    </xf>
    <xf numFmtId="3" fontId="32" fillId="4" borderId="1" xfId="1" applyNumberFormat="1" applyFont="1" applyFill="1" applyBorder="1" applyAlignment="1">
      <alignment horizontal="right" vertical="center" wrapText="1"/>
    </xf>
    <xf numFmtId="0" fontId="23" fillId="0" borderId="0" xfId="0" applyFont="1"/>
    <xf numFmtId="0" fontId="24" fillId="3" borderId="0" xfId="3" applyFont="1" applyFill="1" applyAlignment="1">
      <alignment horizontal="center"/>
    </xf>
    <xf numFmtId="14" fontId="80" fillId="47" borderId="0" xfId="3" applyNumberFormat="1" applyFont="1" applyFill="1" applyAlignment="1">
      <alignment horizontal="left" vertical="center"/>
    </xf>
    <xf numFmtId="14" fontId="80" fillId="0" borderId="0" xfId="3" applyNumberFormat="1" applyFont="1" applyFill="1" applyAlignment="1">
      <alignment horizontal="left" vertical="center"/>
    </xf>
    <xf numFmtId="3" fontId="24" fillId="0" borderId="0" xfId="3" applyNumberFormat="1" applyFont="1" applyFill="1" applyBorder="1" applyAlignment="1"/>
    <xf numFmtId="0" fontId="27" fillId="45" borderId="1" xfId="3" applyFont="1" applyFill="1" applyBorder="1" applyAlignment="1">
      <alignment horizontal="center" vertical="center" wrapText="1"/>
    </xf>
    <xf numFmtId="3" fontId="27" fillId="40" borderId="1" xfId="3" applyNumberFormat="1" applyFont="1" applyFill="1" applyBorder="1" applyAlignment="1">
      <alignment horizontal="center" vertical="center"/>
    </xf>
    <xf numFmtId="3" fontId="27" fillId="46" borderId="1" xfId="3" applyNumberFormat="1" applyFont="1" applyFill="1" applyBorder="1" applyAlignment="1">
      <alignment horizontal="center" vertical="center"/>
    </xf>
    <xf numFmtId="0" fontId="27" fillId="44" borderId="1" xfId="0" applyFont="1" applyFill="1" applyBorder="1" applyAlignment="1">
      <alignment horizontal="left" vertical="center"/>
    </xf>
    <xf numFmtId="0" fontId="27" fillId="44" borderId="16" xfId="0" applyFont="1" applyFill="1" applyBorder="1" applyAlignment="1">
      <alignment horizontal="left" vertical="center"/>
    </xf>
    <xf numFmtId="0" fontId="41" fillId="45" borderId="1" xfId="0" applyFont="1" applyFill="1" applyBorder="1" applyAlignment="1">
      <alignment vertical="center"/>
    </xf>
    <xf numFmtId="0" fontId="41" fillId="45" borderId="1" xfId="0" applyFont="1" applyFill="1" applyBorder="1" applyAlignment="1">
      <alignment horizontal="center" vertical="center" wrapText="1"/>
    </xf>
    <xf numFmtId="167" fontId="41" fillId="45" borderId="1" xfId="0" applyNumberFormat="1" applyFont="1" applyFill="1" applyBorder="1" applyAlignment="1">
      <alignment horizontal="center"/>
    </xf>
    <xf numFmtId="0" fontId="41" fillId="45" borderId="1" xfId="0" applyFont="1" applyFill="1" applyBorder="1" applyAlignment="1">
      <alignment horizontal="center" vertical="center"/>
    </xf>
    <xf numFmtId="3" fontId="24" fillId="5" borderId="1" xfId="3" applyNumberFormat="1" applyFont="1" applyFill="1" applyBorder="1" applyAlignment="1">
      <alignment horizontal="right" wrapText="1"/>
    </xf>
    <xf numFmtId="3" fontId="27" fillId="0" borderId="0" xfId="3" applyNumberFormat="1" applyFont="1" applyFill="1" applyBorder="1" applyAlignment="1">
      <alignment horizontal="center"/>
    </xf>
    <xf numFmtId="165" fontId="27" fillId="0" borderId="0" xfId="3" applyNumberFormat="1" applyFont="1" applyFill="1" applyBorder="1" applyAlignment="1">
      <alignment horizontal="center" vertical="center" wrapText="1"/>
    </xf>
    <xf numFmtId="37" fontId="24" fillId="3" borderId="0" xfId="3" applyNumberFormat="1" applyFont="1" applyFill="1"/>
    <xf numFmtId="37" fontId="0" fillId="0" borderId="0" xfId="0" applyNumberFormat="1"/>
    <xf numFmtId="3" fontId="24" fillId="3" borderId="0" xfId="2" applyNumberFormat="1" applyFont="1" applyFill="1"/>
    <xf numFmtId="0" fontId="31" fillId="0" borderId="0" xfId="0" applyFont="1" applyAlignment="1">
      <alignment vertical="center"/>
    </xf>
    <xf numFmtId="4" fontId="27" fillId="0" borderId="0" xfId="3" applyNumberFormat="1" applyFont="1" applyFill="1" applyBorder="1" applyAlignment="1">
      <alignment horizontal="center" vertical="center" wrapText="1"/>
    </xf>
    <xf numFmtId="3" fontId="50" fillId="0" borderId="0" xfId="3" applyNumberFormat="1" applyFont="1" applyFill="1"/>
    <xf numFmtId="0" fontId="27" fillId="5" borderId="1" xfId="3" applyFont="1" applyFill="1" applyBorder="1" applyAlignment="1">
      <alignment horizontal="center" vertical="center" wrapText="1"/>
    </xf>
    <xf numFmtId="0" fontId="40" fillId="6" borderId="1" xfId="3" applyFont="1" applyFill="1" applyBorder="1" applyAlignment="1">
      <alignment horizontal="center"/>
    </xf>
    <xf numFmtId="17" fontId="24" fillId="3" borderId="1" xfId="3" quotePrefix="1" applyNumberFormat="1" applyFont="1" applyFill="1" applyBorder="1" applyAlignment="1">
      <alignment horizontal="center" vertical="center"/>
    </xf>
    <xf numFmtId="3" fontId="32" fillId="40" borderId="25" xfId="1" applyNumberFormat="1" applyFont="1" applyFill="1" applyBorder="1" applyAlignment="1">
      <alignment horizontal="right" vertical="center" wrapText="1"/>
    </xf>
    <xf numFmtId="3" fontId="29" fillId="40" borderId="1" xfId="1" applyNumberFormat="1" applyFont="1" applyFill="1" applyBorder="1" applyAlignment="1">
      <alignment horizontal="right" vertical="center" wrapText="1"/>
    </xf>
    <xf numFmtId="3" fontId="24" fillId="40" borderId="1" xfId="1" applyNumberFormat="1" applyFont="1" applyFill="1" applyBorder="1" applyAlignment="1">
      <alignment vertical="center"/>
    </xf>
    <xf numFmtId="0" fontId="29" fillId="40" borderId="1" xfId="1" applyNumberFormat="1" applyFont="1" applyFill="1" applyBorder="1" applyAlignment="1">
      <alignment horizontal="right" vertical="center" wrapText="1"/>
    </xf>
    <xf numFmtId="3" fontId="29" fillId="44" borderId="1" xfId="1" applyNumberFormat="1" applyFont="1" applyFill="1" applyBorder="1" applyAlignment="1">
      <alignment horizontal="right" vertical="center" wrapText="1"/>
    </xf>
    <xf numFmtId="14" fontId="45" fillId="0" borderId="37" xfId="3" applyNumberFormat="1" applyFont="1" applyFill="1" applyBorder="1" applyAlignment="1">
      <alignment horizontal="center" vertical="center"/>
    </xf>
    <xf numFmtId="3" fontId="29" fillId="40" borderId="1" xfId="10" applyNumberFormat="1" applyFont="1" applyFill="1" applyBorder="1" applyAlignment="1">
      <alignment horizontal="right" wrapText="1"/>
    </xf>
    <xf numFmtId="3" fontId="29" fillId="44" borderId="1" xfId="10" applyNumberFormat="1" applyFont="1" applyFill="1" applyBorder="1" applyAlignment="1">
      <alignment horizontal="right" wrapText="1"/>
    </xf>
    <xf numFmtId="3" fontId="32" fillId="40" borderId="1" xfId="10" applyNumberFormat="1" applyFont="1" applyFill="1" applyBorder="1" applyAlignment="1">
      <alignment horizontal="right" wrapText="1"/>
    </xf>
    <xf numFmtId="165" fontId="46" fillId="5" borderId="1" xfId="1" applyNumberFormat="1" applyFont="1" applyFill="1" applyBorder="1" applyAlignment="1">
      <alignment horizontal="center" vertical="center" wrapText="1"/>
    </xf>
    <xf numFmtId="172" fontId="80" fillId="47" borderId="0" xfId="3" applyNumberFormat="1" applyFont="1" applyFill="1" applyBorder="1" applyAlignment="1">
      <alignment horizontal="center" vertical="center"/>
    </xf>
    <xf numFmtId="37" fontId="46" fillId="6" borderId="1" xfId="1" applyNumberFormat="1" applyFont="1" applyFill="1" applyBorder="1" applyAlignment="1">
      <alignment horizontal="right" vertical="center" wrapText="1"/>
    </xf>
    <xf numFmtId="0" fontId="27" fillId="44" borderId="39" xfId="3" quotePrefix="1" applyFont="1" applyFill="1" applyBorder="1" applyAlignment="1">
      <alignment horizontal="center" wrapText="1"/>
    </xf>
    <xf numFmtId="0" fontId="27" fillId="45" borderId="38" xfId="3" quotePrefix="1" applyFont="1" applyFill="1" applyBorder="1" applyAlignment="1">
      <alignment horizontal="center" wrapText="1"/>
    </xf>
    <xf numFmtId="0" fontId="27" fillId="45" borderId="38" xfId="3" quotePrefix="1" applyFont="1" applyFill="1" applyBorder="1" applyAlignment="1">
      <alignment horizontal="center" vertical="center" wrapText="1"/>
    </xf>
    <xf numFmtId="3" fontId="32" fillId="45" borderId="38" xfId="10" applyNumberFormat="1" applyFont="1" applyFill="1" applyBorder="1" applyAlignment="1">
      <alignment horizontal="right" vertical="center" wrapText="1"/>
    </xf>
    <xf numFmtId="3" fontId="32" fillId="44" borderId="38" xfId="10" applyNumberFormat="1" applyFont="1" applyFill="1" applyBorder="1" applyAlignment="1">
      <alignment horizontal="right" vertical="center" wrapText="1"/>
    </xf>
    <xf numFmtId="0" fontId="39" fillId="0" borderId="40" xfId="3" applyFont="1" applyFill="1" applyBorder="1"/>
    <xf numFmtId="3" fontId="39" fillId="0" borderId="40" xfId="3" applyNumberFormat="1" applyFont="1" applyFill="1" applyBorder="1"/>
    <xf numFmtId="0" fontId="24" fillId="0" borderId="40" xfId="3" applyFill="1" applyBorder="1"/>
    <xf numFmtId="0" fontId="27" fillId="0" borderId="37" xfId="3" applyFont="1" applyFill="1" applyBorder="1" applyAlignment="1">
      <alignment horizontal="center"/>
    </xf>
    <xf numFmtId="0" fontId="27" fillId="0" borderId="37" xfId="3" applyFont="1" applyFill="1" applyBorder="1" applyAlignment="1">
      <alignment horizontal="center" vertical="center" wrapText="1"/>
    </xf>
    <xf numFmtId="0" fontId="49" fillId="0" borderId="37" xfId="3" applyFont="1" applyFill="1" applyBorder="1" applyAlignment="1">
      <alignment horizontal="center" vertical="center" wrapText="1"/>
    </xf>
    <xf numFmtId="0" fontId="27" fillId="44" borderId="38" xfId="3" quotePrefix="1" applyFont="1" applyFill="1" applyBorder="1" applyAlignment="1">
      <alignment horizontal="center" vertical="center" wrapText="1"/>
    </xf>
    <xf numFmtId="3" fontId="32" fillId="40" borderId="38" xfId="10" applyNumberFormat="1" applyFont="1" applyFill="1" applyBorder="1" applyAlignment="1">
      <alignment horizontal="right" vertical="center" wrapText="1"/>
    </xf>
    <xf numFmtId="3" fontId="29" fillId="5" borderId="1" xfId="10" applyNumberFormat="1" applyFont="1" applyFill="1" applyBorder="1" applyAlignment="1">
      <alignment horizontal="right" wrapText="1"/>
    </xf>
    <xf numFmtId="37" fontId="33" fillId="47" borderId="1" xfId="23955" applyNumberFormat="1" applyFont="1" applyFill="1" applyBorder="1" applyAlignment="1">
      <alignment horizontal="center" vertical="center"/>
    </xf>
    <xf numFmtId="0" fontId="78" fillId="0" borderId="0" xfId="23934" applyFont="1" applyFill="1" applyBorder="1" applyAlignment="1">
      <alignment horizontal="left" vertical="center" wrapText="1"/>
    </xf>
    <xf numFmtId="0" fontId="0" fillId="0" borderId="0" xfId="0" applyFill="1"/>
    <xf numFmtId="37" fontId="84" fillId="47" borderId="1" xfId="23955" applyNumberFormat="1" applyFont="1" applyFill="1" applyBorder="1" applyAlignment="1">
      <alignment horizontal="center" vertical="center" wrapText="1"/>
    </xf>
    <xf numFmtId="37" fontId="29" fillId="50" borderId="1" xfId="23955" applyNumberFormat="1" applyFont="1" applyFill="1" applyBorder="1" applyAlignment="1">
      <alignment horizontal="center" vertical="center" wrapText="1"/>
    </xf>
    <xf numFmtId="37" fontId="24" fillId="50" borderId="1" xfId="23955" applyNumberFormat="1" applyFont="1" applyFill="1" applyBorder="1" applyAlignment="1">
      <alignment horizontal="center" vertical="center"/>
    </xf>
    <xf numFmtId="37" fontId="29" fillId="50" borderId="1" xfId="23955" applyNumberFormat="1" applyFont="1" applyFill="1" applyBorder="1" applyAlignment="1">
      <alignment horizontal="center" vertical="center" wrapText="1"/>
    </xf>
    <xf numFmtId="37" fontId="24" fillId="50" borderId="1" xfId="23955" applyNumberFormat="1" applyFont="1" applyFill="1" applyBorder="1" applyAlignment="1">
      <alignment horizontal="center" vertical="center"/>
    </xf>
    <xf numFmtId="37" fontId="29" fillId="50" borderId="1" xfId="23955" applyNumberFormat="1" applyFont="1" applyFill="1" applyBorder="1" applyAlignment="1">
      <alignment horizontal="center" vertical="center" wrapText="1"/>
    </xf>
    <xf numFmtId="37" fontId="24" fillId="50" borderId="1" xfId="23955" applyNumberFormat="1" applyFont="1" applyFill="1" applyBorder="1" applyAlignment="1">
      <alignment horizontal="center" vertical="center"/>
    </xf>
    <xf numFmtId="37" fontId="29" fillId="50" borderId="1" xfId="23955" applyNumberFormat="1" applyFont="1" applyFill="1" applyBorder="1" applyAlignment="1">
      <alignment horizontal="center" vertical="center" wrapText="1"/>
    </xf>
    <xf numFmtId="37" fontId="24" fillId="50" borderId="1" xfId="23955" applyNumberFormat="1" applyFont="1" applyFill="1" applyBorder="1" applyAlignment="1">
      <alignment horizontal="center" vertical="center"/>
    </xf>
    <xf numFmtId="3" fontId="32" fillId="8" borderId="23" xfId="1" applyNumberFormat="1" applyFont="1" applyFill="1" applyBorder="1" applyAlignment="1">
      <alignment horizontal="right" vertical="center" wrapText="1"/>
    </xf>
    <xf numFmtId="0" fontId="76" fillId="0" borderId="0" xfId="3" applyFont="1" applyFill="1" applyAlignment="1">
      <alignment horizontal="right" vertical="top"/>
    </xf>
    <xf numFmtId="0" fontId="24" fillId="0" borderId="0" xfId="3" applyFill="1" applyAlignment="1">
      <alignment horizontal="left"/>
    </xf>
    <xf numFmtId="0" fontId="24" fillId="0" borderId="0" xfId="3" applyFill="1" applyBorder="1" applyAlignment="1">
      <alignment horizontal="left"/>
    </xf>
    <xf numFmtId="0" fontId="25" fillId="0" borderId="0" xfId="3" applyFont="1" applyFill="1" applyBorder="1" applyAlignment="1">
      <alignment horizontal="right"/>
    </xf>
    <xf numFmtId="0" fontId="25" fillId="49" borderId="0" xfId="3" applyFont="1" applyFill="1" applyAlignment="1">
      <alignment horizontal="left" vertical="center" wrapText="1"/>
    </xf>
    <xf numFmtId="0" fontId="80" fillId="47" borderId="0" xfId="3" applyFont="1" applyFill="1" applyAlignment="1">
      <alignment horizontal="right" vertical="center"/>
    </xf>
    <xf numFmtId="0" fontId="49" fillId="5" borderId="1" xfId="3" applyFont="1" applyFill="1" applyBorder="1" applyAlignment="1">
      <alignment horizontal="center" vertical="center" wrapText="1"/>
    </xf>
    <xf numFmtId="0" fontId="27" fillId="4" borderId="6" xfId="3" applyFont="1" applyFill="1" applyBorder="1" applyAlignment="1">
      <alignment horizontal="center" vertical="center" wrapText="1"/>
    </xf>
    <xf numFmtId="0" fontId="27" fillId="4" borderId="7" xfId="3" applyFont="1" applyFill="1" applyBorder="1" applyAlignment="1">
      <alignment horizontal="center" vertical="center" wrapText="1"/>
    </xf>
    <xf numFmtId="0" fontId="27" fillId="4" borderId="5" xfId="3" applyFont="1" applyFill="1" applyBorder="1" applyAlignment="1">
      <alignment horizontal="center" vertical="center" wrapText="1"/>
    </xf>
    <xf numFmtId="0" fontId="27" fillId="4" borderId="4" xfId="3" applyFont="1" applyFill="1" applyBorder="1" applyAlignment="1">
      <alignment horizontal="center" vertical="center" wrapText="1"/>
    </xf>
    <xf numFmtId="164" fontId="24" fillId="3" borderId="5" xfId="3" applyNumberFormat="1" applyFont="1" applyFill="1" applyBorder="1" applyAlignment="1">
      <alignment horizontal="center"/>
    </xf>
    <xf numFmtId="164" fontId="24" fillId="3" borderId="3" xfId="3" applyNumberFormat="1" applyFont="1" applyFill="1" applyBorder="1" applyAlignment="1">
      <alignment horizontal="center"/>
    </xf>
    <xf numFmtId="0" fontId="27" fillId="5" borderId="5" xfId="3" applyFont="1" applyFill="1" applyBorder="1" applyAlignment="1">
      <alignment horizontal="center"/>
    </xf>
    <xf numFmtId="0" fontId="27" fillId="5" borderId="4" xfId="3" applyFont="1" applyFill="1" applyBorder="1" applyAlignment="1">
      <alignment horizontal="center"/>
    </xf>
    <xf numFmtId="0" fontId="27" fillId="5" borderId="1" xfId="3" applyFont="1" applyFill="1" applyBorder="1" applyAlignment="1">
      <alignment horizontal="center" vertical="center"/>
    </xf>
    <xf numFmtId="0" fontId="40" fillId="0" borderId="0" xfId="3" applyFont="1" applyFill="1" applyAlignment="1">
      <alignment horizontal="left" vertical="top" wrapText="1"/>
    </xf>
    <xf numFmtId="0" fontId="24" fillId="3" borderId="5" xfId="3" applyFont="1" applyFill="1" applyBorder="1" applyAlignment="1">
      <alignment horizontal="center" wrapText="1"/>
    </xf>
    <xf numFmtId="0" fontId="27" fillId="3" borderId="4" xfId="3" applyFont="1" applyFill="1" applyBorder="1" applyAlignment="1">
      <alignment horizontal="center" wrapText="1"/>
    </xf>
    <xf numFmtId="0" fontId="27" fillId="3" borderId="6" xfId="3" applyFont="1" applyFill="1" applyBorder="1" applyAlignment="1">
      <alignment horizontal="center"/>
    </xf>
    <xf numFmtId="0" fontId="27" fillId="3" borderId="2" xfId="3" applyFont="1" applyFill="1" applyBorder="1" applyAlignment="1">
      <alignment horizontal="center"/>
    </xf>
    <xf numFmtId="0" fontId="27" fillId="5" borderId="6" xfId="3" applyFont="1" applyFill="1" applyBorder="1" applyAlignment="1">
      <alignment horizontal="center"/>
    </xf>
    <xf numFmtId="0" fontId="27" fillId="5" borderId="7" xfId="3" applyFont="1" applyFill="1" applyBorder="1" applyAlignment="1">
      <alignment horizontal="center"/>
    </xf>
    <xf numFmtId="0" fontId="27" fillId="3" borderId="6" xfId="3" applyFont="1" applyFill="1" applyBorder="1" applyAlignment="1">
      <alignment horizontal="center" wrapText="1"/>
    </xf>
    <xf numFmtId="0" fontId="27" fillId="3" borderId="7" xfId="3" applyFont="1" applyFill="1" applyBorder="1" applyAlignment="1">
      <alignment horizontal="center" wrapText="1"/>
    </xf>
    <xf numFmtId="0" fontId="27" fillId="3" borderId="2" xfId="3" applyFont="1" applyFill="1" applyBorder="1" applyAlignment="1">
      <alignment horizontal="center" wrapText="1"/>
    </xf>
    <xf numFmtId="0" fontId="24" fillId="3" borderId="3" xfId="3" applyFont="1" applyFill="1" applyBorder="1" applyAlignment="1">
      <alignment horizontal="center" wrapText="1"/>
    </xf>
    <xf numFmtId="0" fontId="49" fillId="0" borderId="0" xfId="3" applyFont="1" applyFill="1" applyBorder="1" applyAlignment="1">
      <alignment horizontal="center" wrapText="1"/>
    </xf>
    <xf numFmtId="0" fontId="49" fillId="0" borderId="3" xfId="3" applyFont="1" applyFill="1" applyBorder="1" applyAlignment="1">
      <alignment horizontal="center" wrapText="1"/>
    </xf>
    <xf numFmtId="0" fontId="43" fillId="0" borderId="0" xfId="3" applyFont="1" applyFill="1" applyAlignment="1">
      <alignment horizontal="center" wrapText="1"/>
    </xf>
    <xf numFmtId="0" fontId="43" fillId="0" borderId="3" xfId="3" applyFont="1" applyFill="1" applyBorder="1" applyAlignment="1">
      <alignment horizontal="center" wrapText="1"/>
    </xf>
    <xf numFmtId="0" fontId="43" fillId="0" borderId="0" xfId="3" applyFont="1" applyFill="1" applyBorder="1" applyAlignment="1">
      <alignment horizontal="center" wrapText="1"/>
    </xf>
    <xf numFmtId="164" fontId="24" fillId="3" borderId="21" xfId="3" applyNumberFormat="1" applyFont="1" applyFill="1" applyBorder="1" applyAlignment="1">
      <alignment horizontal="center" vertical="center"/>
    </xf>
    <xf numFmtId="164" fontId="24" fillId="3" borderId="22" xfId="3" applyNumberFormat="1" applyFont="1" applyFill="1" applyBorder="1" applyAlignment="1">
      <alignment horizontal="center" vertical="center"/>
    </xf>
    <xf numFmtId="0" fontId="27" fillId="5" borderId="21" xfId="3" applyFont="1" applyFill="1" applyBorder="1" applyAlignment="1">
      <alignment horizontal="center" vertical="center"/>
    </xf>
    <xf numFmtId="0" fontId="27" fillId="5" borderId="22" xfId="3" applyFont="1" applyFill="1" applyBorder="1" applyAlignment="1">
      <alignment horizontal="center" vertical="center"/>
    </xf>
    <xf numFmtId="0" fontId="27" fillId="5" borderId="1" xfId="3" applyFont="1" applyFill="1" applyBorder="1" applyAlignment="1">
      <alignment horizontal="center" vertical="center" wrapText="1"/>
    </xf>
    <xf numFmtId="0" fontId="27" fillId="5" borderId="16" xfId="3" applyFont="1" applyFill="1" applyBorder="1" applyAlignment="1">
      <alignment horizontal="center" vertical="center" wrapText="1"/>
    </xf>
    <xf numFmtId="0" fontId="27" fillId="3" borderId="7" xfId="3" applyFont="1" applyFill="1" applyBorder="1" applyAlignment="1">
      <alignment horizontal="center"/>
    </xf>
    <xf numFmtId="0" fontId="27" fillId="5" borderId="6" xfId="3" applyFont="1" applyFill="1" applyBorder="1" applyAlignment="1">
      <alignment horizontal="center" vertical="center" wrapText="1"/>
    </xf>
    <xf numFmtId="0" fontId="27" fillId="5" borderId="7" xfId="3" applyFont="1" applyFill="1" applyBorder="1" applyAlignment="1">
      <alignment horizontal="center" vertical="center" wrapText="1"/>
    </xf>
    <xf numFmtId="0" fontId="27" fillId="5" borderId="21" xfId="3" applyFont="1" applyFill="1" applyBorder="1" applyAlignment="1">
      <alignment horizontal="center" vertical="center" wrapText="1"/>
    </xf>
    <xf numFmtId="0" fontId="27" fillId="5" borderId="22" xfId="3" applyFont="1" applyFill="1" applyBorder="1" applyAlignment="1">
      <alignment horizontal="center" vertical="center" wrapText="1"/>
    </xf>
    <xf numFmtId="0" fontId="24" fillId="0" borderId="0" xfId="3" applyFill="1" applyAlignment="1">
      <alignment horizontal="left" wrapText="1"/>
    </xf>
    <xf numFmtId="0" fontId="80" fillId="47" borderId="0" xfId="3" applyFont="1" applyFill="1" applyBorder="1" applyAlignment="1">
      <alignment horizontal="center" vertical="center"/>
    </xf>
    <xf numFmtId="0" fontId="80" fillId="47" borderId="0" xfId="3" applyFont="1" applyFill="1" applyBorder="1" applyAlignment="1">
      <alignment horizontal="right" vertical="center"/>
    </xf>
    <xf numFmtId="0" fontId="25" fillId="49" borderId="0" xfId="3" applyFont="1" applyFill="1" applyAlignment="1">
      <alignment horizontal="left" vertical="top" wrapText="1"/>
    </xf>
    <xf numFmtId="0" fontId="82" fillId="47" borderId="0" xfId="0" applyFont="1" applyFill="1" applyBorder="1" applyAlignment="1">
      <alignment horizontal="left" vertical="center"/>
    </xf>
    <xf numFmtId="0" fontId="40" fillId="44" borderId="18" xfId="3" applyFont="1" applyFill="1" applyBorder="1" applyAlignment="1">
      <alignment horizontal="center"/>
    </xf>
    <xf numFmtId="0" fontId="40" fillId="44" borderId="19" xfId="3" applyFont="1" applyFill="1" applyBorder="1" applyAlignment="1">
      <alignment horizontal="center"/>
    </xf>
    <xf numFmtId="0" fontId="40" fillId="44" borderId="20" xfId="3" applyFont="1" applyFill="1" applyBorder="1" applyAlignment="1">
      <alignment horizontal="center"/>
    </xf>
    <xf numFmtId="0" fontId="80" fillId="47" borderId="0" xfId="3" applyFont="1" applyFill="1" applyAlignment="1">
      <alignment horizontal="left" vertical="center"/>
    </xf>
    <xf numFmtId="0" fontId="73" fillId="0" borderId="3" xfId="3" applyFont="1" applyFill="1" applyBorder="1" applyAlignment="1">
      <alignment horizontal="center" wrapText="1"/>
    </xf>
    <xf numFmtId="0" fontId="73" fillId="0" borderId="0" xfId="3" applyFont="1" applyFill="1" applyBorder="1" applyAlignment="1">
      <alignment horizontal="center" wrapText="1"/>
    </xf>
    <xf numFmtId="0" fontId="73" fillId="0" borderId="0" xfId="3" applyFont="1" applyFill="1" applyAlignment="1">
      <alignment horizontal="center" wrapText="1"/>
    </xf>
    <xf numFmtId="0" fontId="40" fillId="6" borderId="1" xfId="3" applyFont="1" applyFill="1" applyBorder="1" applyAlignment="1">
      <alignment horizontal="center"/>
    </xf>
    <xf numFmtId="0" fontId="40" fillId="6" borderId="18" xfId="3" applyFont="1" applyFill="1" applyBorder="1" applyAlignment="1">
      <alignment horizontal="center"/>
    </xf>
    <xf numFmtId="0" fontId="40" fillId="6" borderId="19" xfId="3" applyFont="1" applyFill="1" applyBorder="1" applyAlignment="1">
      <alignment horizontal="center"/>
    </xf>
    <xf numFmtId="0" fontId="40" fillId="6" borderId="20" xfId="3" applyFont="1" applyFill="1" applyBorder="1" applyAlignment="1">
      <alignment horizontal="center"/>
    </xf>
    <xf numFmtId="0" fontId="80" fillId="47" borderId="0" xfId="11" applyFont="1" applyFill="1" applyAlignment="1">
      <alignment horizontal="right" vertical="center"/>
    </xf>
    <xf numFmtId="0" fontId="78" fillId="49" borderId="0" xfId="23934" applyFont="1" applyFill="1" applyBorder="1" applyAlignment="1">
      <alignment horizontal="left" vertical="center" wrapText="1"/>
    </xf>
    <xf numFmtId="0" fontId="79" fillId="0" borderId="0" xfId="35882" applyFont="1" applyBorder="1" applyAlignment="1">
      <alignment horizontal="right" vertical="center" wrapText="1"/>
    </xf>
    <xf numFmtId="0" fontId="27" fillId="6" borderId="19" xfId="2" applyFont="1" applyFill="1" applyBorder="1" applyAlignment="1">
      <alignment horizontal="center" vertical="center"/>
    </xf>
    <xf numFmtId="0" fontId="27" fillId="6" borderId="20" xfId="2" applyFont="1" applyFill="1" applyBorder="1" applyAlignment="1">
      <alignment horizontal="center" vertical="center"/>
    </xf>
    <xf numFmtId="0" fontId="25" fillId="3" borderId="0" xfId="2" applyFont="1" applyFill="1" applyAlignment="1">
      <alignment horizontal="left" vertical="center"/>
    </xf>
    <xf numFmtId="0" fontId="27" fillId="6" borderId="1" xfId="2" applyFont="1" applyFill="1" applyBorder="1" applyAlignment="1">
      <alignment horizontal="center" vertical="center"/>
    </xf>
    <xf numFmtId="0" fontId="33" fillId="3" borderId="0" xfId="2" applyFont="1" applyFill="1" applyBorder="1" applyAlignment="1">
      <alignment horizontal="left" vertical="top" wrapText="1"/>
    </xf>
    <xf numFmtId="0" fontId="27" fillId="40" borderId="1" xfId="2" applyFont="1" applyFill="1" applyBorder="1" applyAlignment="1">
      <alignment horizontal="center" vertical="center"/>
    </xf>
    <xf numFmtId="0" fontId="40" fillId="45" borderId="1" xfId="2" applyFont="1" applyFill="1" applyBorder="1" applyAlignment="1">
      <alignment horizontal="center" vertical="center"/>
    </xf>
    <xf numFmtId="0" fontId="27" fillId="3" borderId="0" xfId="2" applyFont="1" applyFill="1" applyBorder="1" applyAlignment="1">
      <alignment horizontal="right"/>
    </xf>
    <xf numFmtId="0" fontId="80" fillId="47" borderId="0" xfId="2" applyFont="1" applyFill="1" applyAlignment="1">
      <alignment horizontal="left" vertical="center"/>
    </xf>
    <xf numFmtId="0" fontId="40" fillId="4" borderId="18" xfId="2" applyFont="1" applyFill="1" applyBorder="1" applyAlignment="1">
      <alignment horizontal="center" vertical="center"/>
    </xf>
    <xf numFmtId="0" fontId="40" fillId="4" borderId="19" xfId="2" applyFont="1" applyFill="1" applyBorder="1" applyAlignment="1">
      <alignment horizontal="center" vertical="center"/>
    </xf>
    <xf numFmtId="0" fontId="40" fillId="4" borderId="20" xfId="2" applyFont="1" applyFill="1" applyBorder="1" applyAlignment="1">
      <alignment horizontal="center" vertical="center"/>
    </xf>
    <xf numFmtId="0" fontId="27" fillId="6" borderId="6" xfId="2" applyFont="1" applyFill="1" applyBorder="1" applyAlignment="1">
      <alignment horizontal="center" vertical="center"/>
    </xf>
    <xf numFmtId="0" fontId="27" fillId="6" borderId="2" xfId="2" applyFont="1" applyFill="1" applyBorder="1" applyAlignment="1">
      <alignment horizontal="center" vertical="center"/>
    </xf>
    <xf numFmtId="0" fontId="27" fillId="6" borderId="7" xfId="2" applyFont="1" applyFill="1" applyBorder="1" applyAlignment="1">
      <alignment horizontal="center" vertical="center"/>
    </xf>
    <xf numFmtId="0" fontId="40" fillId="4" borderId="1" xfId="2" applyFont="1" applyFill="1" applyBorder="1" applyAlignment="1">
      <alignment horizontal="center" vertical="center"/>
    </xf>
    <xf numFmtId="0" fontId="80" fillId="47" borderId="0" xfId="2" applyFont="1" applyFill="1" applyAlignment="1">
      <alignment vertical="center"/>
    </xf>
    <xf numFmtId="14" fontId="80" fillId="47" borderId="0" xfId="2" applyNumberFormat="1" applyFont="1" applyFill="1" applyBorder="1" applyAlignment="1">
      <alignment horizontal="left" vertical="center"/>
    </xf>
    <xf numFmtId="0" fontId="27" fillId="49" borderId="0" xfId="3" applyFont="1" applyFill="1" applyAlignment="1">
      <alignment horizontal="left" wrapText="1"/>
    </xf>
    <xf numFmtId="0" fontId="80" fillId="47" borderId="0" xfId="3" applyFont="1" applyFill="1" applyAlignment="1">
      <alignment horizontal="center" vertical="center"/>
    </xf>
    <xf numFmtId="0" fontId="31" fillId="3" borderId="0" xfId="3" applyFont="1" applyFill="1" applyAlignment="1">
      <alignment horizontal="left" vertical="top" wrapText="1"/>
    </xf>
    <xf numFmtId="0" fontId="27" fillId="45" borderId="18" xfId="3" applyFont="1" applyFill="1" applyBorder="1" applyAlignment="1">
      <alignment horizontal="center" vertical="center" wrapText="1"/>
    </xf>
    <xf numFmtId="0" fontId="27" fillId="45" borderId="20" xfId="3" applyFont="1" applyFill="1" applyBorder="1" applyAlignment="1">
      <alignment horizontal="center" vertical="center" wrapText="1"/>
    </xf>
    <xf numFmtId="0" fontId="37" fillId="3" borderId="3" xfId="3" applyFont="1" applyFill="1" applyBorder="1" applyAlignment="1">
      <alignment horizontal="center" vertical="center" wrapText="1"/>
    </xf>
    <xf numFmtId="0" fontId="37" fillId="0" borderId="3" xfId="3" applyFont="1" applyFill="1" applyBorder="1" applyAlignment="1">
      <alignment horizontal="center" vertical="center" wrapText="1"/>
    </xf>
    <xf numFmtId="0" fontId="24" fillId="3" borderId="4" xfId="3" applyFont="1" applyFill="1" applyBorder="1" applyAlignment="1">
      <alignment horizontal="center" wrapText="1"/>
    </xf>
    <xf numFmtId="0" fontId="27" fillId="5" borderId="5" xfId="3" applyFont="1" applyFill="1" applyBorder="1" applyAlignment="1">
      <alignment horizontal="center" wrapText="1"/>
    </xf>
    <xf numFmtId="0" fontId="27" fillId="5" borderId="4" xfId="3" applyFont="1" applyFill="1" applyBorder="1" applyAlignment="1">
      <alignment horizontal="center" wrapText="1"/>
    </xf>
    <xf numFmtId="0" fontId="27" fillId="5" borderId="0" xfId="3" applyFont="1" applyFill="1" applyBorder="1" applyAlignment="1">
      <alignment horizontal="center"/>
    </xf>
    <xf numFmtId="0" fontId="27" fillId="5" borderId="22" xfId="3" applyFont="1" applyFill="1" applyBorder="1" applyAlignment="1">
      <alignment horizontal="center"/>
    </xf>
    <xf numFmtId="0" fontId="27" fillId="5" borderId="3" xfId="3" applyFont="1" applyFill="1" applyBorder="1" applyAlignment="1">
      <alignment horizontal="center"/>
    </xf>
    <xf numFmtId="0" fontId="27" fillId="5" borderId="21" xfId="3" applyFont="1" applyFill="1" applyBorder="1" applyAlignment="1">
      <alignment horizontal="center"/>
    </xf>
    <xf numFmtId="164" fontId="24" fillId="3" borderId="4" xfId="3" applyNumberFormat="1" applyFont="1" applyFill="1" applyBorder="1" applyAlignment="1">
      <alignment horizontal="center"/>
    </xf>
    <xf numFmtId="0" fontId="83" fillId="3" borderId="0" xfId="3" applyFont="1" applyFill="1" applyAlignment="1">
      <alignment horizontal="center" wrapText="1"/>
    </xf>
    <xf numFmtId="0" fontId="31" fillId="0" borderId="1" xfId="0" applyNumberFormat="1" applyFont="1" applyBorder="1" applyAlignment="1">
      <alignment horizontal="left" vertical="center" wrapText="1"/>
    </xf>
    <xf numFmtId="0" fontId="31" fillId="2" borderId="1" xfId="0" applyFont="1" applyFill="1" applyBorder="1" applyAlignment="1">
      <alignment horizontal="left" vertical="center" wrapText="1"/>
    </xf>
    <xf numFmtId="0" fontId="31" fillId="0" borderId="6" xfId="0" applyNumberFormat="1" applyFont="1" applyBorder="1" applyAlignment="1">
      <alignment horizontal="left" vertical="center" wrapText="1"/>
    </xf>
    <xf numFmtId="0" fontId="31" fillId="0" borderId="7" xfId="0" applyNumberFormat="1" applyFont="1" applyBorder="1" applyAlignment="1">
      <alignment horizontal="left" vertical="center" wrapText="1"/>
    </xf>
    <xf numFmtId="0" fontId="31" fillId="0" borderId="5" xfId="0" applyNumberFormat="1" applyFont="1" applyBorder="1" applyAlignment="1">
      <alignment horizontal="left" vertical="center" wrapText="1"/>
    </xf>
    <xf numFmtId="0" fontId="31" fillId="0" borderId="4" xfId="0" applyNumberFormat="1" applyFont="1" applyBorder="1" applyAlignment="1">
      <alignment horizontal="left" vertical="center" wrapText="1"/>
    </xf>
    <xf numFmtId="0" fontId="31" fillId="0" borderId="1" xfId="0" applyNumberFormat="1" applyFont="1" applyBorder="1" applyAlignment="1">
      <alignment horizontal="left" vertical="center"/>
    </xf>
    <xf numFmtId="0" fontId="31" fillId="2" borderId="1" xfId="0" applyFont="1" applyFill="1" applyBorder="1" applyAlignment="1">
      <alignment horizontal="left" vertical="center"/>
    </xf>
  </cellXfs>
  <cellStyles count="47826">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3" xfId="14889" xr:uid="{4324B390-6257-48D8-85D5-0F12DBE8D98C}"/>
    <cellStyle name="20% - Accent1 10 3 2" xfId="32816" xr:uid="{33BEBBC9-0DE8-438F-929B-D341478A3161}"/>
    <cellStyle name="20% - Accent1 10 3 3" xfId="44761" xr:uid="{16B623B3-8FDA-47BE-B54C-8A412900E92C}"/>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3" xfId="14922" xr:uid="{57EA8A55-01B6-4DBA-A1FC-F20894F30AFD}"/>
    <cellStyle name="20% - Accent1 11 3 2" xfId="32849" xr:uid="{2DF8F4F3-4ECB-4D6A-841B-8CDCA98F5C96}"/>
    <cellStyle name="20% - Accent1 11 3 3" xfId="44794" xr:uid="{31720260-CA6A-4702-A348-73717BADAE51}"/>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3" xfId="14943" xr:uid="{6E2B09C5-0D44-4CE9-8175-264D9834B2BC}"/>
    <cellStyle name="20% - Accent1 12 3 2" xfId="32870" xr:uid="{403464BE-1316-4D1A-A83A-01CE892B505F}"/>
    <cellStyle name="20% - Accent1 12 3 3" xfId="44815" xr:uid="{8D58BE56-3803-4109-96D1-AC947CCBA0E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6" xfId="11997" xr:uid="{FE1C9F45-1AF0-4187-B04C-479028430F0A}"/>
    <cellStyle name="20% - Accent1 16 2" xfId="29924" xr:uid="{4AA30A03-7E61-4522-81CA-E0B54187570D}"/>
    <cellStyle name="20% - Accent1 16 3" xfId="41869" xr:uid="{A0B1C4C2-6521-4C22-AE44-3BA72D2B01D2}"/>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2" xfId="243" xr:uid="{00000000-0005-0000-0000-000043000000}"/>
    <cellStyle name="20% - Accent1 2 2 2 10" xfId="36095" xr:uid="{E6255061-7271-4DA5-B794-F9D9F9AFD33B}"/>
    <cellStyle name="20% - Accent1 2 2 2 2" xfId="591" xr:uid="{00000000-0005-0000-0000-000043000000}"/>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2" xfId="707" xr:uid="{00000000-0005-0000-0000-0000430000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8" xfId="12090" xr:uid="{2027158C-4403-4DF7-AC05-C8037AC69733}"/>
    <cellStyle name="20% - Accent1 2 2 8 2" xfId="30017" xr:uid="{8D68B661-1C9F-4E0D-9834-F2CCC24EAC69}"/>
    <cellStyle name="20% - Accent1 2 2 8 3" xfId="41962" xr:uid="{E7B79622-E67B-451D-BFB2-07879FEDE937}"/>
    <cellStyle name="20% - Accent1 2 2 9" xfId="18049" xr:uid="{74FF1481-4F3F-4DB0-ACEE-FF45BCFA75A9}"/>
    <cellStyle name="20% - Accent1 2 3" xfId="185" xr:uid="{00000000-0005-0000-0000-000043000000}"/>
    <cellStyle name="20% - Accent1 2 3 10" xfId="36037" xr:uid="{E70D7CF6-5454-43F7-B7CC-8954A32C0D64}"/>
    <cellStyle name="20% - Accent1 2 3 2" xfId="533" xr:uid="{00000000-0005-0000-0000-000043000000}"/>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6" xfId="12148" xr:uid="{48154F7A-593A-4A0E-B4E0-0F7F785964D1}"/>
    <cellStyle name="20% - Accent1 2 3 6 2" xfId="30075" xr:uid="{FACB3E62-1F2F-4BF0-870E-A5DC5C99022F}"/>
    <cellStyle name="20% - Accent1 2 3 6 3" xfId="42020" xr:uid="{126227ED-C169-4E9D-99F0-0AE60EBC7007}"/>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2" xfId="649" xr:uid="{00000000-0005-0000-0000-000043000000}"/>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6" xfId="12264" xr:uid="{40A64D93-8BA2-4787-85BB-0142C49AA911}"/>
    <cellStyle name="20% - Accent1 2 4 6 2" xfId="30191" xr:uid="{AD034541-1AEC-4071-9D1A-B11093CB7136}"/>
    <cellStyle name="20% - Accent1 2 4 6 3" xfId="42136" xr:uid="{5975F0B1-36CF-4E38-95F1-3F1161BDA090}"/>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5" xfId="12380" xr:uid="{E79D705B-FD88-4F84-9F90-954F873827E9}"/>
    <cellStyle name="20% - Accent1 2 5 5 2" xfId="30307" xr:uid="{EEA2A44E-1617-472B-A3CB-530D44B019ED}"/>
    <cellStyle name="20% - Accent1 2 5 5 3" xfId="42252" xr:uid="{0EE0EB91-641F-46DF-B91D-EB2BBD0FC286}"/>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4" xfId="12754" xr:uid="{95351C7D-FB70-420C-95D9-53FCEB3E87C1}"/>
    <cellStyle name="20% - Accent1 2 6 4 2" xfId="30681" xr:uid="{159CF83C-588D-434B-8A9C-29CC0F6187FC}"/>
    <cellStyle name="20% - Accent1 2 6 4 3" xfId="42626" xr:uid="{CA286FE7-6156-4F52-A33C-8DC1EE69F107}"/>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3" xfId="13476" xr:uid="{DED23FE9-858A-449B-9B38-AD249D6A2461}"/>
    <cellStyle name="20% - Accent1 2 7 3 2" xfId="31403" xr:uid="{EB6DBE65-9EE7-40FC-8B3B-787A2C879494}"/>
    <cellStyle name="20% - Accent1 2 7 3 3" xfId="43348" xr:uid="{6C7BEBDC-53C0-4810-BDEA-37CC29C1612F}"/>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9" xfId="12032" xr:uid="{AC4E53FF-3B81-42BF-8FD8-D80FC64B7C06}"/>
    <cellStyle name="20% - Accent1 2 9 2" xfId="29959" xr:uid="{B28A0C84-4ED3-4C2E-BDCF-A4FA13C0D2A5}"/>
    <cellStyle name="20% - Accent1 2 9 3" xfId="41904" xr:uid="{35FDBCA0-6FB3-49A5-A385-DB432B2F2303}"/>
    <cellStyle name="20% - Accent1 20" xfId="23936" xr:uid="{FBBBEB72-3A85-4F8E-A932-284CF97EB9FD}"/>
    <cellStyle name="20% - Accent1 21" xfId="35884" xr:uid="{99A787D3-1D49-4903-B063-3DEBBE49C323}"/>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2" xfId="212" xr:uid="{00000000-0005-0000-0000-00005E000000}"/>
    <cellStyle name="20% - Accent1 3 2 10" xfId="36064" xr:uid="{38553B86-BD3C-4203-9F59-243AAAE087F7}"/>
    <cellStyle name="20% - Accent1 3 2 2" xfId="560" xr:uid="{00000000-0005-0000-0000-00005E000000}"/>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6" xfId="12175" xr:uid="{DF41A660-7A85-44AC-9975-80A8F2B98449}"/>
    <cellStyle name="20% - Accent1 3 2 6 2" xfId="30102" xr:uid="{83416AC4-05A8-4905-A21F-F84D49EAB766}"/>
    <cellStyle name="20% - Accent1 3 2 6 3" xfId="42047" xr:uid="{EC7F8F2F-5D94-4C05-99C2-39B388D7F24B}"/>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2" xfId="676" xr:uid="{00000000-0005-0000-0000-00005E000000}"/>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6" xfId="12291" xr:uid="{87E5C020-6374-4106-85D6-FD635A55994A}"/>
    <cellStyle name="20% - Accent1 3 3 6 2" xfId="30218" xr:uid="{8265D69D-60AC-46BD-8C94-ED5824A79919}"/>
    <cellStyle name="20% - Accent1 3 3 6 3" xfId="42163" xr:uid="{9852A181-03B5-4F51-9E9C-101EC319C69A}"/>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5" xfId="12407" xr:uid="{E3514A20-BE5E-409C-B488-4194A890B79E}"/>
    <cellStyle name="20% - Accent1 3 4 5 2" xfId="30334" xr:uid="{E4D652EF-9FDB-4B82-A0E8-E70BD32E2D9F}"/>
    <cellStyle name="20% - Accent1 3 4 5 3" xfId="42279" xr:uid="{C48D6446-26E7-40D4-ACC2-4E9D5D5B8C9D}"/>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4" xfId="12781" xr:uid="{32B74694-0A23-48E5-935E-442B0C75F025}"/>
    <cellStyle name="20% - Accent1 3 5 4 2" xfId="30708" xr:uid="{497A5365-1D2D-443B-9C82-65A4CB8A8591}"/>
    <cellStyle name="20% - Accent1 3 5 4 3" xfId="42653" xr:uid="{47B2EDD7-F56D-47D3-AF90-B919FEA78683}"/>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3" xfId="13503" xr:uid="{845F2881-5239-4879-8BB3-76577B9370D6}"/>
    <cellStyle name="20% - Accent1 3 6 3 2" xfId="31430" xr:uid="{96FC8FC5-2E38-4600-8A5D-AB9B0E0A02C2}"/>
    <cellStyle name="20% - Accent1 3 6 3 3" xfId="43375" xr:uid="{EE9AE2B0-F71B-4DB9-B7D5-CDA101EA0F78}"/>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8" xfId="12059" xr:uid="{F9684FCB-1D96-4035-B6B9-24EE7B64FF02}"/>
    <cellStyle name="20% - Accent1 3 8 2" xfId="29986" xr:uid="{B3C8D275-0460-44A1-B205-45EAD4C19063}"/>
    <cellStyle name="20% - Accent1 3 8 3" xfId="41931" xr:uid="{AFF66939-0B93-420A-A7E9-006CA9A71CF1}"/>
    <cellStyle name="20% - Accent1 3 9" xfId="18018" xr:uid="{C9E33D24-6163-41AF-B618-B8206D3B89E5}"/>
    <cellStyle name="20% - Accent1 4" xfId="154" xr:uid="{00000000-0005-0000-0000-000098000000}"/>
    <cellStyle name="20% - Accent1 4 10" xfId="36006" xr:uid="{42FA691E-16B9-4AAB-86AA-64D2E8442F4C}"/>
    <cellStyle name="20% - Accent1 4 2" xfId="502" xr:uid="{00000000-0005-0000-0000-000098000000}"/>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5" xfId="12465" xr:uid="{5504F37E-FE1C-4170-8115-F29FC849E910}"/>
    <cellStyle name="20% - Accent1 4 2 5 2" xfId="30392" xr:uid="{8C4611FC-C864-4A44-A756-BFC43DC4CD41}"/>
    <cellStyle name="20% - Accent1 4 2 5 3" xfId="42337" xr:uid="{7BB79682-724E-43FD-B038-2140FF85224D}"/>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4" xfId="12839" xr:uid="{EAC6849F-B1C5-4CFB-B377-D748F47C1DFB}"/>
    <cellStyle name="20% - Accent1 4 3 4 2" xfId="30766" xr:uid="{BD50F276-88B9-4DD0-B89E-D147F4565946}"/>
    <cellStyle name="20% - Accent1 4 3 4 3" xfId="42711" xr:uid="{7D82CBBF-DC8C-4D86-9BCB-9504E54CF47C}"/>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3" xfId="13561" xr:uid="{9106DAD5-EDD6-4541-BA46-584932336E35}"/>
    <cellStyle name="20% - Accent1 4 4 3 2" xfId="31488" xr:uid="{B0E276C1-1889-4382-B045-53BB0A94A169}"/>
    <cellStyle name="20% - Accent1 4 4 3 3" xfId="43433" xr:uid="{441F8174-BE44-43C7-B234-36F43D8A265B}"/>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6" xfId="12117" xr:uid="{0F7C97FE-F6CF-488E-BCB6-D68FB93DEBEE}"/>
    <cellStyle name="20% - Accent1 4 6 2" xfId="30044" xr:uid="{5A707A2F-E7E4-4A02-A9F4-6D46E8E6D4FC}"/>
    <cellStyle name="20% - Accent1 4 6 3" xfId="41989" xr:uid="{992DEA33-2627-4F0E-9708-DFF5A8B04C5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2" xfId="618" xr:uid="{00000000-0005-0000-0000-00000C010000}"/>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5" xfId="12581" xr:uid="{C9AC913D-0DE9-4CC6-B42B-BD9F595BF279}"/>
    <cellStyle name="20% - Accent1 5 2 5 2" xfId="30508" xr:uid="{11BA9875-001A-414D-8B67-CF1D21522CAE}"/>
    <cellStyle name="20% - Accent1 5 2 5 3" xfId="42453" xr:uid="{4B9C88FC-73D3-4CB0-8FFD-D2F91B4154D8}"/>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4" xfId="12955" xr:uid="{3CD992E0-62E6-4344-96E9-28E636C85886}"/>
    <cellStyle name="20% - Accent1 5 3 4 2" xfId="30882" xr:uid="{BA9A9994-A487-4079-AE92-59F3F8CF39D8}"/>
    <cellStyle name="20% - Accent1 5 3 4 3" xfId="42827" xr:uid="{F3F14ECF-D4F2-4CAC-9445-95A338F81EA7}"/>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3" xfId="13677" xr:uid="{066FBE14-17AC-443D-9E27-8E21C0D9E2A9}"/>
    <cellStyle name="20% - Accent1 5 4 3 2" xfId="31604" xr:uid="{E0A75E51-CAA3-41F2-B08C-ADB0582C05A0}"/>
    <cellStyle name="20% - Accent1 5 4 3 3" xfId="43549" xr:uid="{2E2FBDF9-50C0-442C-B36A-EB8FA00A363C}"/>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6" xfId="12233" xr:uid="{EE699257-7F3E-42B4-973F-BE5E3FCEC07B}"/>
    <cellStyle name="20% - Accent1 5 6 2" xfId="30160" xr:uid="{20E3E3E2-CD3C-4E0A-9939-76AD2195764C}"/>
    <cellStyle name="20% - Accent1 5 6 3" xfId="42105" xr:uid="{C3C9D177-9632-44E7-A620-17B991E0D00E}"/>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4" xfId="13071" xr:uid="{0BC37FBF-9D70-4111-A58A-CD2A81612276}"/>
    <cellStyle name="20% - Accent1 6 2 4 2" xfId="30998" xr:uid="{1D3A9276-AC69-4005-9927-7071A31FF058}"/>
    <cellStyle name="20% - Accent1 6 2 4 3" xfId="42943" xr:uid="{0BEC10A8-6E6A-45E3-B227-CE490A3A24F1}"/>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3" xfId="13793" xr:uid="{8E2F7834-5A3B-4533-805C-9558D7388B9B}"/>
    <cellStyle name="20% - Accent1 6 3 3 2" xfId="31720" xr:uid="{37C3E9DD-658D-4978-938E-2E00C712D9B7}"/>
    <cellStyle name="20% - Accent1 6 3 3 3" xfId="43665" xr:uid="{CAB86EDD-470E-40D1-ACEE-9C670CD7EB9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5" xfId="12349" xr:uid="{F8175D7A-8796-4BB0-A27C-3C09F133EBA3}"/>
    <cellStyle name="20% - Accent1 6 5 2" xfId="30276" xr:uid="{4F7AAA1A-9027-4912-A0A3-89D3DD8E4BD4}"/>
    <cellStyle name="20% - Accent1 6 5 3" xfId="42221" xr:uid="{BE56E2E0-7BD8-4308-A0A6-6928128D903C}"/>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4" xfId="13421" xr:uid="{313EAE37-1006-4A37-B186-14B6E0280641}"/>
    <cellStyle name="20% - Accent1 7 2 4 2" xfId="31348" xr:uid="{75EA001A-41AA-40C1-A1A2-CFD9ADD4723D}"/>
    <cellStyle name="20% - Accent1 7 2 4 3" xfId="43293" xr:uid="{26170057-B552-44B7-A321-6A246BBB3744}"/>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3" xfId="14143" xr:uid="{8DA748C2-6AF5-4103-9A54-DD49CFDD900A}"/>
    <cellStyle name="20% - Accent1 7 3 3 2" xfId="32070" xr:uid="{9B12C92E-2D3F-428E-AC34-A476DB233361}"/>
    <cellStyle name="20% - Accent1 7 3 3 3" xfId="44015" xr:uid="{5C1C8A7F-7B85-41B4-8DDC-8DF55FC37978}"/>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5" xfId="12699" xr:uid="{80B82F4C-613A-4EEF-B70D-B9DA3A4C2A2B}"/>
    <cellStyle name="20% - Accent1 7 5 2" xfId="30626" xr:uid="{4B3500B8-8229-4E28-A6C5-3CB49E6786EB}"/>
    <cellStyle name="20% - Accent1 7 5 3" xfId="42571" xr:uid="{F2E0705E-FF79-4B35-BD7D-6F181F83D89F}"/>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3" xfId="14167" xr:uid="{F10CBC66-8CA8-489A-8A72-A428DB63A05E}"/>
    <cellStyle name="20% - Accent1 8 2 3 2" xfId="32094" xr:uid="{C6AC5D89-B956-4806-A296-C5CD0E3BADF8}"/>
    <cellStyle name="20% - Accent1 8 2 3 3" xfId="44039" xr:uid="{4FE54177-305D-47C2-B08F-DD3C521A50B6}"/>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4" xfId="12723" xr:uid="{61388F00-C218-401F-85A9-3E72240E559E}"/>
    <cellStyle name="20% - Accent1 8 4 2" xfId="30650" xr:uid="{5AA40753-44EA-4D37-BDA0-49F6135798EB}"/>
    <cellStyle name="20% - Accent1 8 4 3" xfId="42595" xr:uid="{96011B15-472A-49CD-8B4C-DF50EBD26774}"/>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3" xfId="13445" xr:uid="{2921E1B2-BAD8-41D0-816E-F98069D0F287}"/>
    <cellStyle name="20% - Accent1 9 3 2" xfId="31372" xr:uid="{DA77269B-7A02-4490-BDE3-CE1A3EEFF518}"/>
    <cellStyle name="20% - Accent1 9 3 3" xfId="43317" xr:uid="{26FC2B92-CA9F-471D-92DA-00F9BCD970C4}"/>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3" xfId="14892" xr:uid="{934EC4B4-739E-4D03-BCF6-3A626600E65B}"/>
    <cellStyle name="20% - Accent2 10 3 2" xfId="32819" xr:uid="{85DDA78C-9C44-468C-BAB7-371555E79F8F}"/>
    <cellStyle name="20% - Accent2 10 3 3" xfId="44764" xr:uid="{F5271418-8467-407C-BF69-819EA81868A9}"/>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3" xfId="14925" xr:uid="{360DE03D-8561-4C35-B8B1-20B60E944F10}"/>
    <cellStyle name="20% - Accent2 11 3 2" xfId="32852" xr:uid="{C66F27B4-0DF5-492C-BB26-0133F824DAC5}"/>
    <cellStyle name="20% - Accent2 11 3 3" xfId="44797" xr:uid="{767EE223-17AF-4531-8333-B3B9623F6F95}"/>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3" xfId="14946" xr:uid="{7235D0D8-3CAB-4466-86DE-AB1536CD03FC}"/>
    <cellStyle name="20% - Accent2 12 3 2" xfId="32873" xr:uid="{309093DF-1E5E-4A99-9E6E-87EEB99551F3}"/>
    <cellStyle name="20% - Accent2 12 3 3" xfId="44818" xr:uid="{DE470129-4707-4FDE-B45D-E07294B68C9C}"/>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6" xfId="12001" xr:uid="{AE3CDE75-7F10-4A26-9BBB-6809F1C7F03E}"/>
    <cellStyle name="20% - Accent2 16 2" xfId="29928" xr:uid="{5C65B1B3-BCD4-4079-AC33-769AC0E1B8C4}"/>
    <cellStyle name="20% - Accent2 16 3" xfId="41873" xr:uid="{790003B0-C974-414A-ABEC-9DFE5E6D79F5}"/>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2" xfId="246" xr:uid="{00000000-0005-0000-0000-000044000000}"/>
    <cellStyle name="20% - Accent2 2 2 2 10" xfId="36098" xr:uid="{6DC35CFE-68AA-446A-A8D0-0A3762510F9F}"/>
    <cellStyle name="20% - Accent2 2 2 2 2" xfId="594" xr:uid="{00000000-0005-0000-0000-000044000000}"/>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2" xfId="710" xr:uid="{00000000-0005-0000-0000-000044000000}"/>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8" xfId="12093" xr:uid="{71CF9C40-0978-4ECC-B40A-913B7D0424C3}"/>
    <cellStyle name="20% - Accent2 2 2 8 2" xfId="30020" xr:uid="{7805DA09-0461-41AD-8163-FCAF9A2845C7}"/>
    <cellStyle name="20% - Accent2 2 2 8 3" xfId="41965" xr:uid="{B18CF8AC-6D9A-4F91-86B9-A8CF482208D3}"/>
    <cellStyle name="20% - Accent2 2 2 9" xfId="18052" xr:uid="{58323EB6-11D7-4E97-BBE3-746740CE57C2}"/>
    <cellStyle name="20% - Accent2 2 3" xfId="188" xr:uid="{00000000-0005-0000-0000-000044000000}"/>
    <cellStyle name="20% - Accent2 2 3 10" xfId="36040" xr:uid="{F8068898-5ABB-4025-9815-6383E519ACEF}"/>
    <cellStyle name="20% - Accent2 2 3 2" xfId="536" xr:uid="{00000000-0005-0000-0000-000044000000}"/>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6" xfId="12151" xr:uid="{7F5DE0D5-7141-40F7-820B-E3BED7FA8DBC}"/>
    <cellStyle name="20% - Accent2 2 3 6 2" xfId="30078" xr:uid="{FC41C7F6-97BF-46AB-AE2D-648CDCE4069D}"/>
    <cellStyle name="20% - Accent2 2 3 6 3" xfId="42023" xr:uid="{0DF1BC32-319D-4C8C-A714-3A0A33E91D20}"/>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2" xfId="652" xr:uid="{00000000-0005-0000-0000-000044000000}"/>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6" xfId="12267" xr:uid="{8CC85F31-4E30-493A-B2CF-35189324B44B}"/>
    <cellStyle name="20% - Accent2 2 4 6 2" xfId="30194" xr:uid="{89BDFF75-AA8B-4E02-9304-C6E6A7D0026E}"/>
    <cellStyle name="20% - Accent2 2 4 6 3" xfId="42139" xr:uid="{AD66629B-D37D-4EB5-932A-D7CC6302096D}"/>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5" xfId="12383" xr:uid="{5DF575A5-E53D-4296-B8DF-82C2115B177D}"/>
    <cellStyle name="20% - Accent2 2 5 5 2" xfId="30310" xr:uid="{BC0663C7-16A3-4F00-827D-A15C2D61EF05}"/>
    <cellStyle name="20% - Accent2 2 5 5 3" xfId="42255" xr:uid="{6804227F-B8BF-4327-8395-8FA960F8562F}"/>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4" xfId="12757" xr:uid="{4C41046A-9443-44ED-BC63-5F52B4747BEE}"/>
    <cellStyle name="20% - Accent2 2 6 4 2" xfId="30684" xr:uid="{0101EDCE-B789-4BD6-B239-B0A9BB9CB21E}"/>
    <cellStyle name="20% - Accent2 2 6 4 3" xfId="42629" xr:uid="{A6990B30-7177-4FEF-B1B7-EB4CADC5FD41}"/>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3" xfId="13479" xr:uid="{3E6170ED-93AB-440B-94B4-6B8B357E5E96}"/>
    <cellStyle name="20% - Accent2 2 7 3 2" xfId="31406" xr:uid="{46B230D1-601F-4456-A6D0-E954EC301F91}"/>
    <cellStyle name="20% - Accent2 2 7 3 3" xfId="43351" xr:uid="{63861B75-15D5-4742-BE91-9A99DBB4BFCD}"/>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9" xfId="12035" xr:uid="{6795DA0E-0F0B-4DCC-8D91-CC337B2FDFFD}"/>
    <cellStyle name="20% - Accent2 2 9 2" xfId="29962" xr:uid="{D0CE0672-C267-4DC0-88B2-68755300CD02}"/>
    <cellStyle name="20% - Accent2 2 9 3" xfId="41907" xr:uid="{B6AAE8DC-7621-428C-897E-0906558AD883}"/>
    <cellStyle name="20% - Accent2 20" xfId="23939" xr:uid="{B56DAA6B-21AC-4407-A114-8C58CE3DDD6F}"/>
    <cellStyle name="20% - Accent2 21" xfId="35887" xr:uid="{717C26F6-929F-4A4B-823F-929DD1939F0B}"/>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2" xfId="215" xr:uid="{00000000-0005-0000-0000-000060000000}"/>
    <cellStyle name="20% - Accent2 3 2 10" xfId="36067" xr:uid="{FB2EF589-5D59-4C48-963B-A873442D684A}"/>
    <cellStyle name="20% - Accent2 3 2 2" xfId="563" xr:uid="{00000000-0005-0000-0000-00006000000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6" xfId="12178" xr:uid="{BD10F2A1-9A97-4F5B-9DEA-4A41D035808E}"/>
    <cellStyle name="20% - Accent2 3 2 6 2" xfId="30105" xr:uid="{17D62B52-78B2-40B6-B72B-C66792351E79}"/>
    <cellStyle name="20% - Accent2 3 2 6 3" xfId="42050" xr:uid="{62363FB1-1D37-44C9-9E74-2F3EE7451C12}"/>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2" xfId="679" xr:uid="{00000000-0005-0000-0000-000060000000}"/>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6" xfId="12294" xr:uid="{039980DC-B439-4198-954C-3B8452C54F7C}"/>
    <cellStyle name="20% - Accent2 3 3 6 2" xfId="30221" xr:uid="{3F49597E-8A06-4111-92D6-3D91F6E4B3B3}"/>
    <cellStyle name="20% - Accent2 3 3 6 3" xfId="42166" xr:uid="{DFFE7F33-CE24-4F36-AC4E-1940A523F829}"/>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5" xfId="12410" xr:uid="{10ACCD5A-382C-4F4A-B648-48374EB24F45}"/>
    <cellStyle name="20% - Accent2 3 4 5 2" xfId="30337" xr:uid="{B8760B5F-F3FA-4F5A-86F6-D4F5515ECC40}"/>
    <cellStyle name="20% - Accent2 3 4 5 3" xfId="42282" xr:uid="{A40619EC-C155-4664-AFD6-B7E88F04E258}"/>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4" xfId="12784" xr:uid="{CA8AE761-5E78-4D40-A7D4-89D40DE5F36C}"/>
    <cellStyle name="20% - Accent2 3 5 4 2" xfId="30711" xr:uid="{896A84F7-10B3-408E-A80A-E43F56248543}"/>
    <cellStyle name="20% - Accent2 3 5 4 3" xfId="42656" xr:uid="{47D99DD6-A94F-415B-9E50-6792C363A287}"/>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3" xfId="13506" xr:uid="{4EF6737B-DBC4-482B-835C-8658B800F4B0}"/>
    <cellStyle name="20% - Accent2 3 6 3 2" xfId="31433" xr:uid="{5512EAB6-1E93-49F7-9B1A-701D470CA67D}"/>
    <cellStyle name="20% - Accent2 3 6 3 3" xfId="43378" xr:uid="{229BC418-B945-411B-AB45-ED26F93F2D07}"/>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8" xfId="12062" xr:uid="{018D5F94-37D2-4F48-9E92-B263E8F9D451}"/>
    <cellStyle name="20% - Accent2 3 8 2" xfId="29989" xr:uid="{E8422831-FB0C-42B6-8CC6-273A2BB75C8D}"/>
    <cellStyle name="20% - Accent2 3 8 3" xfId="41934" xr:uid="{21FE3F82-3134-4B95-8628-177A5A24F2D9}"/>
    <cellStyle name="20% - Accent2 3 9" xfId="18021" xr:uid="{D5A60920-F79B-4E7F-BBC8-DC278156DC9C}"/>
    <cellStyle name="20% - Accent2 4" xfId="157" xr:uid="{00000000-0005-0000-0000-00009C000000}"/>
    <cellStyle name="20% - Accent2 4 10" xfId="36009" xr:uid="{2EF8CF17-71E8-4037-A03E-3F3B8938F479}"/>
    <cellStyle name="20% - Accent2 4 2" xfId="505" xr:uid="{00000000-0005-0000-0000-00009C000000}"/>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5" xfId="12468" xr:uid="{70CC47D2-7821-44EF-BA6A-974941B236DC}"/>
    <cellStyle name="20% - Accent2 4 2 5 2" xfId="30395" xr:uid="{B948EF6A-D9C0-4A1D-BEFD-F0BCA36A2516}"/>
    <cellStyle name="20% - Accent2 4 2 5 3" xfId="42340" xr:uid="{C99696A2-92AA-4D7C-BB34-427585CC7C99}"/>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4" xfId="12842" xr:uid="{C948E323-852B-43B5-BACE-655C1783D317}"/>
    <cellStyle name="20% - Accent2 4 3 4 2" xfId="30769" xr:uid="{2AA7E430-99BB-4A5B-A17E-39D8CD24EF16}"/>
    <cellStyle name="20% - Accent2 4 3 4 3" xfId="42714" xr:uid="{1A774D39-E154-48E1-B0BD-A2EDD0328113}"/>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3" xfId="13564" xr:uid="{37CBFCD9-4862-4E40-BBF8-07BC00863D12}"/>
    <cellStyle name="20% - Accent2 4 4 3 2" xfId="31491" xr:uid="{BAA482D3-376A-46DC-AA14-A9F36B583DEF}"/>
    <cellStyle name="20% - Accent2 4 4 3 3" xfId="43436" xr:uid="{0BB92CD4-E40A-4619-A97E-B2D0DAB9D730}"/>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6" xfId="12120" xr:uid="{0539CE2B-4FE9-4ED8-BFFE-8C30B9091848}"/>
    <cellStyle name="20% - Accent2 4 6 2" xfId="30047" xr:uid="{9E539813-39E6-4AB9-B4D7-C7AC8585617A}"/>
    <cellStyle name="20% - Accent2 4 6 3" xfId="41992" xr:uid="{6A5AC49C-F3CB-42E5-88BC-A0E28CD887E3}"/>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2" xfId="621" xr:uid="{00000000-0005-0000-0000-000010010000}"/>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5" xfId="12584" xr:uid="{419B5985-0AB6-4094-944D-1B348D09F56D}"/>
    <cellStyle name="20% - Accent2 5 2 5 2" xfId="30511" xr:uid="{FE191A65-26D8-48BA-9F7B-2CAC2087FB22}"/>
    <cellStyle name="20% - Accent2 5 2 5 3" xfId="42456" xr:uid="{F0B24BE7-033C-48EF-9037-09FA83FEB774}"/>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4" xfId="12958" xr:uid="{040DE5BA-30D9-4492-9420-B5FE75D68073}"/>
    <cellStyle name="20% - Accent2 5 3 4 2" xfId="30885" xr:uid="{A1AD6699-6B24-4A8E-81C6-19ED45EF4E80}"/>
    <cellStyle name="20% - Accent2 5 3 4 3" xfId="42830" xr:uid="{DDCE3B30-BCE6-439D-A157-A606B0ADEE83}"/>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3" xfId="13680" xr:uid="{F770C757-A961-4C61-BC28-5A2C3BD739CD}"/>
    <cellStyle name="20% - Accent2 5 4 3 2" xfId="31607" xr:uid="{4DA7CE62-CC31-464B-8187-9D3C0AF0C1E3}"/>
    <cellStyle name="20% - Accent2 5 4 3 3" xfId="43552" xr:uid="{D8E430EE-3088-477D-9BDE-0E44BE7B7367}"/>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6" xfId="12236" xr:uid="{C5F99ADC-6E3D-4E5A-8675-4632EB33C946}"/>
    <cellStyle name="20% - Accent2 5 6 2" xfId="30163" xr:uid="{79A093E8-3EDF-47B4-ADEF-D07B3884EF85}"/>
    <cellStyle name="20% - Accent2 5 6 3" xfId="42108" xr:uid="{C6688252-33BB-42A6-B30B-6527116558D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4" xfId="13074" xr:uid="{6E97C618-1715-4221-B623-2709B2E7A845}"/>
    <cellStyle name="20% - Accent2 6 2 4 2" xfId="31001" xr:uid="{C90D7A07-A888-45B2-A108-C050803D23F5}"/>
    <cellStyle name="20% - Accent2 6 2 4 3" xfId="42946" xr:uid="{2CE53651-F42F-47CC-BE8C-76E5D2F5ABE4}"/>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3" xfId="13796" xr:uid="{91A76F2B-118D-4AF2-8F61-79B8ECF1E2B9}"/>
    <cellStyle name="20% - Accent2 6 3 3 2" xfId="31723" xr:uid="{D977CB19-9880-45F6-AAAB-D9F03199ACAD}"/>
    <cellStyle name="20% - Accent2 6 3 3 3" xfId="43668" xr:uid="{6568A938-E33E-4736-B6E6-9F60D009A287}"/>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5" xfId="12352" xr:uid="{49AEEFFA-59D5-47B3-9EC9-16EE800C294A}"/>
    <cellStyle name="20% - Accent2 6 5 2" xfId="30279" xr:uid="{08DAA7B2-914F-4DE5-8FA9-B086E429E90D}"/>
    <cellStyle name="20% - Accent2 6 5 3" xfId="42224" xr:uid="{09696578-3E2D-470C-8D82-25B732DD07B5}"/>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4" xfId="13424" xr:uid="{FCE79B84-E3E2-41B8-AC5A-C308D458CF32}"/>
    <cellStyle name="20% - Accent2 7 2 4 2" xfId="31351" xr:uid="{63AC4B12-63DF-429B-AE4C-C26052E367A1}"/>
    <cellStyle name="20% - Accent2 7 2 4 3" xfId="43296" xr:uid="{3B661E99-316C-47A7-A38C-4774251896A9}"/>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3" xfId="14146" xr:uid="{617B9B83-9056-4C02-8A6B-E10B7B153EBD}"/>
    <cellStyle name="20% - Accent2 7 3 3 2" xfId="32073" xr:uid="{F7E8830A-E3BF-4979-8229-0902337F0B87}"/>
    <cellStyle name="20% - Accent2 7 3 3 3" xfId="44018" xr:uid="{2DB3EED3-C6F2-48E6-954E-DD93725316CC}"/>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5" xfId="12702" xr:uid="{5959302F-264E-42F9-B990-A9E742E93ECD}"/>
    <cellStyle name="20% - Accent2 7 5 2" xfId="30629" xr:uid="{F5F6734A-3229-457A-B253-6647E2278C3E}"/>
    <cellStyle name="20% - Accent2 7 5 3" xfId="42574" xr:uid="{7A148FDA-9716-415E-950F-51A0F29A2F2F}"/>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3" xfId="14170" xr:uid="{42354EDE-2A83-45C1-BE29-DFE1079F0C1C}"/>
    <cellStyle name="20% - Accent2 8 2 3 2" xfId="32097" xr:uid="{F6E2001C-7BB1-4633-A65E-EA4EF87E7AF8}"/>
    <cellStyle name="20% - Accent2 8 2 3 3" xfId="44042" xr:uid="{59D939E2-4E06-4348-9860-5C6C350DE808}"/>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4" xfId="12726" xr:uid="{4509E5D2-30E1-4CEE-ACFD-2CE024AC7F4D}"/>
    <cellStyle name="20% - Accent2 8 4 2" xfId="30653" xr:uid="{0F76EF9C-2B76-4329-B7D6-BA7327EEBE5D}"/>
    <cellStyle name="20% - Accent2 8 4 3" xfId="42598" xr:uid="{F69E6F05-24F7-46B8-AA70-9B57F417A16A}"/>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3" xfId="13448" xr:uid="{BF8F6574-2A6C-4D93-99A3-5DA23848A945}"/>
    <cellStyle name="20% - Accent2 9 3 2" xfId="31375" xr:uid="{A5413E47-6F53-403C-8043-6908743E495C}"/>
    <cellStyle name="20% - Accent2 9 3 3" xfId="43320" xr:uid="{71122B9C-C811-4377-BB8A-612983F30827}"/>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3" xfId="14895" xr:uid="{BD947590-4D6A-4322-A23E-A31E6F2FF77F}"/>
    <cellStyle name="20% - Accent3 10 3 2" xfId="32822" xr:uid="{F543214E-BB3B-49BF-A09B-D9ADB431D68D}"/>
    <cellStyle name="20% - Accent3 10 3 3" xfId="44767" xr:uid="{80624E40-60D4-405E-AAB6-F07F3A8C8B41}"/>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3" xfId="14928" xr:uid="{CA87A0CF-5E28-421C-9C0F-A77A332FD5C9}"/>
    <cellStyle name="20% - Accent3 11 3 2" xfId="32855" xr:uid="{81943ED7-8676-4BB3-9866-E9D66DC0965B}"/>
    <cellStyle name="20% - Accent3 11 3 3" xfId="44800" xr:uid="{E8F180BA-BDF7-4490-B1BA-7218934A9F91}"/>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3" xfId="14949" xr:uid="{12E96367-4932-40EB-9C9B-BD73A28356F5}"/>
    <cellStyle name="20% - Accent3 12 3 2" xfId="32876" xr:uid="{FEFD6916-2B06-44D9-B25A-F10D282C5A76}"/>
    <cellStyle name="20% - Accent3 12 3 3" xfId="44821" xr:uid="{61B24E05-AE6B-40CF-86A5-928F89461CFF}"/>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6" xfId="12005" xr:uid="{532AF652-AC3A-488A-80F3-0790654D08D5}"/>
    <cellStyle name="20% - Accent3 16 2" xfId="29932" xr:uid="{A423D9B0-BF89-4B4D-A82E-934039E364A2}"/>
    <cellStyle name="20% - Accent3 16 3" xfId="41877" xr:uid="{CF3E7898-0BFE-43D8-8760-9B4F8D6B1162}"/>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2" xfId="249" xr:uid="{00000000-0005-0000-0000-000045000000}"/>
    <cellStyle name="20% - Accent3 2 2 2 10" xfId="36101" xr:uid="{9C7E48B4-4243-4112-B707-98227F7D3779}"/>
    <cellStyle name="20% - Accent3 2 2 2 2" xfId="597" xr:uid="{00000000-0005-0000-0000-000045000000}"/>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2" xfId="713" xr:uid="{00000000-0005-0000-0000-000045000000}"/>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8" xfId="12096" xr:uid="{B70BDAD4-CDF5-441D-ADC9-BAA994F581E7}"/>
    <cellStyle name="20% - Accent3 2 2 8 2" xfId="30023" xr:uid="{6DF2210D-775F-4F32-AE34-7D007C12D72D}"/>
    <cellStyle name="20% - Accent3 2 2 8 3" xfId="41968" xr:uid="{FE201153-A1CF-4A0B-A97C-48A30E954C1B}"/>
    <cellStyle name="20% - Accent3 2 2 9" xfId="18055" xr:uid="{C5FE81F0-7C70-4AC2-ACFF-2EAAD644185C}"/>
    <cellStyle name="20% - Accent3 2 3" xfId="191" xr:uid="{00000000-0005-0000-0000-000045000000}"/>
    <cellStyle name="20% - Accent3 2 3 10" xfId="36043" xr:uid="{09764EA6-9DBC-4CAB-B31A-0F3D170DC0A8}"/>
    <cellStyle name="20% - Accent3 2 3 2" xfId="539" xr:uid="{00000000-0005-0000-0000-000045000000}"/>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6" xfId="12154" xr:uid="{F49AA21A-BC97-4F26-A591-4092AE64B21A}"/>
    <cellStyle name="20% - Accent3 2 3 6 2" xfId="30081" xr:uid="{B1275924-22FD-4997-9C7A-7ECE08421D3B}"/>
    <cellStyle name="20% - Accent3 2 3 6 3" xfId="42026" xr:uid="{557C7FD0-C8A5-45C0-90BE-DC17C10FCA79}"/>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2" xfId="655" xr:uid="{00000000-0005-0000-0000-000045000000}"/>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6" xfId="12270" xr:uid="{2C1130F5-09AD-4A82-8872-86BCDBA2D861}"/>
    <cellStyle name="20% - Accent3 2 4 6 2" xfId="30197" xr:uid="{FF35F820-A95E-4FDD-A40B-2BE2DECA0212}"/>
    <cellStyle name="20% - Accent3 2 4 6 3" xfId="42142" xr:uid="{44F6A814-C7C6-4D93-83B3-4AB87C739E95}"/>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5" xfId="12386" xr:uid="{CB970A53-117E-4767-B2E8-515A5715CE19}"/>
    <cellStyle name="20% - Accent3 2 5 5 2" xfId="30313" xr:uid="{A32987DE-F445-495B-BC33-9A7022688D0B}"/>
    <cellStyle name="20% - Accent3 2 5 5 3" xfId="42258" xr:uid="{8E9D27C6-AB43-4DCB-8D9F-637A22804352}"/>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4" xfId="12760" xr:uid="{05879A66-FC1E-4960-ACF1-56E9FE57063E}"/>
    <cellStyle name="20% - Accent3 2 6 4 2" xfId="30687" xr:uid="{C682722F-5A2E-4C21-BA15-F6353490DED9}"/>
    <cellStyle name="20% - Accent3 2 6 4 3" xfId="42632" xr:uid="{C273B0A5-B42E-40E8-8D98-90E3247EE703}"/>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3" xfId="13482" xr:uid="{F942DC53-B5A4-49AD-B2A0-CD2490D0478C}"/>
    <cellStyle name="20% - Accent3 2 7 3 2" xfId="31409" xr:uid="{21C02AA2-993B-4BAC-AFAF-57F196FD1D9C}"/>
    <cellStyle name="20% - Accent3 2 7 3 3" xfId="43354" xr:uid="{67F6C919-D428-41EF-A01C-39C632814C79}"/>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9" xfId="12038" xr:uid="{B5888D44-B62E-4726-B8F9-323866E28444}"/>
    <cellStyle name="20% - Accent3 2 9 2" xfId="29965" xr:uid="{AFD3857A-060F-4385-B853-85D46CC3FD88}"/>
    <cellStyle name="20% - Accent3 2 9 3" xfId="41910" xr:uid="{E18C8FBC-A3A3-4C1D-9125-9F5AA0889F1D}"/>
    <cellStyle name="20% - Accent3 20" xfId="23942" xr:uid="{9BBD5B47-6EB3-4ABA-A1C0-7421F38E0F3F}"/>
    <cellStyle name="20% - Accent3 21" xfId="35890" xr:uid="{C21D744A-00FA-41C7-9EB2-713503D6FC1B}"/>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2" xfId="218" xr:uid="{00000000-0005-0000-0000-000062000000}"/>
    <cellStyle name="20% - Accent3 3 2 10" xfId="36070" xr:uid="{5EA01586-2F85-41C6-B0F7-FE22B3649115}"/>
    <cellStyle name="20% - Accent3 3 2 2" xfId="566" xr:uid="{00000000-0005-0000-0000-000062000000}"/>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6" xfId="12181" xr:uid="{E8E2044D-174E-47B0-BA9F-FC96F1A9337B}"/>
    <cellStyle name="20% - Accent3 3 2 6 2" xfId="30108" xr:uid="{8231F4C2-765F-4179-87B4-8127B9FE15FE}"/>
    <cellStyle name="20% - Accent3 3 2 6 3" xfId="42053" xr:uid="{2BD4338B-C9F1-4048-9E9F-9B57ADEC9256}"/>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2" xfId="682" xr:uid="{00000000-0005-0000-0000-000062000000}"/>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6" xfId="12297" xr:uid="{9F7A3E3F-2BC1-4A63-BEFA-01E1DCCE79A2}"/>
    <cellStyle name="20% - Accent3 3 3 6 2" xfId="30224" xr:uid="{5AF6D766-F6EB-4BCA-96BC-3A0B11A5031E}"/>
    <cellStyle name="20% - Accent3 3 3 6 3" xfId="42169" xr:uid="{EF45FF1B-39EA-4D16-B86C-5A5751E49D42}"/>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5" xfId="12413" xr:uid="{893B4919-F9EE-40A7-B2B7-5155CD6205B9}"/>
    <cellStyle name="20% - Accent3 3 4 5 2" xfId="30340" xr:uid="{3F95216C-76B0-4AAA-B97B-1D837683455A}"/>
    <cellStyle name="20% - Accent3 3 4 5 3" xfId="42285" xr:uid="{2A00BEF5-BDC2-4296-B110-1596C256BF4E}"/>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4" xfId="12787" xr:uid="{EFA123D8-0AFC-4B7F-A87D-16150058ADE5}"/>
    <cellStyle name="20% - Accent3 3 5 4 2" xfId="30714" xr:uid="{D09676C1-2638-42E5-8BB1-AEE93FBAE397}"/>
    <cellStyle name="20% - Accent3 3 5 4 3" xfId="42659" xr:uid="{003B5E88-B2FF-4404-B8DD-063451202F63}"/>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3" xfId="13509" xr:uid="{FA407D14-0DBC-4B8E-A308-873E23ABC607}"/>
    <cellStyle name="20% - Accent3 3 6 3 2" xfId="31436" xr:uid="{D34B52FD-52C8-4F4A-B406-B080A2407C3F}"/>
    <cellStyle name="20% - Accent3 3 6 3 3" xfId="43381" xr:uid="{5405A5B9-8384-42A5-B0AB-B5967DD425EE}"/>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8" xfId="12065" xr:uid="{EDC650BC-2663-49E3-B242-BAA8CB12AEF1}"/>
    <cellStyle name="20% - Accent3 3 8 2" xfId="29992" xr:uid="{15711817-1A0F-4772-95F9-C50650ADF4F2}"/>
    <cellStyle name="20% - Accent3 3 8 3" xfId="41937" xr:uid="{B3D89BDD-A1FA-4F1D-B842-C1B828EDCD53}"/>
    <cellStyle name="20% - Accent3 3 9" xfId="18024" xr:uid="{2F9411AC-EFE6-45D6-9BED-AF4C5FFA60BB}"/>
    <cellStyle name="20% - Accent3 4" xfId="160" xr:uid="{00000000-0005-0000-0000-0000A0000000}"/>
    <cellStyle name="20% - Accent3 4 10" xfId="36012" xr:uid="{9B9767AF-9CEB-4567-BC58-88AD6714C4F3}"/>
    <cellStyle name="20% - Accent3 4 2" xfId="508" xr:uid="{00000000-0005-0000-0000-0000A0000000}"/>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5" xfId="12471" xr:uid="{AF3B7C59-43F1-4B39-929E-59D30F509392}"/>
    <cellStyle name="20% - Accent3 4 2 5 2" xfId="30398" xr:uid="{37722EDF-990A-436D-A1C5-1B72993731E1}"/>
    <cellStyle name="20% - Accent3 4 2 5 3" xfId="42343" xr:uid="{72C628CF-5FD5-4A19-8399-0F0457A3B1A5}"/>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4" xfId="12845" xr:uid="{D176AEC4-4B8E-400E-A9EC-8749F11ADD6C}"/>
    <cellStyle name="20% - Accent3 4 3 4 2" xfId="30772" xr:uid="{4DF224EA-B9A8-4D9E-B15C-ADF93D171697}"/>
    <cellStyle name="20% - Accent3 4 3 4 3" xfId="42717" xr:uid="{47C3875B-83C2-4352-B9EE-39D50B18F89F}"/>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3" xfId="13567" xr:uid="{20E1FF8E-5E1D-441C-8B3C-3658E8F94613}"/>
    <cellStyle name="20% - Accent3 4 4 3 2" xfId="31494" xr:uid="{C74E52C9-9C72-41BF-8DC3-D1E5834CA88E}"/>
    <cellStyle name="20% - Accent3 4 4 3 3" xfId="43439" xr:uid="{ADB0D6C3-34E7-40CF-83A2-665CCB220B29}"/>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6" xfId="12123" xr:uid="{88240B56-0CA6-4EBD-912B-F4F041191465}"/>
    <cellStyle name="20% - Accent3 4 6 2" xfId="30050" xr:uid="{854D59CA-B00F-4AAC-91F0-B3A19A8D6087}"/>
    <cellStyle name="20% - Accent3 4 6 3" xfId="41995" xr:uid="{5DB38F1F-91CD-4D4E-B2E1-48257CD96351}"/>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2" xfId="624" xr:uid="{00000000-0005-0000-0000-000014010000}"/>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5" xfId="12587" xr:uid="{55DB8177-193B-4A2D-9449-1ED9A3D09557}"/>
    <cellStyle name="20% - Accent3 5 2 5 2" xfId="30514" xr:uid="{9575608B-18D7-4E21-B938-C5A78DBFB6D1}"/>
    <cellStyle name="20% - Accent3 5 2 5 3" xfId="42459" xr:uid="{DE28F84E-5525-4398-BC13-C756ABB42F56}"/>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4" xfId="12961" xr:uid="{4AEE54C3-A7A7-4C9B-A79A-DFFE4C7D1063}"/>
    <cellStyle name="20% - Accent3 5 3 4 2" xfId="30888" xr:uid="{CE63D105-3D15-48E5-84AA-BE6908FAC9BF}"/>
    <cellStyle name="20% - Accent3 5 3 4 3" xfId="42833" xr:uid="{F77C617A-78E7-4EF6-9747-7BE0C6C0BEB5}"/>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3" xfId="13683" xr:uid="{870D12C8-6CD4-459C-8F6D-2221FDA5AD22}"/>
    <cellStyle name="20% - Accent3 5 4 3 2" xfId="31610" xr:uid="{21A6FD0B-5301-4AF6-95C9-93A6170278B6}"/>
    <cellStyle name="20% - Accent3 5 4 3 3" xfId="43555" xr:uid="{5DE354DA-8DA4-4FB4-A5FD-190297F0DC9B}"/>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6" xfId="12239" xr:uid="{238FDA25-361E-4FEB-9E01-7FEB3C8B6A45}"/>
    <cellStyle name="20% - Accent3 5 6 2" xfId="30166" xr:uid="{1D073EC3-DD38-474C-A512-D52185340C62}"/>
    <cellStyle name="20% - Accent3 5 6 3" xfId="42111" xr:uid="{5571EA17-2CDE-46B7-B65D-704D42214FDC}"/>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4" xfId="13077" xr:uid="{9ADA451C-3B17-4334-9615-DA1C1F459417}"/>
    <cellStyle name="20% - Accent3 6 2 4 2" xfId="31004" xr:uid="{2AEF88A0-57CF-4D02-8FCA-1B38F74E1A91}"/>
    <cellStyle name="20% - Accent3 6 2 4 3" xfId="42949" xr:uid="{953085E2-F3F5-494A-B707-7FF1A403D8A5}"/>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3" xfId="13799" xr:uid="{21C2C550-50BD-4FE7-9CDF-FCED201DC184}"/>
    <cellStyle name="20% - Accent3 6 3 3 2" xfId="31726" xr:uid="{14D20862-4A70-4D81-9C42-B9D06B127EC2}"/>
    <cellStyle name="20% - Accent3 6 3 3 3" xfId="43671" xr:uid="{18A6AC8B-6266-4F8E-BC13-C7ABC29299B6}"/>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5" xfId="12355" xr:uid="{BFA81ADE-3011-45C8-A869-1184D208B4B7}"/>
    <cellStyle name="20% - Accent3 6 5 2" xfId="30282" xr:uid="{57490B17-E88D-46F7-8F25-B47726520CF1}"/>
    <cellStyle name="20% - Accent3 6 5 3" xfId="42227" xr:uid="{591252DA-2DDF-4712-B9ED-8EEF0B51D829}"/>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4" xfId="13427" xr:uid="{6D5ACB17-E632-4455-97BE-E26AA6946A46}"/>
    <cellStyle name="20% - Accent3 7 2 4 2" xfId="31354" xr:uid="{61A26030-68BE-488C-BA29-36BC0A037CF2}"/>
    <cellStyle name="20% - Accent3 7 2 4 3" xfId="43299" xr:uid="{FBDBE1E1-67D2-4440-BE01-33517885FA74}"/>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3" xfId="14149" xr:uid="{2BC5B7AF-2DC7-481A-A84C-072C7B0B5F60}"/>
    <cellStyle name="20% - Accent3 7 3 3 2" xfId="32076" xr:uid="{952367C4-D8D9-41BC-9DE0-40ACC2711251}"/>
    <cellStyle name="20% - Accent3 7 3 3 3" xfId="44021" xr:uid="{11F867A5-4238-4B9E-AA48-2C8DDA6288A0}"/>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5" xfId="12705" xr:uid="{25E90AF4-D42D-4779-B6F6-3436D627EAD0}"/>
    <cellStyle name="20% - Accent3 7 5 2" xfId="30632" xr:uid="{057C0ADB-7E5F-464C-8435-17D9B2657AA3}"/>
    <cellStyle name="20% - Accent3 7 5 3" xfId="42577" xr:uid="{7C361D86-C798-4F36-B44E-4B88D2EDB1F6}"/>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3" xfId="14173" xr:uid="{CE16943E-0CA7-4B3D-895B-DEF29BC35409}"/>
    <cellStyle name="20% - Accent3 8 2 3 2" xfId="32100" xr:uid="{07EF4680-9625-4E0E-B331-218711A16656}"/>
    <cellStyle name="20% - Accent3 8 2 3 3" xfId="44045" xr:uid="{C3FE6C38-ED0D-43BA-9332-68956492AA31}"/>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4" xfId="12729" xr:uid="{202A7D16-3041-4798-8096-98C1F6ADF050}"/>
    <cellStyle name="20% - Accent3 8 4 2" xfId="30656" xr:uid="{79732BF3-7C3B-46EE-9319-BFFA87CE7857}"/>
    <cellStyle name="20% - Accent3 8 4 3" xfId="42601" xr:uid="{F30DEC80-E670-4B8F-819C-6592A32D7146}"/>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3" xfId="13451" xr:uid="{EDFB64BF-2168-4903-B536-E3D64B9A8B54}"/>
    <cellStyle name="20% - Accent3 9 3 2" xfId="31378" xr:uid="{AA6C958E-CA12-48F2-B811-B863509F1C2E}"/>
    <cellStyle name="20% - Accent3 9 3 3" xfId="43323" xr:uid="{53EEFC72-EB2C-456B-A19F-28BDBE664AD2}"/>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3" xfId="14898" xr:uid="{CFBB27D0-2608-451A-9714-0BCBC3A1E87F}"/>
    <cellStyle name="20% - Accent4 10 3 2" xfId="32825" xr:uid="{7624D6BF-1227-49C4-A188-A7BAC16C4DFA}"/>
    <cellStyle name="20% - Accent4 10 3 3" xfId="44770" xr:uid="{10198A1E-B257-45F8-919D-D5DBBD53C807}"/>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3" xfId="14931" xr:uid="{BA4B5897-75F9-449E-B14C-6DBAA192AF38}"/>
    <cellStyle name="20% - Accent4 11 3 2" xfId="32858" xr:uid="{7C2C9037-1206-4371-ACCE-29D6CA365851}"/>
    <cellStyle name="20% - Accent4 11 3 3" xfId="44803" xr:uid="{380AE1FB-FF58-470F-8823-6E237ADBCF2B}"/>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3" xfId="14952" xr:uid="{2E3D8492-9935-42FD-B178-C5584677F628}"/>
    <cellStyle name="20% - Accent4 12 3 2" xfId="32879" xr:uid="{A69064B0-6801-4A35-A6FD-41FE42F117F6}"/>
    <cellStyle name="20% - Accent4 12 3 3" xfId="44824" xr:uid="{2BC554FC-2FDD-4C1A-BBA5-C24446515504}"/>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6" xfId="12008" xr:uid="{880E37B8-9611-44C0-A8B7-0738B85309D4}"/>
    <cellStyle name="20% - Accent4 16 2" xfId="29935" xr:uid="{FF1C3E40-692C-4FDE-A4A0-37730D6EA76F}"/>
    <cellStyle name="20% - Accent4 16 3" xfId="41880" xr:uid="{7F4B5D75-6F15-438A-B50A-2BD7330AFD9D}"/>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2" xfId="252" xr:uid="{00000000-0005-0000-0000-000046000000}"/>
    <cellStyle name="20% - Accent4 2 2 2 10" xfId="36104" xr:uid="{55DECEE3-85A1-4323-ADD3-151C153A2220}"/>
    <cellStyle name="20% - Accent4 2 2 2 2" xfId="600" xr:uid="{00000000-0005-0000-0000-000046000000}"/>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2" xfId="716" xr:uid="{00000000-0005-0000-0000-000046000000}"/>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8" xfId="12099" xr:uid="{51B4128B-2CDA-4F39-86C0-CF00BE98DDEF}"/>
    <cellStyle name="20% - Accent4 2 2 8 2" xfId="30026" xr:uid="{3C7789CB-AFB1-4A49-8392-BED130C2C36A}"/>
    <cellStyle name="20% - Accent4 2 2 8 3" xfId="41971" xr:uid="{7AE7B33B-FB8C-42E3-9228-A4F129E25FA0}"/>
    <cellStyle name="20% - Accent4 2 2 9" xfId="18058" xr:uid="{2CC23ECA-1242-4E6F-844E-EB453437A5C2}"/>
    <cellStyle name="20% - Accent4 2 3" xfId="194" xr:uid="{00000000-0005-0000-0000-000046000000}"/>
    <cellStyle name="20% - Accent4 2 3 10" xfId="36046" xr:uid="{BBF40DC1-4AFB-448B-BA1E-7CBACDF012EE}"/>
    <cellStyle name="20% - Accent4 2 3 2" xfId="542" xr:uid="{00000000-0005-0000-0000-000046000000}"/>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6" xfId="12157" xr:uid="{26003946-C610-43EB-A611-2E692DFA0424}"/>
    <cellStyle name="20% - Accent4 2 3 6 2" xfId="30084" xr:uid="{4E4B537A-DF8F-44A3-8331-1A487C1D89F7}"/>
    <cellStyle name="20% - Accent4 2 3 6 3" xfId="42029" xr:uid="{4EE50701-5075-4354-BC10-8998BE34355B}"/>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2" xfId="658" xr:uid="{00000000-0005-0000-0000-000046000000}"/>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6" xfId="12273" xr:uid="{ED907F15-F8D1-4A37-8D31-D086BD4EC4A0}"/>
    <cellStyle name="20% - Accent4 2 4 6 2" xfId="30200" xr:uid="{0D450401-E57C-47B9-ABA6-4FDEE1D6AEB4}"/>
    <cellStyle name="20% - Accent4 2 4 6 3" xfId="42145" xr:uid="{3CE8B7F9-FBCC-4453-9937-8F42F1C7F194}"/>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5" xfId="12389" xr:uid="{840DF179-6C61-47FF-951D-357DE271D88C}"/>
    <cellStyle name="20% - Accent4 2 5 5 2" xfId="30316" xr:uid="{DE658286-C441-41EE-AED1-E9D381DA10EF}"/>
    <cellStyle name="20% - Accent4 2 5 5 3" xfId="42261" xr:uid="{0816358D-99C1-4E3B-A510-E456B27771BE}"/>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4" xfId="12763" xr:uid="{8EBC1965-5984-4738-A27F-F19C491B167B}"/>
    <cellStyle name="20% - Accent4 2 6 4 2" xfId="30690" xr:uid="{FADD4826-B5CB-4BAA-B759-9863B037BFDF}"/>
    <cellStyle name="20% - Accent4 2 6 4 3" xfId="42635" xr:uid="{C620EB72-77E1-4DE6-B0B0-8785C10BA2B5}"/>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3" xfId="13485" xr:uid="{B032BAA4-EDCC-4C76-A12B-73FD48444096}"/>
    <cellStyle name="20% - Accent4 2 7 3 2" xfId="31412" xr:uid="{318DA337-3092-4D0F-BCDC-5709C8FBD51C}"/>
    <cellStyle name="20% - Accent4 2 7 3 3" xfId="43357" xr:uid="{71A22142-DB21-4736-B2CD-3FE7CDFEA2B8}"/>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9" xfId="12041" xr:uid="{CA07FD5C-064A-40E6-A764-2B794AFBCA04}"/>
    <cellStyle name="20% - Accent4 2 9 2" xfId="29968" xr:uid="{A1D12E46-09D0-4B61-9745-636909C46E62}"/>
    <cellStyle name="20% - Accent4 2 9 3" xfId="41913" xr:uid="{4B833918-6584-4305-A5D0-DC6D7DBEEAC3}"/>
    <cellStyle name="20% - Accent4 20" xfId="23945" xr:uid="{E5C7616D-4D57-4D2E-ADFE-EBE3BDB8F6A9}"/>
    <cellStyle name="20% - Accent4 21" xfId="35893" xr:uid="{B04EBE76-31BE-4EFE-85A4-B58F8FB895E3}"/>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2" xfId="221" xr:uid="{00000000-0005-0000-0000-000064000000}"/>
    <cellStyle name="20% - Accent4 3 2 10" xfId="36073" xr:uid="{5FB4643E-3260-4CDB-BDF5-F3CC656CEFFB}"/>
    <cellStyle name="20% - Accent4 3 2 2" xfId="569" xr:uid="{00000000-0005-0000-0000-000064000000}"/>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6" xfId="12184" xr:uid="{AC0B930E-6F62-41A5-8A50-6FC031EBBE3E}"/>
    <cellStyle name="20% - Accent4 3 2 6 2" xfId="30111" xr:uid="{D79E29B8-9E64-4B3C-8678-91963EE3D8A3}"/>
    <cellStyle name="20% - Accent4 3 2 6 3" xfId="42056" xr:uid="{85E71F3A-0015-47FC-AC5E-8CA978FE76D1}"/>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2" xfId="685" xr:uid="{00000000-0005-0000-0000-000064000000}"/>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6" xfId="12300" xr:uid="{DD0F334A-D273-4781-9BB3-D3F3C8901691}"/>
    <cellStyle name="20% - Accent4 3 3 6 2" xfId="30227" xr:uid="{856E5FDC-C372-4F9E-A5A3-2BA0226B80E4}"/>
    <cellStyle name="20% - Accent4 3 3 6 3" xfId="42172" xr:uid="{86E67715-458D-4C52-93F7-EF3D9EB08018}"/>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5" xfId="12416" xr:uid="{02820EB5-461A-4E3A-9D8E-0B818EA569C4}"/>
    <cellStyle name="20% - Accent4 3 4 5 2" xfId="30343" xr:uid="{F8ECE702-E999-4095-A42E-F91C34725ABA}"/>
    <cellStyle name="20% - Accent4 3 4 5 3" xfId="42288" xr:uid="{055374A6-1F3F-458A-9E32-0940EF382607}"/>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4" xfId="12790" xr:uid="{AD60478F-0563-44A8-9663-EC74E1E8914A}"/>
    <cellStyle name="20% - Accent4 3 5 4 2" xfId="30717" xr:uid="{FE949B68-467A-439D-8577-C88F829336F6}"/>
    <cellStyle name="20% - Accent4 3 5 4 3" xfId="42662" xr:uid="{40EEBD2D-6F04-4652-A64E-8EAFCE4E6B9E}"/>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3" xfId="13512" xr:uid="{D5A1A85A-7406-4A3E-A5FC-4DF352BC0AE9}"/>
    <cellStyle name="20% - Accent4 3 6 3 2" xfId="31439" xr:uid="{FF743FCB-2EFE-4971-8B44-A40FF4B48A19}"/>
    <cellStyle name="20% - Accent4 3 6 3 3" xfId="43384" xr:uid="{ADEAB072-A297-4B44-B900-12224FF4AA64}"/>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8" xfId="12068" xr:uid="{9868D5A8-E1A8-4103-89A5-53BF820EACCA}"/>
    <cellStyle name="20% - Accent4 3 8 2" xfId="29995" xr:uid="{DD033213-AECF-4D4B-9E64-5DD3E1F46DFB}"/>
    <cellStyle name="20% - Accent4 3 8 3" xfId="41940" xr:uid="{446EFA2B-B912-40B8-A174-3E74B7E65F63}"/>
    <cellStyle name="20% - Accent4 3 9" xfId="18027" xr:uid="{94D6C1F1-ABE4-4171-8FEC-F5AC6C4D6409}"/>
    <cellStyle name="20% - Accent4 4" xfId="163" xr:uid="{00000000-0005-0000-0000-0000A4000000}"/>
    <cellStyle name="20% - Accent4 4 10" xfId="36015" xr:uid="{C85055D0-4238-4BDB-AB08-7A16450BC3F0}"/>
    <cellStyle name="20% - Accent4 4 2" xfId="511" xr:uid="{00000000-0005-0000-0000-0000A4000000}"/>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5" xfId="12474" xr:uid="{C05F56EB-8E48-4941-83DC-8535942309A6}"/>
    <cellStyle name="20% - Accent4 4 2 5 2" xfId="30401" xr:uid="{7AE72C35-12A6-4FBB-A1EE-0464FEA53263}"/>
    <cellStyle name="20% - Accent4 4 2 5 3" xfId="42346" xr:uid="{CBE600C2-EFE7-4EF4-893C-D0BEBAB5CE2A}"/>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4" xfId="12848" xr:uid="{210D5130-79F6-4660-82FF-AD87E07B9D46}"/>
    <cellStyle name="20% - Accent4 4 3 4 2" xfId="30775" xr:uid="{BC0E4F89-E680-4868-BA98-8B662A00A0DD}"/>
    <cellStyle name="20% - Accent4 4 3 4 3" xfId="42720" xr:uid="{3235105F-090F-480B-B3C0-AD65FA8DAD59}"/>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3" xfId="13570" xr:uid="{3ECA7BAF-C926-4E90-B0E7-05E7A1469AB4}"/>
    <cellStyle name="20% - Accent4 4 4 3 2" xfId="31497" xr:uid="{C3CA2A91-6ED9-49E1-8790-D59A994CCF10}"/>
    <cellStyle name="20% - Accent4 4 4 3 3" xfId="43442" xr:uid="{1EC9CC91-CEB5-424F-986D-5B46B3E6988D}"/>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6" xfId="12126" xr:uid="{EE7E0381-0C02-43A3-A144-3D09AAE8B0C2}"/>
    <cellStyle name="20% - Accent4 4 6 2" xfId="30053" xr:uid="{D27A2812-E94B-496C-8A42-661DF481509E}"/>
    <cellStyle name="20% - Accent4 4 6 3" xfId="41998" xr:uid="{15C0FD2B-2A77-4422-B451-9DEDBAD18B7E}"/>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2" xfId="627" xr:uid="{00000000-0005-0000-0000-000018010000}"/>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5" xfId="12590" xr:uid="{9E582E05-39BD-4624-93B4-BFBB60DD1AC5}"/>
    <cellStyle name="20% - Accent4 5 2 5 2" xfId="30517" xr:uid="{C58AD441-7D3D-427B-BC26-AF6D8E9B4F50}"/>
    <cellStyle name="20% - Accent4 5 2 5 3" xfId="42462" xr:uid="{41582637-4952-46D1-B8CA-F9AFF9905619}"/>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4" xfId="12964" xr:uid="{51AB572C-2402-4F8C-A0D5-C393F71B7E0A}"/>
    <cellStyle name="20% - Accent4 5 3 4 2" xfId="30891" xr:uid="{5306D829-3697-4B58-8F22-EAC1D80C6565}"/>
    <cellStyle name="20% - Accent4 5 3 4 3" xfId="42836" xr:uid="{D804D571-42D0-49FF-86C8-3F9E35D660C1}"/>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3" xfId="13686" xr:uid="{5701F00F-1959-4D0D-9D6A-33DCBDF80A2A}"/>
    <cellStyle name="20% - Accent4 5 4 3 2" xfId="31613" xr:uid="{89BFA208-5DDB-4505-8243-27D79C52E6AC}"/>
    <cellStyle name="20% - Accent4 5 4 3 3" xfId="43558" xr:uid="{28E072B5-04A1-43AB-9257-C879B6526C13}"/>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6" xfId="12242" xr:uid="{BE8E2A76-6DF1-4CD2-AC5F-FB9C336EB3DA}"/>
    <cellStyle name="20% - Accent4 5 6 2" xfId="30169" xr:uid="{B7A75B56-7E05-488B-90EA-844DE9AAD61F}"/>
    <cellStyle name="20% - Accent4 5 6 3" xfId="42114" xr:uid="{81105C02-44E8-4978-92AE-12B2FD9E8FBF}"/>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4" xfId="13080" xr:uid="{4AC52827-7595-44BE-BD1E-367AC19D0C46}"/>
    <cellStyle name="20% - Accent4 6 2 4 2" xfId="31007" xr:uid="{9C2FBBCF-AF35-41EF-9D20-8B5C83FE6E90}"/>
    <cellStyle name="20% - Accent4 6 2 4 3" xfId="42952" xr:uid="{69F68D0F-6F63-422A-B1E1-BD49D57FC404}"/>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3" xfId="13802" xr:uid="{29F0F62E-BF9C-4A28-9476-F5FC67667E52}"/>
    <cellStyle name="20% - Accent4 6 3 3 2" xfId="31729" xr:uid="{597861D5-6289-46B3-AF75-3E8803137126}"/>
    <cellStyle name="20% - Accent4 6 3 3 3" xfId="43674" xr:uid="{DA729F18-BD8A-4C0A-B7A7-1199A9B8711E}"/>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5" xfId="12358" xr:uid="{8D52E8C7-3D7E-4A06-9C76-42DF4407ADA1}"/>
    <cellStyle name="20% - Accent4 6 5 2" xfId="30285" xr:uid="{1E2BA3E8-AE32-432C-84C8-8C881F99EA3D}"/>
    <cellStyle name="20% - Accent4 6 5 3" xfId="42230" xr:uid="{3BF60286-AE64-4EB4-9C23-9C09C2390B2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4" xfId="13430" xr:uid="{AB2B0478-CA86-47A4-8E02-04DCF7AF1A93}"/>
    <cellStyle name="20% - Accent4 7 2 4 2" xfId="31357" xr:uid="{4DA7022D-1DD7-4BF9-9F6A-C0C1FB2F93AD}"/>
    <cellStyle name="20% - Accent4 7 2 4 3" xfId="43302" xr:uid="{C87E1CE8-7924-4185-99B6-58426F425A62}"/>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3" xfId="14152" xr:uid="{54CA44F5-36F3-448E-A6E1-061CE59303CB}"/>
    <cellStyle name="20% - Accent4 7 3 3 2" xfId="32079" xr:uid="{4C52ADA3-9FF7-44E9-BF1A-CD734DC702C0}"/>
    <cellStyle name="20% - Accent4 7 3 3 3" xfId="44024" xr:uid="{46A81488-E8D9-4F61-BBDB-48BE6980DD36}"/>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5" xfId="12708" xr:uid="{07805527-9A23-4DA6-A8D7-408734355BB3}"/>
    <cellStyle name="20% - Accent4 7 5 2" xfId="30635" xr:uid="{95F76062-4E56-429D-B4FA-520DCB2AA71C}"/>
    <cellStyle name="20% - Accent4 7 5 3" xfId="42580" xr:uid="{114B70E8-2FA6-4B4B-8718-4ED814888798}"/>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3" xfId="14176" xr:uid="{F912DFC9-5F89-467B-8AB7-274481995CE1}"/>
    <cellStyle name="20% - Accent4 8 2 3 2" xfId="32103" xr:uid="{845C826F-CD95-48B8-91D6-44D2626BAF48}"/>
    <cellStyle name="20% - Accent4 8 2 3 3" xfId="44048" xr:uid="{93844452-37B3-468F-9FEB-06B9C8B97A85}"/>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4" xfId="12732" xr:uid="{B3174414-56AA-41FC-B5B5-257379AA477D}"/>
    <cellStyle name="20% - Accent4 8 4 2" xfId="30659" xr:uid="{C0ED9417-70D4-47AD-ADC3-54C7EB413CDF}"/>
    <cellStyle name="20% - Accent4 8 4 3" xfId="42604" xr:uid="{E8DEF703-4D95-4124-B156-95C5BCA01126}"/>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3" xfId="13454" xr:uid="{BB67E8BD-84C0-4A6A-9AF4-F8B19D4ADBD2}"/>
    <cellStyle name="20% - Accent4 9 3 2" xfId="31381" xr:uid="{6189EEA3-A6C2-40AD-B161-E5285AEE354E}"/>
    <cellStyle name="20% - Accent4 9 3 3" xfId="43326" xr:uid="{9BF0B784-0055-40D0-8B6A-D3FF70488122}"/>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3" xfId="14901" xr:uid="{0BE1F8AA-7487-4802-99A9-84987E631DC5}"/>
    <cellStyle name="20% - Accent5 10 3 2" xfId="32828" xr:uid="{DE5737F6-AD2F-432C-839D-9E3DFC698613}"/>
    <cellStyle name="20% - Accent5 10 3 3" xfId="44773" xr:uid="{4835063A-6CB6-443D-A99A-70CE52909267}"/>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3" xfId="14934" xr:uid="{CABB1AE4-AF03-4EEF-AA45-A0BDFA7F0943}"/>
    <cellStyle name="20% - Accent5 11 3 2" xfId="32861" xr:uid="{425CEF72-62B4-4234-9440-4F45F7E4E3EB}"/>
    <cellStyle name="20% - Accent5 11 3 3" xfId="44806" xr:uid="{6054A1C0-2EC0-4CB7-AB27-7DC9D95F2029}"/>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3" xfId="14955" xr:uid="{3EF4CDA9-43C4-46E6-AA68-D8769F8A9E27}"/>
    <cellStyle name="20% - Accent5 12 3 2" xfId="32882" xr:uid="{88A80D3A-41E2-4878-AC59-5DCDEA617F88}"/>
    <cellStyle name="20% - Accent5 12 3 3" xfId="44827" xr:uid="{95A4FB4E-8462-41DD-AAD5-8B6721FB1114}"/>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6" xfId="12011" xr:uid="{E4532863-2F30-4D01-84F1-AA4CDE46C6E9}"/>
    <cellStyle name="20% - Accent5 16 2" xfId="29938" xr:uid="{AD3EF38C-9A9D-4EB9-BAE2-18BB66580B5A}"/>
    <cellStyle name="20% - Accent5 16 3" xfId="41883" xr:uid="{9230AD34-9817-4A2E-A210-D51FF7843C57}"/>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2" xfId="255" xr:uid="{00000000-0005-0000-0000-000047000000}"/>
    <cellStyle name="20% - Accent5 2 2 2 10" xfId="36107" xr:uid="{68C8CFE3-18AD-458B-BE98-4CA4DA9EC429}"/>
    <cellStyle name="20% - Accent5 2 2 2 2" xfId="603" xr:uid="{00000000-0005-0000-0000-000047000000}"/>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2" xfId="719" xr:uid="{00000000-0005-0000-0000-000047000000}"/>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8" xfId="12102" xr:uid="{B64FD939-93F6-422E-8BCB-37E655422B3A}"/>
    <cellStyle name="20% - Accent5 2 2 8 2" xfId="30029" xr:uid="{FB5FFB5D-1B74-4A96-93EB-AC44F2912E1D}"/>
    <cellStyle name="20% - Accent5 2 2 8 3" xfId="41974" xr:uid="{B23AF949-5A47-49E0-A4EE-76EFB3EE25B4}"/>
    <cellStyle name="20% - Accent5 2 2 9" xfId="18061" xr:uid="{90DCFA70-205D-417D-AAA6-362556E8F910}"/>
    <cellStyle name="20% - Accent5 2 3" xfId="197" xr:uid="{00000000-0005-0000-0000-000047000000}"/>
    <cellStyle name="20% - Accent5 2 3 10" xfId="36049" xr:uid="{7B6BE102-7851-4BB1-B0F4-AEA25607CF66}"/>
    <cellStyle name="20% - Accent5 2 3 2" xfId="545" xr:uid="{00000000-0005-0000-0000-000047000000}"/>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6" xfId="12160" xr:uid="{D8363980-DCFD-470C-A07F-170C9FE6AA1F}"/>
    <cellStyle name="20% - Accent5 2 3 6 2" xfId="30087" xr:uid="{35224DCD-E59F-4BB9-BB36-4C7F8ADBE52A}"/>
    <cellStyle name="20% - Accent5 2 3 6 3" xfId="42032" xr:uid="{362CE73E-9A3C-4A3E-97B6-53E70D7AE4EA}"/>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2" xfId="661" xr:uid="{00000000-0005-0000-0000-000047000000}"/>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6" xfId="12276" xr:uid="{C309BF7C-706A-45D7-8C2D-897882E47D13}"/>
    <cellStyle name="20% - Accent5 2 4 6 2" xfId="30203" xr:uid="{4756E908-3B8D-4C13-A5DD-DC0E573B620A}"/>
    <cellStyle name="20% - Accent5 2 4 6 3" xfId="42148" xr:uid="{31DA9A8D-7FE7-4AF8-A553-DC3D447AA803}"/>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5" xfId="12392" xr:uid="{A852511C-4E83-4FF0-A530-A79D16BF8E71}"/>
    <cellStyle name="20% - Accent5 2 5 5 2" xfId="30319" xr:uid="{8E7BFA0E-E462-4D84-BD07-AAA98233774F}"/>
    <cellStyle name="20% - Accent5 2 5 5 3" xfId="42264" xr:uid="{68DC6AC0-75BF-42A0-A81E-78844D8DA7E3}"/>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4" xfId="12766" xr:uid="{22530512-C1FD-44DD-8FF7-C46C5663483C}"/>
    <cellStyle name="20% - Accent5 2 6 4 2" xfId="30693" xr:uid="{00E13DDE-1353-49B6-B58D-50590245B9A2}"/>
    <cellStyle name="20% - Accent5 2 6 4 3" xfId="42638" xr:uid="{65112B97-7A8F-4586-8A25-8AB977A9AE5D}"/>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3" xfId="13488" xr:uid="{C7A9082F-AE9D-4C6D-9C09-115B3E92A42B}"/>
    <cellStyle name="20% - Accent5 2 7 3 2" xfId="31415" xr:uid="{C0F3003D-CAB8-494B-B6C0-D274052CA823}"/>
    <cellStyle name="20% - Accent5 2 7 3 3" xfId="43360" xr:uid="{BA29BBE4-9768-4A99-8413-2A32610895B8}"/>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9" xfId="12044" xr:uid="{955C36A3-4176-415B-9E17-8101EF86D878}"/>
    <cellStyle name="20% - Accent5 2 9 2" xfId="29971" xr:uid="{1F053E44-9B71-4A9C-BDB9-1B68E2B1B5C9}"/>
    <cellStyle name="20% - Accent5 2 9 3" xfId="41916" xr:uid="{B1355BAC-1E87-425B-8682-17EAFB36CA9F}"/>
    <cellStyle name="20% - Accent5 20" xfId="23948" xr:uid="{F275C4FD-8FEF-453E-8E00-010ECC1D80C5}"/>
    <cellStyle name="20% - Accent5 21" xfId="35896" xr:uid="{A2046D69-B0B6-4924-993E-BDCD790A6AC7}"/>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2" xfId="224" xr:uid="{00000000-0005-0000-0000-000066000000}"/>
    <cellStyle name="20% - Accent5 3 2 10" xfId="36076" xr:uid="{2EB683FC-F79E-478B-8DF9-8FC49C4818D2}"/>
    <cellStyle name="20% - Accent5 3 2 2" xfId="572" xr:uid="{00000000-0005-0000-0000-000066000000}"/>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6" xfId="12187" xr:uid="{B2D40C4F-FDD7-4EFE-B1B0-E249EE9DD7A3}"/>
    <cellStyle name="20% - Accent5 3 2 6 2" xfId="30114" xr:uid="{AB157982-183E-4F0A-940A-86340BF86774}"/>
    <cellStyle name="20% - Accent5 3 2 6 3" xfId="42059" xr:uid="{30E8B2DF-72CB-438E-8596-CA77F95D3A3D}"/>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2" xfId="688" xr:uid="{00000000-0005-0000-0000-000066000000}"/>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6" xfId="12303" xr:uid="{7107B502-6C5D-4846-AF85-32780F6428A5}"/>
    <cellStyle name="20% - Accent5 3 3 6 2" xfId="30230" xr:uid="{2694691A-3719-4532-9C8D-B932E16ADFC3}"/>
    <cellStyle name="20% - Accent5 3 3 6 3" xfId="42175" xr:uid="{541BA118-23B5-4C68-8E91-F4005AE21ADA}"/>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5" xfId="12419" xr:uid="{7FC6561A-9384-481F-BB3C-8DEA6713AACC}"/>
    <cellStyle name="20% - Accent5 3 4 5 2" xfId="30346" xr:uid="{0667BA84-3236-4E1D-B892-98574DDBF007}"/>
    <cellStyle name="20% - Accent5 3 4 5 3" xfId="42291" xr:uid="{A76DF090-D1E1-4B07-933F-AEB83D5F93EB}"/>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4" xfId="12793" xr:uid="{31821CF0-7570-419F-AEED-51BDAEE9C59A}"/>
    <cellStyle name="20% - Accent5 3 5 4 2" xfId="30720" xr:uid="{2C2FFA43-B775-42A3-8F21-24D3CFCCE6C7}"/>
    <cellStyle name="20% - Accent5 3 5 4 3" xfId="42665" xr:uid="{B621F7EB-68DE-48A1-9B56-392B5265A810}"/>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3" xfId="13515" xr:uid="{C1DBB2C5-242E-41CA-B226-1859DF565012}"/>
    <cellStyle name="20% - Accent5 3 6 3 2" xfId="31442" xr:uid="{E66CB68E-E13B-4FBF-8496-0833268C8E0D}"/>
    <cellStyle name="20% - Accent5 3 6 3 3" xfId="43387" xr:uid="{34FA984C-0872-43D2-85BD-0F2762FBE9FF}"/>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8" xfId="12071" xr:uid="{B8F657FC-AA82-474B-8168-A8A1FC9AC88E}"/>
    <cellStyle name="20% - Accent5 3 8 2" xfId="29998" xr:uid="{BBB48491-40FA-4309-8A6C-5CD320B5A3A7}"/>
    <cellStyle name="20% - Accent5 3 8 3" xfId="41943" xr:uid="{9EA63629-22BD-43D7-A7DD-9C73A0189EB2}"/>
    <cellStyle name="20% - Accent5 3 9" xfId="18030" xr:uid="{AF9BDE7E-B4C4-47A2-B265-FE6D9AD4F8FE}"/>
    <cellStyle name="20% - Accent5 4" xfId="166" xr:uid="{00000000-0005-0000-0000-0000A8000000}"/>
    <cellStyle name="20% - Accent5 4 10" xfId="36018" xr:uid="{455BAA37-D66C-4CA2-BAD9-0240C17FD20F}"/>
    <cellStyle name="20% - Accent5 4 2" xfId="514" xr:uid="{00000000-0005-0000-0000-0000A8000000}"/>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5" xfId="12477" xr:uid="{C170FEFF-0C3D-4918-A008-A0C8994BECD4}"/>
    <cellStyle name="20% - Accent5 4 2 5 2" xfId="30404" xr:uid="{C53CA5D9-6761-472B-AEC9-804CBABE728B}"/>
    <cellStyle name="20% - Accent5 4 2 5 3" xfId="42349" xr:uid="{A3DE91D8-E790-4F1C-9478-3FAFF6CCB09F}"/>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4" xfId="12851" xr:uid="{C0F1A283-9873-47D5-8B75-609792774910}"/>
    <cellStyle name="20% - Accent5 4 3 4 2" xfId="30778" xr:uid="{FCBCE0F2-A361-4887-BB58-1B9F73CE32B8}"/>
    <cellStyle name="20% - Accent5 4 3 4 3" xfId="42723" xr:uid="{65CAF703-4D72-4979-A877-1F853CFA783F}"/>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3" xfId="13573" xr:uid="{B9A7C32D-A3EA-4CA2-B803-EBC87E895916}"/>
    <cellStyle name="20% - Accent5 4 4 3 2" xfId="31500" xr:uid="{A7790EA7-5F5E-41E1-B5E8-6F5ACA38DD6C}"/>
    <cellStyle name="20% - Accent5 4 4 3 3" xfId="43445" xr:uid="{25E9E72B-7FA4-45E9-8931-0B6F67846070}"/>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6" xfId="12129" xr:uid="{DC4C2775-C5E6-433B-ACC6-C08DD036F442}"/>
    <cellStyle name="20% - Accent5 4 6 2" xfId="30056" xr:uid="{71914295-67A3-4F1E-9D7A-416FA90CB08D}"/>
    <cellStyle name="20% - Accent5 4 6 3" xfId="42001" xr:uid="{4A0773EB-78F0-4E75-A3F4-CFE7ACDB10CC}"/>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2" xfId="630" xr:uid="{00000000-0005-0000-0000-00001C010000}"/>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5" xfId="12593" xr:uid="{28A6F534-3299-44A7-A4B7-E7605D6FDFAD}"/>
    <cellStyle name="20% - Accent5 5 2 5 2" xfId="30520" xr:uid="{548D8B0F-9EE7-4FDE-A5F7-DFFEE1E79FCD}"/>
    <cellStyle name="20% - Accent5 5 2 5 3" xfId="42465" xr:uid="{17F1B603-61D7-4320-BD5C-5F0F80DEF842}"/>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4" xfId="12967" xr:uid="{CAFCFE6C-3231-4621-B721-4E54972FAEAB}"/>
    <cellStyle name="20% - Accent5 5 3 4 2" xfId="30894" xr:uid="{F818AF7E-60EE-4A3C-B1AB-364A2A2BA98C}"/>
    <cellStyle name="20% - Accent5 5 3 4 3" xfId="42839" xr:uid="{8D9E1731-5A2A-437A-8623-9B56443E072A}"/>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3" xfId="13689" xr:uid="{D3A03CB4-480F-4839-94AD-413814EEA227}"/>
    <cellStyle name="20% - Accent5 5 4 3 2" xfId="31616" xr:uid="{D748CE8F-C792-4562-A38F-7DAA7569F1C6}"/>
    <cellStyle name="20% - Accent5 5 4 3 3" xfId="43561" xr:uid="{C1EE29BD-5CF9-43C6-994B-74E6CD47FE24}"/>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6" xfId="12245" xr:uid="{4FE6A41D-22EA-4B2F-9B0E-9121D8056694}"/>
    <cellStyle name="20% - Accent5 5 6 2" xfId="30172" xr:uid="{983C7A8E-A906-4CF6-B113-258279DA66C6}"/>
    <cellStyle name="20% - Accent5 5 6 3" xfId="42117" xr:uid="{881855F0-5802-4AB8-9AB5-93887C251B60}"/>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4" xfId="13083" xr:uid="{B19DC3F6-7A99-4111-8FD3-D2DF958AEDCF}"/>
    <cellStyle name="20% - Accent5 6 2 4 2" xfId="31010" xr:uid="{61A0619C-BC14-4EA3-B7BE-F456D828B2E1}"/>
    <cellStyle name="20% - Accent5 6 2 4 3" xfId="42955" xr:uid="{E247B369-75E4-4462-8424-FD2445E78BEF}"/>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3" xfId="13805" xr:uid="{20410A9E-8D7D-4466-A884-09409BEDABE5}"/>
    <cellStyle name="20% - Accent5 6 3 3 2" xfId="31732" xr:uid="{4E8B6F96-BFF6-4E38-995C-BB9C9819F913}"/>
    <cellStyle name="20% - Accent5 6 3 3 3" xfId="43677" xr:uid="{A192279E-80AA-4240-BE1B-F2FC433AE51A}"/>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5" xfId="12361" xr:uid="{875D7BFC-BAA8-4C73-BFBC-70F5BD9C505E}"/>
    <cellStyle name="20% - Accent5 6 5 2" xfId="30288" xr:uid="{4F65E8B6-BDB0-418F-968C-F5321DB5B49C}"/>
    <cellStyle name="20% - Accent5 6 5 3" xfId="42233" xr:uid="{90564AD5-4227-4D5C-BAC3-9FFBD2845627}"/>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4" xfId="13433" xr:uid="{23A37F74-035B-4A04-B5D9-27698E15DE5F}"/>
    <cellStyle name="20% - Accent5 7 2 4 2" xfId="31360" xr:uid="{0C147BB7-4D03-4E8F-B23E-882EF70DA653}"/>
    <cellStyle name="20% - Accent5 7 2 4 3" xfId="43305" xr:uid="{7F4BD988-640B-4E49-BBE1-62D659F29DA1}"/>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3" xfId="14155" xr:uid="{36A972C8-625C-48F3-BF5C-2FF10D2A1C3E}"/>
    <cellStyle name="20% - Accent5 7 3 3 2" xfId="32082" xr:uid="{55E568CD-92D4-4211-84B3-6703036EDA96}"/>
    <cellStyle name="20% - Accent5 7 3 3 3" xfId="44027" xr:uid="{A6595A7B-09A8-4666-AC8A-553316641354}"/>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5" xfId="12711" xr:uid="{D93DDD84-359E-4AFF-B507-D1E3DA547D5F}"/>
    <cellStyle name="20% - Accent5 7 5 2" xfId="30638" xr:uid="{0780B621-772D-460E-A1D6-D298B64123AB}"/>
    <cellStyle name="20% - Accent5 7 5 3" xfId="42583" xr:uid="{9B59B6FC-93AB-4E18-8B37-7928F7E789EC}"/>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3" xfId="14179" xr:uid="{04D023C2-4BAB-47AD-91A9-FCF0C3C48489}"/>
    <cellStyle name="20% - Accent5 8 2 3 2" xfId="32106" xr:uid="{1E130184-81BE-429E-B3E7-9FDD266F3662}"/>
    <cellStyle name="20% - Accent5 8 2 3 3" xfId="44051" xr:uid="{6BD9B910-266B-4F54-AC50-31AB82D9C084}"/>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4" xfId="12735" xr:uid="{B76698CC-7289-4EBF-9609-21FFD451F8DB}"/>
    <cellStyle name="20% - Accent5 8 4 2" xfId="30662" xr:uid="{4C64FD0F-BBC1-412A-A68C-73A0D04B8071}"/>
    <cellStyle name="20% - Accent5 8 4 3" xfId="42607" xr:uid="{61B7A746-B7C1-4770-9F8B-067AAAE6D0E8}"/>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3" xfId="13457" xr:uid="{FFE8FE51-4489-4F56-983A-77F8B6501513}"/>
    <cellStyle name="20% - Accent5 9 3 2" xfId="31384" xr:uid="{C2E45A0D-430A-446B-8AC0-8BE425420E69}"/>
    <cellStyle name="20% - Accent5 9 3 3" xfId="43329" xr:uid="{E3737069-DDE2-4734-A86A-558DD561B62D}"/>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3" xfId="14904" xr:uid="{DBD0A3B6-3250-4823-8DDE-49EF67D6444F}"/>
    <cellStyle name="20% - Accent6 10 3 2" xfId="32831" xr:uid="{8F1B5E65-088A-46DE-9BCC-053BC6641145}"/>
    <cellStyle name="20% - Accent6 10 3 3" xfId="44776" xr:uid="{E9EF5D6F-3D3F-4FBD-9171-F014306A28CB}"/>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3" xfId="14937" xr:uid="{BE185AB3-FE51-467B-AF3E-7FDA046131FB}"/>
    <cellStyle name="20% - Accent6 11 3 2" xfId="32864" xr:uid="{1143FBD1-EC6B-4CB5-A4C1-44A27372611A}"/>
    <cellStyle name="20% - Accent6 11 3 3" xfId="44809" xr:uid="{C7008512-0D7A-4EFC-A012-9B98F9C7E382}"/>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3" xfId="14958" xr:uid="{92756712-4B48-46D7-A6C9-C4348EE6B42C}"/>
    <cellStyle name="20% - Accent6 12 3 2" xfId="32885" xr:uid="{3B9FC688-6F2F-47E6-9402-0379366EBDEA}"/>
    <cellStyle name="20% - Accent6 12 3 3" xfId="44830" xr:uid="{0F9D01F8-B02E-4F6C-8BF5-C2026B5EBA62}"/>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6" xfId="12014" xr:uid="{D39E2A74-04BC-4AC8-AEA1-76F75D530A36}"/>
    <cellStyle name="20% - Accent6 16 2" xfId="29941" xr:uid="{C8A187E3-46BD-4A90-9C2B-CD8B3EC40841}"/>
    <cellStyle name="20% - Accent6 16 3" xfId="41886" xr:uid="{7DB4CD92-99C0-4DFE-B46D-27F3071178EA}"/>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2" xfId="258" xr:uid="{00000000-0005-0000-0000-000048000000}"/>
    <cellStyle name="20% - Accent6 2 2 2 10" xfId="36110" xr:uid="{7D4623F6-F267-43D1-B770-8187AB362B72}"/>
    <cellStyle name="20% - Accent6 2 2 2 2" xfId="606" xr:uid="{00000000-0005-0000-0000-000048000000}"/>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2" xfId="722" xr:uid="{00000000-0005-0000-0000-000048000000}"/>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8" xfId="12105" xr:uid="{5791B655-15ED-4617-900E-B9A72652B815}"/>
    <cellStyle name="20% - Accent6 2 2 8 2" xfId="30032" xr:uid="{DCF6CF97-92E1-4BE0-A5F7-B233FCEF9719}"/>
    <cellStyle name="20% - Accent6 2 2 8 3" xfId="41977" xr:uid="{0CE7F6B1-9671-4A66-9105-53D999A7340D}"/>
    <cellStyle name="20% - Accent6 2 2 9" xfId="18064" xr:uid="{D8283D41-74B0-452F-9256-196EF60592A2}"/>
    <cellStyle name="20% - Accent6 2 3" xfId="200" xr:uid="{00000000-0005-0000-0000-000048000000}"/>
    <cellStyle name="20% - Accent6 2 3 10" xfId="36052" xr:uid="{06059503-5943-49B7-BC9A-938A142F2734}"/>
    <cellStyle name="20% - Accent6 2 3 2" xfId="548" xr:uid="{00000000-0005-0000-0000-000048000000}"/>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6" xfId="12163" xr:uid="{8072AC26-09EA-4329-9E11-1EC5492634CF}"/>
    <cellStyle name="20% - Accent6 2 3 6 2" xfId="30090" xr:uid="{17B7BC43-18BB-4AC6-AE41-432B4C25BA34}"/>
    <cellStyle name="20% - Accent6 2 3 6 3" xfId="42035" xr:uid="{43A99F85-DC2F-4B71-A15B-1DB2954F3EE1}"/>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2" xfId="664" xr:uid="{00000000-0005-0000-0000-000048000000}"/>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6" xfId="12279" xr:uid="{E149F195-F1B7-4E76-9A79-E90939829350}"/>
    <cellStyle name="20% - Accent6 2 4 6 2" xfId="30206" xr:uid="{6CBF67EE-9943-47FC-9659-864A2979A858}"/>
    <cellStyle name="20% - Accent6 2 4 6 3" xfId="42151" xr:uid="{7BF5EFEC-12F6-4D1F-BE65-A714E510EB47}"/>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5" xfId="12395" xr:uid="{23EB41CE-83AE-4018-A715-83ABA8DBFD84}"/>
    <cellStyle name="20% - Accent6 2 5 5 2" xfId="30322" xr:uid="{8E8DC652-1429-4DD9-A0FD-A5F8C121D87D}"/>
    <cellStyle name="20% - Accent6 2 5 5 3" xfId="42267" xr:uid="{99539AEE-0417-44A4-9B39-28B270309983}"/>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4" xfId="12769" xr:uid="{60CA9E19-45C2-4F9F-9AC7-5358D9C37379}"/>
    <cellStyle name="20% - Accent6 2 6 4 2" xfId="30696" xr:uid="{C91466DD-0D09-4037-A540-5C0F4F222F70}"/>
    <cellStyle name="20% - Accent6 2 6 4 3" xfId="42641" xr:uid="{72A21BEE-2132-43BA-9387-31CF26A9CFB0}"/>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3" xfId="13491" xr:uid="{F1753E8F-8934-48DF-8FF9-D23DD67A9A9F}"/>
    <cellStyle name="20% - Accent6 2 7 3 2" xfId="31418" xr:uid="{C0B09B69-13FC-4A19-9A8F-E13A982A14E1}"/>
    <cellStyle name="20% - Accent6 2 7 3 3" xfId="43363" xr:uid="{64EC2FA4-112B-49D1-98F1-2DF1EADF83E2}"/>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9" xfId="12047" xr:uid="{7FCDC34A-4D39-47F1-835E-EC59CFAF23C8}"/>
    <cellStyle name="20% - Accent6 2 9 2" xfId="29974" xr:uid="{3D07BBAB-E3B6-42F2-BB81-3D00FA9BC5F9}"/>
    <cellStyle name="20% - Accent6 2 9 3" xfId="41919" xr:uid="{E19455BB-A238-46E2-B4D6-82635FA81326}"/>
    <cellStyle name="20% - Accent6 20" xfId="23951" xr:uid="{6A753E41-78C0-4E5E-8181-07C134897C38}"/>
    <cellStyle name="20% - Accent6 21" xfId="35899" xr:uid="{17A7461D-2E43-41EB-ABC8-BAEE0994E055}"/>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2" xfId="227" xr:uid="{00000000-0005-0000-0000-000068000000}"/>
    <cellStyle name="20% - Accent6 3 2 10" xfId="36079" xr:uid="{91395F43-7663-42FC-A576-07780A1BEAF3}"/>
    <cellStyle name="20% - Accent6 3 2 2" xfId="575" xr:uid="{00000000-0005-0000-0000-000068000000}"/>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6" xfId="12190" xr:uid="{FD029FFE-6852-4A03-A5FD-B4A7066819AB}"/>
    <cellStyle name="20% - Accent6 3 2 6 2" xfId="30117" xr:uid="{F58A80B2-6537-4671-A711-AC846840343D}"/>
    <cellStyle name="20% - Accent6 3 2 6 3" xfId="42062" xr:uid="{C4B09E46-068A-4BAD-AD2B-C67F77743796}"/>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2" xfId="691" xr:uid="{00000000-0005-0000-0000-000068000000}"/>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6" xfId="12306" xr:uid="{3D63929C-BD34-4C7B-AD33-F990F84E998C}"/>
    <cellStyle name="20% - Accent6 3 3 6 2" xfId="30233" xr:uid="{22AFC222-BD2B-4377-9F47-55A00288D0E3}"/>
    <cellStyle name="20% - Accent6 3 3 6 3" xfId="42178" xr:uid="{1A317184-3F45-4222-8758-420D9085BDF8}"/>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5" xfId="12422" xr:uid="{EB7B5D35-8B89-47F6-BD98-EBB4A7BF0665}"/>
    <cellStyle name="20% - Accent6 3 4 5 2" xfId="30349" xr:uid="{EFACFC32-733C-4882-A26E-462B1A1D0FD8}"/>
    <cellStyle name="20% - Accent6 3 4 5 3" xfId="42294" xr:uid="{02160ED1-1660-402C-BEF0-64BF7B52C7B8}"/>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4" xfId="12796" xr:uid="{5832B2A5-7788-44E1-8DF5-232AFE028A6B}"/>
    <cellStyle name="20% - Accent6 3 5 4 2" xfId="30723" xr:uid="{F47FB89A-860B-4F15-914A-8F34BF437899}"/>
    <cellStyle name="20% - Accent6 3 5 4 3" xfId="42668" xr:uid="{5F54699E-65CB-4505-8C42-39D1A01F5E4C}"/>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3" xfId="13518" xr:uid="{ED4F4573-1FC6-4264-887F-0FA0A4AB67DB}"/>
    <cellStyle name="20% - Accent6 3 6 3 2" xfId="31445" xr:uid="{D0D12F94-84D6-4006-B85D-2EB0ABFF956A}"/>
    <cellStyle name="20% - Accent6 3 6 3 3" xfId="43390" xr:uid="{3BE4E59A-6520-4988-819B-AF454C64C465}"/>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8" xfId="12074" xr:uid="{3705173D-35D5-4B92-9831-4624D0768871}"/>
    <cellStyle name="20% - Accent6 3 8 2" xfId="30001" xr:uid="{53149D6B-26E8-4862-8F03-FA5DA9F6B67D}"/>
    <cellStyle name="20% - Accent6 3 8 3" xfId="41946" xr:uid="{BBAB2CE4-800C-41B6-9273-511020577708}"/>
    <cellStyle name="20% - Accent6 3 9" xfId="18033" xr:uid="{E878F77E-5EFD-4FC0-9C88-C6C33A5411B8}"/>
    <cellStyle name="20% - Accent6 4" xfId="169" xr:uid="{00000000-0005-0000-0000-0000AC000000}"/>
    <cellStyle name="20% - Accent6 4 10" xfId="36021" xr:uid="{9D59F59E-613D-4773-880D-8C2F6D937BE2}"/>
    <cellStyle name="20% - Accent6 4 2" xfId="517" xr:uid="{00000000-0005-0000-0000-0000AC000000}"/>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5" xfId="12480" xr:uid="{D63E8497-F15B-4C1F-8202-A3F93DC3C74B}"/>
    <cellStyle name="20% - Accent6 4 2 5 2" xfId="30407" xr:uid="{47CFA4E1-9913-439E-9169-F4BC76694684}"/>
    <cellStyle name="20% - Accent6 4 2 5 3" xfId="42352" xr:uid="{F86BE273-8C83-40E7-B081-94137797B94B}"/>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4" xfId="12854" xr:uid="{2AB76738-D13C-48C2-871A-97BD98E10533}"/>
    <cellStyle name="20% - Accent6 4 3 4 2" xfId="30781" xr:uid="{38D0F6D1-116D-450D-920F-48F90CF7E555}"/>
    <cellStyle name="20% - Accent6 4 3 4 3" xfId="42726" xr:uid="{7409996D-E4ED-40D7-B04B-C59C41FFF9D8}"/>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3" xfId="13576" xr:uid="{2209C4CF-39CF-490D-8AC4-70D352B1ECFE}"/>
    <cellStyle name="20% - Accent6 4 4 3 2" xfId="31503" xr:uid="{1034EC81-0FBB-4DDD-887D-887C23D29423}"/>
    <cellStyle name="20% - Accent6 4 4 3 3" xfId="43448" xr:uid="{DD17B5D5-59F3-45BE-8027-8E55FEFB6264}"/>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6" xfId="12132" xr:uid="{5D878451-4120-447C-962F-36894508340B}"/>
    <cellStyle name="20% - Accent6 4 6 2" xfId="30059" xr:uid="{C2C8E82E-C7A8-42A0-86B3-5171A9A222A7}"/>
    <cellStyle name="20% - Accent6 4 6 3" xfId="42004" xr:uid="{87412D55-29BD-4F2F-BAD5-97A0513EFE94}"/>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2" xfId="633" xr:uid="{00000000-0005-0000-0000-000020010000}"/>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5" xfId="12596" xr:uid="{3A3C818E-55EA-4C29-81E2-93ACA45B932B}"/>
    <cellStyle name="20% - Accent6 5 2 5 2" xfId="30523" xr:uid="{565A52C6-59C7-4DE0-99E7-A70FCB370E96}"/>
    <cellStyle name="20% - Accent6 5 2 5 3" xfId="42468" xr:uid="{80278FC4-31C5-4C75-98A2-975C67B1A458}"/>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4" xfId="12970" xr:uid="{3281BBDF-D760-4B72-826E-F37CA816FD60}"/>
    <cellStyle name="20% - Accent6 5 3 4 2" xfId="30897" xr:uid="{007C5B2F-3FD3-4C60-83DB-CFC0CF337151}"/>
    <cellStyle name="20% - Accent6 5 3 4 3" xfId="42842" xr:uid="{20A6984B-AB02-4986-84FF-1D037215E4F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3" xfId="13692" xr:uid="{9631A758-4A6A-4E08-BBFB-64B7435C3360}"/>
    <cellStyle name="20% - Accent6 5 4 3 2" xfId="31619" xr:uid="{0B8F1883-B02B-4537-9F77-EE0AB51BD369}"/>
    <cellStyle name="20% - Accent6 5 4 3 3" xfId="43564" xr:uid="{7605831B-2805-4305-8BEC-130C9510A5AD}"/>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6" xfId="12248" xr:uid="{107227E5-30EB-4C9F-A983-03BA0963E58C}"/>
    <cellStyle name="20% - Accent6 5 6 2" xfId="30175" xr:uid="{5B6B8800-3A6D-4875-8E97-F93CA3C17678}"/>
    <cellStyle name="20% - Accent6 5 6 3" xfId="42120" xr:uid="{EAA34807-027B-42D9-B9F0-40568A06B5D1}"/>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4" xfId="13086" xr:uid="{BF6C5A82-FBF7-49F5-9318-0678208410E8}"/>
    <cellStyle name="20% - Accent6 6 2 4 2" xfId="31013" xr:uid="{F334BB80-E15C-43E8-8FD6-6BE77B1CE347}"/>
    <cellStyle name="20% - Accent6 6 2 4 3" xfId="42958" xr:uid="{E5614B28-19B9-4F23-BA1E-A60A1AE0741F}"/>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3" xfId="13808" xr:uid="{AAD72C47-946E-4CDF-980D-3516B36FCFBB}"/>
    <cellStyle name="20% - Accent6 6 3 3 2" xfId="31735" xr:uid="{7B8048C1-B4E7-49D9-9C9A-7118A9D232A4}"/>
    <cellStyle name="20% - Accent6 6 3 3 3" xfId="43680" xr:uid="{2255814A-F4EB-4010-9115-6879118363FD}"/>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5" xfId="12364" xr:uid="{6D67A456-8403-48B9-91DA-C3DA8F0F165D}"/>
    <cellStyle name="20% - Accent6 6 5 2" xfId="30291" xr:uid="{0B6AC37E-0DB1-457D-92BE-56DF7F24F9A0}"/>
    <cellStyle name="20% - Accent6 6 5 3" xfId="42236" xr:uid="{A12B4636-F96F-4138-9DE0-992E59C986D6}"/>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4" xfId="13436" xr:uid="{460CFBF1-A9F1-43E7-A557-7678A9FF264D}"/>
    <cellStyle name="20% - Accent6 7 2 4 2" xfId="31363" xr:uid="{5C3DA5D7-77AE-4846-821E-562F918B9D78}"/>
    <cellStyle name="20% - Accent6 7 2 4 3" xfId="43308" xr:uid="{FBFFF566-742D-4086-9668-1982826ECCBF}"/>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3" xfId="14158" xr:uid="{78C8219F-48B6-4834-AF01-507E6F837EA0}"/>
    <cellStyle name="20% - Accent6 7 3 3 2" xfId="32085" xr:uid="{F287CB5B-17BE-4D1A-8458-9A3C27BA0799}"/>
    <cellStyle name="20% - Accent6 7 3 3 3" xfId="44030" xr:uid="{36736427-D38A-41AA-BC72-E860827CBD78}"/>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5" xfId="12714" xr:uid="{BB196EF0-CCA7-4496-9ED9-11B04B6C2766}"/>
    <cellStyle name="20% - Accent6 7 5 2" xfId="30641" xr:uid="{BB35FD0B-ACE9-466A-9D09-00147F74F3EA}"/>
    <cellStyle name="20% - Accent6 7 5 3" xfId="42586" xr:uid="{20473C1B-2FB2-412A-A81A-D9B46A4D359C}"/>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3" xfId="14182" xr:uid="{69C00213-A1A7-41CF-8276-F583B268C3A9}"/>
    <cellStyle name="20% - Accent6 8 2 3 2" xfId="32109" xr:uid="{DF7FAD7D-010D-46F3-8278-AE64BEB3BDC1}"/>
    <cellStyle name="20% - Accent6 8 2 3 3" xfId="44054" xr:uid="{94EDCFD8-9C1C-405C-BE96-AE744264B2DC}"/>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4" xfId="12738" xr:uid="{4563C53A-93A7-49D4-A59E-D867202C062C}"/>
    <cellStyle name="20% - Accent6 8 4 2" xfId="30665" xr:uid="{51C0C728-D66A-4639-8A20-0A994AC41740}"/>
    <cellStyle name="20% - Accent6 8 4 3" xfId="42610" xr:uid="{BDED8832-E180-4BA9-938F-28ADB98F2F56}"/>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3" xfId="13460" xr:uid="{E40AD4B4-6D59-44B2-8240-C13417450F79}"/>
    <cellStyle name="20% - Accent6 9 3 2" xfId="31387" xr:uid="{3CAE02EB-2CF6-456F-BB4A-2F90B6976A39}"/>
    <cellStyle name="20% - Accent6 9 3 3" xfId="43332" xr:uid="{8DE9CD85-AA5D-4F3B-A4BC-43A545DAB331}"/>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3" xfId="14890" xr:uid="{759C14D1-5BDE-48F4-A888-2FA743CAE398}"/>
    <cellStyle name="40% - Accent1 10 3 2" xfId="32817" xr:uid="{8D313363-B7A2-4751-A599-39F5156387DB}"/>
    <cellStyle name="40% - Accent1 10 3 3" xfId="44762" xr:uid="{328763AA-A544-4B41-A4F5-A7226900493F}"/>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3" xfId="14923" xr:uid="{4FB8DE63-FE1F-4AB4-8E1D-442F378B0215}"/>
    <cellStyle name="40% - Accent1 11 3 2" xfId="32850" xr:uid="{F026FB07-EC99-471B-A9C1-3CCA37947A56}"/>
    <cellStyle name="40% - Accent1 11 3 3" xfId="44795" xr:uid="{03BD592F-666E-46FC-9529-94620169BEF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3" xfId="14944" xr:uid="{A7657B72-C8B1-48DA-A3A4-C9D72D92C1BE}"/>
    <cellStyle name="40% - Accent1 12 3 2" xfId="32871" xr:uid="{91E01CFF-78EA-448C-B270-8A84EECA0546}"/>
    <cellStyle name="40% - Accent1 12 3 3" xfId="44816" xr:uid="{319B5AA2-F2D5-4882-8C4C-2778C143ED70}"/>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6" xfId="11998" xr:uid="{2C2C7FEA-9BD4-40A7-BAAD-F67BB743BDCE}"/>
    <cellStyle name="40% - Accent1 16 2" xfId="29925" xr:uid="{8EE22179-CDD6-4654-A3D5-1ABEC0C33946}"/>
    <cellStyle name="40% - Accent1 16 3" xfId="41870" xr:uid="{567D675B-022B-4FF5-9ED3-9D7590CFBE0F}"/>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2" xfId="244" xr:uid="{00000000-0005-0000-0000-000049000000}"/>
    <cellStyle name="40% - Accent1 2 2 2 10" xfId="36096" xr:uid="{171FEF43-4096-4F9F-BC80-F21A5712F8E5}"/>
    <cellStyle name="40% - Accent1 2 2 2 2" xfId="592" xr:uid="{00000000-0005-0000-0000-000049000000}"/>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2" xfId="708" xr:uid="{00000000-0005-0000-0000-000049000000}"/>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8" xfId="12091" xr:uid="{B663A4B2-40FF-4F15-BD12-22B6164C118D}"/>
    <cellStyle name="40% - Accent1 2 2 8 2" xfId="30018" xr:uid="{C30F2EB1-8FC0-463A-B6A4-4E63DC38A11A}"/>
    <cellStyle name="40% - Accent1 2 2 8 3" xfId="41963" xr:uid="{7940E856-2AEB-4203-B0BB-6DE622A867C0}"/>
    <cellStyle name="40% - Accent1 2 2 9" xfId="18050" xr:uid="{6BD78C39-1921-41B4-A409-E983B2227E1B}"/>
    <cellStyle name="40% - Accent1 2 3" xfId="186" xr:uid="{00000000-0005-0000-0000-000049000000}"/>
    <cellStyle name="40% - Accent1 2 3 10" xfId="36038" xr:uid="{4709B156-B42A-4AD6-B9F9-307C521A333C}"/>
    <cellStyle name="40% - Accent1 2 3 2" xfId="534" xr:uid="{00000000-0005-0000-0000-000049000000}"/>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6" xfId="12149" xr:uid="{253C2BEE-F97D-4CFA-9518-1BC6A9B1D329}"/>
    <cellStyle name="40% - Accent1 2 3 6 2" xfId="30076" xr:uid="{E46BBCB8-283E-4CC3-9136-E98D3ACD2CC9}"/>
    <cellStyle name="40% - Accent1 2 3 6 3" xfId="42021" xr:uid="{CDDF5645-235B-4777-9F3D-A7804A60ABBA}"/>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2" xfId="650" xr:uid="{00000000-0005-0000-0000-000049000000}"/>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6" xfId="12265" xr:uid="{B97CA2E1-5458-43DF-8C97-25B660915869}"/>
    <cellStyle name="40% - Accent1 2 4 6 2" xfId="30192" xr:uid="{6608136C-6BEF-4E0A-A47A-B7CF44A1209A}"/>
    <cellStyle name="40% - Accent1 2 4 6 3" xfId="42137" xr:uid="{7921AD9C-9B45-47CE-A1ED-2D7C98A38FDD}"/>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5" xfId="12381" xr:uid="{57CB4F3F-770F-441E-A8A9-7E812782AC8F}"/>
    <cellStyle name="40% - Accent1 2 5 5 2" xfId="30308" xr:uid="{FC3FFABB-19F8-40BF-B9F8-D9F742DE021B}"/>
    <cellStyle name="40% - Accent1 2 5 5 3" xfId="42253" xr:uid="{46859A36-BC76-4A52-A53B-73C9963C9BF6}"/>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4" xfId="12755" xr:uid="{0DFDB7BB-BD4D-479A-B648-574995512190}"/>
    <cellStyle name="40% - Accent1 2 6 4 2" xfId="30682" xr:uid="{14D5C960-EA26-444B-ABB8-8E62B0B00BBD}"/>
    <cellStyle name="40% - Accent1 2 6 4 3" xfId="42627" xr:uid="{93FE1C84-9A15-4AF6-AC38-9BA165C7653A}"/>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3" xfId="13477" xr:uid="{4E1AECA2-A7D0-4815-8203-77E27C8DC88C}"/>
    <cellStyle name="40% - Accent1 2 7 3 2" xfId="31404" xr:uid="{ACD85A83-A2C1-4A2F-A339-2044E2873C15}"/>
    <cellStyle name="40% - Accent1 2 7 3 3" xfId="43349" xr:uid="{87C101C5-E79E-4507-9844-B5C1C39D8B2F}"/>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9" xfId="12033" xr:uid="{F6D49CAB-72B0-4914-A0F2-A2DC4E3CEF2B}"/>
    <cellStyle name="40% - Accent1 2 9 2" xfId="29960" xr:uid="{49DDACA9-1732-4343-9417-0BC21BC23245}"/>
    <cellStyle name="40% - Accent1 2 9 3" xfId="41905" xr:uid="{F586A5A0-7CCD-4AB6-958A-F1E5A8D73DCB}"/>
    <cellStyle name="40% - Accent1 20" xfId="23937" xr:uid="{2D3D0D2D-8B1F-4380-8969-F318ED13B00F}"/>
    <cellStyle name="40% - Accent1 21" xfId="35885" xr:uid="{8749AA51-F9A6-4A11-8621-020AC0CA18A2}"/>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2" xfId="213" xr:uid="{00000000-0005-0000-0000-00006A000000}"/>
    <cellStyle name="40% - Accent1 3 2 10" xfId="36065" xr:uid="{D7E3C64E-9267-49D1-8F56-C10FCAAA8E10}"/>
    <cellStyle name="40% - Accent1 3 2 2" xfId="561" xr:uid="{00000000-0005-0000-0000-00006A000000}"/>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6" xfId="12176" xr:uid="{308C1CD6-E7DC-40EC-82B3-F0A87D945FF3}"/>
    <cellStyle name="40% - Accent1 3 2 6 2" xfId="30103" xr:uid="{260B669C-98AA-46E5-ABD0-126497CBD953}"/>
    <cellStyle name="40% - Accent1 3 2 6 3" xfId="42048" xr:uid="{8CE6CA97-3AB3-4F9D-871E-89221FFAA1D7}"/>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2" xfId="677" xr:uid="{00000000-0005-0000-0000-00006A000000}"/>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6" xfId="12292" xr:uid="{CCA16883-4211-4B19-B250-84590FDC3C9F}"/>
    <cellStyle name="40% - Accent1 3 3 6 2" xfId="30219" xr:uid="{15D611BC-D6AB-47CC-AEDC-1A69697E0CDF}"/>
    <cellStyle name="40% - Accent1 3 3 6 3" xfId="42164" xr:uid="{01B6504F-11A2-4A33-B44D-69BA71F9AE01}"/>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5" xfId="12408" xr:uid="{B9B6DC7D-E933-4B46-AC77-24BF19BE7007}"/>
    <cellStyle name="40% - Accent1 3 4 5 2" xfId="30335" xr:uid="{BCC19B7F-DA9F-4B1E-A787-51CF0505A1CF}"/>
    <cellStyle name="40% - Accent1 3 4 5 3" xfId="42280" xr:uid="{175F45D2-6FC5-48A4-8440-4E21551F7851}"/>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4" xfId="12782" xr:uid="{A05765A1-FDE5-4993-AD1B-29C6C0E3E740}"/>
    <cellStyle name="40% - Accent1 3 5 4 2" xfId="30709" xr:uid="{4289ED14-A65C-4D66-A44E-B41766438A14}"/>
    <cellStyle name="40% - Accent1 3 5 4 3" xfId="42654" xr:uid="{09031A2F-4404-47D1-8FCD-CA59734E8A5D}"/>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3" xfId="13504" xr:uid="{5241F91B-0A48-4666-8225-E72E5AB37847}"/>
    <cellStyle name="40% - Accent1 3 6 3 2" xfId="31431" xr:uid="{CC5BB4B9-C4E9-4A99-B7F6-AC38E691D78C}"/>
    <cellStyle name="40% - Accent1 3 6 3 3" xfId="43376" xr:uid="{B29466E9-2B5A-4923-B978-2CB6D08E4D89}"/>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8" xfId="12060" xr:uid="{AA78792F-BF3F-4F39-950A-050166F6125D}"/>
    <cellStyle name="40% - Accent1 3 8 2" xfId="29987" xr:uid="{85F05696-1125-480C-8652-9BBA402AC703}"/>
    <cellStyle name="40% - Accent1 3 8 3" xfId="41932" xr:uid="{63B9225B-42D3-4654-B505-0E320A60707B}"/>
    <cellStyle name="40% - Accent1 3 9" xfId="18019" xr:uid="{90CE8F57-7889-486D-BE16-BB154778C795}"/>
    <cellStyle name="40% - Accent1 4" xfId="155" xr:uid="{00000000-0005-0000-0000-0000B0000000}"/>
    <cellStyle name="40% - Accent1 4 10" xfId="36007" xr:uid="{75C4C30A-50D3-4FF9-B05B-74CA9A7A3DA9}"/>
    <cellStyle name="40% - Accent1 4 2" xfId="503" xr:uid="{00000000-0005-0000-0000-0000B0000000}"/>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5" xfId="12466" xr:uid="{AD1FD7E2-D36A-45E9-8AEE-212E199A0360}"/>
    <cellStyle name="40% - Accent1 4 2 5 2" xfId="30393" xr:uid="{4B2A4795-7417-4352-B32E-1A7527A05AE7}"/>
    <cellStyle name="40% - Accent1 4 2 5 3" xfId="42338" xr:uid="{D88DA969-89A0-4D49-9F0B-B6B97A92145C}"/>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4" xfId="12840" xr:uid="{B6783856-6916-46CF-9919-CCDCC65E2782}"/>
    <cellStyle name="40% - Accent1 4 3 4 2" xfId="30767" xr:uid="{101B91F6-4B7D-40B9-9B03-39EE8FECBA5A}"/>
    <cellStyle name="40% - Accent1 4 3 4 3" xfId="42712" xr:uid="{7B74A341-EAEC-464B-BFEB-987666541E20}"/>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3" xfId="13562" xr:uid="{4E93B50D-E1C0-432B-9420-5224EDF0C6BA}"/>
    <cellStyle name="40% - Accent1 4 4 3 2" xfId="31489" xr:uid="{657FC795-A48D-475A-BC58-26CAD2F43624}"/>
    <cellStyle name="40% - Accent1 4 4 3 3" xfId="43434" xr:uid="{746ACC5D-C16F-4F3F-B5AB-FABD7ABE68F1}"/>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6" xfId="12118" xr:uid="{0EB3340A-C362-4955-A048-7FC20A02CFB4}"/>
    <cellStyle name="40% - Accent1 4 6 2" xfId="30045" xr:uid="{2B1CB02B-4757-40CB-A23B-30101BC0E296}"/>
    <cellStyle name="40% - Accent1 4 6 3" xfId="41990" xr:uid="{C98ADF29-C8FC-404A-B542-6C7C9D230BC1}"/>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2" xfId="619" xr:uid="{00000000-0005-0000-0000-000024010000}"/>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5" xfId="12582" xr:uid="{F733EF7A-3340-4CB9-B260-F6DB9457772C}"/>
    <cellStyle name="40% - Accent1 5 2 5 2" xfId="30509" xr:uid="{9FDFEA71-BDF0-4313-B8C6-80116F8F1DEC}"/>
    <cellStyle name="40% - Accent1 5 2 5 3" xfId="42454" xr:uid="{C5113E31-F1F0-4EC0-8F20-9CDB3E1CF45B}"/>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4" xfId="12956" xr:uid="{1DF817CA-F7F8-4D86-8336-ED5C23849576}"/>
    <cellStyle name="40% - Accent1 5 3 4 2" xfId="30883" xr:uid="{4113E664-0AF6-4B74-8DAC-E1C04C8DDBA0}"/>
    <cellStyle name="40% - Accent1 5 3 4 3" xfId="42828" xr:uid="{3B3DD624-3A7F-4716-B6D4-10A0AFF31714}"/>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3" xfId="13678" xr:uid="{1BC02383-14AF-472F-BD4B-13A448DDC7A1}"/>
    <cellStyle name="40% - Accent1 5 4 3 2" xfId="31605" xr:uid="{FFF01044-FE29-4272-A9A3-148944BB8316}"/>
    <cellStyle name="40% - Accent1 5 4 3 3" xfId="43550" xr:uid="{BD333579-2818-43A1-A2D7-E133437C1AC0}"/>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6" xfId="12234" xr:uid="{A5327B36-24A6-4037-8117-ADEB530B92D3}"/>
    <cellStyle name="40% - Accent1 5 6 2" xfId="30161" xr:uid="{417E25B6-0106-430F-A9D4-C5490C9E9C28}"/>
    <cellStyle name="40% - Accent1 5 6 3" xfId="42106" xr:uid="{E70F4A7A-BC91-4F15-845F-43B44761E501}"/>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4" xfId="13072" xr:uid="{40694685-429C-4D68-9DA5-6363E82E4903}"/>
    <cellStyle name="40% - Accent1 6 2 4 2" xfId="30999" xr:uid="{57D793D7-0070-49B4-800C-A87706D414BB}"/>
    <cellStyle name="40% - Accent1 6 2 4 3" xfId="42944" xr:uid="{A9763FB4-C0A4-4201-B726-682A786A438D}"/>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3" xfId="13794" xr:uid="{CD73D2DA-2722-4B90-AB4F-B0DA810DFE21}"/>
    <cellStyle name="40% - Accent1 6 3 3 2" xfId="31721" xr:uid="{8A5E17DE-6244-4609-994A-4523F9E90A9B}"/>
    <cellStyle name="40% - Accent1 6 3 3 3" xfId="43666" xr:uid="{7E93F865-2432-4866-8324-AD3DE8E2F4E6}"/>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5" xfId="12350" xr:uid="{479FD7E2-D1D6-42DC-8191-7B8546151776}"/>
    <cellStyle name="40% - Accent1 6 5 2" xfId="30277" xr:uid="{734C9E3A-6D6E-4C73-AB8E-C65989F0BA61}"/>
    <cellStyle name="40% - Accent1 6 5 3" xfId="42222" xr:uid="{A5C17B07-A8F6-4A8E-900D-ABAD525ED053}"/>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4" xfId="13422" xr:uid="{FAEE3416-FEC4-40A8-A3DB-0A3A0DC55656}"/>
    <cellStyle name="40% - Accent1 7 2 4 2" xfId="31349" xr:uid="{C00ADD16-3669-4FEC-9E32-A83B2910CFBE}"/>
    <cellStyle name="40% - Accent1 7 2 4 3" xfId="43294" xr:uid="{E0B744A4-4818-41BE-B253-71684B8DCC76}"/>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3" xfId="14144" xr:uid="{FDC3D79A-FCF5-44DD-9C2F-3C71D2DC8E29}"/>
    <cellStyle name="40% - Accent1 7 3 3 2" xfId="32071" xr:uid="{8A9F72AC-5DD6-4441-A606-BA0F08DF894F}"/>
    <cellStyle name="40% - Accent1 7 3 3 3" xfId="44016" xr:uid="{75CD87C3-653F-4950-A2DA-00F301CA8E41}"/>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5" xfId="12700" xr:uid="{565EC7BF-C7BF-4C8B-A0A1-6DDB1AA0CF0F}"/>
    <cellStyle name="40% - Accent1 7 5 2" xfId="30627" xr:uid="{2F3DF574-BAD2-49F8-B70F-D6E8AF6E75C3}"/>
    <cellStyle name="40% - Accent1 7 5 3" xfId="42572" xr:uid="{24A26E12-AF51-43C7-8218-C68BC0C54039}"/>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3" xfId="14168" xr:uid="{AD52AC95-A4C9-41CD-BC24-5760123EC263}"/>
    <cellStyle name="40% - Accent1 8 2 3 2" xfId="32095" xr:uid="{32EC8F25-0427-4857-8872-6B6CD33D8F59}"/>
    <cellStyle name="40% - Accent1 8 2 3 3" xfId="44040" xr:uid="{D31B5E30-E9B8-4A33-B0A9-C841389B0D3F}"/>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4" xfId="12724" xr:uid="{AC5A54BC-6DEC-4BBC-97E8-743D0545C7B4}"/>
    <cellStyle name="40% - Accent1 8 4 2" xfId="30651" xr:uid="{CDE97EF4-087B-4502-903F-1A0524EAC2D3}"/>
    <cellStyle name="40% - Accent1 8 4 3" xfId="42596" xr:uid="{2BC49790-A2BC-46DA-9956-192B51668D18}"/>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3" xfId="13446" xr:uid="{24C6DC83-F2D7-4EAE-BD3A-04543BE9F75D}"/>
    <cellStyle name="40% - Accent1 9 3 2" xfId="31373" xr:uid="{30F40E37-28CF-41EE-B8E0-2A13EBEE52CE}"/>
    <cellStyle name="40% - Accent1 9 3 3" xfId="43318" xr:uid="{D53541FB-9DFD-470D-A72A-A99131570189}"/>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3" xfId="14893" xr:uid="{64AB13D3-73DB-446F-8BDD-5461C89D8919}"/>
    <cellStyle name="40% - Accent2 10 3 2" xfId="32820" xr:uid="{E96F7550-B98C-4A35-A8EB-4347FD9109A2}"/>
    <cellStyle name="40% - Accent2 10 3 3" xfId="44765" xr:uid="{79FF07A4-5FED-4665-A561-BDDA142B1D62}"/>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3" xfId="14926" xr:uid="{AC1F1656-98B4-44C3-A793-321E61334849}"/>
    <cellStyle name="40% - Accent2 11 3 2" xfId="32853" xr:uid="{C7C111C4-2153-456C-A8B1-8A99F0756AB7}"/>
    <cellStyle name="40% - Accent2 11 3 3" xfId="44798" xr:uid="{B2E795D4-C148-4D16-9FE3-B98645EF15FC}"/>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3" xfId="14947" xr:uid="{AFDCE7FD-9B94-421A-ABE8-CB3FC08A9355}"/>
    <cellStyle name="40% - Accent2 12 3 2" xfId="32874" xr:uid="{DDEBFF34-9072-4C2A-AD4F-A643C9B58E62}"/>
    <cellStyle name="40% - Accent2 12 3 3" xfId="44819" xr:uid="{FE4F2935-EE4E-410C-8539-49B586AC7348}"/>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6" xfId="12002" xr:uid="{C52E9BF3-FA29-44C0-9538-AF3B4764057D}"/>
    <cellStyle name="40% - Accent2 16 2" xfId="29929" xr:uid="{3BB572F5-5B6F-409B-A3B6-37B1E96AD8E5}"/>
    <cellStyle name="40% - Accent2 16 3" xfId="41874" xr:uid="{CE2C2610-6F31-4154-A02D-42B93F30F269}"/>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2" xfId="247" xr:uid="{00000000-0005-0000-0000-00004A000000}"/>
    <cellStyle name="40% - Accent2 2 2 2 10" xfId="36099" xr:uid="{BF17CFC9-10E9-4A71-8D9A-194D92EC1FE9}"/>
    <cellStyle name="40% - Accent2 2 2 2 2" xfId="595" xr:uid="{00000000-0005-0000-0000-00004A000000}"/>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2" xfId="711" xr:uid="{00000000-0005-0000-0000-00004A000000}"/>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8" xfId="12094" xr:uid="{C602C2AA-A377-402C-8053-2A6A2B6035C6}"/>
    <cellStyle name="40% - Accent2 2 2 8 2" xfId="30021" xr:uid="{842AF186-EBF1-4C3F-82A2-0CD4BAD91575}"/>
    <cellStyle name="40% - Accent2 2 2 8 3" xfId="41966" xr:uid="{804DEB0A-37E5-4B50-A7D0-C70314431D4E}"/>
    <cellStyle name="40% - Accent2 2 2 9" xfId="18053" xr:uid="{2E2F6EAA-266F-4636-9A85-BFC24BF7A932}"/>
    <cellStyle name="40% - Accent2 2 3" xfId="189" xr:uid="{00000000-0005-0000-0000-00004A000000}"/>
    <cellStyle name="40% - Accent2 2 3 10" xfId="36041" xr:uid="{C5911E73-D29F-4FC9-9123-E0A0091DEACE}"/>
    <cellStyle name="40% - Accent2 2 3 2" xfId="537" xr:uid="{00000000-0005-0000-0000-00004A000000}"/>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6" xfId="12152" xr:uid="{F4EB3E4B-462F-446C-918B-A1925C7CDA83}"/>
    <cellStyle name="40% - Accent2 2 3 6 2" xfId="30079" xr:uid="{A95622B5-AF8D-4862-9223-B5F20FA287B4}"/>
    <cellStyle name="40% - Accent2 2 3 6 3" xfId="42024" xr:uid="{6018EF3E-4C8E-4F3C-BDCD-B03EB4C5A1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2" xfId="653" xr:uid="{00000000-0005-0000-0000-00004A000000}"/>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6" xfId="12268" xr:uid="{F32158D0-2E5F-4963-AAFB-AB1327865397}"/>
    <cellStyle name="40% - Accent2 2 4 6 2" xfId="30195" xr:uid="{4559C41D-8B51-4CF6-BAFE-DA2BB7849F0F}"/>
    <cellStyle name="40% - Accent2 2 4 6 3" xfId="42140" xr:uid="{11BB8D91-05C8-45BE-A920-63185366E3D7}"/>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5" xfId="12384" xr:uid="{6BE278A0-2771-44AD-8DEE-C98D1196E2A7}"/>
    <cellStyle name="40% - Accent2 2 5 5 2" xfId="30311" xr:uid="{C96740EF-124C-468F-81C4-FAF6C310786E}"/>
    <cellStyle name="40% - Accent2 2 5 5 3" xfId="42256" xr:uid="{3BDCEB21-44A2-4413-AF91-A93EFCB802B3}"/>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4" xfId="12758" xr:uid="{973BF29F-C5CE-47E9-89C3-6A8132B575C8}"/>
    <cellStyle name="40% - Accent2 2 6 4 2" xfId="30685" xr:uid="{7848088B-44D9-4AC7-A7CC-FB20A9231160}"/>
    <cellStyle name="40% - Accent2 2 6 4 3" xfId="42630" xr:uid="{75CFEF44-1382-4FEF-8196-A9ECF167A922}"/>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3" xfId="13480" xr:uid="{DE7DC2C0-8653-4897-B343-83B6E3299C1E}"/>
    <cellStyle name="40% - Accent2 2 7 3 2" xfId="31407" xr:uid="{B1A1175E-4DCA-4329-8142-AA8085E803D7}"/>
    <cellStyle name="40% - Accent2 2 7 3 3" xfId="43352" xr:uid="{AC34A4A4-A3C1-4F96-9C4C-FFF9D366CBEA}"/>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9" xfId="12036" xr:uid="{20A19C7E-076D-42A1-AE3A-3A7122678391}"/>
    <cellStyle name="40% - Accent2 2 9 2" xfId="29963" xr:uid="{FB54C3BB-1B72-4559-B0F3-74CF1E344BB9}"/>
    <cellStyle name="40% - Accent2 2 9 3" xfId="41908" xr:uid="{A615488A-35AC-481D-AAC0-0446F6DE4CF1}"/>
    <cellStyle name="40% - Accent2 20" xfId="23940" xr:uid="{42E58755-8277-4289-BCA7-C840200767F8}"/>
    <cellStyle name="40% - Accent2 21" xfId="35888" xr:uid="{F16C9611-A64D-4AEF-A1F8-4464F7AED460}"/>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2" xfId="216" xr:uid="{00000000-0005-0000-0000-00006C000000}"/>
    <cellStyle name="40% - Accent2 3 2 10" xfId="36068" xr:uid="{484F1C8F-978B-454F-9F1F-776D2ECDD1C3}"/>
    <cellStyle name="40% - Accent2 3 2 2" xfId="564" xr:uid="{00000000-0005-0000-0000-00006C000000}"/>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6" xfId="12179" xr:uid="{C35CD9A2-54E0-4BF5-B60F-1114C77F2B58}"/>
    <cellStyle name="40% - Accent2 3 2 6 2" xfId="30106" xr:uid="{82E97C2F-599F-4EAC-AA93-3E4084FE6FB4}"/>
    <cellStyle name="40% - Accent2 3 2 6 3" xfId="42051" xr:uid="{2051330A-0D24-4557-808A-21616788D25E}"/>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2" xfId="680" xr:uid="{00000000-0005-0000-0000-00006C000000}"/>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6" xfId="12295" xr:uid="{1A0B1D6F-78C2-44AA-B732-A615CB8CB2BA}"/>
    <cellStyle name="40% - Accent2 3 3 6 2" xfId="30222" xr:uid="{08CCAE9E-E1DC-4A88-9297-A2672C091294}"/>
    <cellStyle name="40% - Accent2 3 3 6 3" xfId="42167" xr:uid="{1B822948-5BDD-4E48-937C-37D09E1DE211}"/>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5" xfId="12411" xr:uid="{48BA50CA-A8CE-40DB-9092-47C7A88F2A70}"/>
    <cellStyle name="40% - Accent2 3 4 5 2" xfId="30338" xr:uid="{64FA095A-A2D9-4280-8E46-651660FA155C}"/>
    <cellStyle name="40% - Accent2 3 4 5 3" xfId="42283" xr:uid="{A0AC88E9-68BE-4D78-92AF-E4856BA3E6E9}"/>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4" xfId="12785" xr:uid="{1E81C2FE-60C8-4044-943D-8BDFAACAAB7A}"/>
    <cellStyle name="40% - Accent2 3 5 4 2" xfId="30712" xr:uid="{75587E97-DDF3-434B-9D7B-C5EBA7CF492C}"/>
    <cellStyle name="40% - Accent2 3 5 4 3" xfId="42657" xr:uid="{5AC8B002-1D41-4F0A-8387-8D5D28FF5117}"/>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3" xfId="13507" xr:uid="{D38C75D0-AC74-40BC-A831-3FF5FCD6FA01}"/>
    <cellStyle name="40% - Accent2 3 6 3 2" xfId="31434" xr:uid="{1E213ABB-26B9-4A3D-B331-1B331D54EA11}"/>
    <cellStyle name="40% - Accent2 3 6 3 3" xfId="43379" xr:uid="{B0E7D0BD-C46B-4C13-8F84-75D076FAD53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8" xfId="12063" xr:uid="{AAC92AA7-1BAF-43A1-92DB-27E7ACCBEB68}"/>
    <cellStyle name="40% - Accent2 3 8 2" xfId="29990" xr:uid="{8CC47634-C3D2-4444-AEF2-DE9DE63D6507}"/>
    <cellStyle name="40% - Accent2 3 8 3" xfId="41935" xr:uid="{DFAB7411-A401-4031-B72D-6C496DA7C348}"/>
    <cellStyle name="40% - Accent2 3 9" xfId="18022" xr:uid="{E29C465B-7381-4912-BE40-8AAF0DF89C80}"/>
    <cellStyle name="40% - Accent2 4" xfId="158" xr:uid="{00000000-0005-0000-0000-0000B4000000}"/>
    <cellStyle name="40% - Accent2 4 10" xfId="36010" xr:uid="{3FCB3B7A-3963-4D3A-A418-B88093C82076}"/>
    <cellStyle name="40% - Accent2 4 2" xfId="506" xr:uid="{00000000-0005-0000-0000-0000B4000000}"/>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5" xfId="12469" xr:uid="{6661D117-E79E-49DE-90EC-2E59936D1902}"/>
    <cellStyle name="40% - Accent2 4 2 5 2" xfId="30396" xr:uid="{8757F452-AC29-42E9-AE1C-E39453A60178}"/>
    <cellStyle name="40% - Accent2 4 2 5 3" xfId="42341" xr:uid="{FEDA6AB5-53AF-4F76-A8AA-EC9E4043588B}"/>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4" xfId="12843" xr:uid="{347E4F88-07C4-469F-8284-9DFF91283D27}"/>
    <cellStyle name="40% - Accent2 4 3 4 2" xfId="30770" xr:uid="{22266C2E-5882-4C2A-885A-4786E4A29178}"/>
    <cellStyle name="40% - Accent2 4 3 4 3" xfId="42715" xr:uid="{DC69AC91-42E7-48A4-B6D9-D59139D1C817}"/>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3" xfId="13565" xr:uid="{14D81196-72FE-4729-B960-D1EBBABCB7DA}"/>
    <cellStyle name="40% - Accent2 4 4 3 2" xfId="31492" xr:uid="{474809DC-C296-4988-B317-D4DC79BAE1DB}"/>
    <cellStyle name="40% - Accent2 4 4 3 3" xfId="43437" xr:uid="{EFCB6850-29F7-4D79-B204-9671D174A64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6" xfId="12121" xr:uid="{0DD29B5A-841D-433E-8DE9-2BEEEBBBC496}"/>
    <cellStyle name="40% - Accent2 4 6 2" xfId="30048" xr:uid="{28858E7D-4C7B-4DEE-B179-394C1B00B347}"/>
    <cellStyle name="40% - Accent2 4 6 3" xfId="41993" xr:uid="{CE4400B9-137F-4EFC-9EBD-035431ADE617}"/>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2" xfId="622" xr:uid="{00000000-0005-0000-0000-000028010000}"/>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5" xfId="12585" xr:uid="{7D016F7F-8B63-459E-9B03-7CBDA85D13D3}"/>
    <cellStyle name="40% - Accent2 5 2 5 2" xfId="30512" xr:uid="{DE40E19E-847C-4983-AADD-C286F04244BE}"/>
    <cellStyle name="40% - Accent2 5 2 5 3" xfId="42457" xr:uid="{93C65355-D9E2-429A-8256-3C5160215ADB}"/>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4" xfId="12959" xr:uid="{09A463B2-273A-4D6C-B3D0-2C7157335CF9}"/>
    <cellStyle name="40% - Accent2 5 3 4 2" xfId="30886" xr:uid="{AC7B7643-E9D8-4F19-9915-A8676D31E08C}"/>
    <cellStyle name="40% - Accent2 5 3 4 3" xfId="42831" xr:uid="{2E45CF07-CCF6-4878-B661-A1D2DA364BBC}"/>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3" xfId="13681" xr:uid="{A7D478A0-1EDD-41CB-BEEC-703581330EE9}"/>
    <cellStyle name="40% - Accent2 5 4 3 2" xfId="31608" xr:uid="{045DBDE6-ADCF-4F09-99F7-B32D8C013FD3}"/>
    <cellStyle name="40% - Accent2 5 4 3 3" xfId="43553" xr:uid="{F7ACFDA3-161A-4F48-A2C6-2AB623CE9BD4}"/>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6" xfId="12237" xr:uid="{3F80CEE1-335E-4F1C-92A3-01CD60330F6A}"/>
    <cellStyle name="40% - Accent2 5 6 2" xfId="30164" xr:uid="{499263D0-630B-4B7D-8781-CFEFE2A47C20}"/>
    <cellStyle name="40% - Accent2 5 6 3" xfId="42109" xr:uid="{39B52969-C597-4EEB-BC70-00AC1FCEEAB2}"/>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4" xfId="13075" xr:uid="{3CF02B0F-BAB3-4F7C-AE43-3C394209768E}"/>
    <cellStyle name="40% - Accent2 6 2 4 2" xfId="31002" xr:uid="{4ACE5A2E-74B1-4842-902B-C4E7D9E5301E}"/>
    <cellStyle name="40% - Accent2 6 2 4 3" xfId="42947" xr:uid="{4E004946-AEB7-4B8B-B965-8F132368E048}"/>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3" xfId="13797" xr:uid="{FB143D6D-FFB9-406A-93C4-4AB5D3D5AC69}"/>
    <cellStyle name="40% - Accent2 6 3 3 2" xfId="31724" xr:uid="{BE3C8864-BB3F-4F32-A1D6-4DFA6674713E}"/>
    <cellStyle name="40% - Accent2 6 3 3 3" xfId="43669" xr:uid="{6B779EAE-D52B-4BB3-9C2D-BFADCD928BFD}"/>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5" xfId="12353" xr:uid="{A9B647B2-0213-4DB3-A8A8-CF7C06FD0D83}"/>
    <cellStyle name="40% - Accent2 6 5 2" xfId="30280" xr:uid="{4818E673-7C54-4CEA-9FED-5121EFDE1428}"/>
    <cellStyle name="40% - Accent2 6 5 3" xfId="42225" xr:uid="{E7A0E3AD-8EA1-47E7-8279-CCC5F34722E0}"/>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4" xfId="13425" xr:uid="{20F87D96-E626-4DF4-A8A7-82C5823DE942}"/>
    <cellStyle name="40% - Accent2 7 2 4 2" xfId="31352" xr:uid="{2107AC2D-D4E5-4FD0-9393-97F4863F9E26}"/>
    <cellStyle name="40% - Accent2 7 2 4 3" xfId="43297" xr:uid="{2528D715-5702-475B-96D6-AF64CD93366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3" xfId="14147" xr:uid="{102F0A78-6B59-4B24-86EF-7A304D493EBB}"/>
    <cellStyle name="40% - Accent2 7 3 3 2" xfId="32074" xr:uid="{B40593EE-BC21-443E-BA2E-243985DB91CA}"/>
    <cellStyle name="40% - Accent2 7 3 3 3" xfId="44019" xr:uid="{2B24C983-DD57-485D-84D4-79C8EFFF1408}"/>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5" xfId="12703" xr:uid="{48801A34-244F-4253-9AB0-956ABA56EE59}"/>
    <cellStyle name="40% - Accent2 7 5 2" xfId="30630" xr:uid="{4DB361AF-F814-4D29-90A5-41F226BB3F8D}"/>
    <cellStyle name="40% - Accent2 7 5 3" xfId="42575" xr:uid="{521D1F0B-451F-4470-B3DD-FEE53A16EDFB}"/>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3" xfId="14171" xr:uid="{EB26F846-D5C0-4593-B361-58B08D4475EA}"/>
    <cellStyle name="40% - Accent2 8 2 3 2" xfId="32098" xr:uid="{CFB1B2DE-F1B3-4CBE-B06A-CB0E8638ADE7}"/>
    <cellStyle name="40% - Accent2 8 2 3 3" xfId="44043" xr:uid="{A96531AF-33C9-4A18-A679-745685C9E8BC}"/>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4" xfId="12727" xr:uid="{BAEB0C96-CA81-4648-A9D8-50CEFBF38E2F}"/>
    <cellStyle name="40% - Accent2 8 4 2" xfId="30654" xr:uid="{7D256CA6-4153-4996-815B-659DCEC1B451}"/>
    <cellStyle name="40% - Accent2 8 4 3" xfId="42599" xr:uid="{BED560A5-8ACE-4BE7-8537-EF0A29D54479}"/>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3" xfId="13449" xr:uid="{CAEA9EAC-F339-4420-A671-7C0DDA0F49D8}"/>
    <cellStyle name="40% - Accent2 9 3 2" xfId="31376" xr:uid="{B625E813-B894-4C59-8253-9CFB816B49C0}"/>
    <cellStyle name="40% - Accent2 9 3 3" xfId="43321" xr:uid="{3D19E056-C692-4E54-8A9B-52E495AFA708}"/>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3" xfId="14896" xr:uid="{F8F65D59-1D77-42E9-8593-6104C08E51FD}"/>
    <cellStyle name="40% - Accent3 10 3 2" xfId="32823" xr:uid="{512E918D-E118-46FA-8444-623B5E311496}"/>
    <cellStyle name="40% - Accent3 10 3 3" xfId="44768" xr:uid="{8F68B3AE-94D1-4E79-ABC7-A495ADC9C3B9}"/>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3" xfId="14929" xr:uid="{7C72930B-E8E5-4B80-A976-B8129CEE7950}"/>
    <cellStyle name="40% - Accent3 11 3 2" xfId="32856" xr:uid="{47D3FF7B-724A-4525-83A5-A3F20142D3E0}"/>
    <cellStyle name="40% - Accent3 11 3 3" xfId="44801" xr:uid="{626E5007-68BB-4561-BCBE-4FDAD422EA68}"/>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3" xfId="14950" xr:uid="{4FF7F5DD-5723-4CAD-BE97-E8A05937EC59}"/>
    <cellStyle name="40% - Accent3 12 3 2" xfId="32877" xr:uid="{0FC12013-B57E-4165-AF36-39E71DDFCEE4}"/>
    <cellStyle name="40% - Accent3 12 3 3" xfId="44822" xr:uid="{8D81B651-0D85-4C33-B113-361DADE33034}"/>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6" xfId="12006" xr:uid="{0EC5D91A-C18B-4D46-A5DE-FAAE11537066}"/>
    <cellStyle name="40% - Accent3 16 2" xfId="29933" xr:uid="{EC6AFAA6-E91A-4A0A-8652-A741F08F9AD8}"/>
    <cellStyle name="40% - Accent3 16 3" xfId="41878" xr:uid="{1FBCA736-85F4-4FDC-8495-E57003C40F18}"/>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2" xfId="250" xr:uid="{00000000-0005-0000-0000-00004B000000}"/>
    <cellStyle name="40% - Accent3 2 2 2 10" xfId="36102" xr:uid="{115E019E-A123-4D22-912F-6F43F6100B6A}"/>
    <cellStyle name="40% - Accent3 2 2 2 2" xfId="598" xr:uid="{00000000-0005-0000-0000-00004B000000}"/>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2" xfId="714" xr:uid="{00000000-0005-0000-0000-00004B000000}"/>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8" xfId="12097" xr:uid="{EBA30BF0-2FC9-4C17-85DB-B822A6A5D36A}"/>
    <cellStyle name="40% - Accent3 2 2 8 2" xfId="30024" xr:uid="{0EE5A575-C594-4070-B263-4B94AA396303}"/>
    <cellStyle name="40% - Accent3 2 2 8 3" xfId="41969" xr:uid="{9522E529-AB59-45D4-ADA7-FBE7F80BF311}"/>
    <cellStyle name="40% - Accent3 2 2 9" xfId="18056" xr:uid="{B45AD7AB-4954-48B4-95C5-276D3B0A25AD}"/>
    <cellStyle name="40% - Accent3 2 3" xfId="192" xr:uid="{00000000-0005-0000-0000-00004B000000}"/>
    <cellStyle name="40% - Accent3 2 3 10" xfId="36044" xr:uid="{224ABFE3-E820-4EFB-8577-9C1946923BC9}"/>
    <cellStyle name="40% - Accent3 2 3 2" xfId="540" xr:uid="{00000000-0005-0000-0000-00004B000000}"/>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6" xfId="12155" xr:uid="{B24390FC-A7FB-4485-90CC-48C17E1118EE}"/>
    <cellStyle name="40% - Accent3 2 3 6 2" xfId="30082" xr:uid="{42673FDD-6E80-4817-8416-B558A06B69FA}"/>
    <cellStyle name="40% - Accent3 2 3 6 3" xfId="42027" xr:uid="{979BBEDC-77D9-4A1B-90A6-FD9FF421F2F2}"/>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2" xfId="656" xr:uid="{00000000-0005-0000-0000-00004B000000}"/>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6" xfId="12271" xr:uid="{993402CE-63BE-4D9D-B8B7-CF96FD5B79AE}"/>
    <cellStyle name="40% - Accent3 2 4 6 2" xfId="30198" xr:uid="{0DB66680-ADFE-45A2-8E3C-C412344A2120}"/>
    <cellStyle name="40% - Accent3 2 4 6 3" xfId="42143" xr:uid="{E59C46F3-D299-49E3-A03D-156FC0359ECD}"/>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5" xfId="12387" xr:uid="{24B1B7B9-F208-413C-8D3A-BAEB3E4FD1B3}"/>
    <cellStyle name="40% - Accent3 2 5 5 2" xfId="30314" xr:uid="{6B5AF233-EE0F-47FC-AA64-1D26FFEA6B08}"/>
    <cellStyle name="40% - Accent3 2 5 5 3" xfId="42259" xr:uid="{B65C45AC-A91D-44CE-B789-22F74FC80792}"/>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4" xfId="12761" xr:uid="{488BCC92-35AC-425B-804C-E492FA2B2BFE}"/>
    <cellStyle name="40% - Accent3 2 6 4 2" xfId="30688" xr:uid="{7AA0A662-0127-4766-A3FF-213052C31A8A}"/>
    <cellStyle name="40% - Accent3 2 6 4 3" xfId="42633" xr:uid="{B4675D0D-09FE-440F-9FAB-D4E2BC2960F8}"/>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3" xfId="13483" xr:uid="{0AE02C99-1DDC-44FE-B209-69C99E55BC47}"/>
    <cellStyle name="40% - Accent3 2 7 3 2" xfId="31410" xr:uid="{E40764BB-012D-4233-B38F-64B08CDDB1D0}"/>
    <cellStyle name="40% - Accent3 2 7 3 3" xfId="43355" xr:uid="{EA037580-FE5B-4C57-B27F-07888A1961D6}"/>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9" xfId="12039" xr:uid="{AA99770E-682B-43F9-90D7-7D865C4B5FA2}"/>
    <cellStyle name="40% - Accent3 2 9 2" xfId="29966" xr:uid="{43808CDA-0DA4-4154-B43F-86411FEA636D}"/>
    <cellStyle name="40% - Accent3 2 9 3" xfId="41911" xr:uid="{9404369C-40C1-45FC-87A3-7078D53F0404}"/>
    <cellStyle name="40% - Accent3 20" xfId="23943" xr:uid="{BE08C2DB-B712-40CB-ABFC-0937B228C59A}"/>
    <cellStyle name="40% - Accent3 21" xfId="35891" xr:uid="{4F384A9E-B1F8-4E4B-9F2F-2C9044528547}"/>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2" xfId="219" xr:uid="{00000000-0005-0000-0000-00006E000000}"/>
    <cellStyle name="40% - Accent3 3 2 10" xfId="36071" xr:uid="{97C89D14-17AB-4A0B-A74E-4A94094B785C}"/>
    <cellStyle name="40% - Accent3 3 2 2" xfId="567" xr:uid="{00000000-0005-0000-0000-00006E000000}"/>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6" xfId="12182" xr:uid="{5A70735C-A914-4696-A915-B94198D73C97}"/>
    <cellStyle name="40% - Accent3 3 2 6 2" xfId="30109" xr:uid="{B7D5168B-750A-45AC-B7CA-A3B27C3CA7A3}"/>
    <cellStyle name="40% - Accent3 3 2 6 3" xfId="42054" xr:uid="{169A8F3B-4E7A-415A-91A3-845DB9CCE594}"/>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2" xfId="683" xr:uid="{00000000-0005-0000-0000-00006E000000}"/>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6" xfId="12298" xr:uid="{F9C8414F-011C-4176-A993-4BB390F71563}"/>
    <cellStyle name="40% - Accent3 3 3 6 2" xfId="30225" xr:uid="{98CC40F0-A8E2-4DE2-90B1-DE2D7EBF4F9A}"/>
    <cellStyle name="40% - Accent3 3 3 6 3" xfId="42170" xr:uid="{BA6B0342-52A3-4046-987E-5109FE5F79D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5" xfId="12414" xr:uid="{BA6E3710-5DF2-443E-B217-79E669C1F35E}"/>
    <cellStyle name="40% - Accent3 3 4 5 2" xfId="30341" xr:uid="{CD160C66-371E-4DB0-8432-BBF07D4C8AC6}"/>
    <cellStyle name="40% - Accent3 3 4 5 3" xfId="42286" xr:uid="{7D0FD347-E2C0-4533-A07C-D8DB06C4A8CA}"/>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4" xfId="12788" xr:uid="{B008D210-2F3E-4DC1-9347-EDD7F8368FC9}"/>
    <cellStyle name="40% - Accent3 3 5 4 2" xfId="30715" xr:uid="{1E9CC901-1EF8-43DF-B688-865811B776F0}"/>
    <cellStyle name="40% - Accent3 3 5 4 3" xfId="42660" xr:uid="{D0C8E605-1B43-4A35-92F7-C530D95C5990}"/>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3" xfId="13510" xr:uid="{D7EE4066-1397-4B91-AA97-D72ACE2A4BB7}"/>
    <cellStyle name="40% - Accent3 3 6 3 2" xfId="31437" xr:uid="{B3439499-D190-4726-8F86-F5E2419C3063}"/>
    <cellStyle name="40% - Accent3 3 6 3 3" xfId="43382" xr:uid="{034598E6-C923-4169-9FAC-EAFB867CB6C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8" xfId="12066" xr:uid="{E48600A4-F086-4913-97E6-24144528CF48}"/>
    <cellStyle name="40% - Accent3 3 8 2" xfId="29993" xr:uid="{959EC650-C4E3-4630-BB09-4F5F3F117685}"/>
    <cellStyle name="40% - Accent3 3 8 3" xfId="41938" xr:uid="{2CA00369-0A0A-4F81-859F-422CBE5B994E}"/>
    <cellStyle name="40% - Accent3 3 9" xfId="18025" xr:uid="{743C80D6-A979-4A1C-B1EA-22D1A601FB7B}"/>
    <cellStyle name="40% - Accent3 4" xfId="161" xr:uid="{00000000-0005-0000-0000-0000B8000000}"/>
    <cellStyle name="40% - Accent3 4 10" xfId="36013" xr:uid="{C9238E08-6849-49BF-BBAB-59A915CAE6DD}"/>
    <cellStyle name="40% - Accent3 4 2" xfId="509" xr:uid="{00000000-0005-0000-0000-0000B8000000}"/>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5" xfId="12472" xr:uid="{26AD17B5-C7D3-4559-9AC5-1BF214628558}"/>
    <cellStyle name="40% - Accent3 4 2 5 2" xfId="30399" xr:uid="{DB25F0A3-3CF0-416B-8E34-1FA195E2B920}"/>
    <cellStyle name="40% - Accent3 4 2 5 3" xfId="42344" xr:uid="{1B96EE8F-BF43-45A4-9211-72AE6CA1742B}"/>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4" xfId="12846" xr:uid="{03CA5C87-0FE9-4A1C-A4B3-620422B59055}"/>
    <cellStyle name="40% - Accent3 4 3 4 2" xfId="30773" xr:uid="{085D05D2-16D4-43F3-A78B-0F7CD92EE8E8}"/>
    <cellStyle name="40% - Accent3 4 3 4 3" xfId="42718" xr:uid="{96E99AF7-4470-4BC2-B9DC-BA33065E6E10}"/>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3" xfId="13568" xr:uid="{BA70DFB8-A0DC-4DE5-9A10-9D1AC9DB754F}"/>
    <cellStyle name="40% - Accent3 4 4 3 2" xfId="31495" xr:uid="{5D598192-3B70-42D7-9BBA-EEC2BCA388F1}"/>
    <cellStyle name="40% - Accent3 4 4 3 3" xfId="43440" xr:uid="{CE27D828-C678-4B3A-9AA8-FC66DBCBE312}"/>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6" xfId="12124" xr:uid="{C39045A2-FFDC-4588-AD5F-ABEBE2F6F73D}"/>
    <cellStyle name="40% - Accent3 4 6 2" xfId="30051" xr:uid="{DA8ADF26-52F6-4165-83DC-8FD1E4D1437B}"/>
    <cellStyle name="40% - Accent3 4 6 3" xfId="41996" xr:uid="{109BC91C-8496-4640-AD34-7382F51232E2}"/>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2" xfId="625" xr:uid="{00000000-0005-0000-0000-00002C010000}"/>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5" xfId="12588" xr:uid="{BB075C96-2D3A-4D6A-BD72-A4794191559B}"/>
    <cellStyle name="40% - Accent3 5 2 5 2" xfId="30515" xr:uid="{369697D5-420B-4BC2-8D55-B32F261BD93D}"/>
    <cellStyle name="40% - Accent3 5 2 5 3" xfId="42460" xr:uid="{003CC76A-F12A-462A-80ED-261958B8D532}"/>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4" xfId="12962" xr:uid="{4DB5FA1E-152E-452C-B5C8-5BBE5C829364}"/>
    <cellStyle name="40% - Accent3 5 3 4 2" xfId="30889" xr:uid="{0F77F309-A87F-4A87-ABD7-4890AA82C989}"/>
    <cellStyle name="40% - Accent3 5 3 4 3" xfId="42834" xr:uid="{DBB80488-4A0E-4F7F-AA22-FE1953CC4DB9}"/>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3" xfId="13684" xr:uid="{BD828849-E5F3-4E9E-AC1C-DAD77A15134D}"/>
    <cellStyle name="40% - Accent3 5 4 3 2" xfId="31611" xr:uid="{21C8EA5D-CDAC-4CAB-BF38-DEEB2B11F5B6}"/>
    <cellStyle name="40% - Accent3 5 4 3 3" xfId="43556" xr:uid="{E3A5975C-615D-498D-9A9C-9135552CAE73}"/>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6" xfId="12240" xr:uid="{6B180BE1-41D2-496A-864C-67FF33B5E754}"/>
    <cellStyle name="40% - Accent3 5 6 2" xfId="30167" xr:uid="{0061CF5D-7FC7-48B9-877A-DE52802FBA9F}"/>
    <cellStyle name="40% - Accent3 5 6 3" xfId="42112" xr:uid="{43E6518E-C9CC-4FB1-B100-0C5AD14516D4}"/>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4" xfId="13078" xr:uid="{AE35856C-A543-4EBF-BBCB-74E640367D96}"/>
    <cellStyle name="40% - Accent3 6 2 4 2" xfId="31005" xr:uid="{4B02D9C0-D4F5-40BC-979E-9BF4B65D3FA2}"/>
    <cellStyle name="40% - Accent3 6 2 4 3" xfId="42950" xr:uid="{9A4BAAF7-D18F-49BC-A36D-E32E395AFC4F}"/>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3" xfId="13800" xr:uid="{CF95AF74-A13E-4439-B452-B012AA449610}"/>
    <cellStyle name="40% - Accent3 6 3 3 2" xfId="31727" xr:uid="{C320AC39-FF20-493F-94F4-AC9FFA66929C}"/>
    <cellStyle name="40% - Accent3 6 3 3 3" xfId="43672" xr:uid="{8A2075A3-1449-4062-9515-1C5C0EB26EA3}"/>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5" xfId="12356" xr:uid="{19356CAF-F4E9-401C-8F88-B599A7DE992A}"/>
    <cellStyle name="40% - Accent3 6 5 2" xfId="30283" xr:uid="{6CEE9C1D-AC04-43E0-AAB6-0AB998AAE005}"/>
    <cellStyle name="40% - Accent3 6 5 3" xfId="42228" xr:uid="{BEC45C83-7EBD-4142-B064-B620555C556C}"/>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4" xfId="13428" xr:uid="{C9CAD1AE-950B-4E8B-A967-96D90F9C871E}"/>
    <cellStyle name="40% - Accent3 7 2 4 2" xfId="31355" xr:uid="{F697E433-686E-4290-B941-C3213F080818}"/>
    <cellStyle name="40% - Accent3 7 2 4 3" xfId="43300" xr:uid="{7F81E39F-038E-4D2F-8101-6E62CFCBC0E5}"/>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3" xfId="14150" xr:uid="{1E07E1A8-38DE-465B-A41E-0302D0F72C64}"/>
    <cellStyle name="40% - Accent3 7 3 3 2" xfId="32077" xr:uid="{44FFD157-8849-4055-B5A3-13954DD753CE}"/>
    <cellStyle name="40% - Accent3 7 3 3 3" xfId="44022" xr:uid="{96B9E5B1-2E1A-4A12-A780-B4E0F2E0AD22}"/>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5" xfId="12706" xr:uid="{E81AEC26-A3A7-4690-B33B-B6CC25014C9F}"/>
    <cellStyle name="40% - Accent3 7 5 2" xfId="30633" xr:uid="{FA9A6791-C19D-481F-BF13-43981F375DC6}"/>
    <cellStyle name="40% - Accent3 7 5 3" xfId="42578" xr:uid="{CA43D5E3-DE0E-4730-926C-5861089333C6}"/>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3" xfId="14174" xr:uid="{6CBE3297-4716-497F-9DA9-31D6EE89995B}"/>
    <cellStyle name="40% - Accent3 8 2 3 2" xfId="32101" xr:uid="{66787406-B6FD-40E0-9931-AD3E39FAFD64}"/>
    <cellStyle name="40% - Accent3 8 2 3 3" xfId="44046" xr:uid="{58C3FD44-366F-4331-B845-3E79175AB0EF}"/>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4" xfId="12730" xr:uid="{CCA56E7C-39C6-40CD-96D7-01B15F4E4F9F}"/>
    <cellStyle name="40% - Accent3 8 4 2" xfId="30657" xr:uid="{FE93854C-B5E5-48A6-9EC0-8674DBAFEB3A}"/>
    <cellStyle name="40% - Accent3 8 4 3" xfId="42602" xr:uid="{148EF398-9D74-4ADF-BFC2-43EED3F4B030}"/>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3" xfId="13452" xr:uid="{DC6CD9FC-41E6-4F1A-A7EB-99EBAC6CC0F9}"/>
    <cellStyle name="40% - Accent3 9 3 2" xfId="31379" xr:uid="{8B35AB31-86E2-434C-A395-5C44A04FC18A}"/>
    <cellStyle name="40% - Accent3 9 3 3" xfId="43324" xr:uid="{23CC79FC-869C-4570-81F6-5E6CCEF36DE9}"/>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3" xfId="14899" xr:uid="{6C00DC33-5AD4-49AB-A6FF-EFBE47FAB855}"/>
    <cellStyle name="40% - Accent4 10 3 2" xfId="32826" xr:uid="{FA7E4D9D-BC3D-4847-973D-84A966056785}"/>
    <cellStyle name="40% - Accent4 10 3 3" xfId="44771" xr:uid="{0BBFE8F6-C9C6-46A9-B0EA-22E493A0A5AB}"/>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3" xfId="14932" xr:uid="{6A6BFED3-F4D0-4BC2-BCCF-D7AA0034B4DA}"/>
    <cellStyle name="40% - Accent4 11 3 2" xfId="32859" xr:uid="{F815D05D-8A33-4B8F-8814-30325BE50067}"/>
    <cellStyle name="40% - Accent4 11 3 3" xfId="44804" xr:uid="{2DB95F7D-8050-43B6-A695-F82DB5EDF51A}"/>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3" xfId="14953" xr:uid="{824EDCDC-68CC-4C5A-BD27-C1D625048231}"/>
    <cellStyle name="40% - Accent4 12 3 2" xfId="32880" xr:uid="{05066F5E-B213-49CB-93BF-A9C9A4956207}"/>
    <cellStyle name="40% - Accent4 12 3 3" xfId="44825" xr:uid="{5C488E86-47CC-4524-BEEA-47FD2C6C2141}"/>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6" xfId="12009" xr:uid="{917C3E32-D615-474D-955C-8FAE65BB95F3}"/>
    <cellStyle name="40% - Accent4 16 2" xfId="29936" xr:uid="{F0120958-0EF5-48FC-A2D9-CC8E1E6AE46E}"/>
    <cellStyle name="40% - Accent4 16 3" xfId="41881" xr:uid="{6F4AEE85-D661-4A24-ACF0-C076AD9CDB21}"/>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2" xfId="253" xr:uid="{00000000-0005-0000-0000-00004C000000}"/>
    <cellStyle name="40% - Accent4 2 2 2 10" xfId="36105" xr:uid="{BBB660D0-4CDD-4504-9CAE-74820051D0ED}"/>
    <cellStyle name="40% - Accent4 2 2 2 2" xfId="601" xr:uid="{00000000-0005-0000-0000-00004C00000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2" xfId="717" xr:uid="{00000000-0005-0000-0000-00004C000000}"/>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8" xfId="12100" xr:uid="{91A7FE22-468B-4B2E-9149-50C1E6315500}"/>
    <cellStyle name="40% - Accent4 2 2 8 2" xfId="30027" xr:uid="{5F02D893-8F03-4070-A543-74D61E24A380}"/>
    <cellStyle name="40% - Accent4 2 2 8 3" xfId="41972" xr:uid="{25DD91E9-0267-4C56-9ACA-77ABF091ED55}"/>
    <cellStyle name="40% - Accent4 2 2 9" xfId="18059" xr:uid="{84E0B850-1BC4-4814-860E-F07B9BC135D2}"/>
    <cellStyle name="40% - Accent4 2 3" xfId="195" xr:uid="{00000000-0005-0000-0000-00004C000000}"/>
    <cellStyle name="40% - Accent4 2 3 10" xfId="36047" xr:uid="{CA64D18D-ABEB-48F0-9407-A80A963C7177}"/>
    <cellStyle name="40% - Accent4 2 3 2" xfId="543" xr:uid="{00000000-0005-0000-0000-00004C000000}"/>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6" xfId="12158" xr:uid="{1B2BE92F-D665-466E-A963-65EC16122622}"/>
    <cellStyle name="40% - Accent4 2 3 6 2" xfId="30085" xr:uid="{D2DC418C-5799-424B-BB0A-DD681A46B5FC}"/>
    <cellStyle name="40% - Accent4 2 3 6 3" xfId="42030" xr:uid="{4248AE98-B922-42B2-BFD4-6A05A9C2184D}"/>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2" xfId="659" xr:uid="{00000000-0005-0000-0000-00004C000000}"/>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6" xfId="12274" xr:uid="{E63BB186-8835-4F1F-961A-75DC723EC826}"/>
    <cellStyle name="40% - Accent4 2 4 6 2" xfId="30201" xr:uid="{024388F7-948C-424A-81FD-38E406645A64}"/>
    <cellStyle name="40% - Accent4 2 4 6 3" xfId="42146" xr:uid="{5E36A4F0-3E5A-49FF-AE1A-0406BA5AD61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5" xfId="12390" xr:uid="{08392FBB-AF46-4E38-8C53-6223C8936A7A}"/>
    <cellStyle name="40% - Accent4 2 5 5 2" xfId="30317" xr:uid="{31888D03-5280-42AB-8B33-2EABCB5F3ED0}"/>
    <cellStyle name="40% - Accent4 2 5 5 3" xfId="42262" xr:uid="{072DE7F5-20DE-4A88-8DD7-783DCE578ECD}"/>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4" xfId="12764" xr:uid="{1470D877-F2E8-4935-8010-B8ED57E8C310}"/>
    <cellStyle name="40% - Accent4 2 6 4 2" xfId="30691" xr:uid="{0C0823A6-6936-4376-8BB0-F3415AE34AB7}"/>
    <cellStyle name="40% - Accent4 2 6 4 3" xfId="42636" xr:uid="{16200DD0-D603-465E-9A6A-AF53B25D03E9}"/>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3" xfId="13486" xr:uid="{B5E906E4-01BB-41A1-BDA3-5C39BCF8A966}"/>
    <cellStyle name="40% - Accent4 2 7 3 2" xfId="31413" xr:uid="{59158122-C155-4D70-944E-DAC236C57828}"/>
    <cellStyle name="40% - Accent4 2 7 3 3" xfId="43358" xr:uid="{606753CB-C12F-49AF-95AB-84B8260208F8}"/>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9" xfId="12042" xr:uid="{C5E20ACE-1CF9-4469-8FB5-35EE5217852C}"/>
    <cellStyle name="40% - Accent4 2 9 2" xfId="29969" xr:uid="{2E070083-E6AF-4C3F-A2E0-85969866E856}"/>
    <cellStyle name="40% - Accent4 2 9 3" xfId="41914" xr:uid="{86F7F01C-D4F1-4055-B40C-91519056EBC7}"/>
    <cellStyle name="40% - Accent4 20" xfId="23946" xr:uid="{3C4F125C-8A18-4292-B8F4-D360EC63C131}"/>
    <cellStyle name="40% - Accent4 21" xfId="35894" xr:uid="{CE494F2C-2073-4366-B614-D98D5AA4F486}"/>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2" xfId="222" xr:uid="{00000000-0005-0000-0000-000070000000}"/>
    <cellStyle name="40% - Accent4 3 2 10" xfId="36074" xr:uid="{E9890DBF-D377-4D0D-993E-A43AB226534E}"/>
    <cellStyle name="40% - Accent4 3 2 2" xfId="570" xr:uid="{00000000-0005-0000-0000-000070000000}"/>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6" xfId="12185" xr:uid="{9B08B676-284F-4FB2-AB3A-35BE70FCDBAC}"/>
    <cellStyle name="40% - Accent4 3 2 6 2" xfId="30112" xr:uid="{32BF9D02-616B-47B0-B5FE-1ABF3BCF9458}"/>
    <cellStyle name="40% - Accent4 3 2 6 3" xfId="42057" xr:uid="{67ECFF28-A014-4B63-AED4-31836045EF21}"/>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2" xfId="686" xr:uid="{00000000-0005-0000-0000-000070000000}"/>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6" xfId="12301" xr:uid="{47B6FED1-927C-4F79-9A9E-21641D86111C}"/>
    <cellStyle name="40% - Accent4 3 3 6 2" xfId="30228" xr:uid="{B69876D1-6CD6-4398-B22D-9A6A0C516F4D}"/>
    <cellStyle name="40% - Accent4 3 3 6 3" xfId="42173" xr:uid="{30278136-9853-4448-A902-E57199E66775}"/>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5" xfId="12417" xr:uid="{67DB0D8E-3EA4-4B5F-8804-066CE40DFD1E}"/>
    <cellStyle name="40% - Accent4 3 4 5 2" xfId="30344" xr:uid="{E47EB05E-EF31-4D80-9FD0-CEB5A99A032C}"/>
    <cellStyle name="40% - Accent4 3 4 5 3" xfId="42289" xr:uid="{AE3091F5-9B36-4012-9643-021CC00FBBB1}"/>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4" xfId="12791" xr:uid="{69F1FBB0-E176-4667-983C-DCA6E15E10FB}"/>
    <cellStyle name="40% - Accent4 3 5 4 2" xfId="30718" xr:uid="{853CF694-59BD-412B-9CE7-F930F0B23745}"/>
    <cellStyle name="40% - Accent4 3 5 4 3" xfId="42663" xr:uid="{56205CA1-F7BB-46E4-9856-24F921CAC51E}"/>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3" xfId="13513" xr:uid="{63494EB8-41B2-4519-A67C-0DBEDE60164F}"/>
    <cellStyle name="40% - Accent4 3 6 3 2" xfId="31440" xr:uid="{F1875331-0D8D-4FEB-84E3-F600087EBA7C}"/>
    <cellStyle name="40% - Accent4 3 6 3 3" xfId="43385" xr:uid="{59460399-936E-4D5E-85EB-1903E575C9E7}"/>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8" xfId="12069" xr:uid="{6FF439F4-5584-42A7-8ECD-42B6AF1203C9}"/>
    <cellStyle name="40% - Accent4 3 8 2" xfId="29996" xr:uid="{2AB7FE57-8B0D-4FDA-A77C-0C71BB9DBDDC}"/>
    <cellStyle name="40% - Accent4 3 8 3" xfId="41941" xr:uid="{C9A2C328-9F1C-41EB-B37F-8F3FF9B533B3}"/>
    <cellStyle name="40% - Accent4 3 9" xfId="18028" xr:uid="{ED9CEAE7-81E4-4B4E-A181-ACDA4C7277D4}"/>
    <cellStyle name="40% - Accent4 4" xfId="164" xr:uid="{00000000-0005-0000-0000-0000BC000000}"/>
    <cellStyle name="40% - Accent4 4 10" xfId="36016" xr:uid="{D4400C68-1522-4DAE-9DD0-6954D2A28DF9}"/>
    <cellStyle name="40% - Accent4 4 2" xfId="512" xr:uid="{00000000-0005-0000-0000-0000BC000000}"/>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5" xfId="12475" xr:uid="{6E5521A8-5607-4C24-AEBC-1C68043FB236}"/>
    <cellStyle name="40% - Accent4 4 2 5 2" xfId="30402" xr:uid="{48C27B65-4DB1-4759-BD97-95CDD51CFA55}"/>
    <cellStyle name="40% - Accent4 4 2 5 3" xfId="42347" xr:uid="{7F2C1655-5DDD-41D9-9E1F-5944ECB6BAF3}"/>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4" xfId="12849" xr:uid="{0671317B-B798-4BAB-A16D-7BA2081A92DB}"/>
    <cellStyle name="40% - Accent4 4 3 4 2" xfId="30776" xr:uid="{C6BB6A45-2FEB-4CD9-B35D-0C755DAE6D26}"/>
    <cellStyle name="40% - Accent4 4 3 4 3" xfId="42721" xr:uid="{1E6D5375-5912-4865-8638-CC51F5C999ED}"/>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3" xfId="13571" xr:uid="{1A7DA5A2-01FF-4911-943D-24E17EC1A33B}"/>
    <cellStyle name="40% - Accent4 4 4 3 2" xfId="31498" xr:uid="{2D0F571C-DF74-4104-A18C-52E18A465FBF}"/>
    <cellStyle name="40% - Accent4 4 4 3 3" xfId="43443" xr:uid="{3D128CA3-AD21-4D12-80FE-0BFE6F4C0E70}"/>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6" xfId="12127" xr:uid="{E331C3DB-C211-416D-9EFA-AAB188BC392B}"/>
    <cellStyle name="40% - Accent4 4 6 2" xfId="30054" xr:uid="{9014A408-E4B3-4DD3-9290-51D23991A944}"/>
    <cellStyle name="40% - Accent4 4 6 3" xfId="41999" xr:uid="{B8278E9C-5FBF-48E1-A052-0652AB428021}"/>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2" xfId="628" xr:uid="{00000000-0005-0000-0000-000030010000}"/>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5" xfId="12591" xr:uid="{5693C1AD-1B5F-4BBB-B47F-EDA7751B89E0}"/>
    <cellStyle name="40% - Accent4 5 2 5 2" xfId="30518" xr:uid="{FF771393-8DBC-4002-8A00-1253BA182D13}"/>
    <cellStyle name="40% - Accent4 5 2 5 3" xfId="42463" xr:uid="{8718312D-1753-4FA5-B8F0-DD9405F8C77B}"/>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4" xfId="12965" xr:uid="{FBD16485-376D-4056-AF1B-7B2970D279B3}"/>
    <cellStyle name="40% - Accent4 5 3 4 2" xfId="30892" xr:uid="{8A012888-C44D-4260-9B96-0383510E13FA}"/>
    <cellStyle name="40% - Accent4 5 3 4 3" xfId="42837" xr:uid="{F10AEF5A-0EDD-4DFD-ABBC-0E1029E58BAE}"/>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3" xfId="13687" xr:uid="{C365D8CF-4A55-47A5-BF14-D6168C841924}"/>
    <cellStyle name="40% - Accent4 5 4 3 2" xfId="31614" xr:uid="{30F06D9F-1366-48BB-8723-85F54F087EF6}"/>
    <cellStyle name="40% - Accent4 5 4 3 3" xfId="43559" xr:uid="{2A89837B-E423-4590-A400-1A21BAAC1EB4}"/>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6" xfId="12243" xr:uid="{87892A5F-24B2-47F7-80BB-53E3143F78BA}"/>
    <cellStyle name="40% - Accent4 5 6 2" xfId="30170" xr:uid="{CD432F4B-CC01-4E15-BDC8-C97B289EB6E4}"/>
    <cellStyle name="40% - Accent4 5 6 3" xfId="42115" xr:uid="{0238208A-4BD4-41C7-AD18-F649ED10644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4" xfId="13081" xr:uid="{3B89853F-B748-487D-8C2B-72AF31596F91}"/>
    <cellStyle name="40% - Accent4 6 2 4 2" xfId="31008" xr:uid="{6E8B3635-6C8F-4D55-8E0A-FB010D88DC66}"/>
    <cellStyle name="40% - Accent4 6 2 4 3" xfId="42953" xr:uid="{EC34315E-C7F0-4E52-9002-27E4462E6125}"/>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3" xfId="13803" xr:uid="{A7240B1A-717E-4D9C-A6B8-3147414F55B9}"/>
    <cellStyle name="40% - Accent4 6 3 3 2" xfId="31730" xr:uid="{DA5EA67B-7E8F-4E85-80A1-56140C4F8260}"/>
    <cellStyle name="40% - Accent4 6 3 3 3" xfId="43675" xr:uid="{11576581-0DBE-4F01-AC3E-FE78E33F63B5}"/>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5" xfId="12359" xr:uid="{6253FA7A-6B23-4836-9760-4E30BC0CF220}"/>
    <cellStyle name="40% - Accent4 6 5 2" xfId="30286" xr:uid="{AFCEE8F6-A36E-4BE3-B305-B8B89A47316A}"/>
    <cellStyle name="40% - Accent4 6 5 3" xfId="42231" xr:uid="{E11D9E14-F570-4589-8461-8297BC8D0A46}"/>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4" xfId="13431" xr:uid="{0B90DE9B-D390-44BD-A4D9-B2B8D47A7ADE}"/>
    <cellStyle name="40% - Accent4 7 2 4 2" xfId="31358" xr:uid="{12CDA057-20B9-4131-8396-CD517180C9F2}"/>
    <cellStyle name="40% - Accent4 7 2 4 3" xfId="43303" xr:uid="{D81F9154-CB75-4845-8A12-C0D34C412BC0}"/>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3" xfId="14153" xr:uid="{7657359E-837C-41E6-8DA7-605D6478BC70}"/>
    <cellStyle name="40% - Accent4 7 3 3 2" xfId="32080" xr:uid="{C5DAB297-69C1-4B16-A451-32E4D6E142AB}"/>
    <cellStyle name="40% - Accent4 7 3 3 3" xfId="44025" xr:uid="{643C88CE-E9A2-42BC-BEB9-04FFC862CD1B}"/>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5" xfId="12709" xr:uid="{0BB42258-0626-4959-9AE9-6BC4A7EEF77E}"/>
    <cellStyle name="40% - Accent4 7 5 2" xfId="30636" xr:uid="{318B6FAE-C721-4C60-9795-57CAD35F1F11}"/>
    <cellStyle name="40% - Accent4 7 5 3" xfId="42581" xr:uid="{C023B417-4209-4375-B365-C46DD65E7CAD}"/>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3" xfId="14177" xr:uid="{80C6D5C3-9A82-4AB2-A34E-1173A50977FF}"/>
    <cellStyle name="40% - Accent4 8 2 3 2" xfId="32104" xr:uid="{6C667DE7-6F05-4F5D-AEC2-45FDB71AB1A9}"/>
    <cellStyle name="40% - Accent4 8 2 3 3" xfId="44049" xr:uid="{CFF5E242-5DAC-4DE1-B53F-A43A9FE47E50}"/>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4" xfId="12733" xr:uid="{2A8FBD33-6C09-415E-8704-0DA7B1812897}"/>
    <cellStyle name="40% - Accent4 8 4 2" xfId="30660" xr:uid="{86E2DD79-E355-41F9-B20D-3B15038BF7AA}"/>
    <cellStyle name="40% - Accent4 8 4 3" xfId="42605" xr:uid="{F5A43B00-8BFC-4FFD-8B30-01C226D5175F}"/>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3" xfId="13455" xr:uid="{40439E53-48C7-431C-ADB2-C4123F024B72}"/>
    <cellStyle name="40% - Accent4 9 3 2" xfId="31382" xr:uid="{F2262BA9-F5E5-4DB8-BB47-225346A2A22B}"/>
    <cellStyle name="40% - Accent4 9 3 3" xfId="43327" xr:uid="{2F8C3E6D-5D18-4C8C-8204-886C67D89A8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3" xfId="14902" xr:uid="{BB07BBDF-644D-4A3D-A606-77B90C6F9BDA}"/>
    <cellStyle name="40% - Accent5 10 3 2" xfId="32829" xr:uid="{0F3B5197-D6BC-47D6-919E-36F237856B72}"/>
    <cellStyle name="40% - Accent5 10 3 3" xfId="44774" xr:uid="{0DE1CA97-615E-46F5-A8A0-06F676D80F43}"/>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3" xfId="14935" xr:uid="{D0A2D8B3-407F-4C33-8D65-0BEF679DFC0A}"/>
    <cellStyle name="40% - Accent5 11 3 2" xfId="32862" xr:uid="{6F121402-7E75-479F-BE2E-08625931B1D9}"/>
    <cellStyle name="40% - Accent5 11 3 3" xfId="44807" xr:uid="{DB3A1831-F013-4BFC-B3E0-A15F316E4DBB}"/>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3" xfId="14956" xr:uid="{3D415EC0-49F9-4FBC-9079-D4B893C46401}"/>
    <cellStyle name="40% - Accent5 12 3 2" xfId="32883" xr:uid="{770137F0-C436-4E39-999B-7224EE7E725D}"/>
    <cellStyle name="40% - Accent5 12 3 3" xfId="44828" xr:uid="{1FB96F3B-9CF3-46E0-8A8D-93C2269DAD1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6" xfId="12012" xr:uid="{23A9C069-FF68-4194-811F-16D0E8503FBB}"/>
    <cellStyle name="40% - Accent5 16 2" xfId="29939" xr:uid="{07CB63D0-C03B-4FCD-AF83-0954004C3B5A}"/>
    <cellStyle name="40% - Accent5 16 3" xfId="41884" xr:uid="{41CFC405-876E-4291-BF71-9BAE11B8697A}"/>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2" xfId="256" xr:uid="{00000000-0005-0000-0000-00004D000000}"/>
    <cellStyle name="40% - Accent5 2 2 2 10" xfId="36108" xr:uid="{D4090CF4-DEDA-4947-B36C-8FDCE50A7E48}"/>
    <cellStyle name="40% - Accent5 2 2 2 2" xfId="604" xr:uid="{00000000-0005-0000-0000-00004D000000}"/>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2" xfId="720" xr:uid="{00000000-0005-0000-0000-00004D000000}"/>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8" xfId="12103" xr:uid="{CC74257F-FD5C-4178-AC72-BEACD1DB80F0}"/>
    <cellStyle name="40% - Accent5 2 2 8 2" xfId="30030" xr:uid="{86A63F64-4DFD-458E-838E-F21738E5C861}"/>
    <cellStyle name="40% - Accent5 2 2 8 3" xfId="41975" xr:uid="{D3B29A36-05FE-4806-ABC1-DDC02887D170}"/>
    <cellStyle name="40% - Accent5 2 2 9" xfId="18062" xr:uid="{FCB65FF9-B8A1-4A40-B101-EE6BB076E68F}"/>
    <cellStyle name="40% - Accent5 2 3" xfId="198" xr:uid="{00000000-0005-0000-0000-00004D000000}"/>
    <cellStyle name="40% - Accent5 2 3 10" xfId="36050" xr:uid="{A9317B42-FC1B-4D0C-A666-BB8170646AE8}"/>
    <cellStyle name="40% - Accent5 2 3 2" xfId="546" xr:uid="{00000000-0005-0000-0000-00004D000000}"/>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6" xfId="12161" xr:uid="{93AD1679-FAC2-42A7-BF90-A6B8A5B205CE}"/>
    <cellStyle name="40% - Accent5 2 3 6 2" xfId="30088" xr:uid="{9E4D8763-B5FA-4E46-AE82-7CDD440B97A3}"/>
    <cellStyle name="40% - Accent5 2 3 6 3" xfId="42033" xr:uid="{A1B65042-5ED3-47AE-8D06-6CA5DA170BCE}"/>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2" xfId="662" xr:uid="{00000000-0005-0000-0000-00004D000000}"/>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6" xfId="12277" xr:uid="{02010B9F-89F6-4084-BEC5-AC40A173B5FF}"/>
    <cellStyle name="40% - Accent5 2 4 6 2" xfId="30204" xr:uid="{7E8209BB-A3C7-4007-A78C-843F92FD1FBE}"/>
    <cellStyle name="40% - Accent5 2 4 6 3" xfId="42149" xr:uid="{1AD9C929-F89C-4487-9980-92046E876221}"/>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5" xfId="12393" xr:uid="{1035C94D-3EBE-4B9F-99BC-1852034A4D9C}"/>
    <cellStyle name="40% - Accent5 2 5 5 2" xfId="30320" xr:uid="{2B820416-0403-4AB3-B31B-5B7004C78569}"/>
    <cellStyle name="40% - Accent5 2 5 5 3" xfId="42265" xr:uid="{771E0051-C6F7-409C-8F60-0499F3DCF024}"/>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4" xfId="12767" xr:uid="{D4B9AD05-B31C-477E-A876-582D5959B47E}"/>
    <cellStyle name="40% - Accent5 2 6 4 2" xfId="30694" xr:uid="{E32387A7-9689-4904-92DA-30CA09467CD4}"/>
    <cellStyle name="40% - Accent5 2 6 4 3" xfId="42639" xr:uid="{A872A02B-5D61-4E38-A694-ED688ECCA3A1}"/>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3" xfId="13489" xr:uid="{A8D6AB63-82D4-473D-AAC1-3C22F9EA2584}"/>
    <cellStyle name="40% - Accent5 2 7 3 2" xfId="31416" xr:uid="{C4A16921-7156-4E60-AABE-5DCF8BB9F60B}"/>
    <cellStyle name="40% - Accent5 2 7 3 3" xfId="43361" xr:uid="{E23BF2C3-ECFE-45E8-8D67-2F93F039C98E}"/>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9" xfId="12045" xr:uid="{C925E8F3-29BC-45A4-B36A-8932824C802C}"/>
    <cellStyle name="40% - Accent5 2 9 2" xfId="29972" xr:uid="{48F25726-6297-4FBE-96C9-CD0662DA5AF6}"/>
    <cellStyle name="40% - Accent5 2 9 3" xfId="41917" xr:uid="{D4253AEB-19A3-4264-81F1-FC1651F3BAD6}"/>
    <cellStyle name="40% - Accent5 20" xfId="23949" xr:uid="{14057EA7-D846-480C-A459-A84F1D790DC7}"/>
    <cellStyle name="40% - Accent5 21" xfId="35897" xr:uid="{97535225-6205-4078-AA7D-3B64928D0F98}"/>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2" xfId="225" xr:uid="{00000000-0005-0000-0000-000072000000}"/>
    <cellStyle name="40% - Accent5 3 2 10" xfId="36077" xr:uid="{883707A1-8443-4BA0-A4E1-41DDC9600561}"/>
    <cellStyle name="40% - Accent5 3 2 2" xfId="573" xr:uid="{00000000-0005-0000-0000-000072000000}"/>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6" xfId="12188" xr:uid="{DCF710BE-3B77-4BEE-A135-92EE856FF9A8}"/>
    <cellStyle name="40% - Accent5 3 2 6 2" xfId="30115" xr:uid="{A41923ED-91BE-4D59-AA0E-E1939DE39B47}"/>
    <cellStyle name="40% - Accent5 3 2 6 3" xfId="42060" xr:uid="{5C91C402-32C0-423E-A1B8-B6448616DE5F}"/>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2" xfId="689" xr:uid="{00000000-0005-0000-0000-000072000000}"/>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6" xfId="12304" xr:uid="{F0F9FEDF-CC99-4EA6-A92C-7196C158F90E}"/>
    <cellStyle name="40% - Accent5 3 3 6 2" xfId="30231" xr:uid="{9A8B0E59-57D9-44C8-AD5A-C043E357C713}"/>
    <cellStyle name="40% - Accent5 3 3 6 3" xfId="42176" xr:uid="{8C47A2BF-E8CC-4C7B-BE87-4AD3D2FCBEA9}"/>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5" xfId="12420" xr:uid="{FDB3FEF7-E103-4C8C-8AB2-20F2422FC9BF}"/>
    <cellStyle name="40% - Accent5 3 4 5 2" xfId="30347" xr:uid="{638BA98A-AA73-4F53-972F-828689374E14}"/>
    <cellStyle name="40% - Accent5 3 4 5 3" xfId="42292" xr:uid="{D5A40AEF-A8DF-4A02-9892-2AD3D1E0BA64}"/>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4" xfId="12794" xr:uid="{A32DCF3E-2AC1-4102-9A22-43A79690B53E}"/>
    <cellStyle name="40% - Accent5 3 5 4 2" xfId="30721" xr:uid="{2BD9200B-4D3E-410C-9D3B-82F4B76BCA96}"/>
    <cellStyle name="40% - Accent5 3 5 4 3" xfId="42666" xr:uid="{8A3A3BBF-094E-43A7-A78C-9F05C670B2DE}"/>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3" xfId="13516" xr:uid="{6DDD67C6-BD7A-4C48-A803-35AF0A500A22}"/>
    <cellStyle name="40% - Accent5 3 6 3 2" xfId="31443" xr:uid="{904BE52A-4EFE-4833-95AE-744EEE6092AD}"/>
    <cellStyle name="40% - Accent5 3 6 3 3" xfId="43388" xr:uid="{91ECBBF1-AC54-4FDA-ACCA-A64C4C6DE860}"/>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8" xfId="12072" xr:uid="{DB459636-71FB-4CC5-9825-2E46940EB95C}"/>
    <cellStyle name="40% - Accent5 3 8 2" xfId="29999" xr:uid="{1F8E3FD7-63D3-4680-8AAA-82A4436D8C27}"/>
    <cellStyle name="40% - Accent5 3 8 3" xfId="41944" xr:uid="{9D86BB0C-5ABF-45E6-ABE4-6983AC59EC16}"/>
    <cellStyle name="40% - Accent5 3 9" xfId="18031" xr:uid="{331D917F-092F-451D-AA46-824CD268C7BF}"/>
    <cellStyle name="40% - Accent5 4" xfId="167" xr:uid="{00000000-0005-0000-0000-0000C0000000}"/>
    <cellStyle name="40% - Accent5 4 10" xfId="36019" xr:uid="{D96C53D4-F2B7-4C39-AB1D-9051BE7B451B}"/>
    <cellStyle name="40% - Accent5 4 2" xfId="515" xr:uid="{00000000-0005-0000-0000-0000C0000000}"/>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5" xfId="12478" xr:uid="{16978C6F-7D9C-4349-BB26-500308DAA755}"/>
    <cellStyle name="40% - Accent5 4 2 5 2" xfId="30405" xr:uid="{DA5C0D55-0EF6-4AE6-847E-16588DB51DAD}"/>
    <cellStyle name="40% - Accent5 4 2 5 3" xfId="42350" xr:uid="{1C86C860-6A39-446B-9994-4C229F07949B}"/>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4" xfId="12852" xr:uid="{72205E29-3154-4F76-8BE1-06066C9C703C}"/>
    <cellStyle name="40% - Accent5 4 3 4 2" xfId="30779" xr:uid="{7F8919EE-9FF7-4280-A822-82D088AE651F}"/>
    <cellStyle name="40% - Accent5 4 3 4 3" xfId="42724" xr:uid="{22D09F17-8DBB-44E6-A8A8-4727A93D1D39}"/>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3" xfId="13574" xr:uid="{E807B833-0FC0-4AEB-B554-EFCEA7BCE691}"/>
    <cellStyle name="40% - Accent5 4 4 3 2" xfId="31501" xr:uid="{EECF41AA-DA08-4E25-A0C5-2522C3E15DA4}"/>
    <cellStyle name="40% - Accent5 4 4 3 3" xfId="43446" xr:uid="{5153EEDB-C59A-462E-A733-DB8F0EDF8B5B}"/>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6" xfId="12130" xr:uid="{529F2D57-3F14-4EAD-B040-05DE9DFE3058}"/>
    <cellStyle name="40% - Accent5 4 6 2" xfId="30057" xr:uid="{B55717F3-DA11-4F64-B783-C265E6C77507}"/>
    <cellStyle name="40% - Accent5 4 6 3" xfId="42002" xr:uid="{B32EBD2C-F228-4C69-9626-F2DAACB2DEBE}"/>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2" xfId="631" xr:uid="{00000000-0005-0000-0000-000034010000}"/>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5" xfId="12594" xr:uid="{A1D14904-8A5D-49C0-A3BF-491BEB3D7D05}"/>
    <cellStyle name="40% - Accent5 5 2 5 2" xfId="30521" xr:uid="{4470E9AF-6355-4541-97D7-DE6877D1DA53}"/>
    <cellStyle name="40% - Accent5 5 2 5 3" xfId="42466" xr:uid="{BB6628F6-8EF1-4559-B248-E3AFD86C9F8E}"/>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4" xfId="12968" xr:uid="{FB929759-7EDA-44E6-9D12-EEA75A6885B6}"/>
    <cellStyle name="40% - Accent5 5 3 4 2" xfId="30895" xr:uid="{1A376143-A531-400A-99CD-116953E16B65}"/>
    <cellStyle name="40% - Accent5 5 3 4 3" xfId="42840" xr:uid="{75BA5090-BF65-47E9-9BAD-B9746A2BF738}"/>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3" xfId="13690" xr:uid="{AF7BEADA-1B00-451D-A795-1164BF2D01F6}"/>
    <cellStyle name="40% - Accent5 5 4 3 2" xfId="31617" xr:uid="{72FDC867-9465-4A22-8377-61FE88058CDF}"/>
    <cellStyle name="40% - Accent5 5 4 3 3" xfId="43562" xr:uid="{5C4B4447-00AC-4D14-BE1E-956714F8F830}"/>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6" xfId="12246" xr:uid="{94871B10-62CC-41AA-952D-99CDEA8386BF}"/>
    <cellStyle name="40% - Accent5 5 6 2" xfId="30173" xr:uid="{76D5A4D8-92E5-4985-9445-B0CE2005BEBC}"/>
    <cellStyle name="40% - Accent5 5 6 3" xfId="42118" xr:uid="{283B42AA-A691-4D9C-BD76-9E41A7701D9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4" xfId="13084" xr:uid="{401DB1E0-67C6-4446-B98D-2EDC94BA9BBB}"/>
    <cellStyle name="40% - Accent5 6 2 4 2" xfId="31011" xr:uid="{2CF2244C-3454-43DD-B310-70724AA7DECC}"/>
    <cellStyle name="40% - Accent5 6 2 4 3" xfId="42956" xr:uid="{AC296273-AC07-4092-A379-544A43A6FDE1}"/>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3" xfId="13806" xr:uid="{538F6397-9245-4EEA-A8C0-F0C3C6890957}"/>
    <cellStyle name="40% - Accent5 6 3 3 2" xfId="31733" xr:uid="{401DE2CC-E6FB-4BC6-B855-0ABCEBD39E63}"/>
    <cellStyle name="40% - Accent5 6 3 3 3" xfId="43678" xr:uid="{4F0B213B-AE65-4A51-8589-0F8803C6596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5" xfId="12362" xr:uid="{72B26122-5A94-4868-BC19-1C84AE9DA8FB}"/>
    <cellStyle name="40% - Accent5 6 5 2" xfId="30289" xr:uid="{F76D89BF-CAFD-4054-AB1B-4239B56EF3D3}"/>
    <cellStyle name="40% - Accent5 6 5 3" xfId="42234" xr:uid="{BBEF1FE5-37BB-4478-B09E-2985F6E4C893}"/>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4" xfId="13434" xr:uid="{F7117C97-7C93-4BB5-9CFA-0584543E169C}"/>
    <cellStyle name="40% - Accent5 7 2 4 2" xfId="31361" xr:uid="{15DE980E-84EB-4260-8C41-CFE663610520}"/>
    <cellStyle name="40% - Accent5 7 2 4 3" xfId="43306" xr:uid="{6EA51B2D-507E-452E-8263-D49AB0B5930C}"/>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3" xfId="14156" xr:uid="{A4538016-F7C9-440E-8555-B68B49B45188}"/>
    <cellStyle name="40% - Accent5 7 3 3 2" xfId="32083" xr:uid="{9BC3FE00-4B69-44FF-92DA-EDE5DF189DA4}"/>
    <cellStyle name="40% - Accent5 7 3 3 3" xfId="44028" xr:uid="{B65A1824-B0A3-494A-B9F3-DC44C0209F57}"/>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5" xfId="12712" xr:uid="{0A9384A0-BC46-4288-8105-46FEAEEAC456}"/>
    <cellStyle name="40% - Accent5 7 5 2" xfId="30639" xr:uid="{38A58413-E200-42D4-90BD-55F66D175ADC}"/>
    <cellStyle name="40% - Accent5 7 5 3" xfId="42584" xr:uid="{412C985F-BE27-4AA6-8E97-17A729A53A9D}"/>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3" xfId="14180" xr:uid="{D1FC2640-5180-4891-8D55-08C44ECDFECD}"/>
    <cellStyle name="40% - Accent5 8 2 3 2" xfId="32107" xr:uid="{1A6AB06C-DB9B-479D-BC28-EB9BAE275D9B}"/>
    <cellStyle name="40% - Accent5 8 2 3 3" xfId="44052" xr:uid="{CAE40D43-8BE8-4362-9DBC-2B1E917B5D0E}"/>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4" xfId="12736" xr:uid="{DDB78B2D-8129-4812-9287-7BFEF4ECC48F}"/>
    <cellStyle name="40% - Accent5 8 4 2" xfId="30663" xr:uid="{39542192-7930-4161-8FE0-EFE21AFCD30F}"/>
    <cellStyle name="40% - Accent5 8 4 3" xfId="42608" xr:uid="{7DAFB540-5191-4352-B943-13F5CCCA94B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3" xfId="13458" xr:uid="{2DF9DCC6-2B5C-44DE-9EB0-41DCE88F05D4}"/>
    <cellStyle name="40% - Accent5 9 3 2" xfId="31385" xr:uid="{1A3BA76B-E52D-473B-9D41-547B582EA369}"/>
    <cellStyle name="40% - Accent5 9 3 3" xfId="43330" xr:uid="{32FA3564-4B95-4D6B-9AD0-CE02A18E523C}"/>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3" xfId="14905" xr:uid="{3E42364F-99CF-40F2-854F-0435C2E8CAF5}"/>
    <cellStyle name="40% - Accent6 10 3 2" xfId="32832" xr:uid="{CE8BB3AE-001F-4B08-BC4F-AAFD705385C5}"/>
    <cellStyle name="40% - Accent6 10 3 3" xfId="44777" xr:uid="{853DB3B2-A4B4-448A-9DD9-2B92FAEB8897}"/>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3" xfId="14938" xr:uid="{88E2ADEB-6442-45DA-9CF0-677EF48930B1}"/>
    <cellStyle name="40% - Accent6 11 3 2" xfId="32865" xr:uid="{E01FE62D-37E9-4244-BE13-743B0D93E03C}"/>
    <cellStyle name="40% - Accent6 11 3 3" xfId="44810" xr:uid="{04E901C9-2211-4552-82A7-06A0ABDB8EE1}"/>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3" xfId="14959" xr:uid="{6CE003DC-96C1-47EE-AF91-582E0119CEFE}"/>
    <cellStyle name="40% - Accent6 12 3 2" xfId="32886" xr:uid="{BA4B421C-6614-49E3-92E5-8A502E0E9653}"/>
    <cellStyle name="40% - Accent6 12 3 3" xfId="44831" xr:uid="{264DB9FB-5BB2-41A3-8165-4AA7922FB566}"/>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6" xfId="12015" xr:uid="{DE43ECE0-DB69-4745-B39A-311A067ACA5E}"/>
    <cellStyle name="40% - Accent6 16 2" xfId="29942" xr:uid="{A71DA28E-4E88-41BE-ADFA-8DE5D7CC3E4E}"/>
    <cellStyle name="40% - Accent6 16 3" xfId="41887" xr:uid="{AB502E58-EAE0-47B1-9912-C7F989447221}"/>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2" xfId="259" xr:uid="{00000000-0005-0000-0000-00004E000000}"/>
    <cellStyle name="40% - Accent6 2 2 2 10" xfId="36111" xr:uid="{060EFBB7-A93D-4E90-9FA3-1D0D96067FBD}"/>
    <cellStyle name="40% - Accent6 2 2 2 2" xfId="607" xr:uid="{00000000-0005-0000-0000-00004E000000}"/>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2" xfId="723" xr:uid="{00000000-0005-0000-0000-00004E000000}"/>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8" xfId="12106" xr:uid="{EFB9E950-FAB7-451C-8A62-BC5216C9A99B}"/>
    <cellStyle name="40% - Accent6 2 2 8 2" xfId="30033" xr:uid="{1A4315D4-A44E-47E1-A9DB-3FCB022F2ACA}"/>
    <cellStyle name="40% - Accent6 2 2 8 3" xfId="41978" xr:uid="{70C6D2FD-644E-4E36-918E-02CCD3D1D9C4}"/>
    <cellStyle name="40% - Accent6 2 2 9" xfId="18065" xr:uid="{C9E7CA5D-AFA0-494F-9E8B-6641A23E9F81}"/>
    <cellStyle name="40% - Accent6 2 3" xfId="201" xr:uid="{00000000-0005-0000-0000-00004E000000}"/>
    <cellStyle name="40% - Accent6 2 3 10" xfId="36053" xr:uid="{116B9DAF-7618-4A67-8729-5D03C4463D55}"/>
    <cellStyle name="40% - Accent6 2 3 2" xfId="549" xr:uid="{00000000-0005-0000-0000-00004E000000}"/>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6" xfId="12164" xr:uid="{E9036153-04ED-498B-87D5-01D7A7467E00}"/>
    <cellStyle name="40% - Accent6 2 3 6 2" xfId="30091" xr:uid="{15169703-B16B-4133-A490-0E41BB53EEEF}"/>
    <cellStyle name="40% - Accent6 2 3 6 3" xfId="42036" xr:uid="{1859C179-9EBB-4693-B82B-93B7841F408E}"/>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2" xfId="665" xr:uid="{00000000-0005-0000-0000-00004E000000}"/>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6" xfId="12280" xr:uid="{5C5A447F-C597-4C4D-B640-5925E4C26DA7}"/>
    <cellStyle name="40% - Accent6 2 4 6 2" xfId="30207" xr:uid="{CA3CC35A-B5A8-4B6C-9A6F-49ABF59ECAD0}"/>
    <cellStyle name="40% - Accent6 2 4 6 3" xfId="42152" xr:uid="{100BDF29-C145-4028-8D30-230A788C7276}"/>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5" xfId="12396" xr:uid="{F6EA9C0E-0F43-4D23-AD9D-1F4CC63D6621}"/>
    <cellStyle name="40% - Accent6 2 5 5 2" xfId="30323" xr:uid="{848A32ED-9BEF-4BC1-8B8D-37609BFA97BD}"/>
    <cellStyle name="40% - Accent6 2 5 5 3" xfId="42268" xr:uid="{A455A346-A637-4166-B78D-7BAFDF2BA667}"/>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4" xfId="12770" xr:uid="{E30FA656-4618-4BCC-85BD-6E6801A5D26E}"/>
    <cellStyle name="40% - Accent6 2 6 4 2" xfId="30697" xr:uid="{238E06F6-E59A-45D4-AC45-B1C2346C799C}"/>
    <cellStyle name="40% - Accent6 2 6 4 3" xfId="42642" xr:uid="{712E97AB-A8CA-413E-B248-9B9724250E81}"/>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3" xfId="13492" xr:uid="{DB984797-9FAF-4515-B33E-534837598171}"/>
    <cellStyle name="40% - Accent6 2 7 3 2" xfId="31419" xr:uid="{BFFB2BDF-2EE6-438B-A8FC-62A05513DFD2}"/>
    <cellStyle name="40% - Accent6 2 7 3 3" xfId="43364" xr:uid="{EB555688-228F-4F6B-A242-C6601DFC8ADF}"/>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9" xfId="12048" xr:uid="{7B1FC80B-7043-4DB4-9EE5-7682CE84C6AF}"/>
    <cellStyle name="40% - Accent6 2 9 2" xfId="29975" xr:uid="{678C1509-0F78-455D-B1BD-E019525B754F}"/>
    <cellStyle name="40% - Accent6 2 9 3" xfId="41920" xr:uid="{896AF404-0FE1-4A99-A74D-41C1459473F9}"/>
    <cellStyle name="40% - Accent6 20" xfId="23952" xr:uid="{8099A891-216D-4F33-B010-A4DB316EB819}"/>
    <cellStyle name="40% - Accent6 21" xfId="35900" xr:uid="{7D1EE4F0-EEBA-41FE-B02E-635DC1D7C915}"/>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2" xfId="228" xr:uid="{00000000-0005-0000-0000-000074000000}"/>
    <cellStyle name="40% - Accent6 3 2 10" xfId="36080" xr:uid="{79B4439D-F8F5-4008-AFB9-016B1C901D7A}"/>
    <cellStyle name="40% - Accent6 3 2 2" xfId="576" xr:uid="{00000000-0005-0000-0000-000074000000}"/>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6" xfId="12191" xr:uid="{71510B66-323B-4A62-AE9D-D1BBEF90E7E9}"/>
    <cellStyle name="40% - Accent6 3 2 6 2" xfId="30118" xr:uid="{679804E2-7A1B-4E63-B59A-1D444B7FC100}"/>
    <cellStyle name="40% - Accent6 3 2 6 3" xfId="42063" xr:uid="{92558D8C-51A3-4C26-B9AA-1C6196A7DC0E}"/>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2" xfId="692" xr:uid="{00000000-0005-0000-0000-000074000000}"/>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6" xfId="12307" xr:uid="{06A35440-5427-47B0-B238-E364F82E7F7B}"/>
    <cellStyle name="40% - Accent6 3 3 6 2" xfId="30234" xr:uid="{02FF1679-0A37-4A17-AE8C-F1D3EF598C95}"/>
    <cellStyle name="40% - Accent6 3 3 6 3" xfId="42179" xr:uid="{7734E6AE-DF6F-4C74-BE9D-CB1B47F5136E}"/>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5" xfId="12423" xr:uid="{280F1AE6-5DBC-4369-90AB-E3B4136699BF}"/>
    <cellStyle name="40% - Accent6 3 4 5 2" xfId="30350" xr:uid="{05085A38-684F-4A2E-8E7E-091CFFB317B6}"/>
    <cellStyle name="40% - Accent6 3 4 5 3" xfId="42295" xr:uid="{3B311591-C829-4269-AD03-DCE7D2354AB8}"/>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4" xfId="12797" xr:uid="{280026E7-ABF6-4269-9D95-78F8D5A113F5}"/>
    <cellStyle name="40% - Accent6 3 5 4 2" xfId="30724" xr:uid="{30800B00-83ED-4831-A6E3-688E940302F6}"/>
    <cellStyle name="40% - Accent6 3 5 4 3" xfId="42669" xr:uid="{8E97E22D-5314-4AC0-B000-F6094AFF7AC1}"/>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3" xfId="13519" xr:uid="{C770FC34-7B7E-45B8-A6B0-A834B9625EFB}"/>
    <cellStyle name="40% - Accent6 3 6 3 2" xfId="31446" xr:uid="{3B064121-98DC-46E0-981E-9473288A9D3F}"/>
    <cellStyle name="40% - Accent6 3 6 3 3" xfId="43391" xr:uid="{B8D29A44-30B1-4DFA-B979-08F2DEA66072}"/>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8" xfId="12075" xr:uid="{3CD01724-28C9-401D-AF5D-22129D8FC3C5}"/>
    <cellStyle name="40% - Accent6 3 8 2" xfId="30002" xr:uid="{64A7E247-DCF9-48DE-ACEA-60B98C75D083}"/>
    <cellStyle name="40% - Accent6 3 8 3" xfId="41947" xr:uid="{8FA2D34B-F198-47A2-B817-FACD178AFC65}"/>
    <cellStyle name="40% - Accent6 3 9" xfId="18034" xr:uid="{5499F5D6-AD85-4591-A2D3-77907F067177}"/>
    <cellStyle name="40% - Accent6 4" xfId="170" xr:uid="{00000000-0005-0000-0000-0000C4000000}"/>
    <cellStyle name="40% - Accent6 4 10" xfId="36022" xr:uid="{96854127-DEDC-44F5-AB5D-FC37441B8B30}"/>
    <cellStyle name="40% - Accent6 4 2" xfId="518" xr:uid="{00000000-0005-0000-0000-0000C4000000}"/>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5" xfId="12481" xr:uid="{E8B47ED5-35F2-4B75-82F5-EC25A03F27CF}"/>
    <cellStyle name="40% - Accent6 4 2 5 2" xfId="30408" xr:uid="{66D4B0F4-A84D-4451-8BFF-619790C7CDCC}"/>
    <cellStyle name="40% - Accent6 4 2 5 3" xfId="42353" xr:uid="{CE40F9B5-BE58-488B-B2EA-2B54ABEF7586}"/>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4" xfId="12855" xr:uid="{054A1546-2F54-4B4E-8D3C-053FD54F9288}"/>
    <cellStyle name="40% - Accent6 4 3 4 2" xfId="30782" xr:uid="{75C70A71-3FC0-49AF-92C5-5C6691261B97}"/>
    <cellStyle name="40% - Accent6 4 3 4 3" xfId="42727" xr:uid="{990F1EC7-6C06-4D75-B7AE-E7BE5A41D2A3}"/>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3" xfId="13577" xr:uid="{B924A4F6-18C8-4103-9A41-733C30CCAC65}"/>
    <cellStyle name="40% - Accent6 4 4 3 2" xfId="31504" xr:uid="{9F2EA949-4EE2-4DA2-86E6-E09EB1916B52}"/>
    <cellStyle name="40% - Accent6 4 4 3 3" xfId="43449" xr:uid="{1317F3E3-CC5F-4F27-B3B6-A805465A46CE}"/>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6" xfId="12133" xr:uid="{FE16C4E2-B17F-46CB-A6D0-0368CB7B6F22}"/>
    <cellStyle name="40% - Accent6 4 6 2" xfId="30060" xr:uid="{851C7F2E-FF50-45E2-834D-334EF162998F}"/>
    <cellStyle name="40% - Accent6 4 6 3" xfId="42005" xr:uid="{98292E60-200D-4E89-8C2B-601D0BA298E1}"/>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2" xfId="634" xr:uid="{00000000-0005-0000-0000-000038010000}"/>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5" xfId="12597" xr:uid="{6CCD4656-A79F-4FFC-9773-042D2BDEB77C}"/>
    <cellStyle name="40% - Accent6 5 2 5 2" xfId="30524" xr:uid="{B731A27E-43E8-401E-848B-A84DB201F824}"/>
    <cellStyle name="40% - Accent6 5 2 5 3" xfId="42469" xr:uid="{3F871068-00EA-4131-A702-B64EAAA5A832}"/>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4" xfId="12971" xr:uid="{BB8366BA-D558-479A-B09E-9646ABE44C8D}"/>
    <cellStyle name="40% - Accent6 5 3 4 2" xfId="30898" xr:uid="{08DDA8AA-3162-4689-984E-2E01727CCB01}"/>
    <cellStyle name="40% - Accent6 5 3 4 3" xfId="42843" xr:uid="{84BF4984-D6C1-4C03-AB67-1C9818E05BF9}"/>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3" xfId="13693" xr:uid="{270E7B8C-92BC-4CA9-A269-AADBCE0484C2}"/>
    <cellStyle name="40% - Accent6 5 4 3 2" xfId="31620" xr:uid="{FE575267-34DF-4F24-9AC2-92F1409C72E0}"/>
    <cellStyle name="40% - Accent6 5 4 3 3" xfId="43565" xr:uid="{F0A00A08-C176-4799-A0F5-DD90C471B68F}"/>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6" xfId="12249" xr:uid="{98C1FDAE-65E9-4DAD-B419-F7E78275AEB2}"/>
    <cellStyle name="40% - Accent6 5 6 2" xfId="30176" xr:uid="{B70D1AD6-44EC-425D-81DE-2ECFA3AE68FC}"/>
    <cellStyle name="40% - Accent6 5 6 3" xfId="42121" xr:uid="{7B283F19-8CEF-4A98-BF24-AEFA8413DAEE}"/>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4" xfId="13087" xr:uid="{862B2B5A-E676-476F-A263-96B3379FB5B6}"/>
    <cellStyle name="40% - Accent6 6 2 4 2" xfId="31014" xr:uid="{D31949CF-9A8A-4080-802B-7F0497AEA5A0}"/>
    <cellStyle name="40% - Accent6 6 2 4 3" xfId="42959" xr:uid="{88FB0D64-C911-45B4-A021-267BC118ED21}"/>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3" xfId="13809" xr:uid="{440D3FB6-E360-4EE2-ABC6-3A2185E8A665}"/>
    <cellStyle name="40% - Accent6 6 3 3 2" xfId="31736" xr:uid="{CB92BAE4-741C-4E25-AF80-A9ED488BAF18}"/>
    <cellStyle name="40% - Accent6 6 3 3 3" xfId="43681" xr:uid="{743123AA-475F-480E-8522-684FDB69C463}"/>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5" xfId="12365" xr:uid="{E28EAEEE-7932-493B-8295-3419FD16AF36}"/>
    <cellStyle name="40% - Accent6 6 5 2" xfId="30292" xr:uid="{54769807-CA53-4F77-AD6B-529B2FA69BFE}"/>
    <cellStyle name="40% - Accent6 6 5 3" xfId="42237" xr:uid="{EB183F4A-92CC-45A3-B76D-05E7BF30E19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4" xfId="13437" xr:uid="{AC8516BE-CAA6-4819-8D6E-26234CB538CB}"/>
    <cellStyle name="40% - Accent6 7 2 4 2" xfId="31364" xr:uid="{0F9B4A29-6421-4130-90F8-43E2EDB8FBE9}"/>
    <cellStyle name="40% - Accent6 7 2 4 3" xfId="43309" xr:uid="{71CA9111-040D-47E3-B838-C6DA0A7293A0}"/>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3" xfId="14159" xr:uid="{C51702E0-4BE2-46BF-9D71-D08A261AB063}"/>
    <cellStyle name="40% - Accent6 7 3 3 2" xfId="32086" xr:uid="{488D0AA2-8787-4DD3-95E8-CF1C31236C32}"/>
    <cellStyle name="40% - Accent6 7 3 3 3" xfId="44031" xr:uid="{A79A75BF-BD2A-42FF-9240-0E88FDEFB956}"/>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5" xfId="12715" xr:uid="{1B205157-6B61-4BC1-B3BE-172A55AEE4AB}"/>
    <cellStyle name="40% - Accent6 7 5 2" xfId="30642" xr:uid="{AD330B64-F28D-4775-BB17-1A4EED59F638}"/>
    <cellStyle name="40% - Accent6 7 5 3" xfId="42587" xr:uid="{5453FAF7-A890-431D-87C6-A2F8F4B32FEE}"/>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3" xfId="14183" xr:uid="{717B87AC-4A9C-4EFD-B6AF-37E6BFFA08D5}"/>
    <cellStyle name="40% - Accent6 8 2 3 2" xfId="32110" xr:uid="{2272CB8E-8B6A-4845-BEB8-24D07FC55CF2}"/>
    <cellStyle name="40% - Accent6 8 2 3 3" xfId="44055" xr:uid="{9393A597-E5FA-4733-AF02-52DA06C87CA1}"/>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4" xfId="12739" xr:uid="{DC7A2B8C-B273-424E-B856-422EE2BFB202}"/>
    <cellStyle name="40% - Accent6 8 4 2" xfId="30666" xr:uid="{C50E0FF8-B170-484B-AD2C-814379EFE05D}"/>
    <cellStyle name="40% - Accent6 8 4 3" xfId="42611" xr:uid="{9A9B3A67-D89B-4128-B589-AC4D72501175}"/>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3" xfId="13461" xr:uid="{3958663B-312B-4EF8-A437-E7BEB3A6258B}"/>
    <cellStyle name="40% - Accent6 9 3 2" xfId="31388" xr:uid="{C60344A6-4C79-4761-B1E1-ADADF83B4036}"/>
    <cellStyle name="40% - Accent6 9 3 3" xfId="43333" xr:uid="{512DF149-6AA5-44E9-BA10-58B71E050CC9}"/>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3" xfId="14891" xr:uid="{0220F114-5225-487C-ACA5-E5480AE83865}"/>
    <cellStyle name="60% - Accent1 10 3 2" xfId="32818" xr:uid="{E1AEC139-2BA3-4D3E-A870-792E4F87A1C6}"/>
    <cellStyle name="60% - Accent1 10 3 3" xfId="44763" xr:uid="{4F55AF1E-E694-418B-AE9E-8C45A282B44D}"/>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3" xfId="14924" xr:uid="{91654DB2-42AB-41A3-A846-3508A9EE40F0}"/>
    <cellStyle name="60% - Accent1 11 3 2" xfId="32851" xr:uid="{EC9BF690-0825-4203-A983-E92B181F1F4E}"/>
    <cellStyle name="60% - Accent1 11 3 3" xfId="44796" xr:uid="{48CAB8F8-0343-430A-BACC-B98C4B92B842}"/>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3" xfId="14945" xr:uid="{34449554-C504-4EC6-B1A7-6A9825EEEE20}"/>
    <cellStyle name="60% - Accent1 12 3 2" xfId="32872" xr:uid="{41F0D070-FCAC-45BA-BF22-1894931494B3}"/>
    <cellStyle name="60% - Accent1 12 3 3" xfId="44817" xr:uid="{2867471D-235F-49B0-A967-94495913F6A1}"/>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6" xfId="11999" xr:uid="{94DE1CF7-F5DD-4642-8E2A-B79127341100}"/>
    <cellStyle name="60% - Accent1 16 2" xfId="29926" xr:uid="{9E20130B-31B3-4696-8C1B-6F5D124A0636}"/>
    <cellStyle name="60% - Accent1 16 3" xfId="41871" xr:uid="{95C8F56C-4734-4058-8073-0C300CC5E5B8}"/>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2" xfId="245" xr:uid="{00000000-0005-0000-0000-00004F000000}"/>
    <cellStyle name="60% - Accent1 2 2 2 10" xfId="36097" xr:uid="{CFE71AFB-F233-4F8B-8715-016831A1C9A4}"/>
    <cellStyle name="60% - Accent1 2 2 2 2" xfId="593" xr:uid="{00000000-0005-0000-0000-00004F000000}"/>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2" xfId="709" xr:uid="{00000000-0005-0000-0000-00004F000000}"/>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8" xfId="12092" xr:uid="{05C4E124-D9AE-4965-B28B-C144B7BF6B1B}"/>
    <cellStyle name="60% - Accent1 2 2 8 2" xfId="30019" xr:uid="{7247942C-5B48-4436-A2E1-A8AAC502CCDF}"/>
    <cellStyle name="60% - Accent1 2 2 8 3" xfId="41964" xr:uid="{624E0729-AED1-4BF5-B3A7-141C8AAD5BD7}"/>
    <cellStyle name="60% - Accent1 2 2 9" xfId="18051" xr:uid="{C9CA54C6-5DD0-4644-AEF2-6EF8CF984663}"/>
    <cellStyle name="60% - Accent1 2 3" xfId="187" xr:uid="{00000000-0005-0000-0000-00004F000000}"/>
    <cellStyle name="60% - Accent1 2 3 10" xfId="36039" xr:uid="{F6D672ED-3657-4338-BB58-1701B313D064}"/>
    <cellStyle name="60% - Accent1 2 3 2" xfId="535" xr:uid="{00000000-0005-0000-0000-00004F000000}"/>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6" xfId="12150" xr:uid="{685F67D6-5BB7-453E-9F19-78F0354038C8}"/>
    <cellStyle name="60% - Accent1 2 3 6 2" xfId="30077" xr:uid="{AD7DABDB-1D19-4C79-A727-48CF303B1D64}"/>
    <cellStyle name="60% - Accent1 2 3 6 3" xfId="42022" xr:uid="{D1717831-EBB3-4211-B839-8342A1956608}"/>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2" xfId="651" xr:uid="{00000000-0005-0000-0000-00004F000000}"/>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6" xfId="12266" xr:uid="{8127F350-42C5-4FE8-B916-5DF419FABE15}"/>
    <cellStyle name="60% - Accent1 2 4 6 2" xfId="30193" xr:uid="{4E4C6F18-BB90-4821-AF0C-65707CD0F72C}"/>
    <cellStyle name="60% - Accent1 2 4 6 3" xfId="42138" xr:uid="{4AAE6D1F-81B1-4EBB-B60D-2FEF785C9CE9}"/>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5" xfId="12382" xr:uid="{7C1F36A2-769C-4292-8EBF-F8A18E797BDF}"/>
    <cellStyle name="60% - Accent1 2 5 5 2" xfId="30309" xr:uid="{9B5A54BE-C336-47A6-AC8E-C7779B3DE4A6}"/>
    <cellStyle name="60% - Accent1 2 5 5 3" xfId="42254" xr:uid="{998F372F-92CA-4B05-B532-0381142952F8}"/>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4" xfId="12756" xr:uid="{D6F4D323-FE6D-44D3-BD0D-55CACD952CEC}"/>
    <cellStyle name="60% - Accent1 2 6 4 2" xfId="30683" xr:uid="{9DCAAB85-FE24-4ECE-925A-2CE928551289}"/>
    <cellStyle name="60% - Accent1 2 6 4 3" xfId="42628" xr:uid="{BDD31BD9-A087-40BF-8A27-16FDBBFB6576}"/>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3" xfId="13478" xr:uid="{6A01CE21-4522-45A4-BB27-02B8018AA721}"/>
    <cellStyle name="60% - Accent1 2 7 3 2" xfId="31405" xr:uid="{257705EF-D171-4259-9BBB-75407C6DC417}"/>
    <cellStyle name="60% - Accent1 2 7 3 3" xfId="43350" xr:uid="{EEDA10A4-C341-4B2C-AC81-DFCA37CF8F81}"/>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9" xfId="12034" xr:uid="{800DA588-420F-4442-A216-0768A6AA5554}"/>
    <cellStyle name="60% - Accent1 2 9 2" xfId="29961" xr:uid="{5088C30F-8BCB-4726-A027-6FC14FB2E461}"/>
    <cellStyle name="60% - Accent1 2 9 3" xfId="41906" xr:uid="{60D9A33F-AD52-4A80-9DD2-F0A7D3E6EA3F}"/>
    <cellStyle name="60% - Accent1 20" xfId="23938" xr:uid="{9AF91F26-8DA4-471D-80ED-C1A4F4518B01}"/>
    <cellStyle name="60% - Accent1 21" xfId="35886" xr:uid="{140CCE0A-3639-4CAF-A863-DEAEBEEDF852}"/>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2" xfId="214" xr:uid="{00000000-0005-0000-0000-000076000000}"/>
    <cellStyle name="60% - Accent1 3 2 10" xfId="36066" xr:uid="{291AB5D5-13DA-471C-AE5B-DE9135A6C524}"/>
    <cellStyle name="60% - Accent1 3 2 2" xfId="562" xr:uid="{00000000-0005-0000-0000-000076000000}"/>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6" xfId="12177" xr:uid="{BD5660AC-B2F0-4061-860D-3079DC367D1F}"/>
    <cellStyle name="60% - Accent1 3 2 6 2" xfId="30104" xr:uid="{B53A8B17-2201-4B68-ABB4-A9A60FDCAC5C}"/>
    <cellStyle name="60% - Accent1 3 2 6 3" xfId="42049" xr:uid="{DF8EA65B-6AC8-4382-A3C1-ABBCDC60A263}"/>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2" xfId="678" xr:uid="{00000000-0005-0000-0000-000076000000}"/>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6" xfId="12293" xr:uid="{981B11D0-BF93-48F5-A40A-213FB4225E8B}"/>
    <cellStyle name="60% - Accent1 3 3 6 2" xfId="30220" xr:uid="{FAFFDFDC-4D10-4BAE-B41B-51A33AFB77A6}"/>
    <cellStyle name="60% - Accent1 3 3 6 3" xfId="42165" xr:uid="{2291AC06-5729-4095-B195-DA838F22C670}"/>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5" xfId="12409" xr:uid="{1C2D1679-F772-4B50-8DFE-7A56D571FAA5}"/>
    <cellStyle name="60% - Accent1 3 4 5 2" xfId="30336" xr:uid="{6F74382D-F1B5-499B-B4A8-46D15CC47D20}"/>
    <cellStyle name="60% - Accent1 3 4 5 3" xfId="42281" xr:uid="{438F7BC1-DA02-4060-9E85-7DD4C9C3BB27}"/>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4" xfId="12783" xr:uid="{3FA3A88D-0741-4468-A163-BA07AACAE1E1}"/>
    <cellStyle name="60% - Accent1 3 5 4 2" xfId="30710" xr:uid="{55F7D64B-F3AD-4D91-AEBE-0A57E66189CD}"/>
    <cellStyle name="60% - Accent1 3 5 4 3" xfId="42655" xr:uid="{7649EB3A-1FAC-47C7-B482-BFDE50FACF0F}"/>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3" xfId="13505" xr:uid="{66A9E27A-9791-4552-8635-149CBC855CB8}"/>
    <cellStyle name="60% - Accent1 3 6 3 2" xfId="31432" xr:uid="{93E871D8-7E9D-4A3D-957F-DD567429A850}"/>
    <cellStyle name="60% - Accent1 3 6 3 3" xfId="43377" xr:uid="{D93E86BB-4D98-4756-9625-88A4FF964C9E}"/>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8" xfId="12061" xr:uid="{C91312A9-DB57-44D8-9061-738B71D60B75}"/>
    <cellStyle name="60% - Accent1 3 8 2" xfId="29988" xr:uid="{6C949C79-C544-4D2F-8A00-1F4B8121C3DD}"/>
    <cellStyle name="60% - Accent1 3 8 3" xfId="41933" xr:uid="{C7409ECE-1048-4B0C-A7E6-850724846ECB}"/>
    <cellStyle name="60% - Accent1 3 9" xfId="18020" xr:uid="{5E02E282-7B86-4E48-B7C1-57549DA9CD01}"/>
    <cellStyle name="60% - Accent1 4" xfId="156" xr:uid="{00000000-0005-0000-0000-0000C8000000}"/>
    <cellStyle name="60% - Accent1 4 10" xfId="36008" xr:uid="{97DC7C54-23D5-4E9A-AFB7-A5D185E063BA}"/>
    <cellStyle name="60% - Accent1 4 2" xfId="504" xr:uid="{00000000-0005-0000-0000-0000C8000000}"/>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5" xfId="12467" xr:uid="{AEFE11E9-2717-4053-BA4C-6B34E1B92CCC}"/>
    <cellStyle name="60% - Accent1 4 2 5 2" xfId="30394" xr:uid="{FA5521BE-1DF4-4E58-A4BC-070DAA546D7D}"/>
    <cellStyle name="60% - Accent1 4 2 5 3" xfId="42339" xr:uid="{FC66B5F9-C989-430B-9DE9-6116739AFBE5}"/>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4" xfId="12841" xr:uid="{B7610CBE-BD64-4EB2-A9C1-322B035E93D6}"/>
    <cellStyle name="60% - Accent1 4 3 4 2" xfId="30768" xr:uid="{FBE1D612-1B64-4ACB-8FD0-46989E8B7792}"/>
    <cellStyle name="60% - Accent1 4 3 4 3" xfId="42713" xr:uid="{B6F94417-027C-4488-A940-CDDE119E3DD6}"/>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3" xfId="13563" xr:uid="{0EEBAD1B-FD00-4F7E-9104-20EF7A9E48CD}"/>
    <cellStyle name="60% - Accent1 4 4 3 2" xfId="31490" xr:uid="{A0ED149D-B21F-47E5-B487-BBE00EB62EE6}"/>
    <cellStyle name="60% - Accent1 4 4 3 3" xfId="43435" xr:uid="{333DE434-45C4-408D-B61F-0576AC365A03}"/>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6" xfId="12119" xr:uid="{EFF0B22C-EE03-467D-9AAB-46D9B6A9C812}"/>
    <cellStyle name="60% - Accent1 4 6 2" xfId="30046" xr:uid="{85C15975-F30E-4F27-A914-A3409B96C428}"/>
    <cellStyle name="60% - Accent1 4 6 3" xfId="41991" xr:uid="{52B14022-14C5-443B-88B3-6C4B820E208E}"/>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2" xfId="620" xr:uid="{00000000-0005-0000-0000-00003C010000}"/>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5" xfId="12583" xr:uid="{7ACD4B9F-0A89-4AE2-9A38-3D271753E5FF}"/>
    <cellStyle name="60% - Accent1 5 2 5 2" xfId="30510" xr:uid="{0A9296DE-60EA-45E2-9310-AB5DD3308C00}"/>
    <cellStyle name="60% - Accent1 5 2 5 3" xfId="42455" xr:uid="{9D942FCF-A407-48B4-8579-F0E2918FA1EB}"/>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4" xfId="12957" xr:uid="{5E537E84-7202-47B9-8277-D8F8EA1EE2A2}"/>
    <cellStyle name="60% - Accent1 5 3 4 2" xfId="30884" xr:uid="{677690C0-8B7C-4A84-A27F-3CE3695E07C8}"/>
    <cellStyle name="60% - Accent1 5 3 4 3" xfId="42829" xr:uid="{7A33FBC8-50D4-49D0-8F50-285EFAA517C2}"/>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3" xfId="13679" xr:uid="{4E6FF685-3BB0-4708-BAC9-03B05362A3C6}"/>
    <cellStyle name="60% - Accent1 5 4 3 2" xfId="31606" xr:uid="{0477C75C-3CC1-4BF9-AD1F-F4BA82B593B9}"/>
    <cellStyle name="60% - Accent1 5 4 3 3" xfId="43551" xr:uid="{6BD3BAB1-8FE1-4296-B96B-7D66245351D4}"/>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6" xfId="12235" xr:uid="{04D000AB-9172-4AF3-9C26-860DF825B778}"/>
    <cellStyle name="60% - Accent1 5 6 2" xfId="30162" xr:uid="{587E3ADE-F462-4B00-A6CB-7127A24C8A31}"/>
    <cellStyle name="60% - Accent1 5 6 3" xfId="42107" xr:uid="{03C51372-E0A8-4675-996E-0CE253E7DBFE}"/>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4" xfId="13073" xr:uid="{F2CEDEAE-0358-4E9F-B3B5-07B8F89A6086}"/>
    <cellStyle name="60% - Accent1 6 2 4 2" xfId="31000" xr:uid="{973C111D-F31D-42C7-B602-3C0227794A39}"/>
    <cellStyle name="60% - Accent1 6 2 4 3" xfId="42945" xr:uid="{5461F1D0-C948-481E-BCF9-9AEBB586747B}"/>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3" xfId="13795" xr:uid="{004E3EC1-4BBD-4152-9275-5BF86347CBAB}"/>
    <cellStyle name="60% - Accent1 6 3 3 2" xfId="31722" xr:uid="{975879C3-9202-4DBE-AFFA-252864196EF0}"/>
    <cellStyle name="60% - Accent1 6 3 3 3" xfId="43667" xr:uid="{51832F72-09E9-4591-A8A2-ADE85F8723B8}"/>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5" xfId="12351" xr:uid="{9F80E381-A693-4C30-87BE-81C65B6A5851}"/>
    <cellStyle name="60% - Accent1 6 5 2" xfId="30278" xr:uid="{F634B664-9F96-48F8-9CDC-B622AC122854}"/>
    <cellStyle name="60% - Accent1 6 5 3" xfId="42223" xr:uid="{3BEDC9EA-8BD0-4547-9220-2A9DF8E30133}"/>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4" xfId="13423" xr:uid="{1C19E53F-4AC7-456F-BE66-CA103A1C637F}"/>
    <cellStyle name="60% - Accent1 7 2 4 2" xfId="31350" xr:uid="{E0AD18F5-60FC-48E6-8C93-688225F03478}"/>
    <cellStyle name="60% - Accent1 7 2 4 3" xfId="43295" xr:uid="{0330D820-E29E-459A-91DE-A38467AD7E49}"/>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3" xfId="14145" xr:uid="{56C0FF7B-E5E1-4B6C-8F78-EE1881F984DC}"/>
    <cellStyle name="60% - Accent1 7 3 3 2" xfId="32072" xr:uid="{6B02BE00-7C88-4F5A-ACAE-31AC0125CDB7}"/>
    <cellStyle name="60% - Accent1 7 3 3 3" xfId="44017" xr:uid="{AB5931FD-8609-4CF8-9000-5C4D32163142}"/>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5" xfId="12701" xr:uid="{60A038A7-4BE8-4CB9-81CD-00A45D0874AC}"/>
    <cellStyle name="60% - Accent1 7 5 2" xfId="30628" xr:uid="{6EC43EB2-9E81-4666-9AB6-F869E37F2EAE}"/>
    <cellStyle name="60% - Accent1 7 5 3" xfId="42573" xr:uid="{AC8946F9-6F89-4C70-957D-EB42384FD795}"/>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3" xfId="14169" xr:uid="{4C73CBD9-3BB4-433E-B1FE-B1A2C1A330C1}"/>
    <cellStyle name="60% - Accent1 8 2 3 2" xfId="32096" xr:uid="{9CDFCA79-AC29-46F3-8C9B-C40FF2BC5B9F}"/>
    <cellStyle name="60% - Accent1 8 2 3 3" xfId="44041" xr:uid="{13211193-0D68-43B7-BDC9-F2324889E3D3}"/>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4" xfId="12725" xr:uid="{D92AA56B-327B-44F1-B8A8-80A312724EE9}"/>
    <cellStyle name="60% - Accent1 8 4 2" xfId="30652" xr:uid="{D577441C-BA1F-49C7-B8F3-A1A866D4A268}"/>
    <cellStyle name="60% - Accent1 8 4 3" xfId="42597" xr:uid="{31586B84-8470-4E05-AA47-1FCF1CA6A50F}"/>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3" xfId="13447" xr:uid="{8AAF32B2-5B45-4A01-9D3D-79BCF6E9FD99}"/>
    <cellStyle name="60% - Accent1 9 3 2" xfId="31374" xr:uid="{7A010EBE-F99D-4B0F-8311-9F8E7ADB6498}"/>
    <cellStyle name="60% - Accent1 9 3 3" xfId="43319" xr:uid="{49C6F8C9-BB4B-4AF2-B625-9D2C6C3C9497}"/>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3" xfId="14894" xr:uid="{9646F60C-72A6-4190-BF32-673AC50E7FC2}"/>
    <cellStyle name="60% - Accent2 10 3 2" xfId="32821" xr:uid="{D6E42223-39F5-483B-8039-FC4FA9DC8659}"/>
    <cellStyle name="60% - Accent2 10 3 3" xfId="44766" xr:uid="{65ABC5A3-32B5-4861-B282-835009084167}"/>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3" xfId="14927" xr:uid="{463C68DF-D86C-4542-A882-95FA1C23A136}"/>
    <cellStyle name="60% - Accent2 11 3 2" xfId="32854" xr:uid="{E0A264EA-AABB-4FB6-B9A2-076252E52B76}"/>
    <cellStyle name="60% - Accent2 11 3 3" xfId="44799" xr:uid="{CAB7D5BB-918F-4AF2-A07D-D58083ABE819}"/>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3" xfId="14948" xr:uid="{DE57C3A6-70A0-4CDA-AA5B-962473B7C359}"/>
    <cellStyle name="60% - Accent2 12 3 2" xfId="32875" xr:uid="{5BD0C33E-43A6-4515-AF3B-43734487266A}"/>
    <cellStyle name="60% - Accent2 12 3 3" xfId="44820" xr:uid="{6DF1111C-7B06-48B2-B5A9-372EB7A14DEF}"/>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6" xfId="12003" xr:uid="{B85BAEF8-0E70-462A-B3F1-60AA5A12315D}"/>
    <cellStyle name="60% - Accent2 16 2" xfId="29930" xr:uid="{85E8EA50-C68C-48A6-8328-106D31080BC4}"/>
    <cellStyle name="60% - Accent2 16 3" xfId="41875" xr:uid="{5E218B22-7CEA-49AA-899F-DF6EDE195980}"/>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2" xfId="248" xr:uid="{00000000-0005-0000-0000-000050000000}"/>
    <cellStyle name="60% - Accent2 2 2 2 10" xfId="36100" xr:uid="{076627C3-F9B9-4121-AFF3-9CB5E14FAA3C}"/>
    <cellStyle name="60% - Accent2 2 2 2 2" xfId="596" xr:uid="{00000000-0005-0000-0000-000050000000}"/>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2" xfId="712" xr:uid="{00000000-0005-0000-0000-000050000000}"/>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8" xfId="12095" xr:uid="{231C7604-6EBC-4C35-8444-21AD8774229A}"/>
    <cellStyle name="60% - Accent2 2 2 8 2" xfId="30022" xr:uid="{5B96B373-33A0-47A6-901F-488ABA75270C}"/>
    <cellStyle name="60% - Accent2 2 2 8 3" xfId="41967" xr:uid="{38EC6A7E-B2FE-493B-A414-B333F4307D53}"/>
    <cellStyle name="60% - Accent2 2 2 9" xfId="18054" xr:uid="{36CD9CAC-EDAD-40E2-95B1-EAFF041E7EC3}"/>
    <cellStyle name="60% - Accent2 2 3" xfId="190" xr:uid="{00000000-0005-0000-0000-000050000000}"/>
    <cellStyle name="60% - Accent2 2 3 10" xfId="36042" xr:uid="{3BD903A8-0331-4B0F-A347-426F554ECA7A}"/>
    <cellStyle name="60% - Accent2 2 3 2" xfId="538" xr:uid="{00000000-0005-0000-0000-000050000000}"/>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6" xfId="12153" xr:uid="{E5A87AF0-96FA-45C9-8F52-F68FE284742F}"/>
    <cellStyle name="60% - Accent2 2 3 6 2" xfId="30080" xr:uid="{7AD9BB00-5AF5-41BB-8976-E6C42DBF6CBE}"/>
    <cellStyle name="60% - Accent2 2 3 6 3" xfId="42025" xr:uid="{8873C761-E4B5-44E4-BA99-2CCFF7C2FFAE}"/>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2" xfId="654" xr:uid="{00000000-0005-0000-0000-000050000000}"/>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6" xfId="12269" xr:uid="{ABB81A73-4032-4A2E-A936-DAECCE61D9F9}"/>
    <cellStyle name="60% - Accent2 2 4 6 2" xfId="30196" xr:uid="{B2FFBA69-4738-4596-85F8-9A341954C57D}"/>
    <cellStyle name="60% - Accent2 2 4 6 3" xfId="42141" xr:uid="{75E6CBBC-7EDD-477C-AF11-3A408F330C9E}"/>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5" xfId="12385" xr:uid="{3B1F9725-FFFF-46AC-B054-8EE5C00FBC27}"/>
    <cellStyle name="60% - Accent2 2 5 5 2" xfId="30312" xr:uid="{66B5E136-D4B1-4F13-ABBE-E6C8364BE92C}"/>
    <cellStyle name="60% - Accent2 2 5 5 3" xfId="42257" xr:uid="{8095A3CA-E5B1-4D3B-A8CC-56F4F0DEC4BA}"/>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4" xfId="12759" xr:uid="{9AEDD20E-4AFF-490B-B370-74A7C94A5BC5}"/>
    <cellStyle name="60% - Accent2 2 6 4 2" xfId="30686" xr:uid="{CFCDDF57-F947-4DE6-A621-3FDFCE1569C3}"/>
    <cellStyle name="60% - Accent2 2 6 4 3" xfId="42631" xr:uid="{035636F9-1D72-4F5D-85F0-55E3010E86DF}"/>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3" xfId="13481" xr:uid="{46A69BDD-6DA6-4B91-BA1A-22A6B85A3931}"/>
    <cellStyle name="60% - Accent2 2 7 3 2" xfId="31408" xr:uid="{E9BBA32A-7843-4CB4-98AA-D5DF9A775103}"/>
    <cellStyle name="60% - Accent2 2 7 3 3" xfId="43353" xr:uid="{8934BE26-6EC0-446F-8DCD-9C0FED73F39A}"/>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9" xfId="12037" xr:uid="{1CC072F4-5E67-4FC1-8CF6-2800CB9EAC2E}"/>
    <cellStyle name="60% - Accent2 2 9 2" xfId="29964" xr:uid="{6C210BA3-E833-45DD-B28F-CEC598921756}"/>
    <cellStyle name="60% - Accent2 2 9 3" xfId="41909" xr:uid="{4BEA7164-6DFD-4D32-9318-8DE6EE616EA2}"/>
    <cellStyle name="60% - Accent2 20" xfId="23941" xr:uid="{27C46DBF-ED39-48F6-A15A-3C85F69511AB}"/>
    <cellStyle name="60% - Accent2 21" xfId="35889" xr:uid="{1E64D20B-25C8-4470-A665-719D11C898B5}"/>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2" xfId="217" xr:uid="{00000000-0005-0000-0000-000078000000}"/>
    <cellStyle name="60% - Accent2 3 2 10" xfId="36069" xr:uid="{5ADF3923-6FBA-40E8-8EDB-77186F36AB4A}"/>
    <cellStyle name="60% - Accent2 3 2 2" xfId="565" xr:uid="{00000000-0005-0000-0000-000078000000}"/>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6" xfId="12180" xr:uid="{508E5E88-9591-4FCC-9207-A8B6CD0C94F1}"/>
    <cellStyle name="60% - Accent2 3 2 6 2" xfId="30107" xr:uid="{BD17C79D-81D8-4D0B-9644-DD88D24E8134}"/>
    <cellStyle name="60% - Accent2 3 2 6 3" xfId="42052" xr:uid="{317BD069-0F56-4348-AE44-3213A69C6D6B}"/>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2" xfId="681" xr:uid="{00000000-0005-0000-0000-000078000000}"/>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6" xfId="12296" xr:uid="{833154D3-F56D-4A77-95AB-CFAC7A22073D}"/>
    <cellStyle name="60% - Accent2 3 3 6 2" xfId="30223" xr:uid="{9E77677B-D482-482F-A846-CE3B25B5087D}"/>
    <cellStyle name="60% - Accent2 3 3 6 3" xfId="42168" xr:uid="{4BCD54EF-4449-4CC3-AD22-F8A89FD94BFA}"/>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5" xfId="12412" xr:uid="{F4BF9121-76FE-49A1-B8AB-10123288BE58}"/>
    <cellStyle name="60% - Accent2 3 4 5 2" xfId="30339" xr:uid="{EEC1A4C1-3C30-409F-96CA-A0D0946B1DAC}"/>
    <cellStyle name="60% - Accent2 3 4 5 3" xfId="42284" xr:uid="{CE3BF905-B31D-46B6-AE64-E74AC41A84F9}"/>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4" xfId="12786" xr:uid="{F67E3F81-FF3D-48B0-A88F-969F80518392}"/>
    <cellStyle name="60% - Accent2 3 5 4 2" xfId="30713" xr:uid="{C097E7E9-B099-4EB6-AA17-38CA7D4536B9}"/>
    <cellStyle name="60% - Accent2 3 5 4 3" xfId="42658" xr:uid="{C3170E8C-1C92-477A-8438-AC645C9AA195}"/>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3" xfId="13508" xr:uid="{CEE3254E-EE98-4FCB-8F72-5003DEB45123}"/>
    <cellStyle name="60% - Accent2 3 6 3 2" xfId="31435" xr:uid="{0DC7DC1D-9BF6-4515-8B29-6C5FD8545690}"/>
    <cellStyle name="60% - Accent2 3 6 3 3" xfId="43380" xr:uid="{3330D505-1A79-48AF-A48F-3556C310907D}"/>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8" xfId="12064" xr:uid="{E0EEE867-6C83-42CB-B45A-2BD6530497D1}"/>
    <cellStyle name="60% - Accent2 3 8 2" xfId="29991" xr:uid="{09E19113-31A1-49E8-8D23-12DE8FB018A9}"/>
    <cellStyle name="60% - Accent2 3 8 3" xfId="41936" xr:uid="{D38921FB-02F3-4A21-AA1C-B65AB68D0781}"/>
    <cellStyle name="60% - Accent2 3 9" xfId="18023" xr:uid="{328B176C-28A1-4D76-A48E-FB7032EEBA92}"/>
    <cellStyle name="60% - Accent2 4" xfId="159" xr:uid="{00000000-0005-0000-0000-0000CC000000}"/>
    <cellStyle name="60% - Accent2 4 10" xfId="36011" xr:uid="{E97EE60A-4F0F-4E2D-A101-9BA6E420E1DF}"/>
    <cellStyle name="60% - Accent2 4 2" xfId="507" xr:uid="{00000000-0005-0000-0000-0000CC000000}"/>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5" xfId="12470" xr:uid="{D6BD1CF3-B9ED-4433-A78D-FF2E42B1D62A}"/>
    <cellStyle name="60% - Accent2 4 2 5 2" xfId="30397" xr:uid="{B23750F8-900B-474B-90DB-C9031A478B8F}"/>
    <cellStyle name="60% - Accent2 4 2 5 3" xfId="42342" xr:uid="{8061D2B7-F8DB-46D9-B9AE-A359945D26D7}"/>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4" xfId="12844" xr:uid="{F47FEEE3-E045-453F-A95C-94BB9793CE81}"/>
    <cellStyle name="60% - Accent2 4 3 4 2" xfId="30771" xr:uid="{BD1D5726-7984-40F5-A285-F5CA68E3C542}"/>
    <cellStyle name="60% - Accent2 4 3 4 3" xfId="42716" xr:uid="{362F5B21-8C34-4CA1-8BAA-2E46DD7B56A8}"/>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3" xfId="13566" xr:uid="{67984789-E0F3-4E44-8BDF-71C28BCC3628}"/>
    <cellStyle name="60% - Accent2 4 4 3 2" xfId="31493" xr:uid="{324154C1-B47A-4210-92C9-943BB5F8C496}"/>
    <cellStyle name="60% - Accent2 4 4 3 3" xfId="43438" xr:uid="{471FB7DD-23F4-4ACB-9460-B6214E878406}"/>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6" xfId="12122" xr:uid="{4A38A506-D753-4918-9CA0-1761FBF74741}"/>
    <cellStyle name="60% - Accent2 4 6 2" xfId="30049" xr:uid="{BD948E05-C143-4583-856D-77D961104124}"/>
    <cellStyle name="60% - Accent2 4 6 3" xfId="41994" xr:uid="{88D05E85-7273-4728-946C-AAACF3E4A4B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2" xfId="623" xr:uid="{00000000-0005-0000-0000-000040010000}"/>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5" xfId="12586" xr:uid="{8E112707-7778-4414-B73C-C6ECD2E47AFA}"/>
    <cellStyle name="60% - Accent2 5 2 5 2" xfId="30513" xr:uid="{589FE1CA-C797-4587-ACEB-96E7C46AE9B8}"/>
    <cellStyle name="60% - Accent2 5 2 5 3" xfId="42458" xr:uid="{D55BB2C3-4647-4318-8A36-81344AC0F165}"/>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4" xfId="12960" xr:uid="{8845C776-A7A0-4E61-A91F-E9E9CD516C4C}"/>
    <cellStyle name="60% - Accent2 5 3 4 2" xfId="30887" xr:uid="{CAA19AF7-2CF4-4E0E-A10D-34E5A63CFD78}"/>
    <cellStyle name="60% - Accent2 5 3 4 3" xfId="42832" xr:uid="{89B3C76D-874F-493D-B32E-EDF16F86B422}"/>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3" xfId="13682" xr:uid="{8FE788E4-8E33-4044-9095-5D1471E66952}"/>
    <cellStyle name="60% - Accent2 5 4 3 2" xfId="31609" xr:uid="{45C44201-D48F-421F-BB60-F141026E1D56}"/>
    <cellStyle name="60% - Accent2 5 4 3 3" xfId="43554" xr:uid="{2BC13C68-2C95-45F0-BEBF-CCB491ADDAC3}"/>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6" xfId="12238" xr:uid="{FB5AF59F-CCCC-47EB-A170-19CDA8BC3957}"/>
    <cellStyle name="60% - Accent2 5 6 2" xfId="30165" xr:uid="{F1606594-D970-4C83-BD86-8E1A360FAF96}"/>
    <cellStyle name="60% - Accent2 5 6 3" xfId="42110" xr:uid="{9B47D850-89A6-43AB-86D9-7890BD9A5042}"/>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4" xfId="13076" xr:uid="{1B028DD5-3D86-408D-9816-C85E02D2967F}"/>
    <cellStyle name="60% - Accent2 6 2 4 2" xfId="31003" xr:uid="{5050302B-776B-43FE-BE9E-D3FC6DCA79B2}"/>
    <cellStyle name="60% - Accent2 6 2 4 3" xfId="42948" xr:uid="{2A9B683B-DC2B-4AAB-ADA3-ECEA3C60842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3" xfId="13798" xr:uid="{16DB96A1-931E-4EFF-B2E5-5AE257267AAF}"/>
    <cellStyle name="60% - Accent2 6 3 3 2" xfId="31725" xr:uid="{556155DD-5DF4-4703-95DE-616F7D6B6BC4}"/>
    <cellStyle name="60% - Accent2 6 3 3 3" xfId="43670" xr:uid="{474E1D7A-9C2F-4D7B-8A7F-1FA9EEA0F76C}"/>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5" xfId="12354" xr:uid="{3E2542DE-9EA6-4327-897F-4A4087239BAC}"/>
    <cellStyle name="60% - Accent2 6 5 2" xfId="30281" xr:uid="{1E80C235-1F62-41C6-B000-CCF850020CBF}"/>
    <cellStyle name="60% - Accent2 6 5 3" xfId="42226" xr:uid="{72A30889-4E49-404C-A0A8-871AED15176F}"/>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4" xfId="13426" xr:uid="{B67ABD19-DC6D-4CF8-B41B-F845A158079D}"/>
    <cellStyle name="60% - Accent2 7 2 4 2" xfId="31353" xr:uid="{E0A37242-8302-4E49-B076-E5BE4282DDDE}"/>
    <cellStyle name="60% - Accent2 7 2 4 3" xfId="43298" xr:uid="{E5E01D56-CD10-4ABC-9652-9D591423C90D}"/>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3" xfId="14148" xr:uid="{D0CF3517-5970-4D1A-8D84-F1D441AEC9D9}"/>
    <cellStyle name="60% - Accent2 7 3 3 2" xfId="32075" xr:uid="{DCBE89CA-2623-46B7-B1A1-291EC388B6A4}"/>
    <cellStyle name="60% - Accent2 7 3 3 3" xfId="44020" xr:uid="{D858B325-D9FC-453B-BEF2-18803499BC9F}"/>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5" xfId="12704" xr:uid="{2E16DAB0-A676-4629-80F2-8914E262D48B}"/>
    <cellStyle name="60% - Accent2 7 5 2" xfId="30631" xr:uid="{C7D4F466-32FF-4A59-80EE-16179D0097D4}"/>
    <cellStyle name="60% - Accent2 7 5 3" xfId="42576" xr:uid="{FFEA9F7C-655D-493A-8074-5CF9F9A264DF}"/>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3" xfId="14172" xr:uid="{A58384CD-44A2-410B-9CFF-BBFDFD89BDDE}"/>
    <cellStyle name="60% - Accent2 8 2 3 2" xfId="32099" xr:uid="{1871842D-14E6-4B94-9F04-BA0FD52B1D7C}"/>
    <cellStyle name="60% - Accent2 8 2 3 3" xfId="44044" xr:uid="{676BDC7B-E893-405D-A1BB-FA7D481E65AE}"/>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4" xfId="12728" xr:uid="{4A9C2096-501C-4489-9004-53B9168F3C43}"/>
    <cellStyle name="60% - Accent2 8 4 2" xfId="30655" xr:uid="{C4CD2B0D-A862-4B69-AF10-4415A8A21E9D}"/>
    <cellStyle name="60% - Accent2 8 4 3" xfId="42600" xr:uid="{EC1CEFBA-61BB-4815-BC59-7E537BFB977D}"/>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3" xfId="13450" xr:uid="{98BC59EA-E374-4C00-8886-A0F75EA530A3}"/>
    <cellStyle name="60% - Accent2 9 3 2" xfId="31377" xr:uid="{7770561F-D8A8-47E5-85D2-9C35FC1831DD}"/>
    <cellStyle name="60% - Accent2 9 3 3" xfId="43322" xr:uid="{9E085608-9E81-4D09-B8AB-89AA0D576752}"/>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3" xfId="14897" xr:uid="{0848DF4E-B581-4C08-AAE6-492D9473C08F}"/>
    <cellStyle name="60% - Accent3 10 3 2" xfId="32824" xr:uid="{DB119DEC-283D-4390-B3DE-3171B3A55365}"/>
    <cellStyle name="60% - Accent3 10 3 3" xfId="44769" xr:uid="{12C9998D-DBEB-4252-9FB9-5CB4AE8A0877}"/>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3" xfId="14930" xr:uid="{7F238514-0B47-4A09-80EE-1E002AB9DA66}"/>
    <cellStyle name="60% - Accent3 11 3 2" xfId="32857" xr:uid="{BF26F25D-9453-4DE5-9B8F-A1B9FA78D0DC}"/>
    <cellStyle name="60% - Accent3 11 3 3" xfId="44802" xr:uid="{C1395027-8EF7-4F9D-85BD-54786A98989B}"/>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3" xfId="14951" xr:uid="{481A4BB6-38A0-4E8F-8626-A04B57AD2D29}"/>
    <cellStyle name="60% - Accent3 12 3 2" xfId="32878" xr:uid="{AF24BC13-3C13-4E53-ACCA-68B553B174A7}"/>
    <cellStyle name="60% - Accent3 12 3 3" xfId="44823" xr:uid="{4FFEA0B8-BF93-43AD-B8B2-97B3E387394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6" xfId="12007" xr:uid="{6D5FAA64-2239-47C4-8AA2-27E6A3D0D42D}"/>
    <cellStyle name="60% - Accent3 16 2" xfId="29934" xr:uid="{53BF6E05-BC8A-4B54-A72A-B2FD16BF4BE2}"/>
    <cellStyle name="60% - Accent3 16 3" xfId="41879" xr:uid="{C663FD18-DC94-46C2-B53A-7DB7194A22B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2" xfId="251" xr:uid="{00000000-0005-0000-0000-000051000000}"/>
    <cellStyle name="60% - Accent3 2 2 2 10" xfId="36103" xr:uid="{9A59B1A6-0C8F-447E-ADF6-42AE9573F9CF}"/>
    <cellStyle name="60% - Accent3 2 2 2 2" xfId="599" xr:uid="{00000000-0005-0000-0000-000051000000}"/>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2" xfId="715" xr:uid="{00000000-0005-0000-0000-000051000000}"/>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8" xfId="12098" xr:uid="{A1F0AC1C-5547-453E-A36E-D7A7A3AB5C09}"/>
    <cellStyle name="60% - Accent3 2 2 8 2" xfId="30025" xr:uid="{8A0647DD-CC88-4EA1-818E-134CC5C25285}"/>
    <cellStyle name="60% - Accent3 2 2 8 3" xfId="41970" xr:uid="{46AD3482-B27E-44B1-9ABF-B62A0675A056}"/>
    <cellStyle name="60% - Accent3 2 2 9" xfId="18057" xr:uid="{D0CD8E1E-A879-4CAA-BF8E-696F4DE4C980}"/>
    <cellStyle name="60% - Accent3 2 3" xfId="193" xr:uid="{00000000-0005-0000-0000-000051000000}"/>
    <cellStyle name="60% - Accent3 2 3 10" xfId="36045" xr:uid="{6B64BE2C-7109-4C34-8FAD-D96415E4F9B0}"/>
    <cellStyle name="60% - Accent3 2 3 2" xfId="541" xr:uid="{00000000-0005-0000-0000-000051000000}"/>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6" xfId="12156" xr:uid="{5D69DA12-5DEA-4E52-B17A-CB3EAFCD0F0A}"/>
    <cellStyle name="60% - Accent3 2 3 6 2" xfId="30083" xr:uid="{C188A750-D83D-45C1-8D50-A2443DDA6B32}"/>
    <cellStyle name="60% - Accent3 2 3 6 3" xfId="42028" xr:uid="{8BF62094-EF03-4845-BC5E-4E955E319EA1}"/>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2" xfId="657" xr:uid="{00000000-0005-0000-0000-000051000000}"/>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6" xfId="12272" xr:uid="{751573B9-2D0F-41B6-A489-97B4228780E2}"/>
    <cellStyle name="60% - Accent3 2 4 6 2" xfId="30199" xr:uid="{52A4420A-8406-40AE-A665-F6497F5AA252}"/>
    <cellStyle name="60% - Accent3 2 4 6 3" xfId="42144" xr:uid="{3AB01A99-C283-47A2-8710-9C20022ECF50}"/>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5" xfId="12388" xr:uid="{C55EA57E-73CD-44D4-9F6D-E14E3E1AEECA}"/>
    <cellStyle name="60% - Accent3 2 5 5 2" xfId="30315" xr:uid="{B3E72EAB-6B58-4851-9618-B252AABB8B79}"/>
    <cellStyle name="60% - Accent3 2 5 5 3" xfId="42260" xr:uid="{D3821DC0-E611-4D9F-AC2F-4CA5EF9A384A}"/>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4" xfId="12762" xr:uid="{B3594E27-3368-4DEE-B9A0-3DA9584D21A3}"/>
    <cellStyle name="60% - Accent3 2 6 4 2" xfId="30689" xr:uid="{DBFE1F97-48C4-455F-9B71-AC7732A0F5A7}"/>
    <cellStyle name="60% - Accent3 2 6 4 3" xfId="42634" xr:uid="{E2B74A56-57E4-48E5-946C-FF9B13043C06}"/>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3" xfId="13484" xr:uid="{AC800CA9-9B85-47E7-8DC3-587CC97D325F}"/>
    <cellStyle name="60% - Accent3 2 7 3 2" xfId="31411" xr:uid="{6B1D59C5-324D-42E7-A452-74EB72AD1208}"/>
    <cellStyle name="60% - Accent3 2 7 3 3" xfId="43356" xr:uid="{CD027E63-ED5E-475E-8D90-F7A4CF3D7A23}"/>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9" xfId="12040" xr:uid="{BA761BFA-6982-49EC-BA92-2AD9F66287A0}"/>
    <cellStyle name="60% - Accent3 2 9 2" xfId="29967" xr:uid="{99F192D2-594C-45F9-B7A0-44957FE5A8CC}"/>
    <cellStyle name="60% - Accent3 2 9 3" xfId="41912" xr:uid="{FEBBC1CE-9CFF-474E-BBFE-E99CDA694A6E}"/>
    <cellStyle name="60% - Accent3 20" xfId="23944" xr:uid="{DD2D55CA-0C47-4CBF-9D22-022C82F914CF}"/>
    <cellStyle name="60% - Accent3 21" xfId="35892" xr:uid="{4D0CC17B-ADF8-4509-A0CC-2AB44582B5E6}"/>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2" xfId="220" xr:uid="{00000000-0005-0000-0000-00007A000000}"/>
    <cellStyle name="60% - Accent3 3 2 10" xfId="36072" xr:uid="{0DAC8EFF-04A7-43D6-BC64-1FF119A0ADC6}"/>
    <cellStyle name="60% - Accent3 3 2 2" xfId="568" xr:uid="{00000000-0005-0000-0000-00007A000000}"/>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6" xfId="12183" xr:uid="{8C0C855A-F313-4830-A188-713B46418AB6}"/>
    <cellStyle name="60% - Accent3 3 2 6 2" xfId="30110" xr:uid="{F2ED2C94-99B0-4600-A11B-BE646DEBFB8B}"/>
    <cellStyle name="60% - Accent3 3 2 6 3" xfId="42055" xr:uid="{DFD27CD2-7343-4AD2-977C-1B8C8F91D211}"/>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2" xfId="684" xr:uid="{00000000-0005-0000-0000-00007A000000}"/>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6" xfId="12299" xr:uid="{F81300E9-3539-4E36-A37E-ECFB05E3F12A}"/>
    <cellStyle name="60% - Accent3 3 3 6 2" xfId="30226" xr:uid="{1DE6DABB-CA39-4D92-A964-597BA9714C9B}"/>
    <cellStyle name="60% - Accent3 3 3 6 3" xfId="42171" xr:uid="{78D15A18-A530-4B73-B139-7A4D8FC26AE2}"/>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5" xfId="12415" xr:uid="{BC954655-026D-4635-81E4-3FEFA8055E8B}"/>
    <cellStyle name="60% - Accent3 3 4 5 2" xfId="30342" xr:uid="{38F7189A-0C70-4BFB-8CAA-EB7278161E73}"/>
    <cellStyle name="60% - Accent3 3 4 5 3" xfId="42287" xr:uid="{8DB1DDEE-FBEB-4EA1-9168-D6C308C9870C}"/>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4" xfId="12789" xr:uid="{850C9F02-8868-4C0B-B6F3-F2386D967EE2}"/>
    <cellStyle name="60% - Accent3 3 5 4 2" xfId="30716" xr:uid="{AD53F0C6-4C24-4C82-9A50-771B9B64CD53}"/>
    <cellStyle name="60% - Accent3 3 5 4 3" xfId="42661" xr:uid="{495F1504-CE15-4E27-A4FC-A5FDCC338092}"/>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3" xfId="13511" xr:uid="{7CE69EB4-6835-4E61-94B5-1F78407E391B}"/>
    <cellStyle name="60% - Accent3 3 6 3 2" xfId="31438" xr:uid="{334C5F4F-0267-4A4D-B644-E15C0D6D6198}"/>
    <cellStyle name="60% - Accent3 3 6 3 3" xfId="43383" xr:uid="{3CDA2BA1-0340-4E15-AB0B-4C34DDBDB882}"/>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8" xfId="12067" xr:uid="{24ECBC34-A51F-4C11-86B7-7D0E23D592F1}"/>
    <cellStyle name="60% - Accent3 3 8 2" xfId="29994" xr:uid="{5D6E8D2B-2CAD-4F13-9AC9-7569508EEF25}"/>
    <cellStyle name="60% - Accent3 3 8 3" xfId="41939" xr:uid="{79A486B1-1BC8-4BE6-ADEA-F33965584B6D}"/>
    <cellStyle name="60% - Accent3 3 9" xfId="18026" xr:uid="{20035AEC-4BC1-40CE-AC21-D726C242159F}"/>
    <cellStyle name="60% - Accent3 4" xfId="162" xr:uid="{00000000-0005-0000-0000-0000D0000000}"/>
    <cellStyle name="60% - Accent3 4 10" xfId="36014" xr:uid="{905A513B-4B28-4F0F-B1F3-B3B54C39300B}"/>
    <cellStyle name="60% - Accent3 4 2" xfId="510" xr:uid="{00000000-0005-0000-0000-0000D0000000}"/>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5" xfId="12473" xr:uid="{534CD684-4E04-4875-A456-F2C9894E7FA9}"/>
    <cellStyle name="60% - Accent3 4 2 5 2" xfId="30400" xr:uid="{3770F0AB-D70F-4A8E-8D4F-B9B557761B01}"/>
    <cellStyle name="60% - Accent3 4 2 5 3" xfId="42345" xr:uid="{1A35325F-4277-4619-9090-AB4297852E9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4" xfId="12847" xr:uid="{ACA2C6FF-071A-4BDB-8C3E-340FDCFB3719}"/>
    <cellStyle name="60% - Accent3 4 3 4 2" xfId="30774" xr:uid="{F2E104C9-63E6-49B6-8303-7EDE23AC6380}"/>
    <cellStyle name="60% - Accent3 4 3 4 3" xfId="42719" xr:uid="{FD39B47A-8B3D-44BE-94E6-84A17186E702}"/>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3" xfId="13569" xr:uid="{5F6D0B52-3B72-4C47-AE96-B6E4B6CD0BDC}"/>
    <cellStyle name="60% - Accent3 4 4 3 2" xfId="31496" xr:uid="{5AC66CF4-0D25-4D76-ABF2-22B7AFB0B30D}"/>
    <cellStyle name="60% - Accent3 4 4 3 3" xfId="43441" xr:uid="{8040F492-5C8F-4AFA-B451-AE9A3542CD40}"/>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6" xfId="12125" xr:uid="{D96DA3F9-1E61-495D-B7EA-DF35DD776223}"/>
    <cellStyle name="60% - Accent3 4 6 2" xfId="30052" xr:uid="{5A011F50-2BF2-4231-92C8-44B042052DB3}"/>
    <cellStyle name="60% - Accent3 4 6 3" xfId="41997" xr:uid="{390B1E62-4BCE-42FC-B747-A1C5D261B9C8}"/>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2" xfId="626" xr:uid="{00000000-0005-0000-0000-000044010000}"/>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5" xfId="12589" xr:uid="{1B0C6106-60EC-4637-8222-98C416070098}"/>
    <cellStyle name="60% - Accent3 5 2 5 2" xfId="30516" xr:uid="{3B797C51-E3EF-4732-AFB4-62CB20A7EF6C}"/>
    <cellStyle name="60% - Accent3 5 2 5 3" xfId="42461" xr:uid="{BA2D8533-873D-4C11-86AC-18E03972114E}"/>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4" xfId="12963" xr:uid="{BF3ED395-F1C6-4B7A-BE15-443B38A9D0E3}"/>
    <cellStyle name="60% - Accent3 5 3 4 2" xfId="30890" xr:uid="{9F26F487-C1FF-44C5-8632-2A17981C6C21}"/>
    <cellStyle name="60% - Accent3 5 3 4 3" xfId="42835" xr:uid="{34A802D7-0556-46EC-9F8E-BCDFBD2C68A6}"/>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3" xfId="13685" xr:uid="{FDC048E4-34D0-4532-B721-D408B31FEF4B}"/>
    <cellStyle name="60% - Accent3 5 4 3 2" xfId="31612" xr:uid="{49A387EE-DBA3-46C3-A11F-E74BEB2F4249}"/>
    <cellStyle name="60% - Accent3 5 4 3 3" xfId="43557" xr:uid="{D57120B6-6ED3-4AE5-952C-C68F1AC4027F}"/>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6" xfId="12241" xr:uid="{D8FE6914-8E6B-4D35-848E-5855758729B3}"/>
    <cellStyle name="60% - Accent3 5 6 2" xfId="30168" xr:uid="{9BB37E0B-F794-4DEB-B9E1-EA4E44243434}"/>
    <cellStyle name="60% - Accent3 5 6 3" xfId="42113" xr:uid="{BB534A84-90F6-4F9B-BF0E-9BEFF3BA2C27}"/>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4" xfId="13079" xr:uid="{789A60A8-2018-4CCE-83E5-7F342E12122B}"/>
    <cellStyle name="60% - Accent3 6 2 4 2" xfId="31006" xr:uid="{CB017E0E-665D-4B60-B60A-3FE179D5AF75}"/>
    <cellStyle name="60% - Accent3 6 2 4 3" xfId="42951" xr:uid="{36A4142B-42C5-4895-BD69-CD88B1D57C8B}"/>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3" xfId="13801" xr:uid="{B6A923E5-6EA6-4235-B1BA-BAA2264C4F3A}"/>
    <cellStyle name="60% - Accent3 6 3 3 2" xfId="31728" xr:uid="{C9A45D99-9722-4197-9B2F-2E65CF86A5D6}"/>
    <cellStyle name="60% - Accent3 6 3 3 3" xfId="43673" xr:uid="{9A42BD8D-F1B8-4A4D-9BC1-227927E764FC}"/>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5" xfId="12357" xr:uid="{DFB36F0D-4ECD-4F7E-9BA0-EAB5BA26F2E4}"/>
    <cellStyle name="60% - Accent3 6 5 2" xfId="30284" xr:uid="{703B89B9-620D-4BBF-99DD-97FD4FD3668F}"/>
    <cellStyle name="60% - Accent3 6 5 3" xfId="42229" xr:uid="{1A0CCB74-51AF-4271-AE79-13FA2D0D97A5}"/>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4" xfId="13429" xr:uid="{0ECED4C4-E727-4ACC-B56F-A6281C560591}"/>
    <cellStyle name="60% - Accent3 7 2 4 2" xfId="31356" xr:uid="{B4CF9D20-4311-4607-9D9D-D3437FBF140F}"/>
    <cellStyle name="60% - Accent3 7 2 4 3" xfId="43301" xr:uid="{3E2578FD-A38C-4D59-9A15-3D6483897505}"/>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3" xfId="14151" xr:uid="{4DC3058D-0FAF-4829-979A-0671FC8CFB9C}"/>
    <cellStyle name="60% - Accent3 7 3 3 2" xfId="32078" xr:uid="{1D684ADF-1058-417C-B12F-279E5E9F53F4}"/>
    <cellStyle name="60% - Accent3 7 3 3 3" xfId="44023" xr:uid="{E86650D0-9548-469B-8556-1176DDA8724B}"/>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5" xfId="12707" xr:uid="{27D80D7B-255F-4644-B108-512D67E492CB}"/>
    <cellStyle name="60% - Accent3 7 5 2" xfId="30634" xr:uid="{9ACC6046-8E46-4B66-935A-3CA7FDB93A56}"/>
    <cellStyle name="60% - Accent3 7 5 3" xfId="42579" xr:uid="{CA1A54A0-F006-4758-8428-1B1BEBCB6568}"/>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3" xfId="14175" xr:uid="{FBE690E9-0719-4B4F-966B-2A8F5F1105D9}"/>
    <cellStyle name="60% - Accent3 8 2 3 2" xfId="32102" xr:uid="{AC72BE00-5C8A-4ED3-8768-CD2A2A770E77}"/>
    <cellStyle name="60% - Accent3 8 2 3 3" xfId="44047" xr:uid="{4B50187F-B477-4271-93AF-731817D61010}"/>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4" xfId="12731" xr:uid="{C8631C7E-4890-4597-8918-457EC77ABE18}"/>
    <cellStyle name="60% - Accent3 8 4 2" xfId="30658" xr:uid="{5CBFCACA-22B1-4E48-93C9-6D7ADC9CE79E}"/>
    <cellStyle name="60% - Accent3 8 4 3" xfId="42603" xr:uid="{E83BE43B-0C2F-4DEE-9E7F-E1C00FA98755}"/>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3" xfId="13453" xr:uid="{9BA5FA9D-5334-49C8-9098-983D640D3538}"/>
    <cellStyle name="60% - Accent3 9 3 2" xfId="31380" xr:uid="{5F38AEF4-4376-49B7-AA28-CBC9D5BCACF7}"/>
    <cellStyle name="60% - Accent3 9 3 3" xfId="43325" xr:uid="{8CC9F38B-26C7-4783-B44A-8692FF2DF35F}"/>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3" xfId="14900" xr:uid="{0308717C-6EAD-4778-9534-00BF4A7A485F}"/>
    <cellStyle name="60% - Accent4 10 3 2" xfId="32827" xr:uid="{5B02D2F6-ED5B-4784-B2F4-273FB225B091}"/>
    <cellStyle name="60% - Accent4 10 3 3" xfId="44772" xr:uid="{5539C277-01D3-44EF-AFE5-AA3F36F89430}"/>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3" xfId="14933" xr:uid="{6C1DB47C-5696-472E-AD40-A262FF58AF24}"/>
    <cellStyle name="60% - Accent4 11 3 2" xfId="32860" xr:uid="{2F6380D4-68B2-4F17-A70C-83982526FCE0}"/>
    <cellStyle name="60% - Accent4 11 3 3" xfId="44805" xr:uid="{BEA667C6-D95C-4414-BCC2-C858555E14D1}"/>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3" xfId="14954" xr:uid="{CD5F59D8-423F-46D6-9837-F534CA9FCF54}"/>
    <cellStyle name="60% - Accent4 12 3 2" xfId="32881" xr:uid="{23F761E4-E00F-46E2-81CE-2F0D050D2261}"/>
    <cellStyle name="60% - Accent4 12 3 3" xfId="44826" xr:uid="{67D1A4B2-15F7-4CCD-872B-36653AA376B3}"/>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6" xfId="12010" xr:uid="{37EFF7BD-59A4-4DDC-8379-D72030A5F2E8}"/>
    <cellStyle name="60% - Accent4 16 2" xfId="29937" xr:uid="{1BE0CFA7-0588-44AE-B3B4-4C2FEDBEEA68}"/>
    <cellStyle name="60% - Accent4 16 3" xfId="41882" xr:uid="{C5432C5B-0B8B-4FF2-82F9-DD961082940F}"/>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2" xfId="254" xr:uid="{00000000-0005-0000-0000-000052000000}"/>
    <cellStyle name="60% - Accent4 2 2 2 10" xfId="36106" xr:uid="{D8293CC8-6F42-4EA8-B6B8-A03EE7D59E5D}"/>
    <cellStyle name="60% - Accent4 2 2 2 2" xfId="602" xr:uid="{00000000-0005-0000-0000-000052000000}"/>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2" xfId="718" xr:uid="{00000000-0005-0000-0000-000052000000}"/>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8" xfId="12101" xr:uid="{00B84C25-0868-478F-96AF-1FD12A738DD9}"/>
    <cellStyle name="60% - Accent4 2 2 8 2" xfId="30028" xr:uid="{E3C5E5DF-A857-485B-9558-8F97E722BBBF}"/>
    <cellStyle name="60% - Accent4 2 2 8 3" xfId="41973" xr:uid="{FC548604-AC66-46ED-83F7-5E727C242D0B}"/>
    <cellStyle name="60% - Accent4 2 2 9" xfId="18060" xr:uid="{DCB3BE42-1E06-4F81-BAB1-EAB744CB743B}"/>
    <cellStyle name="60% - Accent4 2 3" xfId="196" xr:uid="{00000000-0005-0000-0000-000052000000}"/>
    <cellStyle name="60% - Accent4 2 3 10" xfId="36048" xr:uid="{4BFC1773-6514-4D34-9EF5-E738C62AAB5D}"/>
    <cellStyle name="60% - Accent4 2 3 2" xfId="544" xr:uid="{00000000-0005-0000-0000-000052000000}"/>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6" xfId="12159" xr:uid="{59B2B9C9-C157-4B2A-8D3D-8C48E34D81AA}"/>
    <cellStyle name="60% - Accent4 2 3 6 2" xfId="30086" xr:uid="{8F7B4082-2880-433E-B028-C4A4ED94DE2C}"/>
    <cellStyle name="60% - Accent4 2 3 6 3" xfId="42031" xr:uid="{3B83BE93-5E42-4D0D-BC8F-4C93F138D718}"/>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2" xfId="660" xr:uid="{00000000-0005-0000-0000-000052000000}"/>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6" xfId="12275" xr:uid="{3A76C20D-F88A-42F5-ADED-A452C09B726A}"/>
    <cellStyle name="60% - Accent4 2 4 6 2" xfId="30202" xr:uid="{4A5A868D-0325-4C99-B342-FBFA11E88FA1}"/>
    <cellStyle name="60% - Accent4 2 4 6 3" xfId="42147" xr:uid="{7C215198-80E2-46F3-865A-41FAB8FD111A}"/>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5" xfId="12391" xr:uid="{CD0E5D29-3DBD-4694-B6E6-00D0F1266DE3}"/>
    <cellStyle name="60% - Accent4 2 5 5 2" xfId="30318" xr:uid="{359DA87E-0023-4385-834F-70DCAD111A3B}"/>
    <cellStyle name="60% - Accent4 2 5 5 3" xfId="42263" xr:uid="{581B04EC-0B95-4863-ACA7-9821A5FAFC98}"/>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4" xfId="12765" xr:uid="{7CDCAA8B-9D80-4E67-9E1C-6064FE9F0CB4}"/>
    <cellStyle name="60% - Accent4 2 6 4 2" xfId="30692" xr:uid="{63362EFC-A61A-4290-8FF4-C9F2797E7D07}"/>
    <cellStyle name="60% - Accent4 2 6 4 3" xfId="42637" xr:uid="{50377F3E-BEEA-4244-A2C5-E30331D72B69}"/>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3" xfId="13487" xr:uid="{1C480C1D-83EE-4D24-B161-4D75F4B1B772}"/>
    <cellStyle name="60% - Accent4 2 7 3 2" xfId="31414" xr:uid="{05D2EF25-CBC0-40FE-BFA5-04F6B95CAD52}"/>
    <cellStyle name="60% - Accent4 2 7 3 3" xfId="43359" xr:uid="{AFD6E308-F43B-4A7C-9936-AC5094F1BB0B}"/>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9" xfId="12043" xr:uid="{642821A8-ADBA-4398-AF34-ECB638D657E2}"/>
    <cellStyle name="60% - Accent4 2 9 2" xfId="29970" xr:uid="{5A5EDE87-6E63-423D-BF30-4C6B06FAF4D4}"/>
    <cellStyle name="60% - Accent4 2 9 3" xfId="41915" xr:uid="{BE722B03-B7DA-4D87-BE1E-ACBF9E74A7F6}"/>
    <cellStyle name="60% - Accent4 20" xfId="23947" xr:uid="{7BCF5A26-E356-45AE-BA76-36B20461ABED}"/>
    <cellStyle name="60% - Accent4 21" xfId="35895" xr:uid="{FD8258A1-AB72-4831-960C-F57DDEEA1E12}"/>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2" xfId="223" xr:uid="{00000000-0005-0000-0000-00007C000000}"/>
    <cellStyle name="60% - Accent4 3 2 10" xfId="36075" xr:uid="{50821D41-5EE1-47FA-BAE4-064DCC5E98BA}"/>
    <cellStyle name="60% - Accent4 3 2 2" xfId="571" xr:uid="{00000000-0005-0000-0000-00007C000000}"/>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6" xfId="12186" xr:uid="{627F29C1-5C62-48D5-8C90-8897C738ACF1}"/>
    <cellStyle name="60% - Accent4 3 2 6 2" xfId="30113" xr:uid="{AB9DB6FB-D457-4910-9523-545A2B632042}"/>
    <cellStyle name="60% - Accent4 3 2 6 3" xfId="42058" xr:uid="{7CCB04D1-0937-4827-BFC3-0AD46FC3F23E}"/>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2" xfId="687" xr:uid="{00000000-0005-0000-0000-00007C000000}"/>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6" xfId="12302" xr:uid="{3E8A4EE1-21F0-4342-9529-1A6817E82191}"/>
    <cellStyle name="60% - Accent4 3 3 6 2" xfId="30229" xr:uid="{71CD3AFD-4266-45AA-A1F1-3B16813611E9}"/>
    <cellStyle name="60% - Accent4 3 3 6 3" xfId="42174" xr:uid="{C6FC8E88-4798-49FF-9073-622DC92C0F6E}"/>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5" xfId="12418" xr:uid="{6DA87D1E-98D9-4AE5-8DE5-AB14EAF234E7}"/>
    <cellStyle name="60% - Accent4 3 4 5 2" xfId="30345" xr:uid="{E4998FA0-688F-45BC-ACF0-143DC3907230}"/>
    <cellStyle name="60% - Accent4 3 4 5 3" xfId="42290" xr:uid="{738EE0E9-3B4F-4B86-9A00-3B4E72424150}"/>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4" xfId="12792" xr:uid="{B58F3022-B5A7-461C-944E-4F179204E3F6}"/>
    <cellStyle name="60% - Accent4 3 5 4 2" xfId="30719" xr:uid="{23E7BDAB-999C-44B6-A39E-3B34436604C3}"/>
    <cellStyle name="60% - Accent4 3 5 4 3" xfId="42664" xr:uid="{435CAD87-3D77-4CFF-9A1A-FDDAB748F29F}"/>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3" xfId="13514" xr:uid="{D20A7AF1-0238-42D8-B3CF-585C62478472}"/>
    <cellStyle name="60% - Accent4 3 6 3 2" xfId="31441" xr:uid="{1DACF0FE-7CE0-4742-A500-B072C32F6028}"/>
    <cellStyle name="60% - Accent4 3 6 3 3" xfId="43386" xr:uid="{38ACC225-E2DF-496A-BF46-A5E804555860}"/>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8" xfId="12070" xr:uid="{344CFF7D-5093-4AED-8751-3C14D7727B92}"/>
    <cellStyle name="60% - Accent4 3 8 2" xfId="29997" xr:uid="{9CDEB0E6-5B61-4D5F-AF04-54B805B1872F}"/>
    <cellStyle name="60% - Accent4 3 8 3" xfId="41942" xr:uid="{904EA0F3-B824-4243-9AED-17E9417CD871}"/>
    <cellStyle name="60% - Accent4 3 9" xfId="18029" xr:uid="{BF0F2FCA-3366-48B7-A68C-CBB0C1081AA3}"/>
    <cellStyle name="60% - Accent4 4" xfId="165" xr:uid="{00000000-0005-0000-0000-0000D4000000}"/>
    <cellStyle name="60% - Accent4 4 10" xfId="36017" xr:uid="{CAD60A15-9160-4766-A931-9A1F5709FFC3}"/>
    <cellStyle name="60% - Accent4 4 2" xfId="513" xr:uid="{00000000-0005-0000-0000-0000D4000000}"/>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5" xfId="12476" xr:uid="{39D87298-A6D0-4E81-8DFC-07EB8783662D}"/>
    <cellStyle name="60% - Accent4 4 2 5 2" xfId="30403" xr:uid="{E967537F-4446-4234-B8C4-0D0813FB85BA}"/>
    <cellStyle name="60% - Accent4 4 2 5 3" xfId="42348" xr:uid="{FB39E2B8-0FAD-4B63-80C5-5FDD130709CB}"/>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4" xfId="12850" xr:uid="{424D6B63-EDD9-4017-A58C-0DF12D4D1C19}"/>
    <cellStyle name="60% - Accent4 4 3 4 2" xfId="30777" xr:uid="{7A739ADE-9C4A-49C5-9CBD-19F9CE2DBDAD}"/>
    <cellStyle name="60% - Accent4 4 3 4 3" xfId="42722" xr:uid="{309B38FA-42AD-4FFB-80E4-B30361C7657E}"/>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3" xfId="13572" xr:uid="{94FBE004-C1FF-4CF5-B8C1-AD113215D822}"/>
    <cellStyle name="60% - Accent4 4 4 3 2" xfId="31499" xr:uid="{8B63D8F7-ED47-410C-9075-35EA2C222993}"/>
    <cellStyle name="60% - Accent4 4 4 3 3" xfId="43444" xr:uid="{F86677B8-96B9-4B8B-B15E-C15926A58F8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6" xfId="12128" xr:uid="{9EF6EA14-0788-4640-BD35-E2D60A511589}"/>
    <cellStyle name="60% - Accent4 4 6 2" xfId="30055" xr:uid="{7D7E7CB9-D005-4905-B10D-F2AC1322B748}"/>
    <cellStyle name="60% - Accent4 4 6 3" xfId="42000" xr:uid="{F33DBBB3-C8FE-4459-A488-D61501239039}"/>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2" xfId="629" xr:uid="{00000000-0005-0000-0000-000048010000}"/>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5" xfId="12592" xr:uid="{43D8BB13-F9E8-4129-8E99-446FDDC26286}"/>
    <cellStyle name="60% - Accent4 5 2 5 2" xfId="30519" xr:uid="{170E4268-A215-4344-979D-CF6DD975BF0C}"/>
    <cellStyle name="60% - Accent4 5 2 5 3" xfId="42464" xr:uid="{E12BC6FB-E764-4DD5-BEC6-CF2FE51BF270}"/>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4" xfId="12966" xr:uid="{F6CD9E38-A302-4C2D-8F4D-95C1CA94601C}"/>
    <cellStyle name="60% - Accent4 5 3 4 2" xfId="30893" xr:uid="{1C325B58-6B57-46B2-9FCF-5B32255B4669}"/>
    <cellStyle name="60% - Accent4 5 3 4 3" xfId="42838" xr:uid="{52263B8D-9752-4AF5-A667-1F6B726F1159}"/>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3" xfId="13688" xr:uid="{109C7F0B-E8B7-424B-BB6F-98D2EACD393F}"/>
    <cellStyle name="60% - Accent4 5 4 3 2" xfId="31615" xr:uid="{94623069-D9E6-4931-8C81-BB5A73B983F8}"/>
    <cellStyle name="60% - Accent4 5 4 3 3" xfId="43560" xr:uid="{46DBC91B-1330-46FE-9A8C-D6EE9FFBCAD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6" xfId="12244" xr:uid="{90AB2309-17F5-475E-BF14-9178727093C0}"/>
    <cellStyle name="60% - Accent4 5 6 2" xfId="30171" xr:uid="{25944AF4-FB92-448A-B76E-E37A567B8766}"/>
    <cellStyle name="60% - Accent4 5 6 3" xfId="42116" xr:uid="{069F0B8D-1B1D-43DC-99F7-93A7302FAB3D}"/>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4" xfId="13082" xr:uid="{A5286584-FCF3-4D7D-85DA-CCE711BF34DB}"/>
    <cellStyle name="60% - Accent4 6 2 4 2" xfId="31009" xr:uid="{EF6924B4-6A45-4154-B3A7-58E57643EABD}"/>
    <cellStyle name="60% - Accent4 6 2 4 3" xfId="42954" xr:uid="{A5F49835-3769-47CE-9772-C41A76B305AA}"/>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3" xfId="13804" xr:uid="{896E4445-CF29-4888-8F54-CFCB994092B9}"/>
    <cellStyle name="60% - Accent4 6 3 3 2" xfId="31731" xr:uid="{83D16351-F392-4588-B986-7C27AF471DA0}"/>
    <cellStyle name="60% - Accent4 6 3 3 3" xfId="43676" xr:uid="{12E85EC9-057A-43C5-B88F-CDA38E730545}"/>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5" xfId="12360" xr:uid="{D3158643-C82D-4F09-9191-BADE78DDA4B8}"/>
    <cellStyle name="60% - Accent4 6 5 2" xfId="30287" xr:uid="{57052B99-A7B7-4971-9153-68CB1344EDFD}"/>
    <cellStyle name="60% - Accent4 6 5 3" xfId="42232" xr:uid="{D5A86B8D-29C8-421D-AC23-9F565867718F}"/>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4" xfId="13432" xr:uid="{0675A6B2-EABD-4719-A6CC-02965F45D63C}"/>
    <cellStyle name="60% - Accent4 7 2 4 2" xfId="31359" xr:uid="{E6B2738F-505A-4073-8B91-B4D5DC880047}"/>
    <cellStyle name="60% - Accent4 7 2 4 3" xfId="43304" xr:uid="{F049BC39-5EA0-4B88-98DD-3E3E1D8DDC71}"/>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3" xfId="14154" xr:uid="{1AEE74D9-216C-49DF-A70C-18257AC0788C}"/>
    <cellStyle name="60% - Accent4 7 3 3 2" xfId="32081" xr:uid="{DF996D21-D1A0-4E7A-92FE-8E976F52D4F0}"/>
    <cellStyle name="60% - Accent4 7 3 3 3" xfId="44026" xr:uid="{9AA70781-2E32-4551-889F-2D308E2BF76F}"/>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5" xfId="12710" xr:uid="{0520935C-332F-4763-9DF3-CB54AAD559B7}"/>
    <cellStyle name="60% - Accent4 7 5 2" xfId="30637" xr:uid="{131A8482-372D-44EE-9E42-D797F7B3B51C}"/>
    <cellStyle name="60% - Accent4 7 5 3" xfId="42582" xr:uid="{D9A23BCD-2581-4FDA-895A-71F6B1E95B88}"/>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3" xfId="14178" xr:uid="{48E7798C-E4FC-4753-A225-475772A8EC06}"/>
    <cellStyle name="60% - Accent4 8 2 3 2" xfId="32105" xr:uid="{06D4D161-1504-4D64-B5E3-8B1D67F5EE16}"/>
    <cellStyle name="60% - Accent4 8 2 3 3" xfId="44050" xr:uid="{1B9A6119-02B1-4150-8995-154602DE18CA}"/>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4" xfId="12734" xr:uid="{81AFED4B-B476-43B9-9A07-C258753621C2}"/>
    <cellStyle name="60% - Accent4 8 4 2" xfId="30661" xr:uid="{D09229DD-D70C-42C5-A912-340ECC5370D2}"/>
    <cellStyle name="60% - Accent4 8 4 3" xfId="42606" xr:uid="{ED941B6B-691C-459F-9667-B9321B77A429}"/>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3" xfId="13456" xr:uid="{C1D111D9-B383-4113-9868-8738AD0F4C73}"/>
    <cellStyle name="60% - Accent4 9 3 2" xfId="31383" xr:uid="{35139559-6E67-42BF-B831-0416614A50FF}"/>
    <cellStyle name="60% - Accent4 9 3 3" xfId="43328" xr:uid="{4AAEE93A-E855-486F-9817-F15192FD4BE8}"/>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3" xfId="14903" xr:uid="{957519F6-7980-468E-A9B2-E543EC4D5838}"/>
    <cellStyle name="60% - Accent5 10 3 2" xfId="32830" xr:uid="{A384FF54-866F-42F9-88F3-5A79E1E7FB36}"/>
    <cellStyle name="60% - Accent5 10 3 3" xfId="44775" xr:uid="{1B9AA818-EC89-4148-B4CA-17E0EC9F2A43}"/>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3" xfId="14936" xr:uid="{9D728244-FBCB-475A-BE22-F711C7FC2C16}"/>
    <cellStyle name="60% - Accent5 11 3 2" xfId="32863" xr:uid="{290DCB32-0B1C-4748-8131-4D049A44B715}"/>
    <cellStyle name="60% - Accent5 11 3 3" xfId="44808" xr:uid="{FC90941E-896B-440E-90A7-D4A988EFA4A7}"/>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3" xfId="14957" xr:uid="{27791713-0E70-42E0-A520-1FADDEB2AF54}"/>
    <cellStyle name="60% - Accent5 12 3 2" xfId="32884" xr:uid="{7A8A834F-93A9-48F5-A4A7-B5D46290A9CA}"/>
    <cellStyle name="60% - Accent5 12 3 3" xfId="44829" xr:uid="{EA8EF826-8B08-4FBF-B7CF-E062FD0ED698}"/>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6" xfId="12013" xr:uid="{81B87846-B647-47CA-A032-9AE2EDD5BC95}"/>
    <cellStyle name="60% - Accent5 16 2" xfId="29940" xr:uid="{E9E4C929-38D4-4F4F-86FC-E646A1B5130E}"/>
    <cellStyle name="60% - Accent5 16 3" xfId="41885" xr:uid="{076AD512-8AD5-464F-97E9-621B4440B901}"/>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2" xfId="257" xr:uid="{00000000-0005-0000-0000-000053000000}"/>
    <cellStyle name="60% - Accent5 2 2 2 10" xfId="36109" xr:uid="{36197415-F6CF-4255-A169-907D563FAC0C}"/>
    <cellStyle name="60% - Accent5 2 2 2 2" xfId="605" xr:uid="{00000000-0005-0000-0000-000053000000}"/>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2" xfId="721" xr:uid="{00000000-0005-0000-0000-000053000000}"/>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8" xfId="12104" xr:uid="{0FB1F3B1-90C6-4225-A1D4-759CA5C0DC31}"/>
    <cellStyle name="60% - Accent5 2 2 8 2" xfId="30031" xr:uid="{E1689F75-2C14-46C7-9770-6CDC041571F7}"/>
    <cellStyle name="60% - Accent5 2 2 8 3" xfId="41976" xr:uid="{C474FA91-7A66-4BC6-8335-4D1A54F1F2D2}"/>
    <cellStyle name="60% - Accent5 2 2 9" xfId="18063" xr:uid="{F70412B9-9721-4AF4-9E02-D5B999993E41}"/>
    <cellStyle name="60% - Accent5 2 3" xfId="199" xr:uid="{00000000-0005-0000-0000-000053000000}"/>
    <cellStyle name="60% - Accent5 2 3 10" xfId="36051" xr:uid="{E6A5D120-67E1-4147-B66D-D16457285654}"/>
    <cellStyle name="60% - Accent5 2 3 2" xfId="547" xr:uid="{00000000-0005-0000-0000-000053000000}"/>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6" xfId="12162" xr:uid="{87F3E5FA-8668-4B80-92DB-333BDE1271A4}"/>
    <cellStyle name="60% - Accent5 2 3 6 2" xfId="30089" xr:uid="{46E02653-B22E-430D-AD48-F3E6548410A7}"/>
    <cellStyle name="60% - Accent5 2 3 6 3" xfId="42034" xr:uid="{F89B5913-CDC2-4AE7-A50A-4C00E646E983}"/>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2" xfId="663" xr:uid="{00000000-0005-0000-0000-000053000000}"/>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6" xfId="12278" xr:uid="{DB3707CD-1452-4F6F-9F04-96D555DB3C6E}"/>
    <cellStyle name="60% - Accent5 2 4 6 2" xfId="30205" xr:uid="{FA70E95D-59B1-4EF5-A231-62B4D76B41AF}"/>
    <cellStyle name="60% - Accent5 2 4 6 3" xfId="42150" xr:uid="{EDEEDC89-4275-40B8-A7C1-6070A1ADC089}"/>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5" xfId="12394" xr:uid="{4AF818D5-2472-4B71-AE77-BBB9221073E7}"/>
    <cellStyle name="60% - Accent5 2 5 5 2" xfId="30321" xr:uid="{BB103546-0B1B-4F84-A706-FE8792F1452E}"/>
    <cellStyle name="60% - Accent5 2 5 5 3" xfId="42266" xr:uid="{753E357C-8689-4E30-A881-6F0231AAB410}"/>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4" xfId="12768" xr:uid="{2CA23F75-A776-43BE-AA37-2084B7583E02}"/>
    <cellStyle name="60% - Accent5 2 6 4 2" xfId="30695" xr:uid="{FB8A7417-E5DD-4337-B975-5C20E7AC93ED}"/>
    <cellStyle name="60% - Accent5 2 6 4 3" xfId="42640" xr:uid="{EF2D087A-78BC-48E8-81F7-7B9FDD6AE500}"/>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3" xfId="13490" xr:uid="{8CCBF81E-4F80-4F29-AD3E-BACEB8ED7427}"/>
    <cellStyle name="60% - Accent5 2 7 3 2" xfId="31417" xr:uid="{153C2379-5AF0-4D32-A9EF-874A8C26CC43}"/>
    <cellStyle name="60% - Accent5 2 7 3 3" xfId="43362" xr:uid="{F879597D-B4C2-461F-B759-A258884F2593}"/>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9" xfId="12046" xr:uid="{117E83BF-3932-46B1-9422-8C8B7FEC2D4A}"/>
    <cellStyle name="60% - Accent5 2 9 2" xfId="29973" xr:uid="{3832BF4D-2235-44CE-BF1F-F9A7837C7825}"/>
    <cellStyle name="60% - Accent5 2 9 3" xfId="41918" xr:uid="{C80E12E6-8594-443B-B214-A1D5F9032DEF}"/>
    <cellStyle name="60% - Accent5 20" xfId="23950" xr:uid="{5192DE0A-F776-4FF1-A7EA-EBC23C3304EB}"/>
    <cellStyle name="60% - Accent5 21" xfId="35898" xr:uid="{13A3F57A-CE4E-4C6C-921E-957574ACBDBB}"/>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2" xfId="226" xr:uid="{00000000-0005-0000-0000-00007E000000}"/>
    <cellStyle name="60% - Accent5 3 2 10" xfId="36078" xr:uid="{D4FA8CF6-6568-4CD8-AA23-006E206EAC99}"/>
    <cellStyle name="60% - Accent5 3 2 2" xfId="574" xr:uid="{00000000-0005-0000-0000-00007E000000}"/>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6" xfId="12189" xr:uid="{B8E8ACA2-E241-4613-9A14-BA58F52F4057}"/>
    <cellStyle name="60% - Accent5 3 2 6 2" xfId="30116" xr:uid="{1D7132FB-2BDB-42F2-AB89-E95542FB98DD}"/>
    <cellStyle name="60% - Accent5 3 2 6 3" xfId="42061" xr:uid="{C2AC17CD-B727-4A53-91D3-EF7EE4731175}"/>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2" xfId="690" xr:uid="{00000000-0005-0000-0000-00007E000000}"/>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6" xfId="12305" xr:uid="{D228E222-A03E-4D0B-96B1-696B7D042118}"/>
    <cellStyle name="60% - Accent5 3 3 6 2" xfId="30232" xr:uid="{9DCB146C-6F82-45DD-886E-7EFA65AFA964}"/>
    <cellStyle name="60% - Accent5 3 3 6 3" xfId="42177" xr:uid="{6343AD22-D2D0-4CD8-AF9C-520075A6829A}"/>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5" xfId="12421" xr:uid="{5A0368F8-9CEE-40C4-98BD-A68F024BC8F2}"/>
    <cellStyle name="60% - Accent5 3 4 5 2" xfId="30348" xr:uid="{09DADACF-1293-4CBC-8B88-732BC898EA5F}"/>
    <cellStyle name="60% - Accent5 3 4 5 3" xfId="42293" xr:uid="{BEC8B1FF-F8F4-4B50-A287-DC476A0A9FA4}"/>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4" xfId="12795" xr:uid="{FEB376D6-5838-4EB4-AEF6-51CC794EAE5F}"/>
    <cellStyle name="60% - Accent5 3 5 4 2" xfId="30722" xr:uid="{DBD70C7A-5E1A-4DE7-98DB-759E22DCAC3E}"/>
    <cellStyle name="60% - Accent5 3 5 4 3" xfId="42667" xr:uid="{65D5A603-2562-4717-A23A-26751032A9BF}"/>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3" xfId="13517" xr:uid="{674EF2D4-223A-4273-8700-B240F2D95602}"/>
    <cellStyle name="60% - Accent5 3 6 3 2" xfId="31444" xr:uid="{E332A352-7885-4723-9554-D15532F43ADD}"/>
    <cellStyle name="60% - Accent5 3 6 3 3" xfId="43389" xr:uid="{09729BC2-D39E-4215-8779-F5486A1689E4}"/>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8" xfId="12073" xr:uid="{A8F46B03-0F10-4866-BF0A-5834ADF294EC}"/>
    <cellStyle name="60% - Accent5 3 8 2" xfId="30000" xr:uid="{031CBFB0-FBB7-416A-B1F8-C46A37814C41}"/>
    <cellStyle name="60% - Accent5 3 8 3" xfId="41945" xr:uid="{AC1DE1D3-9F75-4BEC-947E-94BA64C794DC}"/>
    <cellStyle name="60% - Accent5 3 9" xfId="18032" xr:uid="{6D7BC0A6-21B8-425A-84C7-413786854DCC}"/>
    <cellStyle name="60% - Accent5 4" xfId="168" xr:uid="{00000000-0005-0000-0000-0000D8000000}"/>
    <cellStyle name="60% - Accent5 4 10" xfId="36020" xr:uid="{2815E353-DD0B-4C05-8D6E-CF771C1043E4}"/>
    <cellStyle name="60% - Accent5 4 2" xfId="516" xr:uid="{00000000-0005-0000-0000-0000D8000000}"/>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5" xfId="12479" xr:uid="{EBBDEB4A-E356-49A7-BF66-CB8B95E6AA9B}"/>
    <cellStyle name="60% - Accent5 4 2 5 2" xfId="30406" xr:uid="{42A0DF9F-2227-476D-B1D0-245A46C77BC7}"/>
    <cellStyle name="60% - Accent5 4 2 5 3" xfId="42351" xr:uid="{9F0C3DB7-89EA-42AC-A9BE-34A5837BD3DC}"/>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4" xfId="12853" xr:uid="{7737CD72-1C83-4B3C-8BA8-82E1553E0091}"/>
    <cellStyle name="60% - Accent5 4 3 4 2" xfId="30780" xr:uid="{6896781E-A156-448F-8B71-8C834B0731E8}"/>
    <cellStyle name="60% - Accent5 4 3 4 3" xfId="42725" xr:uid="{D2753C3A-6E2D-4DD9-9CC2-F2944F9F1AB2}"/>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3" xfId="13575" xr:uid="{8DEAECC6-05C8-40C0-8464-D900D1B508A1}"/>
    <cellStyle name="60% - Accent5 4 4 3 2" xfId="31502" xr:uid="{4306776C-EFF1-4307-B558-7D0A14F1304F}"/>
    <cellStyle name="60% - Accent5 4 4 3 3" xfId="43447" xr:uid="{8DF3F4EC-E106-488F-ABFD-B6B8910ECD4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6" xfId="12131" xr:uid="{B1FFCEEA-424D-4CC5-97A4-0861F9E9B98C}"/>
    <cellStyle name="60% - Accent5 4 6 2" xfId="30058" xr:uid="{ECFF19D6-D7AA-4D7D-8500-216940E9C87D}"/>
    <cellStyle name="60% - Accent5 4 6 3" xfId="42003" xr:uid="{B48E2341-0A1C-4888-AE57-5293FEC51624}"/>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2" xfId="632" xr:uid="{00000000-0005-0000-0000-00004C010000}"/>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5" xfId="12595" xr:uid="{EC8B34AA-A5CF-4291-8929-31B821DCE90B}"/>
    <cellStyle name="60% - Accent5 5 2 5 2" xfId="30522" xr:uid="{FC27615C-4699-43D8-8C45-FC09831644B3}"/>
    <cellStyle name="60% - Accent5 5 2 5 3" xfId="42467" xr:uid="{01A38D03-54D3-4B31-967F-4850301C2E4F}"/>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4" xfId="12969" xr:uid="{5468BA03-9BEF-4BB6-A57D-F46BC2CB9D2B}"/>
    <cellStyle name="60% - Accent5 5 3 4 2" xfId="30896" xr:uid="{7C6C15E4-334B-4DEB-80C5-FFF81CD8D5EB}"/>
    <cellStyle name="60% - Accent5 5 3 4 3" xfId="42841" xr:uid="{8B8C9BAE-CAAF-47C8-B973-DABC667BF598}"/>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3" xfId="13691" xr:uid="{F911BB60-6E68-42A5-84EF-E65DC1F0A885}"/>
    <cellStyle name="60% - Accent5 5 4 3 2" xfId="31618" xr:uid="{993B0536-FB9E-412A-87A9-9F554CC92221}"/>
    <cellStyle name="60% - Accent5 5 4 3 3" xfId="43563" xr:uid="{08A3C689-510E-4A19-BEB0-9EE46217B33C}"/>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6" xfId="12247" xr:uid="{230D0219-62D4-49C3-9595-D94EABEF0020}"/>
    <cellStyle name="60% - Accent5 5 6 2" xfId="30174" xr:uid="{A959B195-AEE9-4B45-80B2-2A78DD9E11FB}"/>
    <cellStyle name="60% - Accent5 5 6 3" xfId="42119" xr:uid="{58ABE4B7-8865-40B1-A54F-7569189B515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4" xfId="13085" xr:uid="{925143E4-E7C6-4FEE-8AEE-76CB206BD992}"/>
    <cellStyle name="60% - Accent5 6 2 4 2" xfId="31012" xr:uid="{2CA2961D-A3ED-49F1-BDA2-F8283D7BE330}"/>
    <cellStyle name="60% - Accent5 6 2 4 3" xfId="42957" xr:uid="{FF88A0EB-BC67-4676-AC6A-0C11F59A4192}"/>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3" xfId="13807" xr:uid="{00C41D55-C666-4E60-A9C0-5B5B05C95AB0}"/>
    <cellStyle name="60% - Accent5 6 3 3 2" xfId="31734" xr:uid="{A72E15ED-D8BA-4906-B1C6-63A499922E0A}"/>
    <cellStyle name="60% - Accent5 6 3 3 3" xfId="43679" xr:uid="{C4F751E7-7813-48F3-B143-6A0C8D89FBE1}"/>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5" xfId="12363" xr:uid="{633B2F43-8D7A-4CB3-8712-DC4076BDA7BC}"/>
    <cellStyle name="60% - Accent5 6 5 2" xfId="30290" xr:uid="{D8EC2BD9-61FD-47B2-972E-DF67BC48206B}"/>
    <cellStyle name="60% - Accent5 6 5 3" xfId="42235" xr:uid="{D43EBED8-32CB-4F54-AF40-85B8AC3469D4}"/>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4" xfId="13435" xr:uid="{98E03D0D-2772-45E5-AF37-1FCDAFF56F6D}"/>
    <cellStyle name="60% - Accent5 7 2 4 2" xfId="31362" xr:uid="{517C8759-DE00-4F85-AA1B-08FA442ADC96}"/>
    <cellStyle name="60% - Accent5 7 2 4 3" xfId="43307" xr:uid="{FE602451-3409-46FB-A38F-F42729B9A960}"/>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3" xfId="14157" xr:uid="{A5BD6822-8DEA-4924-A733-D5D34A74E672}"/>
    <cellStyle name="60% - Accent5 7 3 3 2" xfId="32084" xr:uid="{BC284708-F200-4CAA-8ECD-29D3BBFDA727}"/>
    <cellStyle name="60% - Accent5 7 3 3 3" xfId="44029" xr:uid="{35D9B063-0CC3-49AF-9AB3-9A04C19B60F8}"/>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5" xfId="12713" xr:uid="{3FCB272E-AFB8-48FF-AF63-DAFD1ED78A8D}"/>
    <cellStyle name="60% - Accent5 7 5 2" xfId="30640" xr:uid="{8466895B-C19F-4E6D-A9F0-FA15C251CEAF}"/>
    <cellStyle name="60% - Accent5 7 5 3" xfId="42585" xr:uid="{17E2F7D5-7F36-48E6-81CE-D25CC2CCA00E}"/>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3" xfId="14181" xr:uid="{17C15007-D0C9-4CF2-A23A-1D6E227606D9}"/>
    <cellStyle name="60% - Accent5 8 2 3 2" xfId="32108" xr:uid="{319BAA87-D2C6-4ACC-802E-635E5F107B83}"/>
    <cellStyle name="60% - Accent5 8 2 3 3" xfId="44053" xr:uid="{EDBD6A1C-9937-4620-984A-9E8F3AAB4A53}"/>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4" xfId="12737" xr:uid="{274BE79E-001D-4F6A-ABF8-A811AF3B9B45}"/>
    <cellStyle name="60% - Accent5 8 4 2" xfId="30664" xr:uid="{AB9A5E4D-FC26-434C-8E7D-68CC876B85CF}"/>
    <cellStyle name="60% - Accent5 8 4 3" xfId="42609" xr:uid="{B5DC89A9-6AAA-4DC0-8A8B-483FE783817C}"/>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3" xfId="13459" xr:uid="{F1572127-A2FA-40BF-B526-6BF57374EEAD}"/>
    <cellStyle name="60% - Accent5 9 3 2" xfId="31386" xr:uid="{3C6CAC28-FB74-46EA-BA19-7DBA5C4ED41F}"/>
    <cellStyle name="60% - Accent5 9 3 3" xfId="43331" xr:uid="{76DE50FF-C342-4E34-B39F-B3E478E53155}"/>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3" xfId="14906" xr:uid="{FBB0FE87-BB9D-462B-A610-04583A340EAD}"/>
    <cellStyle name="60% - Accent6 10 3 2" xfId="32833" xr:uid="{7C2F51AF-CFF0-4779-BCDB-6563B48369B3}"/>
    <cellStyle name="60% - Accent6 10 3 3" xfId="44778" xr:uid="{FF1CB629-F6A7-4E45-852D-D49F0D7FCDC3}"/>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3" xfId="14939" xr:uid="{32CA7EB7-DBC1-456B-8596-4651CBD088E1}"/>
    <cellStyle name="60% - Accent6 11 3 2" xfId="32866" xr:uid="{5E684E51-D30C-4D58-96E2-A39A789E65B4}"/>
    <cellStyle name="60% - Accent6 11 3 3" xfId="44811" xr:uid="{1F6D1BEA-FD9B-4EAA-8B7A-33E8419B285F}"/>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3" xfId="14960" xr:uid="{D56094D4-1722-4646-ACB2-A4786517A88D}"/>
    <cellStyle name="60% - Accent6 12 3 2" xfId="32887" xr:uid="{BAFB72E8-596F-45FE-86DF-8126636829FE}"/>
    <cellStyle name="60% - Accent6 12 3 3" xfId="44832" xr:uid="{63C76E23-C8EE-45EB-9682-21804FC17D17}"/>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6" xfId="12016" xr:uid="{F64D7884-B63E-4F4E-867E-CC60FFF750A6}"/>
    <cellStyle name="60% - Accent6 16 2" xfId="29943" xr:uid="{FBE4CCAD-3154-43F1-88E4-A9AB4D3E78F6}"/>
    <cellStyle name="60% - Accent6 16 3" xfId="41888" xr:uid="{1D1F7569-B610-48B8-8B36-73CDC5A33A70}"/>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2" xfId="260" xr:uid="{00000000-0005-0000-0000-000054000000}"/>
    <cellStyle name="60% - Accent6 2 2 2 10" xfId="36112" xr:uid="{9D1EEF4C-B86F-4843-843B-69FFDE70BA3F}"/>
    <cellStyle name="60% - Accent6 2 2 2 2" xfId="608" xr:uid="{00000000-0005-0000-0000-000054000000}"/>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2" xfId="724" xr:uid="{00000000-0005-0000-0000-000054000000}"/>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8" xfId="12107" xr:uid="{5B2C0EFD-5025-4747-9739-21296BA4459D}"/>
    <cellStyle name="60% - Accent6 2 2 8 2" xfId="30034" xr:uid="{DAE6587C-5183-49B1-9F9F-AA46878BA9F4}"/>
    <cellStyle name="60% - Accent6 2 2 8 3" xfId="41979" xr:uid="{463399E2-AF42-42B4-B8FC-70486D80CB83}"/>
    <cellStyle name="60% - Accent6 2 2 9" xfId="18066" xr:uid="{D8528A0D-5692-4D63-9F54-0328BB807DBC}"/>
    <cellStyle name="60% - Accent6 2 3" xfId="202" xr:uid="{00000000-0005-0000-0000-000054000000}"/>
    <cellStyle name="60% - Accent6 2 3 10" xfId="36054" xr:uid="{E14829ED-1E12-4894-AD7E-52A53162760D}"/>
    <cellStyle name="60% - Accent6 2 3 2" xfId="550" xr:uid="{00000000-0005-0000-0000-000054000000}"/>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6" xfId="12165" xr:uid="{C3945955-2FC8-4AE3-9581-39182D9C9169}"/>
    <cellStyle name="60% - Accent6 2 3 6 2" xfId="30092" xr:uid="{18DABC8E-0D8E-4D8F-8E38-5C61471D2301}"/>
    <cellStyle name="60% - Accent6 2 3 6 3" xfId="42037" xr:uid="{1E1EA1BB-5040-4C38-B5D3-6D35B2459426}"/>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2" xfId="666" xr:uid="{00000000-0005-0000-0000-000054000000}"/>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6" xfId="12281" xr:uid="{2CF17A0A-CCCB-4778-822A-2AD15B666DCD}"/>
    <cellStyle name="60% - Accent6 2 4 6 2" xfId="30208" xr:uid="{E43AEF78-A32D-4383-8C9D-1F7247FA936D}"/>
    <cellStyle name="60% - Accent6 2 4 6 3" xfId="42153" xr:uid="{ADD78FA9-8025-4636-9389-D90DCDA7A717}"/>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5" xfId="12397" xr:uid="{B7DA3314-2D66-44EF-A7EA-50E95D2ABA02}"/>
    <cellStyle name="60% - Accent6 2 5 5 2" xfId="30324" xr:uid="{5628B74C-DEE7-4CEA-BAF4-26517F4B021D}"/>
    <cellStyle name="60% - Accent6 2 5 5 3" xfId="42269" xr:uid="{AF9BA63A-2DFE-41A0-89D7-9331FF71AE36}"/>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4" xfId="12771" xr:uid="{78549C39-1B08-4154-97E2-AE515435DB59}"/>
    <cellStyle name="60% - Accent6 2 6 4 2" xfId="30698" xr:uid="{CB33DF1D-8172-4CA5-9205-392E551A3D06}"/>
    <cellStyle name="60% - Accent6 2 6 4 3" xfId="42643" xr:uid="{0392C8FF-3B33-445F-8012-E4B3ED3E59E8}"/>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3" xfId="13493" xr:uid="{B75518AE-506B-48A3-8687-E4B1957D6D9D}"/>
    <cellStyle name="60% - Accent6 2 7 3 2" xfId="31420" xr:uid="{43D877AD-816C-41F7-9256-D1A1F3974F32}"/>
    <cellStyle name="60% - Accent6 2 7 3 3" xfId="43365" xr:uid="{78EA78DA-5190-42E0-8BEB-5E6E6521A0CC}"/>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9" xfId="12049" xr:uid="{5045AF61-23DF-4587-BFF5-22C9610E6035}"/>
    <cellStyle name="60% - Accent6 2 9 2" xfId="29976" xr:uid="{7CC577F7-B143-48F8-A9A0-7DDDFFB228D8}"/>
    <cellStyle name="60% - Accent6 2 9 3" xfId="41921" xr:uid="{68FE8A92-96F1-4BAE-8C9D-A4E8A125CF53}"/>
    <cellStyle name="60% - Accent6 20" xfId="23953" xr:uid="{25E846B2-5EEC-40B9-99D0-3F6D28BF4C5B}"/>
    <cellStyle name="60% - Accent6 21" xfId="35901" xr:uid="{2A4CDC3B-1EC3-48E2-88FB-7F311D8B2E00}"/>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2" xfId="229" xr:uid="{00000000-0005-0000-0000-000080000000}"/>
    <cellStyle name="60% - Accent6 3 2 10" xfId="36081" xr:uid="{C0AEC65A-4197-4B14-AA7A-DD91CB542B54}"/>
    <cellStyle name="60% - Accent6 3 2 2" xfId="577" xr:uid="{00000000-0005-0000-0000-000080000000}"/>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6" xfId="12192" xr:uid="{2991AC3B-3B39-4E00-892A-4DD7AA6AB8D2}"/>
    <cellStyle name="60% - Accent6 3 2 6 2" xfId="30119" xr:uid="{756024A3-C997-4CAF-BA11-64D368EFEAB3}"/>
    <cellStyle name="60% - Accent6 3 2 6 3" xfId="42064" xr:uid="{7BD26779-DF54-4EA5-B7E9-3D0F24EA513A}"/>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2" xfId="693" xr:uid="{00000000-0005-0000-0000-000080000000}"/>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6" xfId="12308" xr:uid="{2E124855-BD8B-422B-91E0-16D2C3DD296E}"/>
    <cellStyle name="60% - Accent6 3 3 6 2" xfId="30235" xr:uid="{EB3F86F9-0BAC-4968-AACC-D82ADE7694A5}"/>
    <cellStyle name="60% - Accent6 3 3 6 3" xfId="42180" xr:uid="{B746BE81-BF4E-420B-9565-E188562108E3}"/>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5" xfId="12424" xr:uid="{E479A43A-945D-4EB2-91DD-F8DF698E8FAF}"/>
    <cellStyle name="60% - Accent6 3 4 5 2" xfId="30351" xr:uid="{F985E1D7-0358-4E0F-B468-EB83CE7C14BC}"/>
    <cellStyle name="60% - Accent6 3 4 5 3" xfId="42296" xr:uid="{62D418D8-F475-4FE6-8988-3C462AB45F89}"/>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4" xfId="12798" xr:uid="{E5A69F6E-46B5-484D-95F3-27D952172A9A}"/>
    <cellStyle name="60% - Accent6 3 5 4 2" xfId="30725" xr:uid="{769D7569-BE65-4A3D-A6E3-C1E7867F60FB}"/>
    <cellStyle name="60% - Accent6 3 5 4 3" xfId="42670" xr:uid="{FACC858B-6F15-463E-96CA-61825E6190F4}"/>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3" xfId="13520" xr:uid="{A6FADFD9-42D7-4CD4-84E1-52108468743E}"/>
    <cellStyle name="60% - Accent6 3 6 3 2" xfId="31447" xr:uid="{25FBBE0B-178E-42B2-8D91-04B66D468A8A}"/>
    <cellStyle name="60% - Accent6 3 6 3 3" xfId="43392" xr:uid="{F6B2D2A7-AB90-4DDF-85F9-2A324D6B673B}"/>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8" xfId="12076" xr:uid="{A67956CB-5B8F-4AB9-8DC2-577D82FFF86D}"/>
    <cellStyle name="60% - Accent6 3 8 2" xfId="30003" xr:uid="{B6CE1CAB-BD25-4573-878F-1B5A31E9D8FE}"/>
    <cellStyle name="60% - Accent6 3 8 3" xfId="41948" xr:uid="{1334162B-B047-4903-BEA5-6CAB9D61B6E6}"/>
    <cellStyle name="60% - Accent6 3 9" xfId="18035" xr:uid="{72E6FB8F-9B26-4A71-9A94-5A1F73A153A8}"/>
    <cellStyle name="60% - Accent6 4" xfId="171" xr:uid="{00000000-0005-0000-0000-0000DC000000}"/>
    <cellStyle name="60% - Accent6 4 10" xfId="36023" xr:uid="{5CD89004-ED22-470F-B288-D7EA8B9A1630}"/>
    <cellStyle name="60% - Accent6 4 2" xfId="519" xr:uid="{00000000-0005-0000-0000-0000DC000000}"/>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5" xfId="12482" xr:uid="{466151DB-BEB2-4D39-804E-4BDEC51C0A2A}"/>
    <cellStyle name="60% - Accent6 4 2 5 2" xfId="30409" xr:uid="{DBE0C8A2-A497-4AFA-90ED-E87F0CDDFE29}"/>
    <cellStyle name="60% - Accent6 4 2 5 3" xfId="42354" xr:uid="{32D97BCD-019A-4CFB-8AE0-8022ADB916A1}"/>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4" xfId="12856" xr:uid="{D8F66084-8485-4F03-8DC4-8CCB7508A499}"/>
    <cellStyle name="60% - Accent6 4 3 4 2" xfId="30783" xr:uid="{01A4DFC8-6BCE-487A-8179-E11F6AD2BEDD}"/>
    <cellStyle name="60% - Accent6 4 3 4 3" xfId="42728" xr:uid="{D73806B5-CD6F-4BBC-B038-A2230AB99793}"/>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3" xfId="13578" xr:uid="{DF113736-CEFD-4E8B-A9EF-498546CFCD97}"/>
    <cellStyle name="60% - Accent6 4 4 3 2" xfId="31505" xr:uid="{DDC0ABF7-033D-477A-A9C8-DD38FFE29978}"/>
    <cellStyle name="60% - Accent6 4 4 3 3" xfId="43450" xr:uid="{C38AC8BA-BE6E-4607-ABCA-7ED02B36E648}"/>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6" xfId="12134" xr:uid="{4123F577-9B7C-40A7-9526-E3786DBD8640}"/>
    <cellStyle name="60% - Accent6 4 6 2" xfId="30061" xr:uid="{321EF80D-27DB-42C0-AB77-EF52711C152A}"/>
    <cellStyle name="60% - Accent6 4 6 3" xfId="42006" xr:uid="{3ED5BA69-BB49-4D5B-BED3-9F6C79A2B06D}"/>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2" xfId="635" xr:uid="{00000000-0005-0000-0000-000050010000}"/>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5" xfId="12598" xr:uid="{C95E71C2-4231-4A8E-B3BF-984E5021440A}"/>
    <cellStyle name="60% - Accent6 5 2 5 2" xfId="30525" xr:uid="{352EDFE5-E4D2-4CE6-A7FF-B10197585252}"/>
    <cellStyle name="60% - Accent6 5 2 5 3" xfId="42470" xr:uid="{26DA136E-F629-4C62-A97A-A8A3FD601596}"/>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4" xfId="12972" xr:uid="{50BE9221-B618-416F-9269-E8A09444B3B3}"/>
    <cellStyle name="60% - Accent6 5 3 4 2" xfId="30899" xr:uid="{43F5420E-E5E9-4E14-A35E-4C078D1C3D19}"/>
    <cellStyle name="60% - Accent6 5 3 4 3" xfId="42844" xr:uid="{C330EC31-E1DC-49A0-8CE6-4F7D8F8027AE}"/>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3" xfId="13694" xr:uid="{9B248B99-95C7-4F4D-A754-D6E3611F5CFA}"/>
    <cellStyle name="60% - Accent6 5 4 3 2" xfId="31621" xr:uid="{8AE5A122-75EE-48B1-8CF8-9589E3DA10EF}"/>
    <cellStyle name="60% - Accent6 5 4 3 3" xfId="43566" xr:uid="{DD08AFFF-C9C8-46F2-ABBB-9CD51EB63E24}"/>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6" xfId="12250" xr:uid="{DB24A3D6-A974-4E5A-967E-805C3C49B5E1}"/>
    <cellStyle name="60% - Accent6 5 6 2" xfId="30177" xr:uid="{B2E3A719-A07E-4212-9AF1-9339CA1A2E97}"/>
    <cellStyle name="60% - Accent6 5 6 3" xfId="42122" xr:uid="{401DD524-8EC5-4253-8DBF-0A3C8EF7A4B0}"/>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4" xfId="13088" xr:uid="{CC5A963F-BCA1-491E-80BE-BA8F1D27281A}"/>
    <cellStyle name="60% - Accent6 6 2 4 2" xfId="31015" xr:uid="{065ABD98-A431-4C60-8920-C7F8308C3310}"/>
    <cellStyle name="60% - Accent6 6 2 4 3" xfId="42960" xr:uid="{5B944872-A91D-423F-9461-1CAA509FB5B7}"/>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3" xfId="13810" xr:uid="{94EFE4E8-1243-4D78-A60F-D7F611504B5A}"/>
    <cellStyle name="60% - Accent6 6 3 3 2" xfId="31737" xr:uid="{C1139258-3C75-4135-AC50-6C533CD12C16}"/>
    <cellStyle name="60% - Accent6 6 3 3 3" xfId="43682" xr:uid="{60C709C3-AE06-4809-BFCD-317440D56627}"/>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5" xfId="12366" xr:uid="{28F111C7-8935-42FF-9B3A-1A84AA79E258}"/>
    <cellStyle name="60% - Accent6 6 5 2" xfId="30293" xr:uid="{81774948-E8E7-42B6-86CD-9185D0EF4D7D}"/>
    <cellStyle name="60% - Accent6 6 5 3" xfId="42238" xr:uid="{2DD8629A-57B5-42F9-8486-D123C0B5A667}"/>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4" xfId="13438" xr:uid="{58970C29-CC98-415D-B2BB-BCFB101C85AA}"/>
    <cellStyle name="60% - Accent6 7 2 4 2" xfId="31365" xr:uid="{5ECF1442-E9B5-4EF0-A98E-D1FABB370C2E}"/>
    <cellStyle name="60% - Accent6 7 2 4 3" xfId="43310" xr:uid="{42992581-F5A9-4E6A-AFD1-9CB60C6DFFC8}"/>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3" xfId="14160" xr:uid="{542B7115-279C-4F69-8E57-961F4FF756B5}"/>
    <cellStyle name="60% - Accent6 7 3 3 2" xfId="32087" xr:uid="{56A9EC75-095B-46DC-92F9-534C8FFB9E19}"/>
    <cellStyle name="60% - Accent6 7 3 3 3" xfId="44032" xr:uid="{71DCE0D6-F446-4F54-AA93-9CBB2AC84590}"/>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5" xfId="12716" xr:uid="{D224EE4E-79E2-431B-A97D-A6612EDFCD53}"/>
    <cellStyle name="60% - Accent6 7 5 2" xfId="30643" xr:uid="{D1B59D04-BE37-4A56-91EA-56F86D621136}"/>
    <cellStyle name="60% - Accent6 7 5 3" xfId="42588" xr:uid="{11B0069B-F0E4-4FF0-812E-B1014B0BA60D}"/>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3" xfId="14184" xr:uid="{9B503AF2-65C2-424A-ACAD-3D87C6B2F10E}"/>
    <cellStyle name="60% - Accent6 8 2 3 2" xfId="32111" xr:uid="{6658336E-6208-44B1-9086-AC1D1464A654}"/>
    <cellStyle name="60% - Accent6 8 2 3 3" xfId="44056" xr:uid="{9CCC0135-434A-4539-991C-D38936172D38}"/>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4" xfId="12740" xr:uid="{C781D25E-75D7-47A8-8A5C-82B967D00D47}"/>
    <cellStyle name="60% - Accent6 8 4 2" xfId="30667" xr:uid="{8F603E4D-3D70-4EAE-8AC0-104B6C89B559}"/>
    <cellStyle name="60% - Accent6 8 4 3" xfId="42612" xr:uid="{FC9FE890-1855-419A-A7CE-FB55EBBABFDA}"/>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3" xfId="13462" xr:uid="{2F458327-49E7-4FE0-A163-9E6C1F19F6E2}"/>
    <cellStyle name="60% - Accent6 9 3 2" xfId="31389" xr:uid="{294AD8DD-E2CD-41F8-A5DE-B5482D9E7A97}"/>
    <cellStyle name="60% - Accent6 9 3 3" xfId="43334" xr:uid="{6920D944-B3EA-4886-8EC7-DF7D3A4C7968}"/>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2" xfId="9" xr:uid="{00000000-0005-0000-0000-00001C000000}"/>
    <cellStyle name="Comma 2 10" xfId="729" xr:uid="{00000000-0005-0000-0000-000001000000}"/>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3" xfId="14858" xr:uid="{09CB49DD-DDAF-441C-BDC1-D1C19C78E7D9}"/>
    <cellStyle name="Comma 2 10 2 2 3 2" xfId="32785" xr:uid="{47EE1535-396B-48CA-A7A9-637E34555F1A}"/>
    <cellStyle name="Comma 2 10 2 2 3 3" xfId="44730" xr:uid="{ECB3A6A1-0B28-44E3-89F6-C0140B712F23}"/>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4" xfId="13414" xr:uid="{BAB33361-C6E6-4515-83E1-F1BB4AF8A90C}"/>
    <cellStyle name="Comma 2 10 2 4 2" xfId="31341" xr:uid="{E90A7AEF-EF69-45C6-8A3E-A32F01D79FB4}"/>
    <cellStyle name="Comma 2 10 2 4 3" xfId="43286" xr:uid="{1682571C-0AA6-4811-BD7B-16B5E1C2E6F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3" xfId="14136" xr:uid="{872FACDC-EF48-4820-98CE-D393C980DD22}"/>
    <cellStyle name="Comma 2 10 3 3 2" xfId="32063" xr:uid="{89F38541-40AA-40D6-8FC2-44A407B20086}"/>
    <cellStyle name="Comma 2 10 3 3 3" xfId="44008" xr:uid="{20C28ECB-31FE-47EB-963E-8E99D91FDB98}"/>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5" xfId="12692" xr:uid="{B5E3D34D-46E2-4E6D-9195-4E0B3E056322}"/>
    <cellStyle name="Comma 2 10 5 2" xfId="30619" xr:uid="{3119CA5D-D865-47F4-86B9-17F07B923BA5}"/>
    <cellStyle name="Comma 2 10 5 3" xfId="42564" xr:uid="{6EF3643B-E802-4B6F-BC81-F0ECC08C2707}"/>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3" xfId="14163" xr:uid="{D15C339D-3BE9-4279-ADE9-4B8BEEB20F53}"/>
    <cellStyle name="Comma 2 11 2 3 2" xfId="32090" xr:uid="{A9476FBA-A43A-4F4B-9A4B-06EE54E21CD7}"/>
    <cellStyle name="Comma 2 11 2 3 3" xfId="44035" xr:uid="{F827F810-64D1-4970-9A88-44C042BE627C}"/>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4" xfId="12719" xr:uid="{148D4A5C-BB21-46BE-8CD3-41D6558759E7}"/>
    <cellStyle name="Comma 2 11 4 2" xfId="30646" xr:uid="{EF4C568B-4C2B-4D36-BE7E-96C7837452B2}"/>
    <cellStyle name="Comma 2 11 4 3" xfId="42591" xr:uid="{3C87EE76-FB5F-4F4C-9CF0-9956DDE63EC2}"/>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3" xfId="13441" xr:uid="{A46DE6F2-B235-4777-B1B2-3FDA5826CDFA}"/>
    <cellStyle name="Comma 2 12 3 2" xfId="31368" xr:uid="{5414636C-C59C-4989-B46A-CB806E13225E}"/>
    <cellStyle name="Comma 2 12 3 3" xfId="43313" xr:uid="{69B3B43B-D7B2-44EB-BFDC-D0CA8C998204}"/>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3" xfId="14885" xr:uid="{251D6DED-1F11-4A8F-BEF0-57F5D81FDA47}"/>
    <cellStyle name="Comma 2 13 3 2" xfId="32812" xr:uid="{79DBB6FB-DE04-4C29-A99B-0B1F401B7AA6}"/>
    <cellStyle name="Comma 2 13 3 3" xfId="44757" xr:uid="{E8C7B287-6F93-4545-BF7B-5B60B46E37FE}"/>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3" xfId="14916" xr:uid="{F55AC151-CEAC-4234-B8C3-58DD7051AC4B}"/>
    <cellStyle name="Comma 2 14 3 2" xfId="32843" xr:uid="{E151E10B-52EF-4354-A87F-273CE6891C8E}"/>
    <cellStyle name="Comma 2 14 3 3" xfId="44788" xr:uid="{159BD706-C3BD-43B3-8F58-7DC65D2D1517}"/>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6" xfId="11996" xr:uid="{454AA622-9039-495C-B0C7-A2D70A4C56B9}"/>
    <cellStyle name="Comma 2 16 2" xfId="29923" xr:uid="{9375C3F6-5BD0-4F10-9787-21837BDF0E9D}"/>
    <cellStyle name="Comma 2 16 3" xfId="41868" xr:uid="{9FB1C538-EB9C-46B6-A214-278730E4229E}"/>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3" xfId="13444" xr:uid="{608D88DC-8C42-4613-8126-E0B69CB3DDDF}"/>
    <cellStyle name="Comma 2 3 10 3 2" xfId="31371" xr:uid="{44092D06-7D76-44F1-AF45-B2A53EA57D1C}"/>
    <cellStyle name="Comma 2 3 10 3 3" xfId="43316" xr:uid="{AA38BCD1-02D8-430F-AF39-4B7AC7823023}"/>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3" xfId="14888" xr:uid="{DBEE1475-B019-4DA2-84F6-B7A926197B43}"/>
    <cellStyle name="Comma 2 3 11 3 2" xfId="32815" xr:uid="{6F7A3978-3BB1-4A8A-81C1-82D69993A380}"/>
    <cellStyle name="Comma 2 3 11 3 3" xfId="44760" xr:uid="{6FAB6334-0359-4C17-9B27-B5359DFB06E5}"/>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3" xfId="14919" xr:uid="{9326DB12-F2AE-4F95-9896-ABC6B699E570}"/>
    <cellStyle name="Comma 2 3 12 3 2" xfId="32846" xr:uid="{A5AAFD8C-DBD6-4C2F-9F08-7A7717EEFFC4}"/>
    <cellStyle name="Comma 2 3 12 3 3" xfId="44791" xr:uid="{D4668AC6-5CCC-410B-AB5E-445EEA4231F6}"/>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4" xfId="12000" xr:uid="{17EFAEBC-8D62-440F-98BB-24565D88AF39}"/>
    <cellStyle name="Comma 2 3 14 2" xfId="29927" xr:uid="{B6086AA7-2E0A-4817-BF47-F7A163F3A96D}"/>
    <cellStyle name="Comma 2 3 14 3" xfId="41872" xr:uid="{31D4E2E9-296C-4FEE-BD0D-C4A82FD36654}"/>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2" xfId="235" xr:uid="{00000000-0005-0000-0000-00001F000000}"/>
    <cellStyle name="Comma 2 3 2 2 2 10" xfId="36087" xr:uid="{037E7E52-AAC8-4421-B8E5-DC34C8C615FA}"/>
    <cellStyle name="Comma 2 3 2 2 2 2" xfId="583" xr:uid="{00000000-0005-0000-0000-00001F000000}"/>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6" xfId="12198" xr:uid="{85189C0B-9AB6-4CB2-A1BA-3E8ABA252F5C}"/>
    <cellStyle name="Comma 2 3 2 2 2 6 2" xfId="30125" xr:uid="{B103043C-A1E3-47BE-B544-9E0F5A33336B}"/>
    <cellStyle name="Comma 2 3 2 2 2 6 3" xfId="42070" xr:uid="{CBDDFDB7-F92F-40C2-A0CD-D07BEB447198}"/>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2" xfId="699" xr:uid="{00000000-0005-0000-0000-00001F000000}"/>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6" xfId="12314" xr:uid="{AF8369A9-C255-44F4-B8CB-48AAA5AAF0F2}"/>
    <cellStyle name="Comma 2 3 2 2 3 6 2" xfId="30241" xr:uid="{D11FA8ED-E225-4CEE-81D9-056D8F8B9D2C}"/>
    <cellStyle name="Comma 2 3 2 2 3 6 3" xfId="42186" xr:uid="{BAE00FA8-F829-44F3-9FDD-45EB5840E278}"/>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5" xfId="12430" xr:uid="{E7207EF5-D94E-492C-92BE-164560F33339}"/>
    <cellStyle name="Comma 2 3 2 2 4 5 2" xfId="30357" xr:uid="{E09AE24B-A08E-49A3-AAA4-8516D4273841}"/>
    <cellStyle name="Comma 2 3 2 2 4 5 3" xfId="42302" xr:uid="{5CEDCA6F-E152-4A2C-9E56-628DB9A0C7F8}"/>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4" xfId="12804" xr:uid="{9D8BE28E-4D9C-43CA-965A-E109CBE6D634}"/>
    <cellStyle name="Comma 2 3 2 2 5 4 2" xfId="30731" xr:uid="{3E520774-AEFA-48CB-9DAB-DD8646CC7D0B}"/>
    <cellStyle name="Comma 2 3 2 2 5 4 3" xfId="42676" xr:uid="{4CC7E46F-0F5E-422C-BB7D-8E48EED844F3}"/>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3" xfId="13526" xr:uid="{6EB5539B-7184-4198-95AB-E0BDC65CA55A}"/>
    <cellStyle name="Comma 2 3 2 2 6 3 2" xfId="31453" xr:uid="{A930A7C3-A636-4337-AB15-46949389CC59}"/>
    <cellStyle name="Comma 2 3 2 2 6 3 3" xfId="43398" xr:uid="{5BA0A557-E4FE-4A84-A596-B62D0B95B9DD}"/>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8" xfId="12082" xr:uid="{5A9EFE3B-7CC2-469F-9FD2-BB1BF530869E}"/>
    <cellStyle name="Comma 2 3 2 2 8 2" xfId="30009" xr:uid="{57CC3963-016F-4FD1-8D27-F590FE25C00D}"/>
    <cellStyle name="Comma 2 3 2 2 8 3" xfId="41954" xr:uid="{6D6F8DB8-EC01-4AB5-A46F-59A109F17191}"/>
    <cellStyle name="Comma 2 3 2 2 9" xfId="18041" xr:uid="{1A874A96-F7B2-4715-93F4-5C0A9FE35A8F}"/>
    <cellStyle name="Comma 2 3 2 3" xfId="177" xr:uid="{00000000-0005-0000-0000-00001F000000}"/>
    <cellStyle name="Comma 2 3 2 3 10" xfId="36029" xr:uid="{F46B5BC6-B9D3-4336-A3D5-BA6018C17EB7}"/>
    <cellStyle name="Comma 2 3 2 3 2" xfId="525" xr:uid="{00000000-0005-0000-0000-00001F000000}"/>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5" xfId="12488" xr:uid="{F4835613-203A-4F12-B178-A938516CDD1A}"/>
    <cellStyle name="Comma 2 3 2 3 2 5 2" xfId="30415" xr:uid="{52130B6B-11E3-41F9-B836-0A3C5310A164}"/>
    <cellStyle name="Comma 2 3 2 3 2 5 3" xfId="42360" xr:uid="{F070ECB9-6E1E-471F-8715-AE0C5B09D57D}"/>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4" xfId="12862" xr:uid="{BE0E4B9B-6941-4BD2-9C06-A3476199AD67}"/>
    <cellStyle name="Comma 2 3 2 3 3 4 2" xfId="30789" xr:uid="{E63921F6-D240-4935-A2B4-D4F06AAAF314}"/>
    <cellStyle name="Comma 2 3 2 3 3 4 3" xfId="42734" xr:uid="{30AFADE8-F111-4495-BA48-D8E743DAB952}"/>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3" xfId="13584" xr:uid="{7FEEE20B-BB8A-4C98-9BA9-854FF51BCF3A}"/>
    <cellStyle name="Comma 2 3 2 3 4 3 2" xfId="31511" xr:uid="{E760F671-578F-4B82-ACA0-F8FC3C408119}"/>
    <cellStyle name="Comma 2 3 2 3 4 3 3" xfId="43456" xr:uid="{A77979B5-42AD-47B7-8FD3-F111A9456604}"/>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6" xfId="12140" xr:uid="{3AB8BEFE-721C-4790-B0F1-748BB394BA9A}"/>
    <cellStyle name="Comma 2 3 2 3 6 2" xfId="30067" xr:uid="{676351C5-D0E5-493A-B8DD-E9EDE57CF497}"/>
    <cellStyle name="Comma 2 3 2 3 6 3" xfId="42012" xr:uid="{939BA7D9-668F-4C24-9DA0-76D708A6477B}"/>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2" xfId="641" xr:uid="{00000000-0005-0000-0000-00001F000000}"/>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5" xfId="12604" xr:uid="{1EC31A7B-6E50-440B-9F0D-FC143C75A686}"/>
    <cellStyle name="Comma 2 3 2 4 2 5 2" xfId="30531" xr:uid="{5CCBFEF5-9FBB-40F0-ABBE-E95EE8D8542E}"/>
    <cellStyle name="Comma 2 3 2 4 2 5 3" xfId="42476" xr:uid="{0811EBC1-C50B-430C-B057-30697DD3CD56}"/>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4" xfId="12978" xr:uid="{9CA7C8D6-3C1D-45C6-8F08-254DBCE36E03}"/>
    <cellStyle name="Comma 2 3 2 4 3 4 2" xfId="30905" xr:uid="{86407CEB-CAE3-4042-8B77-5ECC58F7A931}"/>
    <cellStyle name="Comma 2 3 2 4 3 4 3" xfId="42850" xr:uid="{9F20429A-C021-40A0-9679-3D742561E029}"/>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3" xfId="13700" xr:uid="{D37A5B44-AA87-4055-80FC-BABBE4B89323}"/>
    <cellStyle name="Comma 2 3 2 4 4 3 2" xfId="31627" xr:uid="{6E56C27E-76CC-45E9-BF0C-E14DB1B71803}"/>
    <cellStyle name="Comma 2 3 2 4 4 3 3" xfId="43572" xr:uid="{8B5A9021-982C-440D-A28C-CEEA0CFEC7FE}"/>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6" xfId="12256" xr:uid="{EAD8F663-AE1F-4334-9679-42965D86F964}"/>
    <cellStyle name="Comma 2 3 2 4 6 2" xfId="30183" xr:uid="{D0692B2D-8B8B-417E-B187-257C48252CE2}"/>
    <cellStyle name="Comma 2 3 2 4 6 3" xfId="42128" xr:uid="{89DC8384-4D0B-450A-8DCF-C5CD101249BE}"/>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4" xfId="13094" xr:uid="{CF4B0C8D-5ED2-4C95-8080-8D2890246B3D}"/>
    <cellStyle name="Comma 2 3 2 5 2 4 2" xfId="31021" xr:uid="{42AA9EF6-7D5B-4A49-8BF0-CFBD0CB3CFCC}"/>
    <cellStyle name="Comma 2 3 2 5 2 4 3" xfId="42966" xr:uid="{FC70BC18-AA32-4F49-84B1-1ABA51EB88A6}"/>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3" xfId="13816" xr:uid="{96C25A0A-6E85-4AF4-BF64-B6CF2A7EFF9C}"/>
    <cellStyle name="Comma 2 3 2 5 3 3 2" xfId="31743" xr:uid="{2FEA23F9-9D15-4743-A38F-BD5DD54BC1DE}"/>
    <cellStyle name="Comma 2 3 2 5 3 3 3" xfId="43688" xr:uid="{85D53955-2CFC-41CB-8DE3-32472A669613}"/>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5" xfId="12372" xr:uid="{278B0E55-5F95-474F-9B2D-349C3363F003}"/>
    <cellStyle name="Comma 2 3 2 5 5 2" xfId="30299" xr:uid="{FFC779D0-AA3C-4335-9CFD-7CDC01135691}"/>
    <cellStyle name="Comma 2 3 2 5 5 3" xfId="42244" xr:uid="{441F34D0-B615-46B5-887C-E715F5547F4B}"/>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3" xfId="14190" xr:uid="{88DF4FA7-FC2A-489A-B6E3-132B18D467F2}"/>
    <cellStyle name="Comma 2 3 2 6 2 3 2" xfId="32117" xr:uid="{AB134420-06A7-46D8-ABC9-2515E6AB7507}"/>
    <cellStyle name="Comma 2 3 2 6 2 3 3" xfId="44062" xr:uid="{FE1E21E9-2858-4FE0-A785-D403FF660E8B}"/>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4" xfId="12746" xr:uid="{C07BC42D-44F9-4C48-8737-183C9928DA4B}"/>
    <cellStyle name="Comma 2 3 2 6 4 2" xfId="30673" xr:uid="{4CDBAC6C-D320-4EC2-961C-327935E77880}"/>
    <cellStyle name="Comma 2 3 2 6 4 3" xfId="42618" xr:uid="{C7D4F192-21F6-49A6-B860-565DE82A1185}"/>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3" xfId="13468" xr:uid="{245742A4-2A73-4738-BCD4-655783772433}"/>
    <cellStyle name="Comma 2 3 2 7 3 2" xfId="31395" xr:uid="{8C836B24-AEB4-43F8-B25E-3FF692B956A8}"/>
    <cellStyle name="Comma 2 3 2 7 3 3" xfId="43340" xr:uid="{385F15EC-7593-4ED5-9CBE-C51092D88E50}"/>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3" xfId="14912" xr:uid="{AAA6D07A-4225-4CE1-85D3-28E418DDF93C}"/>
    <cellStyle name="Comma 2 3 2 8 3 2" xfId="32839" xr:uid="{7386A19D-845D-48D7-A2D1-D07AF4B658CF}"/>
    <cellStyle name="Comma 2 3 2 8 3 3" xfId="44784" xr:uid="{12DDFC47-B32A-4783-BCB7-9B1629E0538E}"/>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2" xfId="263" xr:uid="{00000000-0005-0000-0000-000003000000}"/>
    <cellStyle name="Comma 2 3 3 2 2 10" xfId="36115" xr:uid="{F25CDC2A-A0A5-474A-B6F4-366907A6FD2F}"/>
    <cellStyle name="Comma 2 3 3 2 2 2" xfId="611" xr:uid="{00000000-0005-0000-0000-000003000000}"/>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6" xfId="12226" xr:uid="{BA3E6BEC-AB6E-477B-A446-E4902FD6F6D6}"/>
    <cellStyle name="Comma 2 3 3 2 2 6 2" xfId="30153" xr:uid="{4A2B5EE0-C75B-4602-AF9B-8C9680B86DAE}"/>
    <cellStyle name="Comma 2 3 3 2 2 6 3" xfId="42098" xr:uid="{303CCA68-A8D5-4254-B759-0A764A8BA9B7}"/>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2" xfId="727" xr:uid="{00000000-0005-0000-0000-000003000000}"/>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6" xfId="12342" xr:uid="{39DB0135-2ED6-4B7A-8D51-C86B8AD6F72E}"/>
    <cellStyle name="Comma 2 3 3 2 3 6 2" xfId="30269" xr:uid="{A5E844ED-FA59-4A83-9558-026B28A49B90}"/>
    <cellStyle name="Comma 2 3 3 2 3 6 3" xfId="42214" xr:uid="{29569D7F-6B24-4F91-BF49-639452D497A2}"/>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5" xfId="12458" xr:uid="{DDEF7C1F-8B80-4F5D-8C29-821DEF0D84B5}"/>
    <cellStyle name="Comma 2 3 3 2 4 5 2" xfId="30385" xr:uid="{001364BB-1771-4582-808E-532DC13CA1A9}"/>
    <cellStyle name="Comma 2 3 3 2 4 5 3" xfId="42330" xr:uid="{9E4DC6DC-1D51-4D75-9435-6B59D667EE73}"/>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4" xfId="12832" xr:uid="{FD83D24B-DC5E-4C68-A6F5-72A4E0F35FC8}"/>
    <cellStyle name="Comma 2 3 3 2 5 4 2" xfId="30759" xr:uid="{BD682544-1E65-4197-A9E3-C86D00C0820F}"/>
    <cellStyle name="Comma 2 3 3 2 5 4 3" xfId="42704" xr:uid="{6C326104-C158-45D7-81B8-04830E131EC4}"/>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3" xfId="13554" xr:uid="{27EB8DDB-E7D3-4088-8663-3DEC1794C0A9}"/>
    <cellStyle name="Comma 2 3 3 2 6 3 2" xfId="31481" xr:uid="{29362FF8-1EB3-4DA7-84FF-F37F8AD8E47E}"/>
    <cellStyle name="Comma 2 3 3 2 6 3 3" xfId="43426" xr:uid="{EE55D833-7CFA-4DAD-8683-DAE2C4A5006C}"/>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8" xfId="12110" xr:uid="{62FA0A5C-3283-49D7-9488-1FBE5E85ADCE}"/>
    <cellStyle name="Comma 2 3 3 2 8 2" xfId="30037" xr:uid="{8FB4969E-5D25-4AEE-BB2F-62BF60673437}"/>
    <cellStyle name="Comma 2 3 3 2 8 3" xfId="41982" xr:uid="{EAB7810A-6285-43F9-A16A-CBA2B7852CDC}"/>
    <cellStyle name="Comma 2 3 3 2 9" xfId="18069" xr:uid="{8695BB4C-7F2C-4682-939A-0E03BFCDD95D}"/>
    <cellStyle name="Comma 2 3 3 3" xfId="205" xr:uid="{00000000-0005-0000-0000-000003000000}"/>
    <cellStyle name="Comma 2 3 3 3 10" xfId="36057" xr:uid="{63CF039D-6DF9-42DA-8D8A-6BD6C7FA451C}"/>
    <cellStyle name="Comma 2 3 3 3 2" xfId="553" xr:uid="{00000000-0005-0000-0000-000003000000}"/>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5" xfId="12516" xr:uid="{4A8955BF-842B-4CE7-B2B8-C2AAD0C758E8}"/>
    <cellStyle name="Comma 2 3 3 3 2 5 2" xfId="30443" xr:uid="{B53751D2-6496-4DF0-85D2-5594E4D5DFFE}"/>
    <cellStyle name="Comma 2 3 3 3 2 5 3" xfId="42388" xr:uid="{AAE34504-E22F-4DEC-8394-BA7734755766}"/>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4" xfId="12890" xr:uid="{B4203285-C48D-4EEB-85F1-3F0A82BBC943}"/>
    <cellStyle name="Comma 2 3 3 3 3 4 2" xfId="30817" xr:uid="{0A01A0F8-9EA6-4998-9DEE-E16D0381CF56}"/>
    <cellStyle name="Comma 2 3 3 3 3 4 3" xfId="42762" xr:uid="{458DAA47-AA87-411A-B1B9-E7D2406EAC4E}"/>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3" xfId="13612" xr:uid="{E95921F7-033E-41B8-8644-0910D0D37CC8}"/>
    <cellStyle name="Comma 2 3 3 3 4 3 2" xfId="31539" xr:uid="{C85FCF7D-1338-4DB0-90C5-2B1C7402B39A}"/>
    <cellStyle name="Comma 2 3 3 3 4 3 3" xfId="43484" xr:uid="{B0AAAF73-989B-4069-A864-1F35215CD6D1}"/>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6" xfId="12168" xr:uid="{9EDF0ECF-77B3-46DF-BF51-4F78CE00F1F9}"/>
    <cellStyle name="Comma 2 3 3 3 6 2" xfId="30095" xr:uid="{94FC2353-CB06-40C1-8E03-B43AEA69FFA8}"/>
    <cellStyle name="Comma 2 3 3 3 6 3" xfId="42040" xr:uid="{51E69454-CA40-499C-BE41-16EDD8144250}"/>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2" xfId="669" xr:uid="{00000000-0005-0000-0000-000003000000}"/>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5" xfId="12632" xr:uid="{3459A815-1810-4AEE-B4A5-7E2CA8B75E82}"/>
    <cellStyle name="Comma 2 3 3 4 2 5 2" xfId="30559" xr:uid="{2502864A-0430-4816-87A7-98FA4D833390}"/>
    <cellStyle name="Comma 2 3 3 4 2 5 3" xfId="42504" xr:uid="{42412EBC-3264-4C60-8772-CC1E74B55951}"/>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4" xfId="13006" xr:uid="{F620DFDF-ABFC-4E12-BE2E-628C7822FAB1}"/>
    <cellStyle name="Comma 2 3 3 4 3 4 2" xfId="30933" xr:uid="{1F9B60FA-1A7C-463C-8F44-9DEA3F263D36}"/>
    <cellStyle name="Comma 2 3 3 4 3 4 3" xfId="42878" xr:uid="{6719089D-D4D4-4306-A425-947E04ED238B}"/>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3" xfId="13728" xr:uid="{7CC0B17E-2EA8-40C4-8A71-3957C60465A2}"/>
    <cellStyle name="Comma 2 3 3 4 4 3 2" xfId="31655" xr:uid="{3B4EC4D2-6156-40DA-A609-CB21F38C14A9}"/>
    <cellStyle name="Comma 2 3 3 4 4 3 3" xfId="43600" xr:uid="{F8F4A83E-ECDF-4590-9CCB-6A98131CD36F}"/>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6" xfId="12284" xr:uid="{4DBC25F8-E776-4758-A4D4-2AEC39704840}"/>
    <cellStyle name="Comma 2 3 3 4 6 2" xfId="30211" xr:uid="{53C0161D-894D-46FB-8946-8B27BA62BE44}"/>
    <cellStyle name="Comma 2 3 3 4 6 3" xfId="42156" xr:uid="{57E7C694-4504-4C13-8A98-E2A128360E86}"/>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4" xfId="13122" xr:uid="{7B2BFB5E-D3CA-4610-A505-C19C0A16A322}"/>
    <cellStyle name="Comma 2 3 3 5 2 4 2" xfId="31049" xr:uid="{6ACE6715-F110-463F-9960-386E2BEAED20}"/>
    <cellStyle name="Comma 2 3 3 5 2 4 3" xfId="42994" xr:uid="{959DD607-B24B-40CF-972E-E5CC8C0FE1F7}"/>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3" xfId="13844" xr:uid="{C5CBB812-5D4B-424C-9E60-282A1B8DF028}"/>
    <cellStyle name="Comma 2 3 3 5 3 3 2" xfId="31771" xr:uid="{B07E122E-F68C-491E-AE38-7EB550646D8B}"/>
    <cellStyle name="Comma 2 3 3 5 3 3 3" xfId="43716" xr:uid="{435EF959-50EF-4F22-AD6B-CA722BA0825B}"/>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5" xfId="12400" xr:uid="{A31EC616-0F5E-4256-A891-6F56F1D0075F}"/>
    <cellStyle name="Comma 2 3 3 5 5 2" xfId="30327" xr:uid="{6684096B-9A89-437F-A389-4E5D3F3BF74B}"/>
    <cellStyle name="Comma 2 3 3 5 5 3" xfId="42272" xr:uid="{23D9A21A-92ED-4EB6-8256-3E0E911C9D16}"/>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3" xfId="14218" xr:uid="{4CC56F60-C731-42D9-999C-E76419AE2140}"/>
    <cellStyle name="Comma 2 3 3 6 2 3 2" xfId="32145" xr:uid="{A2E8E902-E508-4037-A845-849D9A8180F0}"/>
    <cellStyle name="Comma 2 3 3 6 2 3 3" xfId="44090" xr:uid="{89E9EED2-88E8-4E6A-8936-E31C8DD031B9}"/>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4" xfId="12774" xr:uid="{62B5568D-B74F-43D9-A245-A7B4BCF99BD8}"/>
    <cellStyle name="Comma 2 3 3 6 4 2" xfId="30701" xr:uid="{8E23F44E-D471-4575-9923-02DE0779D449}"/>
    <cellStyle name="Comma 2 3 3 6 4 3" xfId="42646" xr:uid="{80DD2B60-99A0-46DC-A370-8B5DCB430075}"/>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3" xfId="13496" xr:uid="{193E3A7A-EFAA-4747-A158-6D107946EEC4}"/>
    <cellStyle name="Comma 2 3 3 7 3 2" xfId="31423" xr:uid="{6A96CD0D-CDCA-4143-B7A0-9B38DB3D1DBA}"/>
    <cellStyle name="Comma 2 3 3 7 3 3" xfId="43368" xr:uid="{7AE32942-A922-4506-A254-9DACE38010EF}"/>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9" xfId="12052" xr:uid="{8D012D19-201D-4165-A92E-3CC5C6413281}"/>
    <cellStyle name="Comma 2 3 3 9 2" xfId="29979" xr:uid="{B2C0DDA3-A44F-4F7E-8767-6A2B9A68FFED}"/>
    <cellStyle name="Comma 2 3 3 9 3" xfId="41924" xr:uid="{E3EFABB5-B17B-49D8-BB40-AF690A3BE235}"/>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2" xfId="211" xr:uid="{00000000-0005-0000-0000-00001E000000}"/>
    <cellStyle name="Comma 2 3 4 2 10" xfId="36063" xr:uid="{78560B28-B9BB-4678-BF44-D914A4618817}"/>
    <cellStyle name="Comma 2 3 4 2 2" xfId="559" xr:uid="{00000000-0005-0000-0000-00001E000000}"/>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5" xfId="12522" xr:uid="{395A2C38-47CC-4DF8-AEBC-B973761557C8}"/>
    <cellStyle name="Comma 2 3 4 2 2 5 2" xfId="30449" xr:uid="{CFD5FA7D-773C-4A23-A08E-29E6E24DF514}"/>
    <cellStyle name="Comma 2 3 4 2 2 5 3" xfId="42394" xr:uid="{0FABDD79-0009-49BE-AF31-0BD44CB6CDAC}"/>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4" xfId="12896" xr:uid="{36886CF0-7DBC-448A-B22C-0D1F65DB9597}"/>
    <cellStyle name="Comma 2 3 4 2 3 4 2" xfId="30823" xr:uid="{95ECEF66-1D29-42B6-9529-CFDFE987101F}"/>
    <cellStyle name="Comma 2 3 4 2 3 4 3" xfId="42768" xr:uid="{73AAC391-DEB1-4DC6-872F-7CFDFDE77BC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3" xfId="13618" xr:uid="{062DA849-A5EE-4CDA-B78D-9F1DC1A26D34}"/>
    <cellStyle name="Comma 2 3 4 2 4 3 2" xfId="31545" xr:uid="{5E1DE801-784E-49E5-B013-C9C8D0784885}"/>
    <cellStyle name="Comma 2 3 4 2 4 3 3" xfId="43490" xr:uid="{A14166B8-B84A-4BAE-A97E-2875512E9D33}"/>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6" xfId="12174" xr:uid="{3718209A-1A6A-49F4-B7C4-FBA2FA5DE814}"/>
    <cellStyle name="Comma 2 3 4 2 6 2" xfId="30101" xr:uid="{90B9743E-6D2B-4CAF-9AF7-88C1CB73D475}"/>
    <cellStyle name="Comma 2 3 4 2 6 3" xfId="42046" xr:uid="{7DDEDB7C-26CB-4886-BBE8-C9AD6C8EBC41}"/>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2" xfId="675" xr:uid="{00000000-0005-0000-0000-00001E000000}"/>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5" xfId="12638" xr:uid="{C5E1429C-5827-4543-B08D-183A846F23C3}"/>
    <cellStyle name="Comma 2 3 4 3 2 5 2" xfId="30565" xr:uid="{EA80BCE6-AF23-4B82-865B-263C96DFFCAE}"/>
    <cellStyle name="Comma 2 3 4 3 2 5 3" xfId="42510" xr:uid="{E58F68AF-F4A6-4133-A9F3-06E6CA392E0D}"/>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4" xfId="13012" xr:uid="{33D89869-1D25-4342-9F81-A6A5747BFFA2}"/>
    <cellStyle name="Comma 2 3 4 3 3 4 2" xfId="30939" xr:uid="{1368DB00-CEC4-46E6-9EDF-E43603DE9A27}"/>
    <cellStyle name="Comma 2 3 4 3 3 4 3" xfId="42884" xr:uid="{586D3D9B-DB7B-49B8-AC4A-55E851C7C3DD}"/>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3" xfId="13734" xr:uid="{4657F167-4548-4FFE-B3CD-FCF195253626}"/>
    <cellStyle name="Comma 2 3 4 3 4 3 2" xfId="31661" xr:uid="{8F5159B7-AF35-4C9B-8804-AC0DB93C4490}"/>
    <cellStyle name="Comma 2 3 4 3 4 3 3" xfId="43606" xr:uid="{9A42ED3A-573C-4574-BBFE-009B14C38A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6" xfId="12290" xr:uid="{A9EE4824-978D-4F3D-9D5B-6130049A1ADA}"/>
    <cellStyle name="Comma 2 3 4 3 6 2" xfId="30217" xr:uid="{21E2CC6F-7016-41F1-A84F-96D20FA247C5}"/>
    <cellStyle name="Comma 2 3 4 3 6 3" xfId="42162" xr:uid="{6A5D8DCA-C573-4C22-8356-56EE1644D22E}"/>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4" xfId="13128" xr:uid="{DD1A2F6D-FA4A-41AB-A90E-A2ED14325348}"/>
    <cellStyle name="Comma 2 3 4 4 2 4 2" xfId="31055" xr:uid="{94A2E4E8-90FE-4062-90D0-DF5CC9684BCC}"/>
    <cellStyle name="Comma 2 3 4 4 2 4 3" xfId="43000" xr:uid="{D82D7763-9EF7-4277-954E-95A37B3BF1F8}"/>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3" xfId="13850" xr:uid="{10AF742A-08AF-491E-8D2E-BA3CA751B899}"/>
    <cellStyle name="Comma 2 3 4 4 3 3 2" xfId="31777" xr:uid="{6576F0A2-876C-4669-9242-C81F1131C5EE}"/>
    <cellStyle name="Comma 2 3 4 4 3 3 3" xfId="43722" xr:uid="{711B5175-167F-4BEA-97CB-E43849327F7D}"/>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5" xfId="12406" xr:uid="{23794BE3-C4AD-4353-AA06-60A6BCBEB9D1}"/>
    <cellStyle name="Comma 2 3 4 4 5 2" xfId="30333" xr:uid="{9B302B8A-27C9-443F-800A-3AD92A3EAEF1}"/>
    <cellStyle name="Comma 2 3 4 4 5 3" xfId="42278" xr:uid="{4B61EB06-D92A-47DB-ADFD-D23A87003BA4}"/>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3" xfId="14224" xr:uid="{3424E919-DF9D-45E0-92C1-9DD4DF98AFA6}"/>
    <cellStyle name="Comma 2 3 4 5 2 3 2" xfId="32151" xr:uid="{59D29945-1062-4F4A-AA82-B77DEF375206}"/>
    <cellStyle name="Comma 2 3 4 5 2 3 3" xfId="44096" xr:uid="{CC3EF741-E0DD-4C3D-9DDE-E3B0B1DE95CB}"/>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4" xfId="12780" xr:uid="{15D162BB-90E8-4584-88EA-E29D6F58BC3B}"/>
    <cellStyle name="Comma 2 3 4 5 4 2" xfId="30707" xr:uid="{4534DE91-5BA8-44A7-A1B9-60D95D06142F}"/>
    <cellStyle name="Comma 2 3 4 5 4 3" xfId="42652" xr:uid="{1F10D7AB-F859-4F15-A63A-3A2F991F4624}"/>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3" xfId="13502" xr:uid="{7A9EEDFD-2A59-4737-8410-F25904698015}"/>
    <cellStyle name="Comma 2 3 4 6 3 2" xfId="31429" xr:uid="{50C23D2F-4EEF-4686-A192-0D33F29CF506}"/>
    <cellStyle name="Comma 2 3 4 6 3 3" xfId="43374" xr:uid="{24DCE6D6-B015-42D2-8866-FD70D5ADA26C}"/>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8" xfId="12058" xr:uid="{768EBABA-9EEB-41FA-8E77-80F0C4D401C3}"/>
    <cellStyle name="Comma 2 3 4 8 2" xfId="29985" xr:uid="{92DFCCAD-DFC0-429B-A123-7E678678F38B}"/>
    <cellStyle name="Comma 2 3 4 8 3" xfId="41930" xr:uid="{A2E3A10B-3528-400F-AB97-7AD26ED4A36E}"/>
    <cellStyle name="Comma 2 3 4 9" xfId="18017" xr:uid="{BD0CB760-9F52-409A-9B3C-5051CEB2D2A3}"/>
    <cellStyle name="Comma 2 3 5" xfId="153" xr:uid="{00000000-0005-0000-0000-00001E000000}"/>
    <cellStyle name="Comma 2 3 5 10" xfId="36005" xr:uid="{32DA0911-8BE3-4513-84C6-695BB0DBA400}"/>
    <cellStyle name="Comma 2 3 5 2" xfId="501" xr:uid="{00000000-0005-0000-0000-00001E000000}"/>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4" xfId="13186" xr:uid="{FFB5F5EF-6FB2-4D1E-B29D-BFA8FF7D2E20}"/>
    <cellStyle name="Comma 2 3 5 2 2 4 2" xfId="31113" xr:uid="{A682D71E-D862-432E-AF72-FACA063832E2}"/>
    <cellStyle name="Comma 2 3 5 2 2 4 3" xfId="43058" xr:uid="{48AA7BF3-E57F-4D93-B3C4-6F76581E6890}"/>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3" xfId="13908" xr:uid="{057F138D-2C8A-40CA-B265-B85ADC725D06}"/>
    <cellStyle name="Comma 2 3 5 2 3 3 2" xfId="31835" xr:uid="{D833410F-A665-456F-961A-3ECEC55F4E9D}"/>
    <cellStyle name="Comma 2 3 5 2 3 3 3" xfId="43780" xr:uid="{9C3C8233-B771-43D6-A2D7-615B36785797}"/>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5" xfId="12464" xr:uid="{985CF910-3005-4B19-8AE0-5D4C60792B0A}"/>
    <cellStyle name="Comma 2 3 5 2 5 2" xfId="30391" xr:uid="{8130F7C5-01F6-45FF-844E-2E7596F4AAAC}"/>
    <cellStyle name="Comma 2 3 5 2 5 3" xfId="42336" xr:uid="{DA0A8ABA-CCC4-46F6-A5A5-C8C59FDFEDD5}"/>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3" xfId="14282" xr:uid="{9F9852A3-9BB0-4355-A758-25ABDC8BB4A8}"/>
    <cellStyle name="Comma 2 3 5 3 2 3 2" xfId="32209" xr:uid="{9A2826DC-AD20-4ED7-8678-2A83D7209A3E}"/>
    <cellStyle name="Comma 2 3 5 3 2 3 3" xfId="44154" xr:uid="{44BC7984-32E7-4D05-A0B1-7A7FCFCD0DAF}"/>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4" xfId="12838" xr:uid="{E6E46A7B-E3AB-4E2D-A479-1AE5AB15FF6A}"/>
    <cellStyle name="Comma 2 3 5 3 4 2" xfId="30765" xr:uid="{17A7E51E-B2D8-4AF2-8EFD-3A7200718564}"/>
    <cellStyle name="Comma 2 3 5 3 4 3" xfId="42710" xr:uid="{5A0E9557-B31C-41F0-839A-DD61022DDAEE}"/>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3" xfId="13560" xr:uid="{E3044A48-B4BB-40E6-9C49-0819D7144DC2}"/>
    <cellStyle name="Comma 2 3 5 4 3 2" xfId="31487" xr:uid="{6F343B2F-29CB-4C91-923F-442F07CB36D8}"/>
    <cellStyle name="Comma 2 3 5 4 3 3" xfId="43432" xr:uid="{391C1CA3-974A-4775-BDB6-4CDC8E3DA356}"/>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6" xfId="12116" xr:uid="{035E23F4-D730-4BA1-80E3-4AE273F39EA2}"/>
    <cellStyle name="Comma 2 3 5 6 2" xfId="30043" xr:uid="{C2829057-EE5B-403D-9EE7-B5866C31BFF4}"/>
    <cellStyle name="Comma 2 3 5 6 3" xfId="41988" xr:uid="{2F356C6E-744A-4263-B6DD-E2B50DD3BB4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2" xfId="617" xr:uid="{00000000-0005-0000-0000-00001E000000}"/>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4" xfId="13302" xr:uid="{67D829F5-0EA5-4760-90D9-027ACDB92FFD}"/>
    <cellStyle name="Comma 2 3 6 2 2 4 2" xfId="31229" xr:uid="{021B1EAE-C86E-4A49-A8DE-3CB120E5A914}"/>
    <cellStyle name="Comma 2 3 6 2 2 4 3" xfId="43174" xr:uid="{0A38E180-7838-493B-88CC-301BD94B89DB}"/>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3" xfId="14024" xr:uid="{1E71E8D1-45DA-47EB-B810-7600FBB6FD7B}"/>
    <cellStyle name="Comma 2 3 6 2 3 3 2" xfId="31951" xr:uid="{77471B1E-CFFB-48FD-8AD6-BD001DAF4688}"/>
    <cellStyle name="Comma 2 3 6 2 3 3 3" xfId="43896" xr:uid="{B03DA0B3-D5BC-450B-970C-751CAF71DB6E}"/>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5" xfId="12580" xr:uid="{D75FD640-E849-4876-909A-422C45B1AF9B}"/>
    <cellStyle name="Comma 2 3 6 2 5 2" xfId="30507" xr:uid="{6BEB1D06-9CE6-4416-BA5C-FC2F7B0B70FF}"/>
    <cellStyle name="Comma 2 3 6 2 5 3" xfId="42452" xr:uid="{1ED8B0FE-EBBA-4637-80DE-BB58281E9523}"/>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3" xfId="14398" xr:uid="{8442A5A5-841D-48C4-B900-9F7952134B57}"/>
    <cellStyle name="Comma 2 3 6 3 2 3 2" xfId="32325" xr:uid="{064A9D33-B8F5-49C1-AC13-1FDEFA51E0A5}"/>
    <cellStyle name="Comma 2 3 6 3 2 3 3" xfId="44270" xr:uid="{A1097232-4850-426E-A5D9-7D025922DC96}"/>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4" xfId="12954" xr:uid="{5B3B6028-C6D3-4C51-9EDB-CDA2A8271985}"/>
    <cellStyle name="Comma 2 3 6 3 4 2" xfId="30881" xr:uid="{BDA162D8-D712-40E9-B06B-A16585D29D78}"/>
    <cellStyle name="Comma 2 3 6 3 4 3" xfId="42826" xr:uid="{CD10DF26-3023-4349-B88D-7D43B9CE8A03}"/>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3" xfId="13676" xr:uid="{CC265F0E-0A13-4A23-ACE7-432BAA6B9916}"/>
    <cellStyle name="Comma 2 3 6 4 3 2" xfId="31603" xr:uid="{AB649068-9240-4C41-AD62-DD546E978063}"/>
    <cellStyle name="Comma 2 3 6 4 3 3" xfId="43548" xr:uid="{C40CD8FA-A3E5-4F6C-9788-621F1E7B7740}"/>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6" xfId="12232" xr:uid="{1899FD32-4E97-4F4E-ADE5-0DB312DBEA89}"/>
    <cellStyle name="Comma 2 3 6 6 2" xfId="30159" xr:uid="{D41054B7-718C-43CD-8DB2-0A00239E0EFE}"/>
    <cellStyle name="Comma 2 3 6 6 3" xfId="42104" xr:uid="{3780F6C9-A78B-4AB8-861B-9B4028B49C04}"/>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3" xfId="14514" xr:uid="{F205E942-B34D-432E-9ADE-C0A89B0AE2DE}"/>
    <cellStyle name="Comma 2 3 7 2 2 3 2" xfId="32441" xr:uid="{5477DF78-019A-4947-8225-5B5B96FC07F2}"/>
    <cellStyle name="Comma 2 3 7 2 2 3 3" xfId="44386" xr:uid="{38A482CD-7BA1-447D-9CD7-6F9A1A7542C2}"/>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4" xfId="13070" xr:uid="{D9814420-2DC5-4370-BE60-A8843A85D087}"/>
    <cellStyle name="Comma 2 3 7 2 4 2" xfId="30997" xr:uid="{B52200A3-342B-4F49-ACE8-6F496DF8AF08}"/>
    <cellStyle name="Comma 2 3 7 2 4 3" xfId="42942" xr:uid="{84B2BA5D-9E0E-468B-B82B-7428B92205A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3" xfId="13792" xr:uid="{4FE06CDB-711A-45BC-9226-7910B7C1A3C3}"/>
    <cellStyle name="Comma 2 3 7 3 3 2" xfId="31719" xr:uid="{D470B2C3-4DCC-40D7-B942-D59CCE18B21C}"/>
    <cellStyle name="Comma 2 3 7 3 3 3" xfId="43664" xr:uid="{ADC48EA2-56F5-4A02-984E-C6BC6AA4BACF}"/>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5" xfId="12348" xr:uid="{D3D69992-053A-41BA-ABC6-08D906007184}"/>
    <cellStyle name="Comma 2 3 7 5 2" xfId="30275" xr:uid="{2BBEDBCE-DFC2-45E7-9F63-34931CA0EAEB}"/>
    <cellStyle name="Comma 2 3 7 5 3" xfId="42220" xr:uid="{B1F0C5B3-4233-4C80-884F-9817BC7A240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3" xfId="14860" xr:uid="{CCC5EEE2-FEEF-4E44-B3C2-7050BDBE1BA3}"/>
    <cellStyle name="Comma 2 3 8 2 2 3 2" xfId="32787" xr:uid="{08822135-EC3A-4ABF-B404-1F3E3FD2DF40}"/>
    <cellStyle name="Comma 2 3 8 2 2 3 3" xfId="44732" xr:uid="{406A21A3-2FCA-49D2-8D33-3E68030B57F3}"/>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4" xfId="13416" xr:uid="{B5537900-7A64-4BE7-9E6D-74DB2C7ECD3C}"/>
    <cellStyle name="Comma 2 3 8 2 4 2" xfId="31343" xr:uid="{53865126-6BEC-4426-87DD-5C93FEF3505E}"/>
    <cellStyle name="Comma 2 3 8 2 4 3" xfId="43288" xr:uid="{3FE00B23-ECE4-41BA-9E40-A99AF714C58B}"/>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3" xfId="14138" xr:uid="{64B9FB04-B685-40B8-BBFD-A0707DA688D3}"/>
    <cellStyle name="Comma 2 3 8 3 3 2" xfId="32065" xr:uid="{A87316F7-2D40-4E89-B743-00A1903A28C0}"/>
    <cellStyle name="Comma 2 3 8 3 3 3" xfId="44010" xr:uid="{43F947F3-E158-491B-A403-C0159A3BED4E}"/>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5" xfId="12694" xr:uid="{62531299-1C9F-4CE3-B1B7-5BF06B61419D}"/>
    <cellStyle name="Comma 2 3 8 5 2" xfId="30621" xr:uid="{23055C74-2628-4A53-BB6E-50D6284301F2}"/>
    <cellStyle name="Comma 2 3 8 5 3" xfId="42566" xr:uid="{DC0944CD-B66E-42A1-AC73-0D61831BC755}"/>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3" xfId="14166" xr:uid="{35751EE4-9EA6-4086-B804-AE682C0EB9DC}"/>
    <cellStyle name="Comma 2 3 9 2 3 2" xfId="32093" xr:uid="{BFB9E218-7935-42D8-B910-BAAAFD191A99}"/>
    <cellStyle name="Comma 2 3 9 2 3 3" xfId="44038" xr:uid="{5543BA20-B241-40B4-B98D-40AC44233C6B}"/>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4" xfId="12722" xr:uid="{9D1FEA4D-191D-43C3-B1FE-4BC00077922F}"/>
    <cellStyle name="Comma 2 3 9 4 2" xfId="30649" xr:uid="{9562B8B6-AADB-4738-81DB-33BBCAEE4B53}"/>
    <cellStyle name="Comma 2 3 9 4 3" xfId="42594" xr:uid="{BE700102-1082-4CCE-9DCE-6F75F5F7D36A}"/>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2" xfId="232" xr:uid="{00000000-0005-0000-0000-000020000000}"/>
    <cellStyle name="Comma 2 4 2 2 10" xfId="36084" xr:uid="{D6E8705E-D8FB-4FD0-ACAC-7F9F0EA176AB}"/>
    <cellStyle name="Comma 2 4 2 2 2" xfId="580" xr:uid="{00000000-0005-0000-0000-000020000000}"/>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5" xfId="12543" xr:uid="{A634D732-15C0-41A4-B15A-B47B05E4640C}"/>
    <cellStyle name="Comma 2 4 2 2 2 5 2" xfId="30470" xr:uid="{FCCCE172-F572-48B0-BEC6-0EFFE92701C1}"/>
    <cellStyle name="Comma 2 4 2 2 2 5 3" xfId="42415" xr:uid="{B6CCB8E1-029B-473B-918D-AF58EFAF4230}"/>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4" xfId="12917" xr:uid="{2E617552-228E-485A-83BF-4F055EFD77FE}"/>
    <cellStyle name="Comma 2 4 2 2 3 4 2" xfId="30844" xr:uid="{36023C9E-36A8-49D4-A96C-9780F8BCFE70}"/>
    <cellStyle name="Comma 2 4 2 2 3 4 3" xfId="42789" xr:uid="{34CFEA12-8861-43D6-9D4F-6A3A4D040445}"/>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3" xfId="13639" xr:uid="{C9D9D993-BB78-4D10-8175-0A8894427070}"/>
    <cellStyle name="Comma 2 4 2 2 4 3 2" xfId="31566" xr:uid="{F92FEC89-87B4-41CD-BAF0-1902C669C2C7}"/>
    <cellStyle name="Comma 2 4 2 2 4 3 3" xfId="43511" xr:uid="{A29BA162-1489-401B-8897-176BB7D4BCE1}"/>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6" xfId="12195" xr:uid="{B07529CA-90D8-474E-8CA4-A108106B0134}"/>
    <cellStyle name="Comma 2 4 2 2 6 2" xfId="30122" xr:uid="{86251CA9-4220-445D-A832-3A7C124BE6F5}"/>
    <cellStyle name="Comma 2 4 2 2 6 3" xfId="42067" xr:uid="{77761E17-D9CB-4A08-A989-EE7A8A4B3F2B}"/>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2" xfId="696" xr:uid="{00000000-0005-0000-0000-000020000000}"/>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5" xfId="12659" xr:uid="{CC031E2B-2174-4541-94EF-1733BDDF68C1}"/>
    <cellStyle name="Comma 2 4 2 3 2 5 2" xfId="30586" xr:uid="{E71C43E3-39EE-4B7B-B84F-FBBB5FB11913}"/>
    <cellStyle name="Comma 2 4 2 3 2 5 3" xfId="42531" xr:uid="{1DA63F35-60B3-42D2-8B08-AEF7D41C513D}"/>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4" xfId="13033" xr:uid="{F5E940C6-013C-4B3F-ADB1-79CA3DF91C06}"/>
    <cellStyle name="Comma 2 4 2 3 3 4 2" xfId="30960" xr:uid="{2DF29723-EE8D-40C7-B6A1-6D2BA7528654}"/>
    <cellStyle name="Comma 2 4 2 3 3 4 3" xfId="42905" xr:uid="{46ABDBA8-0BA8-433F-B906-D77BB8298579}"/>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3" xfId="13755" xr:uid="{E59E3F0A-1368-46A8-B573-9E101E63D48C}"/>
    <cellStyle name="Comma 2 4 2 3 4 3 2" xfId="31682" xr:uid="{DEBCF887-8270-447F-93CA-759C31F5422C}"/>
    <cellStyle name="Comma 2 4 2 3 4 3 3" xfId="43627" xr:uid="{B86D5E4F-A0F2-45B4-A123-AC4772810F48}"/>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6" xfId="12311" xr:uid="{1FC5DD42-13CB-48C8-8EAB-6C94AACD9DC0}"/>
    <cellStyle name="Comma 2 4 2 3 6 2" xfId="30238" xr:uid="{BA82ADF1-4445-470D-8C5B-6117163C0245}"/>
    <cellStyle name="Comma 2 4 2 3 6 3" xfId="42183" xr:uid="{5B205CFB-6E07-4E71-8512-47BAF036AAA8}"/>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4" xfId="13149" xr:uid="{3C733F1E-84A0-4966-9E1D-C220C7D986EB}"/>
    <cellStyle name="Comma 2 4 2 4 2 4 2" xfId="31076" xr:uid="{61F3190C-C831-4BAF-B4E7-B0AE438277CB}"/>
    <cellStyle name="Comma 2 4 2 4 2 4 3" xfId="43021" xr:uid="{EEDBDCA7-843E-4C96-A0FE-4E6F845B05BA}"/>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3" xfId="13871" xr:uid="{459AF9BF-FE53-49BD-B1B0-B7A99A51BDE4}"/>
    <cellStyle name="Comma 2 4 2 4 3 3 2" xfId="31798" xr:uid="{2830712B-147A-4EED-9D74-CFA020ABDD5F}"/>
    <cellStyle name="Comma 2 4 2 4 3 3 3" xfId="43743" xr:uid="{A21D1E28-1C4A-4310-9EB6-5B850AA2D2A7}"/>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5" xfId="12427" xr:uid="{FD2DE6EB-448C-4AEA-B957-377C715A7AFA}"/>
    <cellStyle name="Comma 2 4 2 4 5 2" xfId="30354" xr:uid="{4903510E-632F-4428-B28D-08332303B8DD}"/>
    <cellStyle name="Comma 2 4 2 4 5 3" xfId="42299" xr:uid="{BFF90BD8-2234-4594-BC88-BFD128A76E5F}"/>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3" xfId="14245" xr:uid="{576E78A4-46D0-4368-9462-B3AAF1B4905D}"/>
    <cellStyle name="Comma 2 4 2 5 2 3 2" xfId="32172" xr:uid="{70C7238D-7488-4221-BD3F-A24E6DD473AB}"/>
    <cellStyle name="Comma 2 4 2 5 2 3 3" xfId="44117" xr:uid="{4D2CC3E6-9EFA-4BAE-8F62-FF39C99E5131}"/>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4" xfId="12801" xr:uid="{722241B2-711C-4FA6-9BCF-32CD37C94A48}"/>
    <cellStyle name="Comma 2 4 2 5 4 2" xfId="30728" xr:uid="{FD50284D-EB38-4E51-9F4B-1ABBCC29082E}"/>
    <cellStyle name="Comma 2 4 2 5 4 3" xfId="42673" xr:uid="{ACAC92A2-2EC5-4553-8BA8-B06E4390FB92}"/>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3" xfId="13523" xr:uid="{75515BCD-D58D-43F2-BA99-23B5C735EC25}"/>
    <cellStyle name="Comma 2 4 2 6 3 2" xfId="31450" xr:uid="{D5185A3A-2FB0-4CA8-B660-E6A191F1A573}"/>
    <cellStyle name="Comma 2 4 2 6 3 3" xfId="43395" xr:uid="{7593E96F-6AF6-4207-8174-A45D1A4E2AF9}"/>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8" xfId="12079" xr:uid="{0824B130-CF6C-4DF9-A975-DC6AC1DF284A}"/>
    <cellStyle name="Comma 2 4 2 8 2" xfId="30006" xr:uid="{7150FC7E-EE37-4729-AA30-83BB50C2A8FF}"/>
    <cellStyle name="Comma 2 4 2 8 3" xfId="41951" xr:uid="{D945C173-5787-46CD-945C-93CB580E863D}"/>
    <cellStyle name="Comma 2 4 2 9" xfId="18038" xr:uid="{D40750AD-BEBD-4554-B68E-02FF25D79650}"/>
    <cellStyle name="Comma 2 4 3" xfId="174" xr:uid="{00000000-0005-0000-0000-000020000000}"/>
    <cellStyle name="Comma 2 4 3 10" xfId="36026" xr:uid="{F020B448-8E9E-468A-B1E3-C52E5C332B12}"/>
    <cellStyle name="Comma 2 4 3 2" xfId="522" xr:uid="{00000000-0005-0000-0000-000020000000}"/>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4" xfId="13207" xr:uid="{4938A214-341A-4971-9D2A-C9C09C2CB17C}"/>
    <cellStyle name="Comma 2 4 3 2 2 4 2" xfId="31134" xr:uid="{4F456541-A219-4056-B55E-B624188BE9EF}"/>
    <cellStyle name="Comma 2 4 3 2 2 4 3" xfId="43079" xr:uid="{093804A8-48C6-4F43-A5D7-E6E7AA4392AE}"/>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3" xfId="13929" xr:uid="{2A3237B6-6581-461D-9778-2A8D0FDE2817}"/>
    <cellStyle name="Comma 2 4 3 2 3 3 2" xfId="31856" xr:uid="{2D0F0FB4-6BB4-4A5E-AB5A-507419E999F5}"/>
    <cellStyle name="Comma 2 4 3 2 3 3 3" xfId="43801" xr:uid="{19289A02-AFB1-49C7-83A4-54DBFB58928A}"/>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5" xfId="12485" xr:uid="{6B295901-E4BF-494B-B241-993CC5B3B4EA}"/>
    <cellStyle name="Comma 2 4 3 2 5 2" xfId="30412" xr:uid="{114FCA70-A911-4C31-8F96-549C16E94DC3}"/>
    <cellStyle name="Comma 2 4 3 2 5 3" xfId="42357" xr:uid="{ABF7DA16-8ECF-4B81-9005-D5B40CB7CDC5}"/>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3" xfId="14303" xr:uid="{DF8CC2AC-7FE6-4D9F-A5B6-E767471AA829}"/>
    <cellStyle name="Comma 2 4 3 3 2 3 2" xfId="32230" xr:uid="{6E7F4BA2-5C7F-427A-96CB-6882CEF980D4}"/>
    <cellStyle name="Comma 2 4 3 3 2 3 3" xfId="44175" xr:uid="{AC0AD597-6E6E-4150-ADCF-AC94D8492D0D}"/>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4" xfId="12859" xr:uid="{BFDD60B1-C55E-429B-BAA6-4A90D2A9028A}"/>
    <cellStyle name="Comma 2 4 3 3 4 2" xfId="30786" xr:uid="{12C965EB-EBE1-4FE8-A41C-4FAE7E2F4C98}"/>
    <cellStyle name="Comma 2 4 3 3 4 3" xfId="42731" xr:uid="{57763CD5-DDA8-4EF7-AC6E-5631D5847D4D}"/>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3" xfId="13581" xr:uid="{FDC35E97-17A5-4974-9534-66CCBDB3E66A}"/>
    <cellStyle name="Comma 2 4 3 4 3 2" xfId="31508" xr:uid="{83192513-1055-47A8-95E1-428FADEB5302}"/>
    <cellStyle name="Comma 2 4 3 4 3 3" xfId="43453" xr:uid="{CE00CBDC-2B3B-4E84-A445-A03D5AE31515}"/>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6" xfId="12137" xr:uid="{5029467E-2344-4BFD-88A6-B6F028BAF0C9}"/>
    <cellStyle name="Comma 2 4 3 6 2" xfId="30064" xr:uid="{FE3AFDA7-CDDA-4454-91F6-0290893C6D1E}"/>
    <cellStyle name="Comma 2 4 3 6 3" xfId="42009" xr:uid="{9ACE1180-8FF5-4BA2-BEBB-F8ED6D79CD4B}"/>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2" xfId="638" xr:uid="{00000000-0005-0000-0000-000020000000}"/>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4" xfId="13323" xr:uid="{D4E3873E-6B16-477C-ACBC-6A2BF9F0D489}"/>
    <cellStyle name="Comma 2 4 4 2 2 4 2" xfId="31250" xr:uid="{FC272395-FFC7-497C-81D5-50EE8B814E31}"/>
    <cellStyle name="Comma 2 4 4 2 2 4 3" xfId="43195" xr:uid="{1046280B-E489-4816-8729-1CD9CE0A22B4}"/>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3" xfId="14045" xr:uid="{158CB4B9-1902-4879-BCCF-B4911DC48863}"/>
    <cellStyle name="Comma 2 4 4 2 3 3 2" xfId="31972" xr:uid="{F7173732-E11D-4A9F-81F8-4D324F361E55}"/>
    <cellStyle name="Comma 2 4 4 2 3 3 3" xfId="43917" xr:uid="{81CF4BD4-445C-42F9-8722-5BDAADE04C21}"/>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5" xfId="12601" xr:uid="{79C9FE60-FB06-47C3-873B-84D12E6A982D}"/>
    <cellStyle name="Comma 2 4 4 2 5 2" xfId="30528" xr:uid="{CE6B00BB-3253-4239-8A50-DC46DFA65E71}"/>
    <cellStyle name="Comma 2 4 4 2 5 3" xfId="42473" xr:uid="{9C469331-270A-4804-A611-4D9AD4FF805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3" xfId="14419" xr:uid="{EFE448D9-8231-4636-B3B7-7440B2031222}"/>
    <cellStyle name="Comma 2 4 4 3 2 3 2" xfId="32346" xr:uid="{5BFEDDE3-0C00-431C-B772-6C974698AEC3}"/>
    <cellStyle name="Comma 2 4 4 3 2 3 3" xfId="44291" xr:uid="{D0F32BED-D885-4649-8CF1-72E50D27CC9D}"/>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4" xfId="12975" xr:uid="{F9FEC75B-A370-4E77-92B6-E833CAAE4232}"/>
    <cellStyle name="Comma 2 4 4 3 4 2" xfId="30902" xr:uid="{E8CA266C-3030-4C97-B263-0288560E2EB7}"/>
    <cellStyle name="Comma 2 4 4 3 4 3" xfId="42847" xr:uid="{7BB77800-54B2-4E5A-A70C-3930F6AFBDC1}"/>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3" xfId="13697" xr:uid="{B2D726A8-3F38-49E0-A280-5D7744039DED}"/>
    <cellStyle name="Comma 2 4 4 4 3 2" xfId="31624" xr:uid="{4CF3626C-90C7-4FFC-85DA-2A10FD14E524}"/>
    <cellStyle name="Comma 2 4 4 4 3 3" xfId="43569" xr:uid="{9F51A2AE-49AC-48DB-9DDE-896D76031C5A}"/>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6" xfId="12253" xr:uid="{F48DA534-D19A-477E-8DAE-2CBA76635A94}"/>
    <cellStyle name="Comma 2 4 4 6 2" xfId="30180" xr:uid="{975F3510-8BC2-450E-A52B-DADE5EBA49D6}"/>
    <cellStyle name="Comma 2 4 4 6 3" xfId="42125" xr:uid="{1AC6B0C4-08A5-4B92-837E-B103A50E82FA}"/>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3" xfId="14535" xr:uid="{345514B2-DE73-45BA-8C00-0F658C420555}"/>
    <cellStyle name="Comma 2 4 5 2 2 3 2" xfId="32462" xr:uid="{EB4E4E7F-AEB3-44B1-9C43-80B934AF7740}"/>
    <cellStyle name="Comma 2 4 5 2 2 3 3" xfId="44407" xr:uid="{821147B3-AA85-4A43-B11D-3BADAF4908B6}"/>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4" xfId="13091" xr:uid="{5AE9C883-365A-4F95-80D5-B124FEF44539}"/>
    <cellStyle name="Comma 2 4 5 2 4 2" xfId="31018" xr:uid="{1BE3443F-3917-4792-8C31-C3A29D3A8109}"/>
    <cellStyle name="Comma 2 4 5 2 4 3" xfId="42963" xr:uid="{B5828B25-DFAB-466B-ABDB-3AE819C9E7F7}"/>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3" xfId="13813" xr:uid="{A2BE4717-8EA9-4BAD-BA16-077F92E7B105}"/>
    <cellStyle name="Comma 2 4 5 3 3 2" xfId="31740" xr:uid="{82D011DE-CEB1-4622-821C-58FB6DA93257}"/>
    <cellStyle name="Comma 2 4 5 3 3 3" xfId="43685" xr:uid="{FFEC3006-1CD9-4291-AA0E-FB1E9541243E}"/>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5" xfId="12369" xr:uid="{B9E463C2-2AF7-4969-88CC-8FCFAC221A17}"/>
    <cellStyle name="Comma 2 4 5 5 2" xfId="30296" xr:uid="{A5B2B29B-51F2-4EFB-A16E-B58E1AC831FB}"/>
    <cellStyle name="Comma 2 4 5 5 3" xfId="42241" xr:uid="{997EA794-B34C-42FC-B54A-F7E70B2CF1C4}"/>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3" xfId="14187" xr:uid="{46C8AF57-35D1-44D0-92BA-4EAD0DBDF3E5}"/>
    <cellStyle name="Comma 2 4 6 2 3 2" xfId="32114" xr:uid="{3BDC6F8A-BEBC-491D-9301-B6AD90AC5012}"/>
    <cellStyle name="Comma 2 4 6 2 3 3" xfId="44059" xr:uid="{257B1323-BF6A-4DDB-B729-E87C665CED38}"/>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4" xfId="12743" xr:uid="{261E4520-27E4-4613-8830-19B5B1D829B1}"/>
    <cellStyle name="Comma 2 4 6 4 2" xfId="30670" xr:uid="{B7C5A903-F2EA-4F3B-ADF8-225CA1DB0185}"/>
    <cellStyle name="Comma 2 4 6 4 3" xfId="42615" xr:uid="{B884D1CD-6D40-4380-B4B6-90C6F79896FA}"/>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3" xfId="13465" xr:uid="{BC4ED481-B7F6-496B-972E-6198C541EBE9}"/>
    <cellStyle name="Comma 2 4 7 3 2" xfId="31392" xr:uid="{F1FCA1CE-E89F-4FBF-9D41-89A5681D452C}"/>
    <cellStyle name="Comma 2 4 7 3 3" xfId="43337" xr:uid="{441DE406-6834-40F5-AEB5-D93A656CF9C0}"/>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3" xfId="14909" xr:uid="{C2C14B17-E4E2-45FE-B05A-55FF996AAD79}"/>
    <cellStyle name="Comma 2 4 8 3 2" xfId="32836" xr:uid="{6E03D228-941C-4149-83B7-F542F69AADDD}"/>
    <cellStyle name="Comma 2 4 8 3 3" xfId="44781" xr:uid="{D885A2D5-BF2D-4BBE-9678-5C77D99AD4FE}"/>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2" xfId="239" xr:uid="{00000000-0005-0000-0000-000001000000}"/>
    <cellStyle name="Comma 2 5 2 2 10" xfId="36091" xr:uid="{053A1ECB-051A-486F-A59B-38926DA63DF6}"/>
    <cellStyle name="Comma 2 5 2 2 2" xfId="587" xr:uid="{00000000-0005-0000-0000-000001000000}"/>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5" xfId="12550" xr:uid="{79693DE8-EE5E-40A7-9AA9-3724EC4DD777}"/>
    <cellStyle name="Comma 2 5 2 2 2 5 2" xfId="30477" xr:uid="{E4E4AAD2-B69D-41CC-912B-8966011E3BBD}"/>
    <cellStyle name="Comma 2 5 2 2 2 5 3" xfId="42422" xr:uid="{BF15AAA0-937A-4FF9-AA8D-DF3C6EA60DE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4" xfId="12924" xr:uid="{03C8B90E-0C69-4491-BE55-A01DDF3AA05C}"/>
    <cellStyle name="Comma 2 5 2 2 3 4 2" xfId="30851" xr:uid="{C5E5B496-BBD6-4883-A7CB-66EC2C8B9F7D}"/>
    <cellStyle name="Comma 2 5 2 2 3 4 3" xfId="42796" xr:uid="{B796AAA2-8A99-4E0A-8459-840953C3813F}"/>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3" xfId="13646" xr:uid="{4F7E35F7-648C-4472-994F-22B3C7088C12}"/>
    <cellStyle name="Comma 2 5 2 2 4 3 2" xfId="31573" xr:uid="{08618578-F55B-4389-9DB1-452BB3ABBDD6}"/>
    <cellStyle name="Comma 2 5 2 2 4 3 3" xfId="43518" xr:uid="{59DAB50E-C95C-4003-970D-5B7DFFCF0A36}"/>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6" xfId="12202" xr:uid="{FC5AFC9A-FF91-4AD0-896C-3A46428FBD7C}"/>
    <cellStyle name="Comma 2 5 2 2 6 2" xfId="30129" xr:uid="{44C56C70-80B7-47ED-B534-93D151706994}"/>
    <cellStyle name="Comma 2 5 2 2 6 3" xfId="42074" xr:uid="{2FF1A025-2D6F-40F2-AA58-D73A8DCF827E}"/>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2" xfId="703" xr:uid="{00000000-0005-0000-0000-000001000000}"/>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5" xfId="12666" xr:uid="{54DBCE64-AEA2-438B-901D-D54594E9CF72}"/>
    <cellStyle name="Comma 2 5 2 3 2 5 2" xfId="30593" xr:uid="{B77FDEC6-DFD3-40E6-97F5-228C1BE61710}"/>
    <cellStyle name="Comma 2 5 2 3 2 5 3" xfId="42538" xr:uid="{C02C42D4-C4EB-4A2B-94DB-7C9125E5B1A7}"/>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4" xfId="13040" xr:uid="{B6B9AE92-B40A-4888-BB5A-19FE0178926F}"/>
    <cellStyle name="Comma 2 5 2 3 3 4 2" xfId="30967" xr:uid="{C29C6470-785D-4179-8FA1-96F250E5E5ED}"/>
    <cellStyle name="Comma 2 5 2 3 3 4 3" xfId="42912" xr:uid="{687CFE18-8A6C-4035-93EA-4C213757D838}"/>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3" xfId="13762" xr:uid="{69E5927B-9657-4274-8342-BBA2E9048157}"/>
    <cellStyle name="Comma 2 5 2 3 4 3 2" xfId="31689" xr:uid="{B1F9274B-86DE-4421-BF8B-335F3B0C1A06}"/>
    <cellStyle name="Comma 2 5 2 3 4 3 3" xfId="43634" xr:uid="{EC85B2B6-B409-46E4-B95B-DEF10C8E5DC4}"/>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6" xfId="12318" xr:uid="{013C2A87-1ED7-45AD-8106-C1CDB569C4B2}"/>
    <cellStyle name="Comma 2 5 2 3 6 2" xfId="30245" xr:uid="{65504A46-5A49-47D2-81B3-4DF7CB2D4ACB}"/>
    <cellStyle name="Comma 2 5 2 3 6 3" xfId="42190" xr:uid="{D9FE9797-19D8-4557-BB9C-ED1AFBA84B74}"/>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4" xfId="13156" xr:uid="{8A4E68C3-AE15-4690-8378-212DA486AED6}"/>
    <cellStyle name="Comma 2 5 2 4 2 4 2" xfId="31083" xr:uid="{D36608E6-DD54-4A18-9E3E-2E05B654F5C8}"/>
    <cellStyle name="Comma 2 5 2 4 2 4 3" xfId="43028" xr:uid="{3101949D-7542-414C-9FB0-7871190BB522}"/>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3" xfId="13878" xr:uid="{B05FDC30-4B9A-4D98-9AF6-6EE6A18BAD97}"/>
    <cellStyle name="Comma 2 5 2 4 3 3 2" xfId="31805" xr:uid="{0913B1FD-0C0E-47E5-A72A-1284592AFC42}"/>
    <cellStyle name="Comma 2 5 2 4 3 3 3" xfId="43750" xr:uid="{E36B8183-3DCB-4CD9-A870-6F776E551C79}"/>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5" xfId="12434" xr:uid="{2970DCCA-09E3-4F9E-A84B-1628C54E44DE}"/>
    <cellStyle name="Comma 2 5 2 4 5 2" xfId="30361" xr:uid="{CAE0FAA7-BC24-46C1-8EF4-F7BA16B43AB2}"/>
    <cellStyle name="Comma 2 5 2 4 5 3" xfId="42306" xr:uid="{AF0BBDC2-3C3F-4FDD-991E-4ACDB6DE8359}"/>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3" xfId="14252" xr:uid="{124C4DB9-DD86-4DF5-8178-70DE623E0F72}"/>
    <cellStyle name="Comma 2 5 2 5 2 3 2" xfId="32179" xr:uid="{C3A6ED19-D55B-4DDE-A95C-DCC8C87AA4AC}"/>
    <cellStyle name="Comma 2 5 2 5 2 3 3" xfId="44124" xr:uid="{A10F5CA3-5106-424B-A7A3-99A5B8974BBD}"/>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4" xfId="12808" xr:uid="{920D90B4-B840-468F-85F7-758F047F03B4}"/>
    <cellStyle name="Comma 2 5 2 5 4 2" xfId="30735" xr:uid="{6AB86AE6-5B38-4A12-A778-4888FE800057}"/>
    <cellStyle name="Comma 2 5 2 5 4 3" xfId="42680" xr:uid="{733371D3-E5FA-4BE1-BBB2-7D93952CFF59}"/>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3" xfId="13530" xr:uid="{DD061914-3F05-4AA5-BC11-A4C3AC30D32F}"/>
    <cellStyle name="Comma 2 5 2 6 3 2" xfId="31457" xr:uid="{860ABFA4-7A6F-46FE-9BED-6B1E358AB0BE}"/>
    <cellStyle name="Comma 2 5 2 6 3 3" xfId="43402" xr:uid="{5A114758-4F23-4642-88CD-6127A6C63865}"/>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8" xfId="12086" xr:uid="{AFF82A9A-5193-4750-95DB-0A9A719F0A9F}"/>
    <cellStyle name="Comma 2 5 2 8 2" xfId="30013" xr:uid="{C2F60713-1F00-4F1F-A0B2-46C26BE61433}"/>
    <cellStyle name="Comma 2 5 2 8 3" xfId="41958" xr:uid="{F41C946A-6A46-4371-942E-C4A3182CA73E}"/>
    <cellStyle name="Comma 2 5 2 9" xfId="18045" xr:uid="{8F80DADC-DA89-450F-B59C-0C75B1E74D28}"/>
    <cellStyle name="Comma 2 5 3" xfId="181" xr:uid="{00000000-0005-0000-0000-000001000000}"/>
    <cellStyle name="Comma 2 5 3 10" xfId="36033" xr:uid="{54B5272F-CA55-4119-97EF-5DCC09CA5711}"/>
    <cellStyle name="Comma 2 5 3 2" xfId="529" xr:uid="{00000000-0005-0000-0000-000001000000}"/>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4" xfId="13214" xr:uid="{01277839-A5FB-4D14-977A-8E2ED5637F73}"/>
    <cellStyle name="Comma 2 5 3 2 2 4 2" xfId="31141" xr:uid="{BFF93DF6-A876-4666-AB7F-790F33382776}"/>
    <cellStyle name="Comma 2 5 3 2 2 4 3" xfId="43086" xr:uid="{CB7A1836-4763-4B4F-8660-1A8436ED6B33}"/>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3" xfId="13936" xr:uid="{89EF65A1-C633-4147-B1FA-92DB5C234EFB}"/>
    <cellStyle name="Comma 2 5 3 2 3 3 2" xfId="31863" xr:uid="{98D33912-7A45-4F94-AE89-0B9BD6D0CBF8}"/>
    <cellStyle name="Comma 2 5 3 2 3 3 3" xfId="43808" xr:uid="{950ED9A6-A9A2-41F3-A5DC-168850A5A124}"/>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5" xfId="12492" xr:uid="{51447168-2EE1-49B9-AA9E-BD33C0E4896B}"/>
    <cellStyle name="Comma 2 5 3 2 5 2" xfId="30419" xr:uid="{2EF336C6-2FC3-4FE5-8C9C-36C6FC23D615}"/>
    <cellStyle name="Comma 2 5 3 2 5 3" xfId="42364" xr:uid="{9E5C40AD-C6F4-4A92-9892-F618F0C5AC32}"/>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3" xfId="14310" xr:uid="{73B04E2D-1432-4932-A998-68B1BC26790A}"/>
    <cellStyle name="Comma 2 5 3 3 2 3 2" xfId="32237" xr:uid="{75F57530-C6DA-482E-AA2A-72B0FE3702C5}"/>
    <cellStyle name="Comma 2 5 3 3 2 3 3" xfId="44182" xr:uid="{7BD2A83F-FF25-4883-B650-8336193DE1A8}"/>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4" xfId="12866" xr:uid="{1ED5C0FA-061F-45AB-A6B4-4DCBB8881AD1}"/>
    <cellStyle name="Comma 2 5 3 3 4 2" xfId="30793" xr:uid="{DE7C0D47-C90F-4C8E-9D3B-C72D9FF3853F}"/>
    <cellStyle name="Comma 2 5 3 3 4 3" xfId="42738" xr:uid="{16323CF5-0663-40B2-BB0F-C40A78A2C79F}"/>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3" xfId="13588" xr:uid="{32F06895-FA48-415B-A225-91242BED54DA}"/>
    <cellStyle name="Comma 2 5 3 4 3 2" xfId="31515" xr:uid="{0F26E99E-A9F6-4211-B8F5-C5CACD3B829E}"/>
    <cellStyle name="Comma 2 5 3 4 3 3" xfId="43460" xr:uid="{73FFACD1-DE34-4C8A-9B2A-03AECA4B3E3D}"/>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6" xfId="12144" xr:uid="{BD4E4536-8F98-4097-BCF0-5201218A2FF7}"/>
    <cellStyle name="Comma 2 5 3 6 2" xfId="30071" xr:uid="{8D5387CA-6DC8-4118-A066-6E6922EA519A}"/>
    <cellStyle name="Comma 2 5 3 6 3" xfId="42016" xr:uid="{1A3B47F6-DD19-4A28-AB47-FDE3FDACB93D}"/>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2" xfId="645" xr:uid="{00000000-0005-0000-0000-000001000000}"/>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4" xfId="13330" xr:uid="{505CAB05-6DEB-4F54-B340-6D1716BCC06D}"/>
    <cellStyle name="Comma 2 5 4 2 2 4 2" xfId="31257" xr:uid="{CDC3D642-84D1-4DD4-9E57-BA05C985A8BE}"/>
    <cellStyle name="Comma 2 5 4 2 2 4 3" xfId="43202" xr:uid="{AAA26555-D0E4-46AE-9991-906DDE499AFF}"/>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3" xfId="14052" xr:uid="{B1899C4F-E6D1-44CD-B869-2AF0DC923D16}"/>
    <cellStyle name="Comma 2 5 4 2 3 3 2" xfId="31979" xr:uid="{9981505B-FB7B-4E3B-927E-C0AFC1A87D85}"/>
    <cellStyle name="Comma 2 5 4 2 3 3 3" xfId="43924" xr:uid="{4241230F-F8DB-4835-85F2-FA5286A70D52}"/>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5" xfId="12608" xr:uid="{462B06DA-34A2-4A20-BF0F-8C24C1595A8C}"/>
    <cellStyle name="Comma 2 5 4 2 5 2" xfId="30535" xr:uid="{2B66C89E-9B40-4670-AF03-C2FD354B583B}"/>
    <cellStyle name="Comma 2 5 4 2 5 3" xfId="42480" xr:uid="{FDEC4552-4EC6-4DF6-9079-9D075B71C1B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3" xfId="14426" xr:uid="{1AFCAE64-0C51-4B01-B735-2E8ED6D09915}"/>
    <cellStyle name="Comma 2 5 4 3 2 3 2" xfId="32353" xr:uid="{ED1E00DA-27F5-4BFC-B9B1-03A6A77A8BD5}"/>
    <cellStyle name="Comma 2 5 4 3 2 3 3" xfId="44298" xr:uid="{82B7E3B8-DA13-4B24-860B-DCBC5E9E47A4}"/>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4" xfId="12982" xr:uid="{432038B2-B0B9-4C10-8C66-AE61C30D7F37}"/>
    <cellStyle name="Comma 2 5 4 3 4 2" xfId="30909" xr:uid="{C7A0DA07-5181-4FB2-9DAB-FA1C07A8A88C}"/>
    <cellStyle name="Comma 2 5 4 3 4 3" xfId="42854" xr:uid="{6996A451-8F4D-4239-8FC7-60B1C7915D5F}"/>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3" xfId="13704" xr:uid="{7FCE62C8-315E-4CA6-B988-1D2AFDC96E3A}"/>
    <cellStyle name="Comma 2 5 4 4 3 2" xfId="31631" xr:uid="{7276E327-032B-409A-9DFD-6101D5BD6FF7}"/>
    <cellStyle name="Comma 2 5 4 4 3 3" xfId="43576" xr:uid="{5ACE36E3-7DA8-4700-BB23-33FAB677E54A}"/>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6" xfId="12260" xr:uid="{634AC346-914B-4842-99D8-B66F5A00044A}"/>
    <cellStyle name="Comma 2 5 4 6 2" xfId="30187" xr:uid="{18B9A4D2-368D-4517-BFFA-2A9D4AE15FFE}"/>
    <cellStyle name="Comma 2 5 4 6 3" xfId="42132" xr:uid="{3D12336B-557C-4C32-A4FD-BF01F94166AC}"/>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3" xfId="14542" xr:uid="{EF49C1C9-6C1A-49E3-A900-215434DE427F}"/>
    <cellStyle name="Comma 2 5 5 2 2 3 2" xfId="32469" xr:uid="{E8DDE499-590B-4466-8787-0E982765C48B}"/>
    <cellStyle name="Comma 2 5 5 2 2 3 3" xfId="44414" xr:uid="{8A7EDF59-872D-470A-B2C7-C475197535D6}"/>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4" xfId="13098" xr:uid="{39279E59-662B-4B7F-BBBE-5A093B83CBD4}"/>
    <cellStyle name="Comma 2 5 5 2 4 2" xfId="31025" xr:uid="{0A519037-EEE3-4247-A2CE-98577FBD554D}"/>
    <cellStyle name="Comma 2 5 5 2 4 3" xfId="42970" xr:uid="{2D20149D-B732-42F5-B885-6CEE2936FD02}"/>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3" xfId="13820" xr:uid="{662C33C8-6841-4440-9816-2BB7EE32E27E}"/>
    <cellStyle name="Comma 2 5 5 3 3 2" xfId="31747" xr:uid="{C469A228-4895-4CE0-8E98-C8FCCC640627}"/>
    <cellStyle name="Comma 2 5 5 3 3 3" xfId="43692" xr:uid="{4C82E20E-740B-4B69-85A7-DBCE799A53C8}"/>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5" xfId="12376" xr:uid="{F022D474-4D66-4D43-A93C-CB254BAF2D77}"/>
    <cellStyle name="Comma 2 5 5 5 2" xfId="30303" xr:uid="{1BEB2C17-4C1A-407B-802C-DF324C260485}"/>
    <cellStyle name="Comma 2 5 5 5 3" xfId="42248" xr:uid="{853CB7A4-6262-4AEE-A8A2-82333DCAC113}"/>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3" xfId="14194" xr:uid="{DFEEFBD3-3698-4462-87EB-35BD25145696}"/>
    <cellStyle name="Comma 2 5 6 2 3 2" xfId="32121" xr:uid="{B2348597-EFDF-4024-BC22-457CCCAD28A3}"/>
    <cellStyle name="Comma 2 5 6 2 3 3" xfId="44066" xr:uid="{895B5957-3781-467A-9294-0A47576E66CE}"/>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4" xfId="12750" xr:uid="{59F722DF-C8D5-4E0B-A3AE-2089D5852875}"/>
    <cellStyle name="Comma 2 5 6 4 2" xfId="30677" xr:uid="{8CC088C3-2FAB-47D0-9B02-9F1B71749C8B}"/>
    <cellStyle name="Comma 2 5 6 4 3" xfId="42622" xr:uid="{E1DF248A-6ABF-4F6A-A285-D21C6A4AE501}"/>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3" xfId="13472" xr:uid="{27B3165E-F1B3-4A97-83E7-855AD6406205}"/>
    <cellStyle name="Comma 2 5 7 3 2" xfId="31399" xr:uid="{06A01071-95FA-482C-9C7C-217A82DA5A30}"/>
    <cellStyle name="Comma 2 5 7 3 3" xfId="43344" xr:uid="{F45DA85C-7977-4800-9CD7-3BD4E67CD53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9" xfId="12028" xr:uid="{5673DAE8-C545-4F4B-B0D2-410F1206C1EA}"/>
    <cellStyle name="Comma 2 5 9 2" xfId="29955" xr:uid="{C954F5A1-676D-4563-8D3A-B62124146EC6}"/>
    <cellStyle name="Comma 2 5 9 3" xfId="41900" xr:uid="{D6B4538C-E93A-41C6-A26C-4C5B27994A54}"/>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2" xfId="208" xr:uid="{00000000-0005-0000-0000-00001C000000}"/>
    <cellStyle name="Comma 2 6 2 10" xfId="36060" xr:uid="{4228816A-FA05-4653-8EDC-E1A42E43C137}"/>
    <cellStyle name="Comma 2 6 2 2" xfId="556" xr:uid="{00000000-0005-0000-0000-00001C000000}"/>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4" xfId="13241" xr:uid="{1718C8CC-055D-4A9D-9924-E09F05451ECC}"/>
    <cellStyle name="Comma 2 6 2 2 2 4 2" xfId="31168" xr:uid="{1DB97C7F-32FE-4EB0-AA01-23521E9919E2}"/>
    <cellStyle name="Comma 2 6 2 2 2 4 3" xfId="43113" xr:uid="{88E2897F-246C-4BE2-9423-537CADFD5B77}"/>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3" xfId="13963" xr:uid="{C48BD5EF-3BE3-4A1D-A76A-256784F5350E}"/>
    <cellStyle name="Comma 2 6 2 2 3 3 2" xfId="31890" xr:uid="{80186891-D244-431E-B24E-54877A8450EB}"/>
    <cellStyle name="Comma 2 6 2 2 3 3 3" xfId="43835" xr:uid="{F860163F-FB1F-4836-A8A5-C268DB70A35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5" xfId="12519" xr:uid="{E205C39A-59AD-40EB-BAFE-84AE7DD4D2D0}"/>
    <cellStyle name="Comma 2 6 2 2 5 2" xfId="30446" xr:uid="{ACCAB10D-162D-45F5-8F4E-FCA7AF489DFC}"/>
    <cellStyle name="Comma 2 6 2 2 5 3" xfId="42391" xr:uid="{E938925A-5F1D-434A-92BB-3DA11833F78B}"/>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3" xfId="14337" xr:uid="{8DC8E8DE-EFCF-433E-945A-DEAA8F9A6691}"/>
    <cellStyle name="Comma 2 6 2 3 2 3 2" xfId="32264" xr:uid="{FE995E08-8484-47CA-8820-B23D0E1EA517}"/>
    <cellStyle name="Comma 2 6 2 3 2 3 3" xfId="44209" xr:uid="{8D34709F-E0C8-40C1-95B8-285A3B6C96FD}"/>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4" xfId="12893" xr:uid="{7C11626B-D2A0-4D84-A467-AC5490D9BABE}"/>
    <cellStyle name="Comma 2 6 2 3 4 2" xfId="30820" xr:uid="{0FB40034-852C-400C-8899-B91BDEE2733C}"/>
    <cellStyle name="Comma 2 6 2 3 4 3" xfId="42765" xr:uid="{A6720673-E7AC-435A-9801-38FAB2A5725B}"/>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3" xfId="13615" xr:uid="{FF2F5549-970C-473B-BA81-01FB09B62767}"/>
    <cellStyle name="Comma 2 6 2 4 3 2" xfId="31542" xr:uid="{B5B74F6F-B117-4B9E-B975-431D5F2ABA05}"/>
    <cellStyle name="Comma 2 6 2 4 3 3" xfId="43487" xr:uid="{93A17B72-1363-4712-ACA9-DED091272B4A}"/>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6" xfId="12171" xr:uid="{C7ED91F8-87BF-41AE-86BF-4075817FD2E3}"/>
    <cellStyle name="Comma 2 6 2 6 2" xfId="30098" xr:uid="{429850EE-5D26-4123-8F8F-2AF650BE43D7}"/>
    <cellStyle name="Comma 2 6 2 6 3" xfId="42043" xr:uid="{9BF90944-1A7C-40DC-8DBC-F2B3C66A5D80}"/>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2" xfId="672" xr:uid="{00000000-0005-0000-0000-00001C000000}"/>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4" xfId="13357" xr:uid="{BE99E848-ACB6-4940-8AF1-629D2D907FA3}"/>
    <cellStyle name="Comma 2 6 3 2 2 4 2" xfId="31284" xr:uid="{B54EB520-E222-4F7B-8988-5BA174DDCF84}"/>
    <cellStyle name="Comma 2 6 3 2 2 4 3" xfId="43229" xr:uid="{EE5FB017-3E29-433C-8C4E-B76C9B45CA41}"/>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3" xfId="14079" xr:uid="{8D2CDEF1-5F18-48BE-B917-C9156DA9E02A}"/>
    <cellStyle name="Comma 2 6 3 2 3 3 2" xfId="32006" xr:uid="{8257F925-7903-4191-8BA2-5C08E3941783}"/>
    <cellStyle name="Comma 2 6 3 2 3 3 3" xfId="43951" xr:uid="{996C6540-C6D1-417E-891D-3D8033ADBD81}"/>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5" xfId="12635" xr:uid="{473A87E6-DAAF-4EE3-8216-E2E2D28C8047}"/>
    <cellStyle name="Comma 2 6 3 2 5 2" xfId="30562" xr:uid="{31038391-9701-42D2-BA59-2C75F51955D4}"/>
    <cellStyle name="Comma 2 6 3 2 5 3" xfId="42507" xr:uid="{9B68C178-F876-41E7-AE39-BBE3F98812C0}"/>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3" xfId="14453" xr:uid="{98DAA78A-EF09-460E-8EE9-A305A8A7C52B}"/>
    <cellStyle name="Comma 2 6 3 3 2 3 2" xfId="32380" xr:uid="{A4509E20-D43B-4109-A2AB-0FE008447F95}"/>
    <cellStyle name="Comma 2 6 3 3 2 3 3" xfId="44325" xr:uid="{03853C94-56B9-4D32-80C2-185A1142798E}"/>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4" xfId="13009" xr:uid="{97986BBE-26CA-4151-BCCE-7FF57FAAA50F}"/>
    <cellStyle name="Comma 2 6 3 3 4 2" xfId="30936" xr:uid="{DD0C231D-3E29-4A19-A3CE-65F1D20E2F01}"/>
    <cellStyle name="Comma 2 6 3 3 4 3" xfId="42881" xr:uid="{6665333C-4DC6-4BB3-B9FC-D2DDDCAF79A3}"/>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3" xfId="13731" xr:uid="{A5F34E0C-3DC8-47F8-B283-11351EA5CF6B}"/>
    <cellStyle name="Comma 2 6 3 4 3 2" xfId="31658" xr:uid="{C274F4C8-F8CE-401B-B35E-F25643F08EA8}"/>
    <cellStyle name="Comma 2 6 3 4 3 3" xfId="43603" xr:uid="{DDA750D8-72DC-4727-8063-A9FA154063C6}"/>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6" xfId="12287" xr:uid="{8162859C-8043-46BE-AA05-7D8AF0475374}"/>
    <cellStyle name="Comma 2 6 3 6 2" xfId="30214" xr:uid="{1B6D226A-3637-42DA-A2BA-9E7ED58CDCE5}"/>
    <cellStyle name="Comma 2 6 3 6 3" xfId="42159" xr:uid="{04EDAFCC-025B-4BA1-BD70-79509B736B3B}"/>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3" xfId="14569" xr:uid="{9E757864-1E67-4BC7-857F-CD807E1054E1}"/>
    <cellStyle name="Comma 2 6 4 2 2 3 2" xfId="32496" xr:uid="{C2F2BC3D-43EE-4FEE-8EAD-69454424D43E}"/>
    <cellStyle name="Comma 2 6 4 2 2 3 3" xfId="44441" xr:uid="{70D3CA67-0F30-4210-ABCA-28E8C294AC15}"/>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4" xfId="13125" xr:uid="{662B82D3-B227-46A4-96AC-AB3135025605}"/>
    <cellStyle name="Comma 2 6 4 2 4 2" xfId="31052" xr:uid="{F8082A9C-5C12-43B5-9826-6EAC35FE478F}"/>
    <cellStyle name="Comma 2 6 4 2 4 3" xfId="42997" xr:uid="{407EB39D-E6BD-4B1C-BAD6-66DEA60EEC05}"/>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3" xfId="13847" xr:uid="{9EB5E296-FD7F-4121-9EFC-B585595C620A}"/>
    <cellStyle name="Comma 2 6 4 3 3 2" xfId="31774" xr:uid="{B042AF29-F2C8-40B5-B782-FA77CF840FE2}"/>
    <cellStyle name="Comma 2 6 4 3 3 3" xfId="43719" xr:uid="{658C76DF-4731-49C6-816A-2B3327A15B62}"/>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5" xfId="12403" xr:uid="{74736434-6D92-4621-9AD9-81ED5FFED957}"/>
    <cellStyle name="Comma 2 6 4 5 2" xfId="30330" xr:uid="{9E9EB69C-7240-441D-A563-D8EC7CEF91DA}"/>
    <cellStyle name="Comma 2 6 4 5 3" xfId="42275" xr:uid="{D451F44F-8D74-4B39-93A0-02E862BAB6D6}"/>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3" xfId="14221" xr:uid="{B3223E02-26FC-49CC-B52E-165AC114FA76}"/>
    <cellStyle name="Comma 2 6 5 2 3 2" xfId="32148" xr:uid="{069D397F-2CE2-4614-B2A7-F0B70439A1C0}"/>
    <cellStyle name="Comma 2 6 5 2 3 3" xfId="44093" xr:uid="{A24B1BC7-3A53-4130-ACD3-B7B3BDF1211E}"/>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4" xfId="12777" xr:uid="{705557E9-4B8E-4D86-8976-080A6F64CD7A}"/>
    <cellStyle name="Comma 2 6 5 4 2" xfId="30704" xr:uid="{C3510A6F-428E-4187-B165-41F89A434143}"/>
    <cellStyle name="Comma 2 6 5 4 3" xfId="42649" xr:uid="{4A02BAB5-B540-4369-ABFD-F551D9907404}"/>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3" xfId="13499" xr:uid="{8BA152A2-E753-422F-935C-62980A39CC24}"/>
    <cellStyle name="Comma 2 6 6 3 2" xfId="31426" xr:uid="{DDC5BCAC-3D3B-4C38-AC46-F120423ABAA4}"/>
    <cellStyle name="Comma 2 6 6 3 3" xfId="43371" xr:uid="{D8F64A2F-E335-494B-BBA4-2875D5691D84}"/>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8" xfId="12055" xr:uid="{DF4DAD92-A6E4-4A5F-8ACD-41722DCA6BD9}"/>
    <cellStyle name="Comma 2 6 8 2" xfId="29982" xr:uid="{FE86270E-4F9B-4AFE-8ED6-A6F23A099F7B}"/>
    <cellStyle name="Comma 2 6 8 3" xfId="41927" xr:uid="{82367B3A-9232-4339-A0EA-A78E51AABCC4}"/>
    <cellStyle name="Comma 2 6 9" xfId="18014" xr:uid="{D684B7C4-8E57-40CA-B31F-EB1BE93334C1}"/>
    <cellStyle name="Comma 2 7" xfId="150" xr:uid="{00000000-0005-0000-0000-00001C000000}"/>
    <cellStyle name="Comma 2 7 10" xfId="36002" xr:uid="{A119352B-8217-4E75-96CA-B426153C93E2}"/>
    <cellStyle name="Comma 2 7 2" xfId="498" xr:uid="{00000000-0005-0000-0000-00001C000000}"/>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3" xfId="14627" xr:uid="{B985C612-5343-46C3-B171-A0FB97886343}"/>
    <cellStyle name="Comma 2 7 2 2 2 3 2" xfId="32554" xr:uid="{35D04068-90AD-4764-A7F8-7281B7968FE0}"/>
    <cellStyle name="Comma 2 7 2 2 2 3 3" xfId="44499" xr:uid="{D3BBD065-E762-480D-AC02-8E53F4E54651}"/>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4" xfId="13183" xr:uid="{D294EA06-A221-42B2-B805-B04BDB75A47B}"/>
    <cellStyle name="Comma 2 7 2 2 4 2" xfId="31110" xr:uid="{F245543F-B974-456C-8E35-D30C578CC7E3}"/>
    <cellStyle name="Comma 2 7 2 2 4 3" xfId="43055" xr:uid="{F06111F6-D0F8-464E-AA96-0771F960D407}"/>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3" xfId="13905" xr:uid="{C668FDBE-99B7-4090-A21C-8DADD1BAA0C5}"/>
    <cellStyle name="Comma 2 7 2 3 3 2" xfId="31832" xr:uid="{59A4ACFF-0655-4A41-B9F4-368D1B11B066}"/>
    <cellStyle name="Comma 2 7 2 3 3 3" xfId="43777" xr:uid="{A9AB9F1C-81E1-4C57-87FE-750125B7F528}"/>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5" xfId="12461" xr:uid="{36D35295-6F06-4643-BBBE-340D776CE4B1}"/>
    <cellStyle name="Comma 2 7 2 5 2" xfId="30388" xr:uid="{5AEACB2D-9B96-40BE-B74E-A3AF6F0E1E13}"/>
    <cellStyle name="Comma 2 7 2 5 3" xfId="42333" xr:uid="{5FADB197-B965-47BF-93EB-15D9EB4AF6AB}"/>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3" xfId="14279" xr:uid="{50063EDE-9998-4BDE-9360-C2FEDEA65C68}"/>
    <cellStyle name="Comma 2 7 3 2 3 2" xfId="32206" xr:uid="{14EC519B-7446-4CDE-BEB7-F5AC2D21AF84}"/>
    <cellStyle name="Comma 2 7 3 2 3 3" xfId="44151" xr:uid="{CC038E0E-1FEA-49B3-A443-91D9E6FCA01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4" xfId="12835" xr:uid="{A61223F8-E28B-4BDF-AFCB-15A28BD015FC}"/>
    <cellStyle name="Comma 2 7 3 4 2" xfId="30762" xr:uid="{0390312B-0D79-45F2-9AB5-29A406CE4B14}"/>
    <cellStyle name="Comma 2 7 3 4 3" xfId="42707" xr:uid="{84673C6E-1E66-4755-BF96-1636C7062E06}"/>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3" xfId="13557" xr:uid="{8AAFE001-23AA-4572-A332-E30487116363}"/>
    <cellStyle name="Comma 2 7 4 3 2" xfId="31484" xr:uid="{ADCA95E8-2A0C-4FEE-BE4A-10CA89B09D37}"/>
    <cellStyle name="Comma 2 7 4 3 3" xfId="43429" xr:uid="{860E2296-C3B5-4573-840C-0C7415841142}"/>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6" xfId="12113" xr:uid="{6896F236-EA1B-4ECF-9F69-169468B5DBCD}"/>
    <cellStyle name="Comma 2 7 6 2" xfId="30040" xr:uid="{F0772960-9F1B-427E-A2DF-488CBFD811D4}"/>
    <cellStyle name="Comma 2 7 6 3" xfId="41985" xr:uid="{C915978E-44DF-4866-A12C-72F15D262FFB}"/>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2" xfId="614" xr:uid="{00000000-0005-0000-0000-00001C000000}"/>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3" xfId="14743" xr:uid="{96CFB616-105C-427D-AC6B-EDE1E87A1BBE}"/>
    <cellStyle name="Comma 2 8 2 2 2 3 2" xfId="32670" xr:uid="{9A5CE055-5C73-4B49-935D-F91AE8A980C4}"/>
    <cellStyle name="Comma 2 8 2 2 2 3 3" xfId="44615" xr:uid="{85DDD8DD-8E9B-4FB5-AD37-83D82C85B8AC}"/>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4" xfId="13299" xr:uid="{461A3DDC-0F5A-4256-A1FD-CC94975CF0BC}"/>
    <cellStyle name="Comma 2 8 2 2 4 2" xfId="31226" xr:uid="{287AA2F8-1D7E-4C93-AB70-F463987DA375}"/>
    <cellStyle name="Comma 2 8 2 2 4 3" xfId="43171" xr:uid="{B3664301-692C-4550-AEAD-F3E222785224}"/>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3" xfId="14021" xr:uid="{2F3B411C-3A6D-46F6-8974-0CA0D68AE995}"/>
    <cellStyle name="Comma 2 8 2 3 3 2" xfId="31948" xr:uid="{49080B6B-2238-4618-BFF4-CC4B7E0C003B}"/>
    <cellStyle name="Comma 2 8 2 3 3 3" xfId="43893" xr:uid="{FDC87889-78C3-4503-98BB-9EDBEE05E625}"/>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5" xfId="12577" xr:uid="{A3DF2F68-BEC8-47E8-9F6B-175F864550C3}"/>
    <cellStyle name="Comma 2 8 2 5 2" xfId="30504" xr:uid="{4DB88C3A-0252-4CE7-974B-0025E45CC583}"/>
    <cellStyle name="Comma 2 8 2 5 3" xfId="42449" xr:uid="{F82D1059-9B3D-4BE6-892D-0218475AE9D8}"/>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3" xfId="14395" xr:uid="{71F246FE-09F2-419C-97D6-B4746EF152F6}"/>
    <cellStyle name="Comma 2 8 3 2 3 2" xfId="32322" xr:uid="{91D40578-5247-414E-9EE1-587F2A7042DA}"/>
    <cellStyle name="Comma 2 8 3 2 3 3" xfId="44267" xr:uid="{BB7D3328-1126-4D71-A65A-327B004EE03C}"/>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4" xfId="12951" xr:uid="{FB274A60-A6F2-42E3-B89C-5CDAEC22F3AC}"/>
    <cellStyle name="Comma 2 8 3 4 2" xfId="30878" xr:uid="{656B5110-8E98-438F-8476-1486AB351F7F}"/>
    <cellStyle name="Comma 2 8 3 4 3" xfId="42823" xr:uid="{8631BBD4-1A1F-486D-A8DB-531FB61E6097}"/>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3" xfId="13673" xr:uid="{A4EDB46C-0168-4787-ABDE-AD327FB79625}"/>
    <cellStyle name="Comma 2 8 4 3 2" xfId="31600" xr:uid="{2BF5A149-9725-4532-AE38-701B0F000D1F}"/>
    <cellStyle name="Comma 2 8 4 3 3" xfId="43545" xr:uid="{F42C8DD4-E2C8-4CDE-B90C-E6E3DE546AAC}"/>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6" xfId="12229" xr:uid="{D400F01C-0BD9-4B7E-AA6F-75FDA41C34DC}"/>
    <cellStyle name="Comma 2 8 6 2" xfId="30156" xr:uid="{59162778-DFA2-4DE6-8728-3F28D63B3DE4}"/>
    <cellStyle name="Comma 2 8 6 3" xfId="42101" xr:uid="{7A3E97A1-99E3-40D7-B868-BC9C0E220424}"/>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3" xfId="14511" xr:uid="{C57E3238-E274-4C74-9D33-768D0C1E94E2}"/>
    <cellStyle name="Comma 2 9 2 2 3 2" xfId="32438" xr:uid="{96DA3ED7-0BFE-4E10-A015-53D2B9F5EDBE}"/>
    <cellStyle name="Comma 2 9 2 2 3 3" xfId="44383" xr:uid="{C8750689-C1CB-4725-BCB1-32B4F53410C9}"/>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4" xfId="13067" xr:uid="{E4959CC2-B5E7-4334-A20C-9E4FB4E50551}"/>
    <cellStyle name="Comma 2 9 2 4 2" xfId="30994" xr:uid="{BEE1787B-A9FB-44F8-B1D8-C725D54F550C}"/>
    <cellStyle name="Comma 2 9 2 4 3" xfId="42939" xr:uid="{6B3D4954-CF59-4C81-8718-EADB3D07D249}"/>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3" xfId="13789" xr:uid="{AF7EE476-4B98-4FBB-A237-7B22B4614038}"/>
    <cellStyle name="Comma 2 9 3 3 2" xfId="31716" xr:uid="{31B2180B-0912-4917-89E0-C68E94EFB0D3}"/>
    <cellStyle name="Comma 2 9 3 3 3" xfId="43661" xr:uid="{DABA927A-EDEC-4286-AD8E-DA449565877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5" xfId="12345" xr:uid="{EB2B5A4D-B375-4199-A744-AC8C0ACB8CC7}"/>
    <cellStyle name="Comma 2 9 5 2" xfId="30272" xr:uid="{2844178D-7A82-40A5-813C-E6CD7F627DEC}"/>
    <cellStyle name="Comma 2 9 5 3" xfId="42217" xr:uid="{536BB5E0-B980-452F-B964-930F5A85DADA}"/>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2" xfId="238" xr:uid="{00000000-0005-0000-0000-000055000000}"/>
    <cellStyle name="Comma 3 2 2 10" xfId="36090" xr:uid="{353561F0-8028-43BA-8364-B9A05644B7C1}"/>
    <cellStyle name="Comma 3 2 2 2" xfId="586" xr:uid="{00000000-0005-0000-0000-000055000000}"/>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4" xfId="13271" xr:uid="{FB09D4DF-DF1C-481D-BC54-0ED3A0E7B660}"/>
    <cellStyle name="Comma 3 2 2 2 2 4 2" xfId="31198" xr:uid="{BA115C89-3525-4906-B190-BC76CAF479E2}"/>
    <cellStyle name="Comma 3 2 2 2 2 4 3" xfId="43143" xr:uid="{70F26070-1738-44DA-9601-862C971415E1}"/>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3" xfId="13993" xr:uid="{44DAC62D-D51B-4C25-BB2E-48A258930D8F}"/>
    <cellStyle name="Comma 3 2 2 2 3 3 2" xfId="31920" xr:uid="{8D3639B2-DAB7-4B3E-9B20-1C92B6A0A501}"/>
    <cellStyle name="Comma 3 2 2 2 3 3 3" xfId="43865" xr:uid="{1ECEAC00-5B85-4B48-A678-01679E242BC9}"/>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5" xfId="12549" xr:uid="{3F4936CC-B1F2-41DF-97FB-228AD5A4E626}"/>
    <cellStyle name="Comma 3 2 2 2 5 2" xfId="30476" xr:uid="{1ABBD03D-CDB8-4D64-9EC0-84E3FB650744}"/>
    <cellStyle name="Comma 3 2 2 2 5 3" xfId="42421" xr:uid="{2CFF6240-3AA5-4D2B-9D72-1A17D12A213A}"/>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3" xfId="14367" xr:uid="{69C4CAF9-591A-4BFC-9A48-E4A3F174940A}"/>
    <cellStyle name="Comma 3 2 2 3 2 3 2" xfId="32294" xr:uid="{49502D5B-03C3-4CD9-AA0B-4CD2E70ADB06}"/>
    <cellStyle name="Comma 3 2 2 3 2 3 3" xfId="44239" xr:uid="{814252BC-8A79-4F68-9163-0D91B2E6258C}"/>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4" xfId="12923" xr:uid="{4C0A76FB-CE0E-43A9-9736-CA69894DC520}"/>
    <cellStyle name="Comma 3 2 2 3 4 2" xfId="30850" xr:uid="{6848E342-DEF1-4083-8336-C60689A7E1F3}"/>
    <cellStyle name="Comma 3 2 2 3 4 3" xfId="42795" xr:uid="{95EC848B-D877-44D9-AFC4-77E6A77A2A9D}"/>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3" xfId="13645" xr:uid="{A9D16072-A131-4AC7-B8F5-E6773A3DEEB2}"/>
    <cellStyle name="Comma 3 2 2 4 3 2" xfId="31572" xr:uid="{9E1C4F52-BC6E-4B5D-925C-43EC2D8CF72C}"/>
    <cellStyle name="Comma 3 2 2 4 3 3" xfId="43517" xr:uid="{F057A990-C9F0-4A94-9846-DF920E3D8036}"/>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6" xfId="12201" xr:uid="{2EA4FC81-4021-4438-A444-27FCE9B1C663}"/>
    <cellStyle name="Comma 3 2 2 6 2" xfId="30128" xr:uid="{1B708524-9375-4D43-9A6C-995167465DBB}"/>
    <cellStyle name="Comma 3 2 2 6 3" xfId="42073" xr:uid="{CDAEB0EF-798D-4C75-B86F-3A0A82B0B1CC}"/>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2" xfId="702" xr:uid="{00000000-0005-0000-0000-000055000000}"/>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4" xfId="13387" xr:uid="{49A38A81-422E-4C37-8E91-114EB941A9D2}"/>
    <cellStyle name="Comma 3 2 3 2 2 4 2" xfId="31314" xr:uid="{8419E698-9BB3-4F78-A53B-E319B37555F4}"/>
    <cellStyle name="Comma 3 2 3 2 2 4 3" xfId="43259" xr:uid="{96159193-38A1-4FF1-9D0E-414FA8A91237}"/>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3" xfId="14109" xr:uid="{C6CDB2D4-A0E4-47C1-B563-524D16B6DBA0}"/>
    <cellStyle name="Comma 3 2 3 2 3 3 2" xfId="32036" xr:uid="{5A4D076C-2DA8-4074-8A59-D196D9FF930C}"/>
    <cellStyle name="Comma 3 2 3 2 3 3 3" xfId="43981" xr:uid="{6FF897BF-85DA-4A1C-B816-F2FB7A264551}"/>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5" xfId="12665" xr:uid="{501D06E9-CF7D-455A-BF7D-A112E38F8063}"/>
    <cellStyle name="Comma 3 2 3 2 5 2" xfId="30592" xr:uid="{ABBBEE64-8617-4FBC-9ECE-F14149855F85}"/>
    <cellStyle name="Comma 3 2 3 2 5 3" xfId="42537" xr:uid="{7391E6D6-C0F3-4735-AAEE-DCABBDA99805}"/>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3" xfId="14483" xr:uid="{2A2DB68D-D748-4ADC-9BA7-3C42229E84A2}"/>
    <cellStyle name="Comma 3 2 3 3 2 3 2" xfId="32410" xr:uid="{CC8E9CF5-F9A0-4DEA-9B49-8E525F373734}"/>
    <cellStyle name="Comma 3 2 3 3 2 3 3" xfId="44355" xr:uid="{CE23F445-3B62-4234-B827-48A0FEBDED94}"/>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4" xfId="13039" xr:uid="{850FC23D-E4E5-40D0-8672-7A991AD15B5A}"/>
    <cellStyle name="Comma 3 2 3 3 4 2" xfId="30966" xr:uid="{4D8152F7-E74E-40FB-8AC2-8A88E2346551}"/>
    <cellStyle name="Comma 3 2 3 3 4 3" xfId="42911" xr:uid="{2CFEF044-26DA-4C47-B943-A129435ADCCE}"/>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3" xfId="13761" xr:uid="{43C70045-B62E-4CEB-B90A-DDBB37900BBC}"/>
    <cellStyle name="Comma 3 2 3 4 3 2" xfId="31688" xr:uid="{F221B3A0-4F6B-43CB-9B29-C39D70FE7DC5}"/>
    <cellStyle name="Comma 3 2 3 4 3 3" xfId="43633" xr:uid="{B90EB9CE-2A9D-4C34-B7AB-9D1D6E0B2145}"/>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6" xfId="12317" xr:uid="{076BC958-B133-45E6-80D4-7E1B46B5501F}"/>
    <cellStyle name="Comma 3 2 3 6 2" xfId="30244" xr:uid="{C8B3444E-7CD7-41FF-83E3-236D8DB8B09C}"/>
    <cellStyle name="Comma 3 2 3 6 3" xfId="42189" xr:uid="{59C5E651-9363-44D3-8AE0-40E030091CB1}"/>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3" xfId="14599" xr:uid="{19675893-4829-474C-8F1F-7711B72C46C9}"/>
    <cellStyle name="Comma 3 2 4 2 2 3 2" xfId="32526" xr:uid="{A0F91FAC-E36A-4352-8AC4-A16F27F37FEF}"/>
    <cellStyle name="Comma 3 2 4 2 2 3 3" xfId="44471" xr:uid="{6A53AAE6-26AA-4C13-8DDD-606912411E2E}"/>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4" xfId="13155" xr:uid="{E3D4CC34-05D8-4223-A73F-D326DA5F398C}"/>
    <cellStyle name="Comma 3 2 4 2 4 2" xfId="31082" xr:uid="{1EF2452A-7054-4C89-9FF1-0F23C8C6F78B}"/>
    <cellStyle name="Comma 3 2 4 2 4 3" xfId="43027" xr:uid="{00D3101D-4A28-4943-8FF3-74F3DB887B59}"/>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3" xfId="13877" xr:uid="{829AEC87-E334-4106-B082-FA17497A5267}"/>
    <cellStyle name="Comma 3 2 4 3 3 2" xfId="31804" xr:uid="{339C1246-4AD7-4A44-B784-5BAA281A3A3B}"/>
    <cellStyle name="Comma 3 2 4 3 3 3" xfId="43749" xr:uid="{7D534590-0386-4ADD-8F6F-1536DD694788}"/>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5" xfId="12433" xr:uid="{EF270C92-F431-433F-9C5D-B1DA4DF0D3FD}"/>
    <cellStyle name="Comma 3 2 4 5 2" xfId="30360" xr:uid="{B8F89986-86DB-479F-B677-407FBE117D35}"/>
    <cellStyle name="Comma 3 2 4 5 3" xfId="42305" xr:uid="{D63172F5-7693-41ED-BB7C-047B29E4E7ED}"/>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3" xfId="14251" xr:uid="{514EA4E8-1896-4D2F-9BAC-4AE363A0DF86}"/>
    <cellStyle name="Comma 3 2 5 2 3 2" xfId="32178" xr:uid="{9DDBD1F5-7D41-4D0C-BC84-72DBE203EA34}"/>
    <cellStyle name="Comma 3 2 5 2 3 3" xfId="44123" xr:uid="{342E3520-BC10-4E52-B3B7-4593D0C6F337}"/>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4" xfId="12807" xr:uid="{A8A12E1F-C4EB-406D-9BDB-EC2360C4910D}"/>
    <cellStyle name="Comma 3 2 5 4 2" xfId="30734" xr:uid="{D636D762-DE36-4ADC-A92F-EC87E2828C39}"/>
    <cellStyle name="Comma 3 2 5 4 3" xfId="42679" xr:uid="{D932D6A5-DAFC-45C4-8F5D-3AF063EF7A0D}"/>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3" xfId="13529" xr:uid="{71168B4E-33DF-4981-A66D-49F6032B1CC2}"/>
    <cellStyle name="Comma 3 2 6 3 2" xfId="31456" xr:uid="{5729BEB1-8E45-49C7-9FCB-20C0AC0153E5}"/>
    <cellStyle name="Comma 3 2 6 3 3" xfId="43401" xr:uid="{7F5C4E15-1D2E-4F9C-A097-23778192D748}"/>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8" xfId="12085" xr:uid="{924EFF47-4D65-4882-8C12-225D9FD28E93}"/>
    <cellStyle name="Comma 3 2 8 2" xfId="30012" xr:uid="{E0284003-B97A-4933-9356-6A5DB0D1FA9A}"/>
    <cellStyle name="Comma 3 2 8 3" xfId="41957" xr:uid="{540CB908-EF56-4D35-9FB0-83A386A5D726}"/>
    <cellStyle name="Comma 3 2 9" xfId="18044" xr:uid="{797D1D36-2A19-432D-9E1D-3D7898F7B878}"/>
    <cellStyle name="Comma 3 3" xfId="180" xr:uid="{00000000-0005-0000-0000-000055000000}"/>
    <cellStyle name="Comma 3 3 10" xfId="36032" xr:uid="{9BC84193-7C71-4473-8E64-0A9E843D8CF1}"/>
    <cellStyle name="Comma 3 3 2" xfId="528" xr:uid="{00000000-0005-0000-0000-000055000000}"/>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3" xfId="14657" xr:uid="{6D75852A-AE6E-45CC-A74A-3114F08384ED}"/>
    <cellStyle name="Comma 3 3 2 2 2 3 2" xfId="32584" xr:uid="{6167FA30-7D21-4DAD-9CDB-281E0EC038F6}"/>
    <cellStyle name="Comma 3 3 2 2 2 3 3" xfId="44529" xr:uid="{649006C1-8EB7-434F-8D35-5B59030C9396}"/>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4" xfId="13213" xr:uid="{8E6479CB-AD7B-4178-ABC8-716502CF4BE0}"/>
    <cellStyle name="Comma 3 3 2 2 4 2" xfId="31140" xr:uid="{17A2B483-493A-44BA-8347-9D704A4B27D9}"/>
    <cellStyle name="Comma 3 3 2 2 4 3" xfId="43085" xr:uid="{738D88AF-843D-4D15-BA21-F9F1CB46587C}"/>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3" xfId="13935" xr:uid="{33C9841E-C70C-4D06-BFAF-CF58EA924D67}"/>
    <cellStyle name="Comma 3 3 2 3 3 2" xfId="31862" xr:uid="{300DC811-489B-488F-89AC-86F202267B1E}"/>
    <cellStyle name="Comma 3 3 2 3 3 3" xfId="43807" xr:uid="{E82F8078-CB5F-4D96-9D4C-46DB4FD05223}"/>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5" xfId="12491" xr:uid="{1E21BA55-4772-4AE4-A074-133E5EDD9093}"/>
    <cellStyle name="Comma 3 3 2 5 2" xfId="30418" xr:uid="{25D043FD-B346-4CDA-B821-E3E5520A875F}"/>
    <cellStyle name="Comma 3 3 2 5 3" xfId="42363" xr:uid="{3ED9B544-3D68-4C26-91E1-03794F43DEE8}"/>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3" xfId="14309" xr:uid="{6B6DD284-6C47-4546-A12E-14E695BC4D25}"/>
    <cellStyle name="Comma 3 3 3 2 3 2" xfId="32236" xr:uid="{12E7C1E2-78C8-4022-8E9A-45A1E20DB5A9}"/>
    <cellStyle name="Comma 3 3 3 2 3 3" xfId="44181" xr:uid="{D5206C42-2564-4A7A-84AA-69C00C3F28F9}"/>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4" xfId="12865" xr:uid="{F8A0925D-8FDD-4460-BCAB-C2178D9398CD}"/>
    <cellStyle name="Comma 3 3 3 4 2" xfId="30792" xr:uid="{73BB1760-6843-4F50-8594-FC4648BC4224}"/>
    <cellStyle name="Comma 3 3 3 4 3" xfId="42737" xr:uid="{326BC6B4-2139-4972-A872-3691DBBE20E2}"/>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3" xfId="13587" xr:uid="{665EBB81-01DA-4931-9F0D-FB5B913AF4A0}"/>
    <cellStyle name="Comma 3 3 4 3 2" xfId="31514" xr:uid="{0D30D75A-4136-4E0C-826B-1F76A1A12465}"/>
    <cellStyle name="Comma 3 3 4 3 3" xfId="43459" xr:uid="{11CF15C2-0225-4D44-A247-8C202CC79312}"/>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6" xfId="12143" xr:uid="{1B584C98-8F63-4037-B090-92F4EE4DF829}"/>
    <cellStyle name="Comma 3 3 6 2" xfId="30070" xr:uid="{30497D93-7D78-4438-BBC0-3BD3FFCCC6F2}"/>
    <cellStyle name="Comma 3 3 6 3" xfId="42015" xr:uid="{5FD3872D-D53A-4D49-A33F-66EC5052879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2" xfId="644" xr:uid="{00000000-0005-0000-0000-000055000000}"/>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3" xfId="14773" xr:uid="{F94EACDB-8588-46EE-9118-B5C7A4158720}"/>
    <cellStyle name="Comma 3 4 2 2 2 3 2" xfId="32700" xr:uid="{B38AE166-34E7-4180-B0ED-580E0209DA82}"/>
    <cellStyle name="Comma 3 4 2 2 2 3 3" xfId="44645" xr:uid="{02C2D46E-2650-4068-B091-B6131E231E89}"/>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4" xfId="13329" xr:uid="{1C10DE60-783F-4ADF-BCFB-9FCAF809A8D7}"/>
    <cellStyle name="Comma 3 4 2 2 4 2" xfId="31256" xr:uid="{B46F2025-DAD1-4038-90CC-5FC3DD71B708}"/>
    <cellStyle name="Comma 3 4 2 2 4 3" xfId="43201" xr:uid="{AD00AA22-7241-4D98-924B-F9D422F0CA4D}"/>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3" xfId="14051" xr:uid="{EBF0E8E2-3436-41B4-881F-856D0005ACAD}"/>
    <cellStyle name="Comma 3 4 2 3 3 2" xfId="31978" xr:uid="{FFEE618C-30F8-4929-9621-AFD58B0B111C}"/>
    <cellStyle name="Comma 3 4 2 3 3 3" xfId="43923" xr:uid="{505B364A-B902-4E26-B817-168A2BF9F9AF}"/>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5" xfId="12607" xr:uid="{F8B25CD5-324A-4A3E-8B37-8213B42BC461}"/>
    <cellStyle name="Comma 3 4 2 5 2" xfId="30534" xr:uid="{B61598E4-2685-4796-8C3B-3D9C82629A1B}"/>
    <cellStyle name="Comma 3 4 2 5 3" xfId="42479" xr:uid="{0D9E8075-BD20-47A4-BADE-98B1CD9D81D3}"/>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3" xfId="14425" xr:uid="{EAE278BF-438C-47F0-B21E-303230E96D75}"/>
    <cellStyle name="Comma 3 4 3 2 3 2" xfId="32352" xr:uid="{5387FF2E-9C23-4DE2-81D3-89C0FB361D24}"/>
    <cellStyle name="Comma 3 4 3 2 3 3" xfId="44297" xr:uid="{A7C0D096-DC0F-4D2A-B77D-D46990F8BF81}"/>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4" xfId="12981" xr:uid="{648BE372-1EDB-4456-A3C4-F4B52E1F2897}"/>
    <cellStyle name="Comma 3 4 3 4 2" xfId="30908" xr:uid="{F390B2B0-38A8-4939-ADBC-5F1B8B9089DB}"/>
    <cellStyle name="Comma 3 4 3 4 3" xfId="42853" xr:uid="{CB6C6039-8666-4BCD-997D-4A7CF5378730}"/>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3" xfId="13703" xr:uid="{2F471F6C-27F9-47C6-B5E8-13921D697D48}"/>
    <cellStyle name="Comma 3 4 4 3 2" xfId="31630" xr:uid="{F0B3E546-759D-4D70-8027-7FC93651C15F}"/>
    <cellStyle name="Comma 3 4 4 3 3" xfId="43575" xr:uid="{7C397A9A-CB58-4957-8FB8-0B02FED4658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6" xfId="12259" xr:uid="{466E3111-548E-4701-8D66-B3E80FDD39AF}"/>
    <cellStyle name="Comma 3 4 6 2" xfId="30186" xr:uid="{38130454-2F54-4C15-8BCC-F838C2E6C6EA}"/>
    <cellStyle name="Comma 3 4 6 3" xfId="42131" xr:uid="{0BCBCDF6-C9C9-4E50-8115-446099B51260}"/>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3" xfId="14541" xr:uid="{239CD780-2B4E-4057-BE9D-A95DD3C70C88}"/>
    <cellStyle name="Comma 3 5 2 2 3 2" xfId="32468" xr:uid="{2F26436E-9D0D-4A68-AE36-618B7D9C8C11}"/>
    <cellStyle name="Comma 3 5 2 2 3 3" xfId="44413" xr:uid="{CE285B3A-AB84-4F22-983A-BB705DF93513}"/>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4" xfId="13097" xr:uid="{9E2300AE-295F-429C-B6A2-38D98C27D9F5}"/>
    <cellStyle name="Comma 3 5 2 4 2" xfId="31024" xr:uid="{4826951D-4910-43B4-A4F7-8E3ABCE19F12}"/>
    <cellStyle name="Comma 3 5 2 4 3" xfId="42969" xr:uid="{FF11D916-3D56-43C0-9CC3-40F0C4179BF7}"/>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3" xfId="13819" xr:uid="{A4996F59-AA6E-4749-8F17-37376C81E777}"/>
    <cellStyle name="Comma 3 5 3 3 2" xfId="31746" xr:uid="{3E5C1B64-3901-479D-971C-71D884FEACAE}"/>
    <cellStyle name="Comma 3 5 3 3 3" xfId="43691" xr:uid="{7F52FFF7-20AA-409B-871C-354CF419BEC8}"/>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5" xfId="12375" xr:uid="{66E79182-3A20-401D-B718-A22D6B9EACE6}"/>
    <cellStyle name="Comma 3 5 5 2" xfId="30302" xr:uid="{5BFE65C9-653F-4DDA-B13B-11C2ADA054D0}"/>
    <cellStyle name="Comma 3 5 5 3" xfId="42247" xr:uid="{B9AB0404-7BCC-4D41-9DC5-7FDF271F13BA}"/>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3" xfId="14193" xr:uid="{3FC665B2-636B-41A9-9CC7-70B6508F400B}"/>
    <cellStyle name="Comma 3 6 2 3 2" xfId="32120" xr:uid="{2181AA86-DC9A-4D8B-B5F9-73895579B316}"/>
    <cellStyle name="Comma 3 6 2 3 3" xfId="44065" xr:uid="{55DCD093-7D65-43E2-A7B1-770194B8A167}"/>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4" xfId="12749" xr:uid="{B7F7C0C0-059B-4360-80C0-0453B9456472}"/>
    <cellStyle name="Comma 3 6 4 2" xfId="30676" xr:uid="{6BF600AB-2431-42D2-80FB-FBA7AB7DE4DC}"/>
    <cellStyle name="Comma 3 6 4 3" xfId="42621" xr:uid="{457E6865-F182-4113-B9AB-CD5C9691D48E}"/>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3" xfId="13471" xr:uid="{382586BA-ED8C-46F0-A1EE-154BEE312BDF}"/>
    <cellStyle name="Comma 3 7 3 2" xfId="31398" xr:uid="{41FBE7DF-4E22-4C23-BAC3-3BA389A9D630}"/>
    <cellStyle name="Comma 3 7 3 3" xfId="43343" xr:uid="{7C6FB7B5-F87D-41AF-8AF5-F05BF26994F3}"/>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9" xfId="12027" xr:uid="{E8CE2CBE-B8C5-47C1-B7DB-3C1D3BEBD81C}"/>
    <cellStyle name="Comma 3 9 2" xfId="29954" xr:uid="{936A88D9-4131-4242-BCD6-5B6A012F97F4}"/>
    <cellStyle name="Comma 3 9 3" xfId="41899" xr:uid="{245AF7F7-5B19-4E6B-8B7D-8055698D7E87}"/>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3" xfId="14940" xr:uid="{09F11DE3-CC4C-481E-BBE1-D5CF32168AAF}"/>
    <cellStyle name="Comma 4 3 2" xfId="32867" xr:uid="{D799F1CC-1E8F-4FE6-AA3C-200CB49CD776}"/>
    <cellStyle name="Comma 4 3 3" xfId="44812" xr:uid="{819FAA55-DF82-4907-91E2-0D49EF8757D5}"/>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3" xfId="14961" xr:uid="{3539F979-CADA-4E93-B9A3-BEACFFB7C90C}"/>
    <cellStyle name="Comma 5 3 2" xfId="32888" xr:uid="{E0C4B2F6-38F8-4681-857C-1D0253250CBA}"/>
    <cellStyle name="Comma 5 3 3" xfId="44833" xr:uid="{EBEAE49F-E075-4DDA-BA17-4803098572E4}"/>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9" xfId="11993" xr:uid="{4BDB67E7-347F-4B7F-B275-10CC91AE6F86}"/>
    <cellStyle name="Comma 9 2" xfId="29920" xr:uid="{0BBF203C-4C3F-4A6D-9157-B41AD57BFB75}"/>
    <cellStyle name="Comma 9 3" xfId="41865" xr:uid="{B0F64787-34F0-4880-BE11-DCC58AA9CD50}"/>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2" xfId="11992" xr:uid="{BEF58968-8A16-4614-BEF3-2A612449808E}"/>
    <cellStyle name="Normal 12 2" xfId="29919" xr:uid="{5DF64BA3-9B8B-4598-9288-D1804794C4D6}"/>
    <cellStyle name="Normal 12 3" xfId="41864" xr:uid="{34F306EF-5744-45C8-BCC9-E02230D5CA38}"/>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3" xfId="14161" xr:uid="{C5F852FB-F806-44B7-AFC6-9255E6044AD4}"/>
    <cellStyle name="Normal 3 10 2 3 2" xfId="32088" xr:uid="{865BD483-F19C-4F42-8645-18BC2B2317BA}"/>
    <cellStyle name="Normal 3 10 2 3 3" xfId="44033" xr:uid="{E8041D76-7B00-4BFB-8A2A-E001CA16B312}"/>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4" xfId="12717" xr:uid="{45AA4BF2-ACA2-49D0-9B14-23608C018459}"/>
    <cellStyle name="Normal 3 10 4 2" xfId="30644" xr:uid="{49C56AF2-FADA-45BB-A164-5A840B033198}"/>
    <cellStyle name="Normal 3 10 4 3" xfId="42589" xr:uid="{F59F7F68-EDA4-4AA3-BF4F-90E3EDC2901D}"/>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3" xfId="13439" xr:uid="{6888260A-8949-4335-A049-5F07E2D04D14}"/>
    <cellStyle name="Normal 3 11 3 2" xfId="31366" xr:uid="{F7816F4A-629F-4691-B8DC-308256674B27}"/>
    <cellStyle name="Normal 3 11 3 3" xfId="43311" xr:uid="{F84054E7-919A-4697-9531-7C02EC53F6E1}"/>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3" xfId="14883" xr:uid="{E2FBB6EA-6601-4290-A1CC-C1016F05E8EA}"/>
    <cellStyle name="Normal 3 12 3 2" xfId="32810" xr:uid="{43C634CA-C74A-468B-A514-E1E5548D1127}"/>
    <cellStyle name="Normal 3 12 3 3" xfId="44755" xr:uid="{E1257C84-F52C-4A4F-8146-D170F206026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3" xfId="14914" xr:uid="{C44554CE-DE06-4051-80DF-DC126DE31118}"/>
    <cellStyle name="Normal 3 13 3 2" xfId="32841" xr:uid="{D68B69DE-DAEE-48BC-9805-3D61BE6DDFE2}"/>
    <cellStyle name="Normal 3 13 3 3" xfId="44786" xr:uid="{5147808B-76E1-4E30-8F5B-D44A43642A36}"/>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5" xfId="12004" xr:uid="{D6DCC2EB-83BD-48DE-A16E-535993A6DE41}"/>
    <cellStyle name="Normal 3 15 2" xfId="29931" xr:uid="{AC96035B-7CE7-4882-AC8F-3F270BDCD579}"/>
    <cellStyle name="Normal 3 15 3" xfId="41876" xr:uid="{9516CE7E-7722-4205-8721-18E445D0A780}"/>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3" xfId="13442" xr:uid="{398AE52A-8AAF-43ED-9653-B76354AE6A1A}"/>
    <cellStyle name="Normal 3 2 10 3 2" xfId="31369" xr:uid="{3BC851C4-517C-40EF-A62C-4FF70B9CA1ED}"/>
    <cellStyle name="Normal 3 2 10 3 3" xfId="43314" xr:uid="{7C791972-D9DA-407E-AD7E-4C024CC3E16C}"/>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3" xfId="14886" xr:uid="{56B42528-98EE-4052-99E6-E0EA19B0D306}"/>
    <cellStyle name="Normal 3 2 11 3 2" xfId="32813" xr:uid="{8A8AFDD6-680D-4341-A947-1786422C4CC3}"/>
    <cellStyle name="Normal 3 2 11 3 3" xfId="44758" xr:uid="{73ED8B4B-8716-4F2E-B2D8-57AA7CE19E42}"/>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3" xfId="14917" xr:uid="{B038D701-C9AC-4B09-854D-84E8507B76BE}"/>
    <cellStyle name="Normal 3 2 12 3 2" xfId="32844" xr:uid="{F6CBEDE4-A7BA-49C4-AA64-9942F833D7B9}"/>
    <cellStyle name="Normal 3 2 12 3 3" xfId="44789" xr:uid="{E1F6E53C-D8FF-474A-935F-56A47460EDF4}"/>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4" xfId="12018" xr:uid="{20E74F87-9022-401F-ACEA-417371F2514A}"/>
    <cellStyle name="Normal 3 2 14 2" xfId="29945" xr:uid="{33783A31-4FC3-4BD0-97A6-516933CEADF1}"/>
    <cellStyle name="Normal 3 2 14 3" xfId="41890" xr:uid="{9EE879F1-58F2-4513-ACC8-CCFC0985D30D}"/>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2" xfId="233" xr:uid="{00000000-0005-0000-0000-00002F000000}"/>
    <cellStyle name="Normal 3 2 2 2 2 10" xfId="36085" xr:uid="{1FAD6988-C39B-4EFA-8AEA-16016FAFB388}"/>
    <cellStyle name="Normal 3 2 2 2 2 2" xfId="581" xr:uid="{00000000-0005-0000-0000-00002F000000}"/>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6" xfId="12196" xr:uid="{3B88856E-8978-4A92-AB67-F09CD90A0363}"/>
    <cellStyle name="Normal 3 2 2 2 2 6 2" xfId="30123" xr:uid="{8FDCBDA3-90D3-4215-A140-E7A0AFF5EDF0}"/>
    <cellStyle name="Normal 3 2 2 2 2 6 3" xfId="42068" xr:uid="{1F4AFA61-32EA-49F2-AD13-5DF648A8CF0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2" xfId="697" xr:uid="{00000000-0005-0000-0000-00002F00000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5" xfId="12428" xr:uid="{A1A5661B-138E-48D5-B53D-E6D334F9CEA6}"/>
    <cellStyle name="Normal 3 2 2 2 4 5 2" xfId="30355" xr:uid="{285E038B-3B5A-4D0F-951F-C95AB7BF1C33}"/>
    <cellStyle name="Normal 3 2 2 2 4 5 3" xfId="42300" xr:uid="{D9A5AE1F-7580-4DF4-8934-A82157BD721F}"/>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4" xfId="12802" xr:uid="{F6D562F2-0EEA-4F75-A657-F48CC15312FA}"/>
    <cellStyle name="Normal 3 2 2 2 5 4 2" xfId="30729" xr:uid="{F23F3865-1053-494D-93D6-E07227CE1DD9}"/>
    <cellStyle name="Normal 3 2 2 2 5 4 3" xfId="42674" xr:uid="{B6736E3B-1BE5-4AFD-8EE0-8A26B77A2EDA}"/>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8" xfId="12080" xr:uid="{A5B21286-3265-4FC1-A88A-7C742D96DB7C}"/>
    <cellStyle name="Normal 3 2 2 2 8 2" xfId="30007" xr:uid="{51EC5239-D6BB-454B-8D9D-DCD512A48C25}"/>
    <cellStyle name="Normal 3 2 2 2 8 3" xfId="41952" xr:uid="{77F2BCAA-E955-4DFC-867A-06A003A6AC65}"/>
    <cellStyle name="Normal 3 2 2 2 9" xfId="18039" xr:uid="{80ABC509-F20C-4B35-A1A8-74167D8F121F}"/>
    <cellStyle name="Normal 3 2 2 3" xfId="175" xr:uid="{00000000-0005-0000-0000-00002F000000}"/>
    <cellStyle name="Normal 3 2 2 3 10" xfId="36027" xr:uid="{AC118FC2-14B6-4CDE-A660-C378894CC45B}"/>
    <cellStyle name="Normal 3 2 2 3 2" xfId="523" xr:uid="{00000000-0005-0000-0000-00002F000000}"/>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5" xfId="12486" xr:uid="{15096289-E305-421A-8A14-E574DD99B8AA}"/>
    <cellStyle name="Normal 3 2 2 3 2 5 2" xfId="30413" xr:uid="{6FEE946B-A158-4803-BC7B-3DACA0ADDBC6}"/>
    <cellStyle name="Normal 3 2 2 3 2 5 3" xfId="42358" xr:uid="{751D20E7-8859-4B5F-BF95-1DB754CE6EC2}"/>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4" xfId="12860" xr:uid="{D9CAE700-CD89-4460-9071-FE114823DA94}"/>
    <cellStyle name="Normal 3 2 2 3 3 4 2" xfId="30787" xr:uid="{5EBE1BBD-1862-448F-8AF5-82C5CDD1D51D}"/>
    <cellStyle name="Normal 3 2 2 3 3 4 3" xfId="42732" xr:uid="{68DAFC3F-0461-40A7-8607-67F8B1EE64BB}"/>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3" xfId="13582" xr:uid="{FE4AE746-1C1C-4DB6-AF64-5CA98DC83E5D}"/>
    <cellStyle name="Normal 3 2 2 3 4 3 2" xfId="31509" xr:uid="{BB18FAF9-2D2F-4346-9EE2-6150885B5690}"/>
    <cellStyle name="Normal 3 2 2 3 4 3 3" xfId="43454" xr:uid="{3EA85467-C1F4-48EF-9638-C76840F7CF05}"/>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6" xfId="12138" xr:uid="{A58F5629-35C4-467B-BF00-618B30CAE385}"/>
    <cellStyle name="Normal 3 2 2 3 6 2" xfId="30065" xr:uid="{2169F992-EF6E-48F7-81E7-CBDB5B68E298}"/>
    <cellStyle name="Normal 3 2 2 3 6 3" xfId="42010" xr:uid="{39718963-1A3C-47B7-B89F-EB25C7527E18}"/>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2" xfId="639" xr:uid="{00000000-0005-0000-0000-00002F000000}"/>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5" xfId="12602" xr:uid="{0D513226-9232-4745-AE22-D7C67AE2E11E}"/>
    <cellStyle name="Normal 3 2 2 4 2 5 2" xfId="30529" xr:uid="{15A108D7-AF64-405B-9A48-AF2B344D8D78}"/>
    <cellStyle name="Normal 3 2 2 4 2 5 3" xfId="42474" xr:uid="{9F96A318-DAF3-4E7D-B3DD-F472579BAFCF}"/>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4" xfId="12976" xr:uid="{F618D31F-B920-41FE-90B9-845205C0F453}"/>
    <cellStyle name="Normal 3 2 2 4 3 4 2" xfId="30903" xr:uid="{8EA95508-519E-48C3-A064-838713B6AEF6}"/>
    <cellStyle name="Normal 3 2 2 4 3 4 3" xfId="42848" xr:uid="{9D333108-21F9-425F-820A-EBED205D845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3" xfId="13698" xr:uid="{2CCD6653-39C5-47A8-A189-7C70DD185EB0}"/>
    <cellStyle name="Normal 3 2 2 4 4 3 2" xfId="31625" xr:uid="{594ED786-8D7D-4FB5-83C9-902005D340C8}"/>
    <cellStyle name="Normal 3 2 2 4 4 3 3" xfId="43570" xr:uid="{AA96D1B0-3EF5-4D34-AD13-01C6D3BA9313}"/>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6" xfId="12254" xr:uid="{FA41511D-7656-483B-9CBC-3C2440019D5A}"/>
    <cellStyle name="Normal 3 2 2 4 6 2" xfId="30181" xr:uid="{72CB1704-7960-401D-BBAB-4D1AAFF713AD}"/>
    <cellStyle name="Normal 3 2 2 4 6 3" xfId="42126" xr:uid="{67E2494E-241B-41E5-91CD-A4B93EB32F8E}"/>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4" xfId="13092" xr:uid="{71555870-8B57-4CED-A7F8-55E064F71714}"/>
    <cellStyle name="Normal 3 2 2 5 2 4 2" xfId="31019" xr:uid="{9629A46A-C288-4945-9F95-A89D23EE064B}"/>
    <cellStyle name="Normal 3 2 2 5 2 4 3" xfId="42964" xr:uid="{B253369F-A6A0-413D-B480-9CD2A1606E6B}"/>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3" xfId="13814" xr:uid="{346633A9-1D78-4AD1-9F99-93B5E658E97F}"/>
    <cellStyle name="Normal 3 2 2 5 3 3 2" xfId="31741" xr:uid="{42356125-5AEB-42CC-B5F9-9737656ADBD4}"/>
    <cellStyle name="Normal 3 2 2 5 3 3 3" xfId="43686" xr:uid="{ABC83EDD-613C-498C-98C2-C6A780640A58}"/>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5" xfId="12370" xr:uid="{058226D0-06EA-4AB9-B61A-C0C3FF0A53B5}"/>
    <cellStyle name="Normal 3 2 2 5 5 2" xfId="30297" xr:uid="{4F544E0D-560D-4745-A777-58123AF93BC8}"/>
    <cellStyle name="Normal 3 2 2 5 5 3" xfId="42242" xr:uid="{C8A6BA23-8019-4EAB-AC66-9351B24B0448}"/>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3" xfId="14188" xr:uid="{D5ACBC48-60AB-461A-8A9C-A6F0B8D85429}"/>
    <cellStyle name="Normal 3 2 2 6 2 3 2" xfId="32115" xr:uid="{E6BE0311-92CA-4CCC-8FA8-B985D89DCEED}"/>
    <cellStyle name="Normal 3 2 2 6 2 3 3" xfId="44060" xr:uid="{8F71FF47-3DF7-4FD6-BF1B-3DEA9F47709B}"/>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4" xfId="12744" xr:uid="{EF6D7FBB-C916-4171-8541-0C45BED5E64D}"/>
    <cellStyle name="Normal 3 2 2 6 4 2" xfId="30671" xr:uid="{8B6591AC-502B-427B-820E-6B6F0B28472E}"/>
    <cellStyle name="Normal 3 2 2 6 4 3" xfId="42616" xr:uid="{2646CFF1-7955-410B-B002-43399F252391}"/>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3" xfId="13466" xr:uid="{057227F9-5FE7-4916-9AC7-5AF90D174EF3}"/>
    <cellStyle name="Normal 3 2 2 7 3 2" xfId="31393" xr:uid="{ED3CAF92-C5E4-4EF9-8687-045E2C253022}"/>
    <cellStyle name="Normal 3 2 2 7 3 3" xfId="43338" xr:uid="{F8A57179-7448-4371-A100-0DCF607DC7F5}"/>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3" xfId="14910" xr:uid="{E7739A91-5545-48E6-8840-234BE093F036}"/>
    <cellStyle name="Normal 3 2 2 8 3 2" xfId="32837" xr:uid="{C754CE9C-3B5E-4788-B5B6-0122F3853999}"/>
    <cellStyle name="Normal 3 2 2 8 3 3" xfId="44782" xr:uid="{1A28328A-CE61-44D1-88E3-4F2B046816C7}"/>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2" xfId="261" xr:uid="{00000000-0005-0000-0000-000008000000}"/>
    <cellStyle name="Normal 3 2 3 2 2 10" xfId="36113" xr:uid="{BBD0B281-112A-4517-96D0-43614606C9A5}"/>
    <cellStyle name="Normal 3 2 3 2 2 2" xfId="609" xr:uid="{00000000-0005-0000-0000-00000800000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6" xfId="12224" xr:uid="{0BBAEC27-89B0-49B9-8421-55AFF7EB5B48}"/>
    <cellStyle name="Normal 3 2 3 2 2 6 2" xfId="30151" xr:uid="{BA2B4E0E-8960-471C-B127-9F005ACB5007}"/>
    <cellStyle name="Normal 3 2 3 2 2 6 3" xfId="42096" xr:uid="{BC7A6E83-A4C1-4884-AB7A-7E86351474AB}"/>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2" xfId="725" xr:uid="{00000000-0005-0000-0000-000008000000}"/>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6" xfId="12340" xr:uid="{94C4FF1D-151A-47D0-929D-7B57217D8FD7}"/>
    <cellStyle name="Normal 3 2 3 2 3 6 2" xfId="30267" xr:uid="{3746676C-6E64-4344-B49E-08DC7680FF36}"/>
    <cellStyle name="Normal 3 2 3 2 3 6 3" xfId="42212" xr:uid="{0D950D7C-5CF2-4CD2-B698-D780F7E3A2CE}"/>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5" xfId="12456" xr:uid="{57476AC7-6B9F-43B0-A471-3F31D9781FC7}"/>
    <cellStyle name="Normal 3 2 3 2 4 5 2" xfId="30383" xr:uid="{F68AD516-CA3E-4769-8B00-F67C650CFA02}"/>
    <cellStyle name="Normal 3 2 3 2 4 5 3" xfId="42328" xr:uid="{6559A0A0-9E17-4C65-983E-D54E409EB971}"/>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4" xfId="12830" xr:uid="{8AE20939-DFDD-489F-8A80-5B7DB5295EA2}"/>
    <cellStyle name="Normal 3 2 3 2 5 4 2" xfId="30757" xr:uid="{AAA2D19F-6EAD-4988-8526-1B21B8DF177D}"/>
    <cellStyle name="Normal 3 2 3 2 5 4 3" xfId="42702" xr:uid="{59175C38-3CB2-42E9-8584-D3A5DAD4EC3B}"/>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3" xfId="13552" xr:uid="{E1904A33-8E1C-44B9-830B-71F025572F3B}"/>
    <cellStyle name="Normal 3 2 3 2 6 3 2" xfId="31479" xr:uid="{D466140D-7A32-4F5E-BC3A-A8717BD7C067}"/>
    <cellStyle name="Normal 3 2 3 2 6 3 3" xfId="43424" xr:uid="{27C6E449-9BA7-44F8-81AE-EEE8C18C66C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8" xfId="12108" xr:uid="{8D087708-1B6A-4E1B-9EF3-83E13E6DDD2D}"/>
    <cellStyle name="Normal 3 2 3 2 8 2" xfId="30035" xr:uid="{D4D0B3D2-643A-4CB4-AB6B-520ADF7D3F75}"/>
    <cellStyle name="Normal 3 2 3 2 8 3" xfId="41980" xr:uid="{C9598447-C834-4F27-B54C-6788C87DFDB9}"/>
    <cellStyle name="Normal 3 2 3 2 9" xfId="18067" xr:uid="{1D3861DF-FBC4-4C20-A4EB-478BBE9FF240}"/>
    <cellStyle name="Normal 3 2 3 3" xfId="203" xr:uid="{00000000-0005-0000-0000-000008000000}"/>
    <cellStyle name="Normal 3 2 3 3 10" xfId="36055" xr:uid="{A7685495-25C2-46A7-BAA1-5BBF01774D9E}"/>
    <cellStyle name="Normal 3 2 3 3 2" xfId="551" xr:uid="{00000000-0005-0000-0000-000008000000}"/>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5" xfId="12514" xr:uid="{122BFBEB-EDB9-4F55-BEED-3BE18F158795}"/>
    <cellStyle name="Normal 3 2 3 3 2 5 2" xfId="30441" xr:uid="{72FD4FF4-245B-402A-BA44-9D10F42F4AB6}"/>
    <cellStyle name="Normal 3 2 3 3 2 5 3" xfId="42386" xr:uid="{B70A6C8D-447C-4F6C-AF62-2D93FE77BE3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4" xfId="12888" xr:uid="{C4A51925-1BDC-4753-92AE-E5665DDE7A7A}"/>
    <cellStyle name="Normal 3 2 3 3 3 4 2" xfId="30815" xr:uid="{4BDF1512-970F-4789-B713-D83F0277C951}"/>
    <cellStyle name="Normal 3 2 3 3 3 4 3" xfId="42760" xr:uid="{657A92C8-C4CB-4422-BBBE-261A276B6A3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3" xfId="13610" xr:uid="{1EF4A253-E2F9-4C8F-A693-D4A04D158B3D}"/>
    <cellStyle name="Normal 3 2 3 3 4 3 2" xfId="31537" xr:uid="{85C07672-89BB-4A4C-B307-08D9A392B5AE}"/>
    <cellStyle name="Normal 3 2 3 3 4 3 3" xfId="43482" xr:uid="{DA01A745-7693-4E91-AD0E-1921E8B8BCB3}"/>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6" xfId="12166" xr:uid="{FB45DDBC-D9FF-4F52-8EC5-8A9C5FEB7BD5}"/>
    <cellStyle name="Normal 3 2 3 3 6 2" xfId="30093" xr:uid="{9C9F92FB-FE96-4D69-BFBB-C85F2C2749E5}"/>
    <cellStyle name="Normal 3 2 3 3 6 3" xfId="42038" xr:uid="{39B5E2C1-24FB-4485-9F08-A2C902264422}"/>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2" xfId="667" xr:uid="{00000000-0005-0000-0000-000008000000}"/>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5" xfId="12630" xr:uid="{F63E9272-77F3-4F52-81B9-93159F11B3B3}"/>
    <cellStyle name="Normal 3 2 3 4 2 5 2" xfId="30557" xr:uid="{8758944F-3CDC-4458-8A06-D53A20512D46}"/>
    <cellStyle name="Normal 3 2 3 4 2 5 3" xfId="42502" xr:uid="{4B58F35F-A6D6-4B12-AA83-0B3722C6E671}"/>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4" xfId="13004" xr:uid="{FAD8C17D-562A-41AE-995A-2EE4D04EDDEA}"/>
    <cellStyle name="Normal 3 2 3 4 3 4 2" xfId="30931" xr:uid="{9BD0B93D-0F26-4D92-AAB7-77156D6251EA}"/>
    <cellStyle name="Normal 3 2 3 4 3 4 3" xfId="42876" xr:uid="{02AC0ADC-72EA-4C2C-ABB6-02C089BB88E9}"/>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3" xfId="13726" xr:uid="{500A67AA-8D82-4CE8-8F55-202304F9BA5F}"/>
    <cellStyle name="Normal 3 2 3 4 4 3 2" xfId="31653" xr:uid="{667D8B01-9226-4265-BFB5-CA3AB942F741}"/>
    <cellStyle name="Normal 3 2 3 4 4 3 3" xfId="43598" xr:uid="{322B4EFE-6C2E-4ABF-9ECA-03FA3D443BFF}"/>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6" xfId="12282" xr:uid="{5D02E7C9-43EF-4626-9778-4612289E8546}"/>
    <cellStyle name="Normal 3 2 3 4 6 2" xfId="30209" xr:uid="{8E8B284D-5B5A-4675-A24D-912E98DC897E}"/>
    <cellStyle name="Normal 3 2 3 4 6 3" xfId="42154" xr:uid="{D673615E-C906-48A3-A915-4C7D0585471D}"/>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4" xfId="13120" xr:uid="{3CAC8C9E-7B38-4B55-B6CB-7DF5F7A1D6A9}"/>
    <cellStyle name="Normal 3 2 3 5 2 4 2" xfId="31047" xr:uid="{E491C9B3-881D-462E-BB92-42C4CE19CA77}"/>
    <cellStyle name="Normal 3 2 3 5 2 4 3" xfId="42992" xr:uid="{4F52198B-21C8-4390-81B1-EC842306650F}"/>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3" xfId="13842" xr:uid="{816769FD-8E3E-4BBA-A1FB-168702EEF8ED}"/>
    <cellStyle name="Normal 3 2 3 5 3 3 2" xfId="31769" xr:uid="{FA837647-FFE3-479D-B202-1C3A04EA0535}"/>
    <cellStyle name="Normal 3 2 3 5 3 3 3" xfId="43714" xr:uid="{5DD56B19-D2AD-4A89-9083-1EAC789C8478}"/>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5" xfId="12398" xr:uid="{B1511F55-AAF3-4C82-9460-3424B3E1C2F5}"/>
    <cellStyle name="Normal 3 2 3 5 5 2" xfId="30325" xr:uid="{E0D6E7A2-BA31-461E-906A-EA6108B4B320}"/>
    <cellStyle name="Normal 3 2 3 5 5 3" xfId="42270" xr:uid="{0E2655BF-A916-47B4-8DB2-7851E000B815}"/>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3" xfId="14216" xr:uid="{A974E49D-428E-4808-8438-05E3D4F8925B}"/>
    <cellStyle name="Normal 3 2 3 6 2 3 2" xfId="32143" xr:uid="{4F41002B-C9F9-4B4B-87AC-38A25442809D}"/>
    <cellStyle name="Normal 3 2 3 6 2 3 3" xfId="44088" xr:uid="{1BFA1D95-0EC1-49C5-8629-24B6EFA88649}"/>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4" xfId="12772" xr:uid="{21149A5B-34C3-4E08-9BAD-898ECC71F549}"/>
    <cellStyle name="Normal 3 2 3 6 4 2" xfId="30699" xr:uid="{398EE1FC-EBAF-4A4E-BF1B-ACA97E7A1FD8}"/>
    <cellStyle name="Normal 3 2 3 6 4 3" xfId="42644" xr:uid="{5BC5CC2B-2CC0-49F6-A86B-89E04183FF69}"/>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3" xfId="13494" xr:uid="{5F140AA0-58B1-405E-AFAE-1BFD97808F17}"/>
    <cellStyle name="Normal 3 2 3 7 3 2" xfId="31421" xr:uid="{0FD6CB99-62D0-44D0-9F09-FE34E2B9F26C}"/>
    <cellStyle name="Normal 3 2 3 7 3 3" xfId="43366" xr:uid="{E2654AD1-9546-4E33-A6C5-CC4B2BE6377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9" xfId="12050" xr:uid="{E184EEA8-BD5C-4732-891D-9C5145CD6CCB}"/>
    <cellStyle name="Normal 3 2 3 9 2" xfId="29977" xr:uid="{B134933A-3B12-46AF-B107-37E050AA67D0}"/>
    <cellStyle name="Normal 3 2 3 9 3" xfId="41922" xr:uid="{2DC9151A-2319-4FAC-BC74-B7F6CC092ED1}"/>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2" xfId="209" xr:uid="{00000000-0005-0000-0000-00002E000000}"/>
    <cellStyle name="Normal 3 2 4 2 10" xfId="36061" xr:uid="{8F96EB2A-89C5-43E0-A5CC-4A340D478E85}"/>
    <cellStyle name="Normal 3 2 4 2 2" xfId="557" xr:uid="{00000000-0005-0000-0000-00002E00000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5" xfId="12520" xr:uid="{F5C58236-6B9A-43FE-8AF9-1C44A73EE192}"/>
    <cellStyle name="Normal 3 2 4 2 2 5 2" xfId="30447" xr:uid="{B8C19254-424A-4B57-B5A2-5B0B99D99C34}"/>
    <cellStyle name="Normal 3 2 4 2 2 5 3" xfId="42392" xr:uid="{B2599460-349D-4CB4-BB66-F8D55D1CA545}"/>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4" xfId="12894" xr:uid="{58412AC2-CB22-428D-BD12-7AC77D71A918}"/>
    <cellStyle name="Normal 3 2 4 2 3 4 2" xfId="30821" xr:uid="{02153840-31FD-4C85-A039-C49DD288E5AC}"/>
    <cellStyle name="Normal 3 2 4 2 3 4 3" xfId="42766" xr:uid="{077BA299-9013-4589-A1FE-E8746B32D8BC}"/>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3" xfId="13616" xr:uid="{D0D261DB-9EB3-4611-A748-DAEBDD54F2B9}"/>
    <cellStyle name="Normal 3 2 4 2 4 3 2" xfId="31543" xr:uid="{297AA9F1-C8DF-4D81-95D0-D40710E0B7EE}"/>
    <cellStyle name="Normal 3 2 4 2 4 3 3" xfId="43488" xr:uid="{58C9EECF-9B64-4A34-8A84-5FA36335E961}"/>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6" xfId="12172" xr:uid="{B5F6579E-DE3C-43D0-A18C-00A503C288EC}"/>
    <cellStyle name="Normal 3 2 4 2 6 2" xfId="30099" xr:uid="{3DDE5BF4-6624-4455-8503-A120C9FB8C99}"/>
    <cellStyle name="Normal 3 2 4 2 6 3" xfId="42044" xr:uid="{FF1AE785-6C7C-480D-9EF8-C2609FA75E39}"/>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2" xfId="673" xr:uid="{00000000-0005-0000-0000-00002E000000}"/>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5" xfId="12636" xr:uid="{3D01D964-764E-4B9B-8AB6-3DCFB80630CA}"/>
    <cellStyle name="Normal 3 2 4 3 2 5 2" xfId="30563" xr:uid="{FDFB03FB-3B80-49B9-A404-0DC6E93FFFAB}"/>
    <cellStyle name="Normal 3 2 4 3 2 5 3" xfId="42508" xr:uid="{CED86A17-122A-49E5-9514-2474CEA9397A}"/>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4" xfId="13010" xr:uid="{D5C4C571-2ADF-4300-AC62-4B4331AC47F9}"/>
    <cellStyle name="Normal 3 2 4 3 3 4 2" xfId="30937" xr:uid="{BC066DA8-0361-4757-B4BB-7603601B681A}"/>
    <cellStyle name="Normal 3 2 4 3 3 4 3" xfId="42882" xr:uid="{A56C5126-295D-448E-A321-0412114E6D83}"/>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3" xfId="13732" xr:uid="{1DE9D650-D7BE-4FAE-83B0-044E1DDCC66F}"/>
    <cellStyle name="Normal 3 2 4 3 4 3 2" xfId="31659" xr:uid="{F21B5A6C-6059-420F-802E-0DE9AEEB2E70}"/>
    <cellStyle name="Normal 3 2 4 3 4 3 3" xfId="43604" xr:uid="{7CB6D98C-4915-4686-91E9-B33789261D0F}"/>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6" xfId="12288" xr:uid="{1F580481-D1EF-481E-A21B-7358DE4FA029}"/>
    <cellStyle name="Normal 3 2 4 3 6 2" xfId="30215" xr:uid="{DD9FEBD3-AE45-4315-99FD-9570543571AD}"/>
    <cellStyle name="Normal 3 2 4 3 6 3" xfId="42160" xr:uid="{EDD3F115-C37F-477D-A8B0-EB9C9FE2DD84}"/>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4" xfId="13126" xr:uid="{E58295DF-3DF1-4549-895B-7AD6DC7748D3}"/>
    <cellStyle name="Normal 3 2 4 4 2 4 2" xfId="31053" xr:uid="{FCD4327A-FB8C-45B1-A313-A62657E684CB}"/>
    <cellStyle name="Normal 3 2 4 4 2 4 3" xfId="42998" xr:uid="{754F1D00-2AC6-4B76-8C66-A9F1DB5ABBFB}"/>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3" xfId="13848" xr:uid="{8ECC7329-5662-43E3-A59F-682E798EE389}"/>
    <cellStyle name="Normal 3 2 4 4 3 3 2" xfId="31775" xr:uid="{9FD28C4E-8A6B-4AD4-B80E-057C15D07E6E}"/>
    <cellStyle name="Normal 3 2 4 4 3 3 3" xfId="43720" xr:uid="{3AEA8475-ED21-4795-AF33-C042CE81CED3}"/>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5" xfId="12404" xr:uid="{EE4FBC6A-1608-4989-971E-C9B826AFF1A8}"/>
    <cellStyle name="Normal 3 2 4 4 5 2" xfId="30331" xr:uid="{FB783377-0CF3-40A9-8E0C-127992111849}"/>
    <cellStyle name="Normal 3 2 4 4 5 3" xfId="42276" xr:uid="{2EEBBC62-4FB9-4C75-A835-D4C8AC99F60C}"/>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3" xfId="14222" xr:uid="{9B37AA98-CA58-445C-B915-C894D6C6A48E}"/>
    <cellStyle name="Normal 3 2 4 5 2 3 2" xfId="32149" xr:uid="{3440F321-ABF2-48F5-9072-8F4362C22205}"/>
    <cellStyle name="Normal 3 2 4 5 2 3 3" xfId="44094" xr:uid="{89F38794-DEA3-4E6E-8F66-45FF744846EF}"/>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4" xfId="12778" xr:uid="{6009285B-4A5C-4AAA-9027-9E4BA8C2133A}"/>
    <cellStyle name="Normal 3 2 4 5 4 2" xfId="30705" xr:uid="{4D6E05D9-19E5-41FE-ADDD-B9340B8ADB9D}"/>
    <cellStyle name="Normal 3 2 4 5 4 3" xfId="42650" xr:uid="{3DA0BDFE-0480-49AD-8577-9B57C87F9216}"/>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3" xfId="13500" xr:uid="{C95A7047-6B5B-4955-B605-548A9F1F11FA}"/>
    <cellStyle name="Normal 3 2 4 6 3 2" xfId="31427" xr:uid="{31FB8A8E-818B-44D9-A72F-C6B4B572CAD6}"/>
    <cellStyle name="Normal 3 2 4 6 3 3" xfId="43372" xr:uid="{82E84633-8CF5-44C7-A181-1C8CE5EBFF32}"/>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8" xfId="12056" xr:uid="{DBE7B309-9EBF-4661-9A3C-A4B5B241FE55}"/>
    <cellStyle name="Normal 3 2 4 8 2" xfId="29983" xr:uid="{4746B4B3-208E-4D8F-8312-6D5FF0AD9515}"/>
    <cellStyle name="Normal 3 2 4 8 3" xfId="41928" xr:uid="{D41E1BE6-BD30-4128-A62D-31B8CE47249E}"/>
    <cellStyle name="Normal 3 2 4 9" xfId="18015" xr:uid="{66A31BF3-309E-435C-8853-C51480676C05}"/>
    <cellStyle name="Normal 3 2 5" xfId="151" xr:uid="{00000000-0005-0000-0000-00002E000000}"/>
    <cellStyle name="Normal 3 2 5 10" xfId="36003" xr:uid="{C61DE06D-F217-42EE-B838-FE254BCA3705}"/>
    <cellStyle name="Normal 3 2 5 2" xfId="499" xr:uid="{00000000-0005-0000-0000-00002E000000}"/>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4" xfId="13184" xr:uid="{B2A6C426-86EF-40AA-958B-FBA9A01EC5B8}"/>
    <cellStyle name="Normal 3 2 5 2 2 4 2" xfId="31111" xr:uid="{8797A3B0-0CBD-4635-A36B-44A8BE6D51C8}"/>
    <cellStyle name="Normal 3 2 5 2 2 4 3" xfId="43056" xr:uid="{99FDFD11-C977-4D7F-8822-D6DFE0E06305}"/>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3" xfId="13906" xr:uid="{9BAE9524-8D4A-4E76-A9B6-CAE830E13C78}"/>
    <cellStyle name="Normal 3 2 5 2 3 3 2" xfId="31833" xr:uid="{D147BFBD-D648-4B6A-A9D7-2240B1B4BCA4}"/>
    <cellStyle name="Normal 3 2 5 2 3 3 3" xfId="43778" xr:uid="{ECB8C4C2-10ED-4098-AF9F-73328D31214A}"/>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5" xfId="12462" xr:uid="{FFD3D6DE-9944-4A1E-B299-1CF38F8F8AF3}"/>
    <cellStyle name="Normal 3 2 5 2 5 2" xfId="30389" xr:uid="{C3CD8ACB-A807-41D6-ABF4-28B3484626DE}"/>
    <cellStyle name="Normal 3 2 5 2 5 3" xfId="42334" xr:uid="{A135E50E-DF91-49EB-8C29-6F0F71D01F5F}"/>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3" xfId="14280" xr:uid="{6D4B9259-FAE9-4CEE-BEA0-E5C67C97B09F}"/>
    <cellStyle name="Normal 3 2 5 3 2 3 2" xfId="32207" xr:uid="{601B6EC5-85AF-4AAA-B7F3-555B646C0D56}"/>
    <cellStyle name="Normal 3 2 5 3 2 3 3" xfId="44152" xr:uid="{70E3C3C7-5AFB-4FD9-BC4D-B09C6DDEDA6B}"/>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4" xfId="12836" xr:uid="{C6C0D019-6F18-4080-9287-3F5EA8EA61DC}"/>
    <cellStyle name="Normal 3 2 5 3 4 2" xfId="30763" xr:uid="{98EA97E6-4D2E-4195-939F-6ABB8F8E23BC}"/>
    <cellStyle name="Normal 3 2 5 3 4 3" xfId="42708" xr:uid="{5B5468DD-5155-4C80-8888-E528BC50F02D}"/>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3" xfId="13558" xr:uid="{F4C85BC0-C1FB-4706-9DD8-A2EB02C9742E}"/>
    <cellStyle name="Normal 3 2 5 4 3 2" xfId="31485" xr:uid="{40527A66-2E7C-462E-8B8C-F56A5D439F94}"/>
    <cellStyle name="Normal 3 2 5 4 3 3" xfId="43430" xr:uid="{0504B44A-A8A5-467C-8AB8-FEF4896C46A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6" xfId="12114" xr:uid="{C317FE13-B2EA-45AC-AC68-057A27907885}"/>
    <cellStyle name="Normal 3 2 5 6 2" xfId="30041" xr:uid="{D3D1A6B6-6175-4804-8528-AE06485C12BE}"/>
    <cellStyle name="Normal 3 2 5 6 3" xfId="41986" xr:uid="{2D93C7AA-CAEF-4FAD-8F9D-F42DA7A62495}"/>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2" xfId="615" xr:uid="{00000000-0005-0000-0000-00002E000000}"/>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4" xfId="13300" xr:uid="{378A76B2-2526-4CE9-B677-E24FC0B420FD}"/>
    <cellStyle name="Normal 3 2 6 2 2 4 2" xfId="31227" xr:uid="{AD8A578A-1123-460C-A804-61A7BB68CFD1}"/>
    <cellStyle name="Normal 3 2 6 2 2 4 3" xfId="43172" xr:uid="{89E5B32B-14CA-44CB-A725-E2B19C27F108}"/>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3" xfId="14022" xr:uid="{BC239FE2-EBCD-4F1A-9E97-414F9E1CFD0F}"/>
    <cellStyle name="Normal 3 2 6 2 3 3 2" xfId="31949" xr:uid="{4C21F1E2-B261-4D33-8D33-774CF1F778A9}"/>
    <cellStyle name="Normal 3 2 6 2 3 3 3" xfId="43894" xr:uid="{4D3C7BCE-2083-4D14-921F-597EA1809A4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5" xfId="12578" xr:uid="{C7EC9A0E-CF10-4C5A-BEF3-637E4C51541F}"/>
    <cellStyle name="Normal 3 2 6 2 5 2" xfId="30505" xr:uid="{B68A6376-3944-45C7-823E-C8B28D49D1A7}"/>
    <cellStyle name="Normal 3 2 6 2 5 3" xfId="42450" xr:uid="{0272CE75-1C43-4C59-94B7-934A02CB8217}"/>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3" xfId="14396" xr:uid="{627E778C-B5FE-4987-8C7A-30432F16F1E0}"/>
    <cellStyle name="Normal 3 2 6 3 2 3 2" xfId="32323" xr:uid="{C1B12755-A77F-4C33-82E6-BE073904B785}"/>
    <cellStyle name="Normal 3 2 6 3 2 3 3" xfId="44268" xr:uid="{4C6F4A19-01BD-42EE-B333-B9F029FD0395}"/>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4" xfId="12952" xr:uid="{1082AD07-5139-483F-9384-2C50C48010AD}"/>
    <cellStyle name="Normal 3 2 6 3 4 2" xfId="30879" xr:uid="{7E0851E8-FD95-4178-AD6A-69A944B35AA1}"/>
    <cellStyle name="Normal 3 2 6 3 4 3" xfId="42824" xr:uid="{B4F8ED68-0704-4025-9541-D89A16641DCA}"/>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3" xfId="13674" xr:uid="{CE000612-D45A-46A7-8CE2-58866E5E1139}"/>
    <cellStyle name="Normal 3 2 6 4 3 2" xfId="31601" xr:uid="{BA932FB8-2363-45BF-8B9E-A0B5050B3D47}"/>
    <cellStyle name="Normal 3 2 6 4 3 3" xfId="43546" xr:uid="{C085CEED-96C1-4EEB-89DE-4A3F2D295469}"/>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6" xfId="12230" xr:uid="{69A499C5-9C7B-41F1-A72D-A305BC15EC7B}"/>
    <cellStyle name="Normal 3 2 6 6 2" xfId="30157" xr:uid="{D623DEDA-84E8-43CE-AC04-8D3CD7338F6F}"/>
    <cellStyle name="Normal 3 2 6 6 3" xfId="42102" xr:uid="{DB664DCC-32BB-4BBF-84DF-5EBFBD9371E1}"/>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4" xfId="13068" xr:uid="{2C44E05A-CEA9-4D83-9A35-D7BA1DE2EDC2}"/>
    <cellStyle name="Normal 3 2 7 2 4 2" xfId="30995" xr:uid="{5C3F85E6-4F50-4EA7-865F-126C417D2CF7}"/>
    <cellStyle name="Normal 3 2 7 2 4 3" xfId="42940" xr:uid="{6927FB5E-CD0A-47BD-9BEB-035C623CC6DC}"/>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3" xfId="13790" xr:uid="{46187F70-920F-43AC-A3ED-3E7C9472EB93}"/>
    <cellStyle name="Normal 3 2 7 3 3 2" xfId="31717" xr:uid="{698141F9-33D2-4AD5-81FF-8B7F44828494}"/>
    <cellStyle name="Normal 3 2 7 3 3 3" xfId="43662" xr:uid="{E3E9CFA8-449E-4A76-B848-70FC6BFDAE38}"/>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5" xfId="12346" xr:uid="{B0C22D5A-0BF7-4953-85D0-BA9EE756688C}"/>
    <cellStyle name="Normal 3 2 7 5 2" xfId="30273" xr:uid="{153D5A04-8EF1-4F12-807A-F5FD7208E2AC}"/>
    <cellStyle name="Normal 3 2 7 5 3" xfId="42218" xr:uid="{42C76F78-9C9E-406E-B375-3EFA4A2A79BC}"/>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3" xfId="14864" xr:uid="{25FA583A-2EB5-4A69-AB18-A4994A2ABA99}"/>
    <cellStyle name="Normal 3 2 8 2 2 3 2" xfId="32791" xr:uid="{AF1477AD-236C-406C-8077-20910C10A6C0}"/>
    <cellStyle name="Normal 3 2 8 2 2 3 3" xfId="44736" xr:uid="{32A4D710-7BF9-4221-B3CF-17EE6D9FC655}"/>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4" xfId="13420" xr:uid="{B445D1C1-84AC-4ACF-A5ED-97FDBC7C6F47}"/>
    <cellStyle name="Normal 3 2 8 2 4 2" xfId="31347" xr:uid="{A36B18A1-E91E-457A-BA0D-32E3E66A4477}"/>
    <cellStyle name="Normal 3 2 8 2 4 3" xfId="43292" xr:uid="{984B0B1F-3A2F-4A32-BA19-1BE461F8CA53}"/>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3" xfId="14142" xr:uid="{DE76D5E5-E2A5-41C7-A137-05EEA7101B09}"/>
    <cellStyle name="Normal 3 2 8 3 3 2" xfId="32069" xr:uid="{A2D466E9-720F-4683-AAEF-AE3F2CEECB10}"/>
    <cellStyle name="Normal 3 2 8 3 3 3" xfId="44014" xr:uid="{1D7DBAC8-7897-4761-8DEE-C838588D20B6}"/>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5" xfId="12698" xr:uid="{87366F28-5039-41A1-85E5-4F5A613E8C0B}"/>
    <cellStyle name="Normal 3 2 8 5 2" xfId="30625" xr:uid="{43BD282A-5902-409C-9A1D-EB3909F0D849}"/>
    <cellStyle name="Normal 3 2 8 5 3" xfId="42570" xr:uid="{FAFDF1F4-C7AF-41FA-BE3D-B101D57AF6C2}"/>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3" xfId="14164" xr:uid="{ED549648-A958-4E34-9F88-46941253E705}"/>
    <cellStyle name="Normal 3 2 9 2 3 2" xfId="32091" xr:uid="{996485B8-4BC4-41A2-8834-E1FBA58346D7}"/>
    <cellStyle name="Normal 3 2 9 2 3 3" xfId="44036" xr:uid="{37C4C72E-5F19-46A5-B4FB-0C3666A345F0}"/>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4" xfId="12720" xr:uid="{6921F02D-B525-4E07-950B-0FDC7AEC153C}"/>
    <cellStyle name="Normal 3 2 9 4 2" xfId="30647" xr:uid="{1A377B30-3BA9-4C47-946D-53752DA310F0}"/>
    <cellStyle name="Normal 3 2 9 4 3" xfId="42592" xr:uid="{1CDE400C-C6CA-4708-A05B-D8D4604A7F86}"/>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2" xfId="230" xr:uid="{00000000-0005-0000-0000-000030000000}"/>
    <cellStyle name="Normal 3 3 2 2 10" xfId="36082" xr:uid="{6E2C8B44-C9F9-418D-9405-37CD1327F7DB}"/>
    <cellStyle name="Normal 3 3 2 2 2" xfId="578" xr:uid="{00000000-0005-0000-0000-000030000000}"/>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5" xfId="12541" xr:uid="{D84D6D3C-B8FC-44F3-88E4-8E5263BF773D}"/>
    <cellStyle name="Normal 3 3 2 2 2 5 2" xfId="30468" xr:uid="{59F977A8-23E3-4B38-8FD6-C26F22C3E614}"/>
    <cellStyle name="Normal 3 3 2 2 2 5 3" xfId="42413" xr:uid="{DFD27E46-A446-4CBC-B9B3-0C58ACAB25AF}"/>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4" xfId="12915" xr:uid="{B9E53734-A77A-49D2-949D-9E1B2EE47BD5}"/>
    <cellStyle name="Normal 3 3 2 2 3 4 2" xfId="30842" xr:uid="{DFE18374-24D3-4ED2-8411-6C08AD992243}"/>
    <cellStyle name="Normal 3 3 2 2 3 4 3" xfId="42787" xr:uid="{17865C3F-7AFD-424E-9F49-F74D0E1CFEEF}"/>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3" xfId="13637" xr:uid="{244F8FDC-0B78-403B-A6DC-682B31F32586}"/>
    <cellStyle name="Normal 3 3 2 2 4 3 2" xfId="31564" xr:uid="{3EB62330-BEB7-4181-ADD7-A33D4FAE9434}"/>
    <cellStyle name="Normal 3 3 2 2 4 3 3" xfId="43509" xr:uid="{8AFFEAA9-262E-4483-B998-BDC5F437F492}"/>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6" xfId="12193" xr:uid="{A7E3FCE1-C5FB-4D73-8F82-C701514CD47F}"/>
    <cellStyle name="Normal 3 3 2 2 6 2" xfId="30120" xr:uid="{8ECE2510-8E48-46BF-83E3-989E95F584B0}"/>
    <cellStyle name="Normal 3 3 2 2 6 3" xfId="42065" xr:uid="{CC7A457C-5938-44EF-A41E-F9CBE13ACB5A}"/>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2" xfId="694" xr:uid="{00000000-0005-0000-0000-000030000000}"/>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5" xfId="12657" xr:uid="{B7FCE956-278E-408B-A3AC-126D72E2DFEF}"/>
    <cellStyle name="Normal 3 3 2 3 2 5 2" xfId="30584" xr:uid="{A6CA05A8-BDA6-4B13-88E0-0144D2379384}"/>
    <cellStyle name="Normal 3 3 2 3 2 5 3" xfId="42529" xr:uid="{AD2CC352-4C44-4A50-9402-207181FCCE2F}"/>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4" xfId="13031" xr:uid="{A66C6990-EAD7-41A1-99A9-034987635E6F}"/>
    <cellStyle name="Normal 3 3 2 3 3 4 2" xfId="30958" xr:uid="{714F5AF6-920C-4346-88E0-2D0C87CE3D62}"/>
    <cellStyle name="Normal 3 3 2 3 3 4 3" xfId="42903" xr:uid="{6788E3F5-1105-4F7C-A81B-5E86759D0573}"/>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3" xfId="13753" xr:uid="{4029F42E-8DB6-4C0A-8E65-DFDCE104DAC2}"/>
    <cellStyle name="Normal 3 3 2 3 4 3 2" xfId="31680" xr:uid="{8A3AED41-F822-405B-BF39-02292A9276FB}"/>
    <cellStyle name="Normal 3 3 2 3 4 3 3" xfId="43625" xr:uid="{FAE75A5D-68D3-4127-9FD9-43804348D660}"/>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6" xfId="12309" xr:uid="{39D1CE91-07A4-4ECA-8DC0-3CDCF688CFE8}"/>
    <cellStyle name="Normal 3 3 2 3 6 2" xfId="30236" xr:uid="{2F85D7F9-EF10-44D8-8485-B93C3813488C}"/>
    <cellStyle name="Normal 3 3 2 3 6 3" xfId="42181" xr:uid="{5E931BB7-E077-46BE-8D54-1B1250BE5980}"/>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3" xfId="13869" xr:uid="{0EED7CE9-5267-4C29-820C-595DCF4645D1}"/>
    <cellStyle name="Normal 3 3 2 4 3 3 2" xfId="31796" xr:uid="{49096459-573E-4912-BDC2-487FEE59AED0}"/>
    <cellStyle name="Normal 3 3 2 4 3 3 3" xfId="43741" xr:uid="{5BAA5D8C-2308-474C-89E7-525BFCAB77BE}"/>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5" xfId="12425" xr:uid="{2C380664-C8F6-4F70-AADF-210AD51C807C}"/>
    <cellStyle name="Normal 3 3 2 4 5 2" xfId="30352" xr:uid="{324634DC-3051-4FAB-BAE2-801E6F58AEBE}"/>
    <cellStyle name="Normal 3 3 2 4 5 3" xfId="42297" xr:uid="{2B55ED2B-CDAC-4613-8D05-B4D3DB48D4C5}"/>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4" xfId="12799" xr:uid="{A3411A42-7359-4ED3-AE09-3A066111D59A}"/>
    <cellStyle name="Normal 3 3 2 5 4 2" xfId="30726" xr:uid="{7FD4A15E-4B54-40C2-A175-8601CDD44F0C}"/>
    <cellStyle name="Normal 3 3 2 5 4 3" xfId="42671" xr:uid="{7367BBA8-F23B-4421-AAEF-D57682A2C44B}"/>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3" xfId="13521" xr:uid="{1EAD0F2B-83A7-48A1-BED4-7F5989F5E650}"/>
    <cellStyle name="Normal 3 3 2 6 3 2" xfId="31448" xr:uid="{C7ED0709-545E-4F9D-AB0F-A53A72DE7F17}"/>
    <cellStyle name="Normal 3 3 2 6 3 3" xfId="43393" xr:uid="{61BEC49E-5EEA-491D-8B54-1DDBCB571FA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8" xfId="12077" xr:uid="{CFBAF0E8-816F-4773-8ED4-778BEF565261}"/>
    <cellStyle name="Normal 3 3 2 8 2" xfId="30004" xr:uid="{81D53E1C-7814-48AF-855B-1E0789081396}"/>
    <cellStyle name="Normal 3 3 2 8 3" xfId="41949" xr:uid="{4E58ED65-3B10-4ACD-98D5-75E8E463D9D1}"/>
    <cellStyle name="Normal 3 3 2 9" xfId="18036" xr:uid="{988C165D-69F5-4C58-9197-C58F0591EDED}"/>
    <cellStyle name="Normal 3 3 3" xfId="172" xr:uid="{00000000-0005-0000-0000-000030000000}"/>
    <cellStyle name="Normal 3 3 3 10" xfId="36024" xr:uid="{75F9C76D-899B-4C5E-80E6-18A249EBFA1F}"/>
    <cellStyle name="Normal 3 3 3 2" xfId="520" xr:uid="{00000000-0005-0000-0000-000030000000}"/>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4" xfId="13205" xr:uid="{D2D80C87-26D1-4102-A28C-97FC11E0F6FA}"/>
    <cellStyle name="Normal 3 3 3 2 2 4 2" xfId="31132" xr:uid="{FF85BD2E-9319-4CC8-87B6-97D720B2A566}"/>
    <cellStyle name="Normal 3 3 3 2 2 4 3" xfId="43077" xr:uid="{85F179C3-BA86-48C9-9CDA-72B092A5DFF2}"/>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3" xfId="13927" xr:uid="{CE0F5631-0A1A-4EF2-A2C9-99CFBE805D9C}"/>
    <cellStyle name="Normal 3 3 3 2 3 3 2" xfId="31854" xr:uid="{570BDEF0-7BF9-450A-962F-A06864062071}"/>
    <cellStyle name="Normal 3 3 3 2 3 3 3" xfId="43799" xr:uid="{5E5DC81E-0932-44D3-9943-B3EF8A6844BE}"/>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5" xfId="12483" xr:uid="{790E1DE4-7F83-4A57-A8C4-A888044BD48D}"/>
    <cellStyle name="Normal 3 3 3 2 5 2" xfId="30410" xr:uid="{B6E3D1F1-40BE-4A10-A615-04A7DD748B85}"/>
    <cellStyle name="Normal 3 3 3 2 5 3" xfId="42355" xr:uid="{5B6D9870-3CB9-441A-A34C-764EF734A9F6}"/>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4" xfId="12857" xr:uid="{04407DC8-0C6D-401B-A1C9-02376029E0DB}"/>
    <cellStyle name="Normal 3 3 3 3 4 2" xfId="30784" xr:uid="{FBE0924E-50B4-4D5A-9075-FE9C8B62A2A7}"/>
    <cellStyle name="Normal 3 3 3 3 4 3" xfId="42729" xr:uid="{B513E19A-27EE-4F32-AE5B-8EF7F74E70F1}"/>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3" xfId="13579" xr:uid="{BD92DE9C-D5B3-4C2C-92B1-C54632EB29E6}"/>
    <cellStyle name="Normal 3 3 3 4 3 2" xfId="31506" xr:uid="{48CECC79-D5A0-4AD4-9AF1-AB2C6F09038C}"/>
    <cellStyle name="Normal 3 3 3 4 3 3" xfId="43451" xr:uid="{BF480A63-8BD1-4C7F-9B66-D09E0ED5672C}"/>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6" xfId="12135" xr:uid="{D66DAD1D-805B-4924-B57A-967CC2218EB5}"/>
    <cellStyle name="Normal 3 3 3 6 2" xfId="30062" xr:uid="{4F39A59F-7377-46EF-9451-4549F8D5DAB9}"/>
    <cellStyle name="Normal 3 3 3 6 3" xfId="42007" xr:uid="{335D754E-1E40-4902-9FF2-6CB20D644A46}"/>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2" xfId="636" xr:uid="{00000000-0005-0000-0000-000030000000}"/>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4" xfId="13321" xr:uid="{BA0FAD20-20DD-4A29-8F3B-4ADB66CA01A2}"/>
    <cellStyle name="Normal 3 3 4 2 2 4 2" xfId="31248" xr:uid="{53B91FFD-FFAE-45F1-A8A7-C507EC888C12}"/>
    <cellStyle name="Normal 3 3 4 2 2 4 3" xfId="43193" xr:uid="{AADE37E3-C896-4FE9-B79E-9AF6BA04007C}"/>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3" xfId="14043" xr:uid="{98D2A1D1-1D59-4071-81D3-B9B328E1563F}"/>
    <cellStyle name="Normal 3 3 4 2 3 3 2" xfId="31970" xr:uid="{56E81F1D-42F4-4AD0-ADD3-99EA49936A45}"/>
    <cellStyle name="Normal 3 3 4 2 3 3 3" xfId="43915" xr:uid="{4F5D932A-19A3-41B6-9F2E-5F812C470BC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5" xfId="12599" xr:uid="{A7CAC8FD-DF83-4982-A4B8-C241CAD6115D}"/>
    <cellStyle name="Normal 3 3 4 2 5 2" xfId="30526" xr:uid="{1871C385-8BA0-40F2-98E5-0182A8C1D6ED}"/>
    <cellStyle name="Normal 3 3 4 2 5 3" xfId="42471" xr:uid="{EC9EB4BE-37C9-409B-B31D-F3008D59B3E4}"/>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3" xfId="14417" xr:uid="{38019289-606D-46CA-8194-799A8209592B}"/>
    <cellStyle name="Normal 3 3 4 3 2 3 2" xfId="32344" xr:uid="{29C44F97-8B2F-478F-B039-283D827DDC58}"/>
    <cellStyle name="Normal 3 3 4 3 2 3 3" xfId="44289" xr:uid="{1E3364A0-2025-4D57-AB70-A06C3780D6E8}"/>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4" xfId="12973" xr:uid="{EB135106-37B9-456C-AA2C-BFAE99E673B2}"/>
    <cellStyle name="Normal 3 3 4 3 4 2" xfId="30900" xr:uid="{E91225F2-C66D-47EA-BFBB-B2A6C4AFAAB7}"/>
    <cellStyle name="Normal 3 3 4 3 4 3" xfId="42845" xr:uid="{C165DD03-21A7-4E60-BC97-46AFED20E946}"/>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3" xfId="13695" xr:uid="{A4A02F2F-4CEA-47EC-8234-789B12C258C5}"/>
    <cellStyle name="Normal 3 3 4 4 3 2" xfId="31622" xr:uid="{AF658AEC-BA45-4DAC-A5DA-793FA5706D6C}"/>
    <cellStyle name="Normal 3 3 4 4 3 3" xfId="43567" xr:uid="{B54E6C96-349D-407F-B426-B4A6389C2D03}"/>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6" xfId="12251" xr:uid="{10F2B1BD-4B54-4BDD-93E7-782BBC1465B4}"/>
    <cellStyle name="Normal 3 3 4 6 2" xfId="30178" xr:uid="{D8113C23-EB9B-4566-B931-A9E81CC7E0D4}"/>
    <cellStyle name="Normal 3 3 4 6 3" xfId="42123" xr:uid="{F0ACB714-D46E-4FE0-82D0-DA87B21BDAAE}"/>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4" xfId="13089" xr:uid="{CA01A85B-A227-4DA0-ADED-BEDA95D60CF4}"/>
    <cellStyle name="Normal 3 3 5 2 4 2" xfId="31016" xr:uid="{DBB9E88C-81CF-4617-AD90-4E8E55A88769}"/>
    <cellStyle name="Normal 3 3 5 2 4 3" xfId="42961" xr:uid="{69B7A3A9-302E-4A6A-940F-BAE30A05E802}"/>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3" xfId="13811" xr:uid="{6A4D3748-BB70-443A-9DAC-447CD7CBD4AF}"/>
    <cellStyle name="Normal 3 3 5 3 3 2" xfId="31738" xr:uid="{3C9B6FD2-F85E-4566-A911-52BFFD3E0107}"/>
    <cellStyle name="Normal 3 3 5 3 3 3" xfId="43683" xr:uid="{72A71784-91FD-4D27-A574-79B68C8D7F9C}"/>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5" xfId="12367" xr:uid="{4AD78594-096E-46D1-ADDB-7B98FDA22614}"/>
    <cellStyle name="Normal 3 3 5 5 2" xfId="30294" xr:uid="{0C653DD3-BABB-4ECF-9D0F-4355BA094006}"/>
    <cellStyle name="Normal 3 3 5 5 3" xfId="42239" xr:uid="{2243514F-82C1-4B8F-81F9-12B96AE3E175}"/>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3" xfId="14185" xr:uid="{BD35DDC9-6DF1-4B56-8A0D-6FE6C1DA52B2}"/>
    <cellStyle name="Normal 3 3 6 2 3 2" xfId="32112" xr:uid="{0B130E7B-C90D-41B2-80AF-37439BCA9F12}"/>
    <cellStyle name="Normal 3 3 6 2 3 3" xfId="44057" xr:uid="{BDBDE2EA-CDE6-4D0E-9999-2FC8DB189349}"/>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4" xfId="12741" xr:uid="{AA23D425-477E-40A3-B3F6-827FBD6D78A8}"/>
    <cellStyle name="Normal 3 3 6 4 2" xfId="30668" xr:uid="{9C570AB9-AB78-4F97-B398-4A1372E13617}"/>
    <cellStyle name="Normal 3 3 6 4 3" xfId="42613" xr:uid="{5977E3DA-3B6E-4A0D-B187-1D31754B894F}"/>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3" xfId="13463" xr:uid="{2A755D85-1C49-4353-9ED1-F71832BF1FDE}"/>
    <cellStyle name="Normal 3 3 7 3 2" xfId="31390" xr:uid="{90042E7C-6FEB-4F2C-8826-F7FF81401199}"/>
    <cellStyle name="Normal 3 3 7 3 3" xfId="43335" xr:uid="{45269BAF-DD25-48D4-B630-D48B7F3D2F06}"/>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3" xfId="14907" xr:uid="{9C26E964-FA9D-4C18-9279-A33218302278}"/>
    <cellStyle name="Normal 3 3 8 3 2" xfId="32834" xr:uid="{A46CC3D7-761C-4009-9830-0770E9140697}"/>
    <cellStyle name="Normal 3 3 8 3 3" xfId="44779" xr:uid="{145FB517-047C-4021-8D7D-6D5CE790FD5F}"/>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2" xfId="242" xr:uid="{00000000-0005-0000-0000-000004000000}"/>
    <cellStyle name="Normal 3 4 2 2 10" xfId="36094" xr:uid="{0ECB29CB-B72C-4375-993D-9F34C103B046}"/>
    <cellStyle name="Normal 3 4 2 2 2" xfId="590" xr:uid="{00000000-0005-0000-0000-000004000000}"/>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5" xfId="12553" xr:uid="{D317765F-A021-4D44-9D54-3BAD1C301DB9}"/>
    <cellStyle name="Normal 3 4 2 2 2 5 2" xfId="30480" xr:uid="{C7CB77E6-386C-41DB-90D8-A4510F86787C}"/>
    <cellStyle name="Normal 3 4 2 2 2 5 3" xfId="42425" xr:uid="{92A005B2-2F58-483D-B80E-944140A42C2B}"/>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4" xfId="12927" xr:uid="{48561A7B-8C1D-41C2-82B9-EF5F85D10748}"/>
    <cellStyle name="Normal 3 4 2 2 3 4 2" xfId="30854" xr:uid="{5718EDC8-86C8-4DA6-B1DF-3C30A9597413}"/>
    <cellStyle name="Normal 3 4 2 2 3 4 3" xfId="42799" xr:uid="{968F219C-50BB-410B-A1BD-A84E43622E57}"/>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3" xfId="13649" xr:uid="{2221D009-85C0-4BA8-9606-8913957FB3C8}"/>
    <cellStyle name="Normal 3 4 2 2 4 3 2" xfId="31576" xr:uid="{7DD9B227-864C-422E-A879-17A88259FAA8}"/>
    <cellStyle name="Normal 3 4 2 2 4 3 3" xfId="43521" xr:uid="{03D971EF-9C03-4FF4-986A-5285B0A27D77}"/>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6" xfId="12205" xr:uid="{92FF6CD6-63CD-4760-BF86-F68A7B7C0FF7}"/>
    <cellStyle name="Normal 3 4 2 2 6 2" xfId="30132" xr:uid="{7D8D4F7B-9FDD-4596-B888-272F48A5EBAE}"/>
    <cellStyle name="Normal 3 4 2 2 6 3" xfId="42077" xr:uid="{8391AA67-955E-4975-908C-932031C2E1BC}"/>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2" xfId="706" xr:uid="{00000000-0005-0000-0000-000004000000}"/>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5" xfId="12669" xr:uid="{6EA95F8A-0252-458D-92A3-8A1FCF14A0F7}"/>
    <cellStyle name="Normal 3 4 2 3 2 5 2" xfId="30596" xr:uid="{12348FFA-B864-4FF6-941D-A1AF44FEBC20}"/>
    <cellStyle name="Normal 3 4 2 3 2 5 3" xfId="42541" xr:uid="{7543F15E-527F-4894-9764-6CA4CF0A3975}"/>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4" xfId="13043" xr:uid="{C4A024C9-1B49-4E26-A698-826E25774237}"/>
    <cellStyle name="Normal 3 4 2 3 3 4 2" xfId="30970" xr:uid="{F0C1ED7B-9CC4-4C8A-83BE-14D28C051183}"/>
    <cellStyle name="Normal 3 4 2 3 3 4 3" xfId="42915" xr:uid="{75CA532E-8130-492D-97BF-7E93198EF54F}"/>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3" xfId="13765" xr:uid="{4B9F26BA-5B6B-4E01-90D8-0F52251A83C6}"/>
    <cellStyle name="Normal 3 4 2 3 4 3 2" xfId="31692" xr:uid="{12C0B4D7-2000-4651-8497-C89B67A1F4B3}"/>
    <cellStyle name="Normal 3 4 2 3 4 3 3" xfId="43637" xr:uid="{9C354E86-E017-4F64-9D34-91428B5A5E48}"/>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6" xfId="12321" xr:uid="{43D0A89D-8D5D-4D33-AB02-43416CCC78F9}"/>
    <cellStyle name="Normal 3 4 2 3 6 2" xfId="30248" xr:uid="{85C21A9D-5B24-4B2A-B3E9-79766F2D6423}"/>
    <cellStyle name="Normal 3 4 2 3 6 3" xfId="42193" xr:uid="{D6A41B2E-8F4B-45C7-98EE-ED56C9537FD0}"/>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4" xfId="13159" xr:uid="{6CFC3CDB-F494-45E7-B932-BA0C4266D98A}"/>
    <cellStyle name="Normal 3 4 2 4 2 4 2" xfId="31086" xr:uid="{87FB565F-9D88-45E2-944F-5FE93D3DA80C}"/>
    <cellStyle name="Normal 3 4 2 4 2 4 3" xfId="43031" xr:uid="{FA1F4190-95DA-41D4-A150-B0F6C16C849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3" xfId="13881" xr:uid="{221E41D2-8D37-447A-B818-7758D1C5235B}"/>
    <cellStyle name="Normal 3 4 2 4 3 3 2" xfId="31808" xr:uid="{1A458A2E-F32D-4164-BA23-CA2CD43D9B82}"/>
    <cellStyle name="Normal 3 4 2 4 3 3 3" xfId="43753" xr:uid="{6CEF5E01-3927-464D-A123-70C2CE421FA4}"/>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5" xfId="12437" xr:uid="{4213A33C-FFB8-464F-9D4F-70D3FAB30C66}"/>
    <cellStyle name="Normal 3 4 2 4 5 2" xfId="30364" xr:uid="{AB188FCD-4E67-4435-A2FE-8F4046F0B193}"/>
    <cellStyle name="Normal 3 4 2 4 5 3" xfId="42309" xr:uid="{84733789-89C8-4772-85E5-4758568D0B23}"/>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3" xfId="14255" xr:uid="{80D96477-DE4B-478B-978D-A294B6FCDD9B}"/>
    <cellStyle name="Normal 3 4 2 5 2 3 2" xfId="32182" xr:uid="{A489597D-1A8A-4DBF-AB87-39F43A9DA97C}"/>
    <cellStyle name="Normal 3 4 2 5 2 3 3" xfId="44127" xr:uid="{B4F671ED-DABA-4A9A-923A-CACD948E532B}"/>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4" xfId="12811" xr:uid="{CBB60FD2-0658-4499-96DB-082CF7E7B908}"/>
    <cellStyle name="Normal 3 4 2 5 4 2" xfId="30738" xr:uid="{A3089905-4B20-445E-BC57-E9BABDEE15F2}"/>
    <cellStyle name="Normal 3 4 2 5 4 3" xfId="42683" xr:uid="{CBBEF287-41FB-4BE9-AF92-DFFA1596D723}"/>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3" xfId="13533" xr:uid="{F708DE90-4DA2-4EDD-9235-635067F6A916}"/>
    <cellStyle name="Normal 3 4 2 6 3 2" xfId="31460" xr:uid="{403D3CC8-28D1-4C1C-9411-E84E18D553B7}"/>
    <cellStyle name="Normal 3 4 2 6 3 3" xfId="43405" xr:uid="{7E4DF766-3510-4EF7-9A46-8DDDD50478FA}"/>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8" xfId="12089" xr:uid="{1A960136-9C3A-4A2B-831C-C4E201C0AEB6}"/>
    <cellStyle name="Normal 3 4 2 8 2" xfId="30016" xr:uid="{AF67FF0E-1E1D-459C-A974-09B330DFC8E6}"/>
    <cellStyle name="Normal 3 4 2 8 3" xfId="41961" xr:uid="{064923DD-DA65-44BD-B57B-E4B980833DA4}"/>
    <cellStyle name="Normal 3 4 2 9" xfId="18048" xr:uid="{87E52485-011A-42F9-B18C-3C27E76BAAB5}"/>
    <cellStyle name="Normal 3 4 3" xfId="184" xr:uid="{00000000-0005-0000-0000-000004000000}"/>
    <cellStyle name="Normal 3 4 3 10" xfId="36036" xr:uid="{0AD097C3-643D-4939-A8F0-EA9DB02C4505}"/>
    <cellStyle name="Normal 3 4 3 2" xfId="532" xr:uid="{00000000-0005-0000-0000-000004000000}"/>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4" xfId="13217" xr:uid="{CC916EB8-372E-493D-80A3-0B83D8651574}"/>
    <cellStyle name="Normal 3 4 3 2 2 4 2" xfId="31144" xr:uid="{3959A69D-5083-4F8E-B0E2-8D0373780464}"/>
    <cellStyle name="Normal 3 4 3 2 2 4 3" xfId="43089" xr:uid="{08058A1A-FCB1-4D7B-9AE0-903FEA938817}"/>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3" xfId="13939" xr:uid="{E11C7492-FADF-41AE-B6C2-F6A1B6894428}"/>
    <cellStyle name="Normal 3 4 3 2 3 3 2" xfId="31866" xr:uid="{C49246AD-A220-4D25-8D7E-6E5AED709FC2}"/>
    <cellStyle name="Normal 3 4 3 2 3 3 3" xfId="43811" xr:uid="{FCBACC03-013F-4095-BFCE-9BFA4E40BAA9}"/>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5" xfId="12495" xr:uid="{9AB2FC52-B7DB-4DE8-877D-B8C0F386B1E3}"/>
    <cellStyle name="Normal 3 4 3 2 5 2" xfId="30422" xr:uid="{B59401DC-CADC-4C03-A272-AF900C8046CE}"/>
    <cellStyle name="Normal 3 4 3 2 5 3" xfId="42367" xr:uid="{509200FB-FC1A-4797-8C47-3E87FF6B0657}"/>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3" xfId="14313" xr:uid="{89332B5B-6F25-4BD2-A7D8-97650516B9FB}"/>
    <cellStyle name="Normal 3 4 3 3 2 3 2" xfId="32240" xr:uid="{CD58120A-0671-4674-8C2A-52979E824682}"/>
    <cellStyle name="Normal 3 4 3 3 2 3 3" xfId="44185" xr:uid="{56A140C8-4907-42CD-8146-513EFA599AC4}"/>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4" xfId="12869" xr:uid="{E25BF992-52FC-4BAC-BE91-0B13EA66FC47}"/>
    <cellStyle name="Normal 3 4 3 3 4 2" xfId="30796" xr:uid="{28D0ACB5-294A-4CEA-86F6-B483799694E1}"/>
    <cellStyle name="Normal 3 4 3 3 4 3" xfId="42741" xr:uid="{5B8603C3-DA29-4E37-B3FB-98C6CE9A2BEE}"/>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3" xfId="13591" xr:uid="{64747B13-5BD8-4D81-851C-0A82AE48E325}"/>
    <cellStyle name="Normal 3 4 3 4 3 2" xfId="31518" xr:uid="{FA1F749A-1226-49B2-BDFD-64867400AA1F}"/>
    <cellStyle name="Normal 3 4 3 4 3 3" xfId="43463" xr:uid="{D0115617-A9BF-4BDB-8D19-EC6847A751D4}"/>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6" xfId="12147" xr:uid="{8E3AEC87-6199-47EB-AF85-A78932A7A3A6}"/>
    <cellStyle name="Normal 3 4 3 6 2" xfId="30074" xr:uid="{97B76F3E-F719-4A9F-9F01-0C1C0CCDEA14}"/>
    <cellStyle name="Normal 3 4 3 6 3" xfId="42019" xr:uid="{B53BC467-C4D3-4649-A424-EC1CFC9DDDA5}"/>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2" xfId="648" xr:uid="{00000000-0005-0000-0000-000004000000}"/>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4" xfId="13333" xr:uid="{3884413A-704A-4E71-872C-0FCE573F17CB}"/>
    <cellStyle name="Normal 3 4 4 2 2 4 2" xfId="31260" xr:uid="{9059D230-EF7A-41CD-A8F5-42DA3B6F4913}"/>
    <cellStyle name="Normal 3 4 4 2 2 4 3" xfId="43205" xr:uid="{BC7E6905-2C52-44E8-B66D-25AF6687D03B}"/>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3" xfId="14055" xr:uid="{01D39210-FF7C-4B86-B859-265182791C9E}"/>
    <cellStyle name="Normal 3 4 4 2 3 3 2" xfId="31982" xr:uid="{95D4C15A-FE5A-40DD-BD2C-EA4B8C9006BA}"/>
    <cellStyle name="Normal 3 4 4 2 3 3 3" xfId="43927" xr:uid="{04C24B3E-5467-4580-B8B9-B2A99AF0BED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5" xfId="12611" xr:uid="{83AF4D21-E6D6-4B24-A470-5C5B24D4D5C1}"/>
    <cellStyle name="Normal 3 4 4 2 5 2" xfId="30538" xr:uid="{334D61DE-E0F9-423D-80FD-F6EFADDDF075}"/>
    <cellStyle name="Normal 3 4 4 2 5 3" xfId="42483" xr:uid="{39C27E43-6A82-4CD5-A793-054BBB3691B2}"/>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3" xfId="14429" xr:uid="{6C399546-E0E1-46BA-8707-0A149304EED6}"/>
    <cellStyle name="Normal 3 4 4 3 2 3 2" xfId="32356" xr:uid="{E920A0E9-F5B6-42DE-AA52-793AE7B77C3C}"/>
    <cellStyle name="Normal 3 4 4 3 2 3 3" xfId="44301" xr:uid="{724E2A30-D732-4562-BC52-580E64307ED9}"/>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4" xfId="12985" xr:uid="{6E85CAE1-8B98-4B8B-8497-084EE26A7BD3}"/>
    <cellStyle name="Normal 3 4 4 3 4 2" xfId="30912" xr:uid="{39A45CE5-EFB1-4686-97FE-506CFEA7989E}"/>
    <cellStyle name="Normal 3 4 4 3 4 3" xfId="42857" xr:uid="{E780FC5D-D8D1-42C6-B46E-95D42E2FEC5C}"/>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3" xfId="13707" xr:uid="{8BFE40E7-C77C-4484-B381-5664EC9831EF}"/>
    <cellStyle name="Normal 3 4 4 4 3 2" xfId="31634" xr:uid="{0C2AC102-306B-4024-A82D-CC14FB877442}"/>
    <cellStyle name="Normal 3 4 4 4 3 3" xfId="43579" xr:uid="{9944DFE7-D940-47E5-A7F8-CBAD47BF6DA0}"/>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6" xfId="12263" xr:uid="{6B71FC98-DFE1-4E9A-A2C4-048751CD305E}"/>
    <cellStyle name="Normal 3 4 4 6 2" xfId="30190" xr:uid="{970045AB-E325-480A-94C2-441311D49DA3}"/>
    <cellStyle name="Normal 3 4 4 6 3" xfId="42135" xr:uid="{B713AB9A-3367-448A-B470-7A6D3CBDDBA7}"/>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3" xfId="14545" xr:uid="{D0648B80-FE0A-4BC4-B0EB-A505A8AD4FF1}"/>
    <cellStyle name="Normal 3 4 5 2 2 3 2" xfId="32472" xr:uid="{0B1BCD9D-D2AA-4248-ABBC-5291389A3A68}"/>
    <cellStyle name="Normal 3 4 5 2 2 3 3" xfId="44417" xr:uid="{D3BF8F59-70EA-4C3B-94A6-64A14A4966A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4" xfId="13101" xr:uid="{A8130A7D-1493-4C67-95BD-FAC10A1B6167}"/>
    <cellStyle name="Normal 3 4 5 2 4 2" xfId="31028" xr:uid="{F45C24D3-B440-4974-9CE2-0190E2BE4445}"/>
    <cellStyle name="Normal 3 4 5 2 4 3" xfId="42973" xr:uid="{3B3DA05A-6D4D-4327-B1CD-6FB319674E50}"/>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3" xfId="13823" xr:uid="{CC712AAA-26EA-4783-8E8A-BAE75F54EAE9}"/>
    <cellStyle name="Normal 3 4 5 3 3 2" xfId="31750" xr:uid="{D8FBA400-8B39-4784-97EE-542CD00223E8}"/>
    <cellStyle name="Normal 3 4 5 3 3 3" xfId="43695" xr:uid="{34ED8C14-42EF-4CB6-A587-71A490B09911}"/>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5" xfId="12379" xr:uid="{EF4D60B3-9DF3-49C0-87F2-4447C2C7A828}"/>
    <cellStyle name="Normal 3 4 5 5 2" xfId="30306" xr:uid="{661E8925-CA8C-4943-A805-661D027CCFAB}"/>
    <cellStyle name="Normal 3 4 5 5 3" xfId="42251" xr:uid="{5EAB8692-E412-471B-A3E0-24DEB694C858}"/>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3" xfId="14197" xr:uid="{19022C69-D86D-4703-AF5A-B44B38DDFB0B}"/>
    <cellStyle name="Normal 3 4 6 2 3 2" xfId="32124" xr:uid="{E1F22011-C27A-482C-8BE5-387B49BE4359}"/>
    <cellStyle name="Normal 3 4 6 2 3 3" xfId="44069" xr:uid="{58C349E0-DC64-4843-9487-E3D1288147ED}"/>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4" xfId="12753" xr:uid="{D7F4717F-B4CB-4827-92A7-71ACA7899523}"/>
    <cellStyle name="Normal 3 4 6 4 2" xfId="30680" xr:uid="{EABCEFCD-1338-461C-A4A6-A7335DBDEB8A}"/>
    <cellStyle name="Normal 3 4 6 4 3" xfId="42625" xr:uid="{D4806EBC-F8A2-48D6-A615-F2D2AFADF4E9}"/>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3" xfId="13475" xr:uid="{C3F53C27-9C6D-4185-A25A-80ADEBFC8C05}"/>
    <cellStyle name="Normal 3 4 7 3 2" xfId="31402" xr:uid="{73D04C56-8E4A-440B-919D-D0E9C80C26AF}"/>
    <cellStyle name="Normal 3 4 7 3 3" xfId="43347" xr:uid="{672DCB8E-2A7C-44A7-AB7E-8EDD244062ED}"/>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9" xfId="12031" xr:uid="{26208244-AD80-4ECD-8E45-ABD259DF9C46}"/>
    <cellStyle name="Normal 3 4 9 2" xfId="29958" xr:uid="{C475CCB6-29F8-41CC-821D-F4DBF2720BDC}"/>
    <cellStyle name="Normal 3 4 9 3" xfId="41903" xr:uid="{56B0C7CD-C6BB-4F7C-8EA9-E04E594B6F17}"/>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2" xfId="206" xr:uid="{00000000-0005-0000-0000-00002D000000}"/>
    <cellStyle name="Normal 3 5 2 10" xfId="36058" xr:uid="{72E1158C-CB37-493D-93A4-D9248F31D7FE}"/>
    <cellStyle name="Normal 3 5 2 2" xfId="554" xr:uid="{00000000-0005-0000-0000-00002D000000}"/>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4" xfId="13239" xr:uid="{662168DE-AE2B-4E9F-9DED-ACC26529AF29}"/>
    <cellStyle name="Normal 3 5 2 2 2 4 2" xfId="31166" xr:uid="{E15CD2A1-9470-4173-94B0-F3C8C77A54B2}"/>
    <cellStyle name="Normal 3 5 2 2 2 4 3" xfId="43111" xr:uid="{9D22606C-6524-4B54-954B-CD84872E300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3" xfId="13961" xr:uid="{C9B6C174-0C3E-4654-9002-853250638AE2}"/>
    <cellStyle name="Normal 3 5 2 2 3 3 2" xfId="31888" xr:uid="{76E0644C-D5D4-4031-95BA-5E2991AA04B8}"/>
    <cellStyle name="Normal 3 5 2 2 3 3 3" xfId="43833" xr:uid="{77045A69-94CA-40E9-B8F5-FE8F21F76815}"/>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5" xfId="12517" xr:uid="{5CCE6745-6BA9-4296-A8A5-295F8EF8564D}"/>
    <cellStyle name="Normal 3 5 2 2 5 2" xfId="30444" xr:uid="{BB28E0CE-CC8C-4739-BAA6-8B0F6A2D699E}"/>
    <cellStyle name="Normal 3 5 2 2 5 3" xfId="42389" xr:uid="{9B46A01C-3BE8-497D-9A4B-7B9E4314C9BE}"/>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3" xfId="14335" xr:uid="{7FDBBB38-AD42-4E52-A9C6-9663B925AC97}"/>
    <cellStyle name="Normal 3 5 2 3 2 3 2" xfId="32262" xr:uid="{C1D61103-D598-4F18-ACF9-F6C650983838}"/>
    <cellStyle name="Normal 3 5 2 3 2 3 3" xfId="44207" xr:uid="{F2323191-3A74-41EC-9B68-1C7C2DF33AF1}"/>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4" xfId="12891" xr:uid="{BF6D1F68-4BED-4933-9F14-71C8B6B3435B}"/>
    <cellStyle name="Normal 3 5 2 3 4 2" xfId="30818" xr:uid="{1B6A2C0F-94CD-44BF-BCD3-F8A905C9A6FE}"/>
    <cellStyle name="Normal 3 5 2 3 4 3" xfId="42763" xr:uid="{6FFE9205-9DBD-4326-A037-BD05698555BA}"/>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3" xfId="13613" xr:uid="{CB651B0C-0543-4919-8CD4-37F5B49395BC}"/>
    <cellStyle name="Normal 3 5 2 4 3 2" xfId="31540" xr:uid="{30F5AC3D-E00F-484D-B393-1A1EA73CEBC1}"/>
    <cellStyle name="Normal 3 5 2 4 3 3" xfId="43485" xr:uid="{FD02EB88-48CA-4C8E-BAA1-60C3C64BEB84}"/>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6" xfId="12169" xr:uid="{FCAD7786-3625-429C-8679-2B09D63E07F5}"/>
    <cellStyle name="Normal 3 5 2 6 2" xfId="30096" xr:uid="{D7D71D8A-772A-4B7C-A7AC-B2CFBAC4D393}"/>
    <cellStyle name="Normal 3 5 2 6 3" xfId="42041" xr:uid="{5F015CAC-5C57-4912-9408-ED0004BE629D}"/>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2" xfId="670" xr:uid="{00000000-0005-0000-0000-00002D000000}"/>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4" xfId="13355" xr:uid="{ED2B865B-EB8A-4800-BD9D-94DA9E9D871E}"/>
    <cellStyle name="Normal 3 5 3 2 2 4 2" xfId="31282" xr:uid="{704A19AC-EF45-4797-845F-E8969BEB0AE8}"/>
    <cellStyle name="Normal 3 5 3 2 2 4 3" xfId="43227" xr:uid="{D8FE3069-038E-43C7-9F60-D1DE5FA9BE89}"/>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3" xfId="14077" xr:uid="{CB596BCC-9CCA-4166-80D9-CF31BEFE6579}"/>
    <cellStyle name="Normal 3 5 3 2 3 3 2" xfId="32004" xr:uid="{38E93787-7FB6-4D6B-9F6A-F25C3CB2C432}"/>
    <cellStyle name="Normal 3 5 3 2 3 3 3" xfId="43949" xr:uid="{DAC37912-6BCA-4D8D-92CD-FF93B2AD8D17}"/>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5" xfId="12633" xr:uid="{35F25A1B-1A30-436B-8AE7-92242BB4EE8D}"/>
    <cellStyle name="Normal 3 5 3 2 5 2" xfId="30560" xr:uid="{1574834B-C1C0-422C-8A04-FF76310BCBA2}"/>
    <cellStyle name="Normal 3 5 3 2 5 3" xfId="42505" xr:uid="{A94D5392-E121-438A-8CFE-A32BA5EFB65C}"/>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3" xfId="14451" xr:uid="{3CD1D080-6420-4F40-8861-7EBA77F26E7C}"/>
    <cellStyle name="Normal 3 5 3 3 2 3 2" xfId="32378" xr:uid="{5D0EDD28-B57F-4648-B623-FBFACAE88BD4}"/>
    <cellStyle name="Normal 3 5 3 3 2 3 3" xfId="44323" xr:uid="{0DAC42A9-D8AA-4394-8981-C0905E536CF6}"/>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4" xfId="13007" xr:uid="{2E4770E2-7C43-4D98-BE79-D0E24F6499DA}"/>
    <cellStyle name="Normal 3 5 3 3 4 2" xfId="30934" xr:uid="{00B19892-7525-419E-96C1-FFD26D929248}"/>
    <cellStyle name="Normal 3 5 3 3 4 3" xfId="42879" xr:uid="{A4CA41BF-C51D-4B3C-8071-6273BB289B76}"/>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3" xfId="13729" xr:uid="{152C9212-20AD-4EC3-983F-8C3741CB73D9}"/>
    <cellStyle name="Normal 3 5 3 4 3 2" xfId="31656" xr:uid="{F67D6904-A07C-454C-8715-35DFBDCF7511}"/>
    <cellStyle name="Normal 3 5 3 4 3 3" xfId="43601" xr:uid="{0AAD94AE-6562-48D1-82AC-94FF3478AF1D}"/>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6" xfId="12285" xr:uid="{105D9C0F-58C7-4E41-8F01-ACA5B0C9C683}"/>
    <cellStyle name="Normal 3 5 3 6 2" xfId="30212" xr:uid="{B60C1E9C-7324-4B76-B440-4D44930075CE}"/>
    <cellStyle name="Normal 3 5 3 6 3" xfId="42157" xr:uid="{E3AA0284-A729-44FB-8E60-D6AFD116C450}"/>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3" xfId="14567" xr:uid="{72737498-6FA9-4935-B253-C8A925E02F04}"/>
    <cellStyle name="Normal 3 5 4 2 2 3 2" xfId="32494" xr:uid="{2D50611C-EE34-4DBE-B0F1-4920FBEFAEC6}"/>
    <cellStyle name="Normal 3 5 4 2 2 3 3" xfId="44439" xr:uid="{3BB1A0AB-DC39-4C66-85CE-8CEC67F5B467}"/>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4" xfId="13123" xr:uid="{0B47AE37-F716-4DC9-B7A3-08E971D003B2}"/>
    <cellStyle name="Normal 3 5 4 2 4 2" xfId="31050" xr:uid="{2DE1DEA0-19E9-4EFA-B690-448FF4147E63}"/>
    <cellStyle name="Normal 3 5 4 2 4 3" xfId="42995" xr:uid="{1460375F-3839-4B8E-9BF4-1E6C8996ACEE}"/>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3" xfId="13845" xr:uid="{D3A0FDB8-7DC5-442A-8CE3-E8E21E59AE8D}"/>
    <cellStyle name="Normal 3 5 4 3 3 2" xfId="31772" xr:uid="{EA38148A-CE76-4722-94B8-50EE58B856C4}"/>
    <cellStyle name="Normal 3 5 4 3 3 3" xfId="43717" xr:uid="{D8E2391D-7CAE-42F9-800E-E9C7ED51A0DB}"/>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5" xfId="12401" xr:uid="{90DC2E57-C2C9-4735-9D23-731547CDAC3A}"/>
    <cellStyle name="Normal 3 5 4 5 2" xfId="30328" xr:uid="{5AC65E19-3106-449D-93BE-573566F02564}"/>
    <cellStyle name="Normal 3 5 4 5 3" xfId="42273" xr:uid="{DDDE3052-DDA8-4D0A-888D-7223199EB359}"/>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3" xfId="14219" xr:uid="{C95B211B-D08A-44A6-83F4-EBDBFA5406D6}"/>
    <cellStyle name="Normal 3 5 5 2 3 2" xfId="32146" xr:uid="{DC436DF5-C0F4-4A0E-A264-22702473B959}"/>
    <cellStyle name="Normal 3 5 5 2 3 3" xfId="44091" xr:uid="{AC5135EE-0A03-4463-B297-26A04E50EA6F}"/>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4" xfId="12775" xr:uid="{1EA23CBF-E479-47A3-AE12-13D397857B91}"/>
    <cellStyle name="Normal 3 5 5 4 2" xfId="30702" xr:uid="{FEE0FFD3-8211-46E6-A031-3802A65BA6AF}"/>
    <cellStyle name="Normal 3 5 5 4 3" xfId="42647" xr:uid="{F0438AE7-3050-48C1-8568-D2B3F9241C07}"/>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3" xfId="13497" xr:uid="{C7D97562-EACA-4E25-B922-E2A4BC32E2C5}"/>
    <cellStyle name="Normal 3 5 6 3 2" xfId="31424" xr:uid="{68AAD004-24C5-4B71-8D03-8C37561408BE}"/>
    <cellStyle name="Normal 3 5 6 3 3" xfId="43369" xr:uid="{A35F0BD9-3C4E-4FED-BF67-BADAEE7A2C21}"/>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8" xfId="12053" xr:uid="{6D10E43C-2A2D-4899-8303-C8C20F0BBEBA}"/>
    <cellStyle name="Normal 3 5 8 2" xfId="29980" xr:uid="{500A53AA-8EC9-4544-9AE5-B0714E3EA2D9}"/>
    <cellStyle name="Normal 3 5 8 3" xfId="41925" xr:uid="{D9D5374B-983D-4C4D-BC18-E2F27F3DA4AB}"/>
    <cellStyle name="Normal 3 5 9" xfId="18012" xr:uid="{594E59BE-8A08-4992-8E69-323071D0EDC1}"/>
    <cellStyle name="Normal 3 6" xfId="148" xr:uid="{00000000-0005-0000-0000-00002D000000}"/>
    <cellStyle name="Normal 3 6 10" xfId="36000" xr:uid="{97EB2ECA-8CAC-41EF-BDAE-FE75D085D2D7}"/>
    <cellStyle name="Normal 3 6 2" xfId="496" xr:uid="{00000000-0005-0000-0000-00002D000000}"/>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3" xfId="14625" xr:uid="{2AE0CFB3-B0BC-48AF-BBB8-E0CA49BE44C6}"/>
    <cellStyle name="Normal 3 6 2 2 2 3 2" xfId="32552" xr:uid="{FFA773A6-4B7F-46E6-A555-8D508B554FFD}"/>
    <cellStyle name="Normal 3 6 2 2 2 3 3" xfId="44497" xr:uid="{472D9E31-6557-48C0-955C-978F9C9F10D8}"/>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4" xfId="13181" xr:uid="{87D02121-EE78-4E84-BAE1-A51E1C1EDC9F}"/>
    <cellStyle name="Normal 3 6 2 2 4 2" xfId="31108" xr:uid="{36282D5A-5A08-4BCA-A65A-2A1B51C4F05E}"/>
    <cellStyle name="Normal 3 6 2 2 4 3" xfId="43053" xr:uid="{83EE3D13-45FA-4678-B69E-8F68AA8A7103}"/>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3" xfId="13903" xr:uid="{78FF8620-054F-4EE1-BB4E-004F89E3292C}"/>
    <cellStyle name="Normal 3 6 2 3 3 2" xfId="31830" xr:uid="{C2B0D9B2-7C10-4FA1-B5F7-DE3B913A22B4}"/>
    <cellStyle name="Normal 3 6 2 3 3 3" xfId="43775" xr:uid="{541700B0-3D53-4895-B352-84F8F6BEAB61}"/>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5" xfId="12459" xr:uid="{9EC74825-B2A4-4E06-A07A-B4DF1C181169}"/>
    <cellStyle name="Normal 3 6 2 5 2" xfId="30386" xr:uid="{E2946707-D07F-4082-B677-441E4EB0BC62}"/>
    <cellStyle name="Normal 3 6 2 5 3" xfId="42331" xr:uid="{0B812782-3978-447D-8D48-534BE67AB47D}"/>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3" xfId="14277" xr:uid="{7FB23CD1-E916-4A07-ABFE-B467501E6858}"/>
    <cellStyle name="Normal 3 6 3 2 3 2" xfId="32204" xr:uid="{81C869FC-B10F-406B-A047-4981E27D43F0}"/>
    <cellStyle name="Normal 3 6 3 2 3 3" xfId="44149" xr:uid="{7B10CC78-4581-47FF-88B7-E7FFE55CF470}"/>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4" xfId="12833" xr:uid="{3D0E7B9C-98BB-41EC-B4B7-5DE80689B1D6}"/>
    <cellStyle name="Normal 3 6 3 4 2" xfId="30760" xr:uid="{2AD23458-92A4-4787-971B-AB5BED026458}"/>
    <cellStyle name="Normal 3 6 3 4 3" xfId="42705" xr:uid="{C3AC4D26-EF0D-4FA2-B528-836E40A68A59}"/>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3" xfId="13555" xr:uid="{584AB13F-AEB8-4D92-B71E-71828ABD067D}"/>
    <cellStyle name="Normal 3 6 4 3 2" xfId="31482" xr:uid="{E96BFB1A-8D1D-445A-8D46-AA23C761DE96}"/>
    <cellStyle name="Normal 3 6 4 3 3" xfId="43427" xr:uid="{9ADC0836-81D5-4FA2-A81B-BC854B840C6E}"/>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6" xfId="12111" xr:uid="{EF6344CB-7D34-42BC-A364-4697B8912ECE}"/>
    <cellStyle name="Normal 3 6 6 2" xfId="30038" xr:uid="{FAA33CE3-3254-4029-9687-027B4B1FFD5C}"/>
    <cellStyle name="Normal 3 6 6 3" xfId="41983" xr:uid="{9C7D586D-39AE-4F20-A13A-47FB7371678F}"/>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2" xfId="612" xr:uid="{00000000-0005-0000-0000-00002D000000}"/>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3" xfId="14741" xr:uid="{C05F109F-4192-4760-ABCC-0E4851A84BDC}"/>
    <cellStyle name="Normal 3 7 2 2 2 3 2" xfId="32668" xr:uid="{C795D01A-91FB-4D35-B868-9A5E07F860E6}"/>
    <cellStyle name="Normal 3 7 2 2 2 3 3" xfId="44613" xr:uid="{19E046CA-4FB6-426A-93EA-415197D89689}"/>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4" xfId="13297" xr:uid="{90B141C7-5F10-4612-95BE-2478CFC1EB33}"/>
    <cellStyle name="Normal 3 7 2 2 4 2" xfId="31224" xr:uid="{FFE78845-22BE-4E44-8C6D-C80484ECADBC}"/>
    <cellStyle name="Normal 3 7 2 2 4 3" xfId="43169" xr:uid="{3E690FD0-A577-47B4-AC7F-0F405115F3A8}"/>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3" xfId="14019" xr:uid="{4D79ABF8-96E1-45F7-AAEC-30D2940F3AE7}"/>
    <cellStyle name="Normal 3 7 2 3 3 2" xfId="31946" xr:uid="{6A06A7ED-76E9-448C-9D5C-0B7EBDDBBE3C}"/>
    <cellStyle name="Normal 3 7 2 3 3 3" xfId="43891" xr:uid="{509E2F2B-A5B9-4851-9303-1AA903B2623A}"/>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5" xfId="12575" xr:uid="{8658BF7F-BD5A-4BCA-B23C-1831E71C84E3}"/>
    <cellStyle name="Normal 3 7 2 5 2" xfId="30502" xr:uid="{CB642908-D093-45DD-BB46-C74D9D3FBF8D}"/>
    <cellStyle name="Normal 3 7 2 5 3" xfId="42447" xr:uid="{775587F3-1350-407C-98AE-256497AE49B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3" xfId="14393" xr:uid="{7AA99D32-32CA-49BD-9327-0F1DC7769602}"/>
    <cellStyle name="Normal 3 7 3 2 3 2" xfId="32320" xr:uid="{E2DAC409-E158-4961-AF6D-CF50C72F4583}"/>
    <cellStyle name="Normal 3 7 3 2 3 3" xfId="44265" xr:uid="{09A48D55-4AEB-491D-B0D1-6C7FF90DC22B}"/>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4" xfId="12949" xr:uid="{463DB6BE-BB97-499C-9F3D-E7A3E6FD95A7}"/>
    <cellStyle name="Normal 3 7 3 4 2" xfId="30876" xr:uid="{C56E5D8A-8A59-4728-9B64-858C361320D3}"/>
    <cellStyle name="Normal 3 7 3 4 3" xfId="42821" xr:uid="{F98A65A3-F0E6-4D15-ADD4-30E2F91C02CE}"/>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3" xfId="13671" xr:uid="{3DD461C2-107A-4EC1-91A2-3BB9173AF888}"/>
    <cellStyle name="Normal 3 7 4 3 2" xfId="31598" xr:uid="{02F21E97-398E-4E53-B9D9-71E5F32EF1BE}"/>
    <cellStyle name="Normal 3 7 4 3 3" xfId="43543" xr:uid="{2AE44567-1E6D-4560-A9CA-CD47D8FD8250}"/>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6" xfId="12227" xr:uid="{2204497C-F77F-4555-B1D6-CF640498EDF6}"/>
    <cellStyle name="Normal 3 7 6 2" xfId="30154" xr:uid="{849B157E-9A3D-4382-8B41-2B9736DDCCB0}"/>
    <cellStyle name="Normal 3 7 6 3" xfId="42099" xr:uid="{D43FB270-1B55-402E-8A60-6BEF41C9F1DD}"/>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3" xfId="14509" xr:uid="{6BAE19AB-91D0-4968-A016-905C18C7BCA4}"/>
    <cellStyle name="Normal 3 8 2 2 3 2" xfId="32436" xr:uid="{323D09C4-A317-4B01-A539-25AB1105DA8B}"/>
    <cellStyle name="Normal 3 8 2 2 3 3" xfId="44381" xr:uid="{B1D74AB8-EA2B-40B9-B1CB-03DFCBE678FD}"/>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4" xfId="13065" xr:uid="{D09F584F-29D8-4269-8031-419BC22C99C1}"/>
    <cellStyle name="Normal 3 8 2 4 2" xfId="30992" xr:uid="{12939065-3EF3-43F2-82F8-5F81DB1FC75E}"/>
    <cellStyle name="Normal 3 8 2 4 3" xfId="42937" xr:uid="{B94EC86D-3356-41EF-9436-BF7FF4518E4A}"/>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3" xfId="13787" xr:uid="{262AB8CD-870B-400E-9900-3973238C46E1}"/>
    <cellStyle name="Normal 3 8 3 3 2" xfId="31714" xr:uid="{7619C863-4746-44CE-93AA-5C340F3AE631}"/>
    <cellStyle name="Normal 3 8 3 3 3" xfId="43659" xr:uid="{8C4D0EC0-3092-4D18-B31C-49EC017CAC67}"/>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5" xfId="12343" xr:uid="{09A389EC-A094-4563-9F6D-AF384ECED25C}"/>
    <cellStyle name="Normal 3 8 5 2" xfId="30270" xr:uid="{5D377EBB-F04B-4C0F-8E6E-C29C22A01C03}"/>
    <cellStyle name="Normal 3 8 5 3" xfId="42215" xr:uid="{0D28B504-9F70-40E5-95D6-552D0D6DB69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3" xfId="14861" xr:uid="{7A43ED30-CFEE-47B0-8E3A-0086E7098BCA}"/>
    <cellStyle name="Normal 3 9 2 2 3 2" xfId="32788" xr:uid="{BA6E2CB2-204A-4550-8C81-34B6BA1709C4}"/>
    <cellStyle name="Normal 3 9 2 2 3 3" xfId="44733" xr:uid="{4F49094F-42BC-4875-8710-E62BE2DD6550}"/>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4" xfId="13417" xr:uid="{5920BA96-446A-4716-BF57-3366FF8D986C}"/>
    <cellStyle name="Normal 3 9 2 4 2" xfId="31344" xr:uid="{5FD787A9-F34F-48FA-9814-8C6A7E014B73}"/>
    <cellStyle name="Normal 3 9 2 4 3" xfId="43289" xr:uid="{49D2F788-1A1B-43DD-A639-43CCB033CA23}"/>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3" xfId="14139" xr:uid="{A20B6C21-CE41-4106-98B4-3532F39E649E}"/>
    <cellStyle name="Normal 3 9 3 3 2" xfId="32066" xr:uid="{73999DB3-CC6E-457C-B44A-EC7B565E6080}"/>
    <cellStyle name="Normal 3 9 3 3 3" xfId="44011" xr:uid="{2B2055BC-E47B-462F-948E-18B575B430EB}"/>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5" xfId="12695" xr:uid="{DE40A339-47C2-4749-9E4A-D2F3000746B9}"/>
    <cellStyle name="Normal 3 9 5 2" xfId="30622" xr:uid="{49792CAC-997E-45B2-A1CC-2EA68039E858}"/>
    <cellStyle name="Normal 3 9 5 3" xfId="42567" xr:uid="{9811E1BC-BBA0-431A-90DA-FF25C8A218DE}"/>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3" xfId="14162" xr:uid="{8C8858F7-0C88-471F-B1A8-A6E833440C89}"/>
    <cellStyle name="Normal 4 10 2 3 2" xfId="32089" xr:uid="{DBCB58BA-5879-41DA-B480-2FCE1EDE4B8A}"/>
    <cellStyle name="Normal 4 10 2 3 3" xfId="44034" xr:uid="{F9266634-FD05-44FE-9133-A9936110E24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4" xfId="12718" xr:uid="{307B1DE8-3BAC-43F9-9D7F-E4FA8529BDDA}"/>
    <cellStyle name="Normal 4 10 4 2" xfId="30645" xr:uid="{A4623773-EC9D-4BFF-825F-BE765BE8716D}"/>
    <cellStyle name="Normal 4 10 4 3" xfId="42590" xr:uid="{C5AA0992-D5C1-49E6-90A1-B292BAD14987}"/>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3" xfId="13440" xr:uid="{C260159A-22FF-476C-991C-A8BFE2CE7426}"/>
    <cellStyle name="Normal 4 11 3 2" xfId="31367" xr:uid="{14A323FA-35F3-4516-A44D-C1579682B0D6}"/>
    <cellStyle name="Normal 4 11 3 3" xfId="43312" xr:uid="{62E173C5-8E59-4F69-8963-FF3E95A6163D}"/>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3" xfId="14884" xr:uid="{B4D52523-F4F1-48DF-BCA1-74C96F1D657F}"/>
    <cellStyle name="Normal 4 12 3 2" xfId="32811" xr:uid="{62EE938B-2AE1-49CA-BB2F-71DAD7004615}"/>
    <cellStyle name="Normal 4 12 3 3" xfId="44756" xr:uid="{7A775ED8-629E-49C8-BA0C-55DED817A027}"/>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3" xfId="14915" xr:uid="{83490FF8-2708-47B5-ADFC-CC866B9E20FF}"/>
    <cellStyle name="Normal 4 13 3 2" xfId="32842" xr:uid="{B13F723B-DD0F-471B-B7F2-7E555E897A85}"/>
    <cellStyle name="Normal 4 13 3 3" xfId="44787" xr:uid="{0EAB2989-7AFE-4555-866E-E54AD0DC4083}"/>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5" xfId="12017" xr:uid="{1A24C34C-8C10-4481-9B1D-6A5BE0864645}"/>
    <cellStyle name="Normal 4 15 2" xfId="29944" xr:uid="{F7F7A87D-BEFE-4182-8C85-C36DCB170C96}"/>
    <cellStyle name="Normal 4 15 3" xfId="41889" xr:uid="{F47820D9-9D76-4864-AC93-05597F848A00}"/>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3" xfId="13443" xr:uid="{9B4F5388-6642-4BE7-8A5E-D26264B43997}"/>
    <cellStyle name="Normal 4 2 10 3 2" xfId="31370" xr:uid="{31529A03-804A-4688-BC29-563D0F1239CB}"/>
    <cellStyle name="Normal 4 2 10 3 3" xfId="43315" xr:uid="{1F604D60-E4D3-4663-8589-D036D6C081E9}"/>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3" xfId="14887" xr:uid="{2F429609-21EE-4FE7-B181-B2C6E8EBA7BF}"/>
    <cellStyle name="Normal 4 2 11 3 2" xfId="32814" xr:uid="{23ED7B7F-F768-40CB-9CBE-D1A87E5C093A}"/>
    <cellStyle name="Normal 4 2 11 3 3" xfId="44759" xr:uid="{7666EE8C-45FD-42FD-A4DD-6B44F969E77A}"/>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3" xfId="14918" xr:uid="{D0C440D9-75D1-4A11-96AC-8F736A87CF64}"/>
    <cellStyle name="Normal 4 2 12 3 2" xfId="32845" xr:uid="{20AB9AFF-41BE-41CC-A997-05092B315501}"/>
    <cellStyle name="Normal 4 2 12 3 3" xfId="44790" xr:uid="{8994EF42-41EA-4DB3-B999-0107F4FABEF8}"/>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4" xfId="11994" xr:uid="{EABF6A96-B1CA-43BC-BA0C-686129720E10}"/>
    <cellStyle name="Normal 4 2 14 2" xfId="29921" xr:uid="{F41CA109-4103-40C2-B652-ED739FB03A4F}"/>
    <cellStyle name="Normal 4 2 14 3" xfId="41866" xr:uid="{B8CC0103-A960-49F7-8E88-7972AA0C65B9}"/>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2" xfId="234" xr:uid="{00000000-0005-0000-0000-000033000000}"/>
    <cellStyle name="Normal 4 2 2 2 2 10" xfId="36086" xr:uid="{29B62E48-3079-4125-979D-C4C781764B98}"/>
    <cellStyle name="Normal 4 2 2 2 2 2" xfId="582" xr:uid="{00000000-0005-0000-0000-000033000000}"/>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6" xfId="12197" xr:uid="{3EA9105A-632F-457A-B4DA-788E62B1B77D}"/>
    <cellStyle name="Normal 4 2 2 2 2 6 2" xfId="30124" xr:uid="{12F8F278-985E-42F8-BDF2-6656E7677A02}"/>
    <cellStyle name="Normal 4 2 2 2 2 6 3" xfId="42069" xr:uid="{01B8CDFB-44AB-492B-A2D9-ACBC779717D8}"/>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2" xfId="698" xr:uid="{00000000-0005-0000-0000-000033000000}"/>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6" xfId="12313" xr:uid="{81E4389E-5779-4233-B528-9942374A7956}"/>
    <cellStyle name="Normal 4 2 2 2 3 6 2" xfId="30240" xr:uid="{ABF8D751-59B0-40CD-A71E-EA72E55D0814}"/>
    <cellStyle name="Normal 4 2 2 2 3 6 3" xfId="42185" xr:uid="{74D02270-FB68-4A14-8155-E4B063FB10F6}"/>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5" xfId="12429" xr:uid="{0DB41ED6-5145-4F4A-8802-9B74F04C2D44}"/>
    <cellStyle name="Normal 4 2 2 2 4 5 2" xfId="30356" xr:uid="{46390642-0C6B-47EE-9402-8D3F1AC16B12}"/>
    <cellStyle name="Normal 4 2 2 2 4 5 3" xfId="42301" xr:uid="{80C7838A-1D9D-4264-9CB9-F1D083161ED7}"/>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4" xfId="12803" xr:uid="{6CF5C6CA-C2F1-4702-B617-5B6C2D4F4ED2}"/>
    <cellStyle name="Normal 4 2 2 2 5 4 2" xfId="30730" xr:uid="{D44139AC-4677-40E2-90ED-B7B68DCFDE68}"/>
    <cellStyle name="Normal 4 2 2 2 5 4 3" xfId="42675" xr:uid="{DAC2199A-33DE-40E2-9EB7-5574707E1CFC}"/>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3" xfId="13525" xr:uid="{9D88BD55-D697-4F05-8DF0-9F50BED15B5B}"/>
    <cellStyle name="Normal 4 2 2 2 6 3 2" xfId="31452" xr:uid="{FDDF9066-94B6-44EE-98A4-C6289B9950F5}"/>
    <cellStyle name="Normal 4 2 2 2 6 3 3" xfId="43397" xr:uid="{F7B35978-CB6D-4C59-ABE1-9B16715CF67D}"/>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8" xfId="12081" xr:uid="{1F6894FC-60EC-44ED-9C7E-228519D9FB73}"/>
    <cellStyle name="Normal 4 2 2 2 8 2" xfId="30008" xr:uid="{D6640ED7-2AE4-4DB3-BCAA-036F2BEDB325}"/>
    <cellStyle name="Normal 4 2 2 2 8 3" xfId="41953" xr:uid="{F55A642A-6501-4BC6-AA83-90DC5883BCC8}"/>
    <cellStyle name="Normal 4 2 2 2 9" xfId="18040" xr:uid="{030330A4-8219-470F-9BDC-58084BCD86D9}"/>
    <cellStyle name="Normal 4 2 2 3" xfId="176" xr:uid="{00000000-0005-0000-0000-000033000000}"/>
    <cellStyle name="Normal 4 2 2 3 10" xfId="36028" xr:uid="{97A1878F-7BFC-4E0C-8877-A8CAF401908E}"/>
    <cellStyle name="Normal 4 2 2 3 2" xfId="524" xr:uid="{00000000-0005-0000-0000-00003300000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5" xfId="12487" xr:uid="{F28EDB8E-FF14-4A25-B127-DF5298377473}"/>
    <cellStyle name="Normal 4 2 2 3 2 5 2" xfId="30414" xr:uid="{6CB2658F-CD69-4BCE-B6D3-9125C94022E0}"/>
    <cellStyle name="Normal 4 2 2 3 2 5 3" xfId="42359" xr:uid="{7E967F1C-AF52-4DDB-A9EE-B3DC328324EC}"/>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4" xfId="12861" xr:uid="{A6DC64A3-F5EB-4D28-97A5-54062CE15108}"/>
    <cellStyle name="Normal 4 2 2 3 3 4 2" xfId="30788" xr:uid="{BCE4D8D9-D913-4FFD-A529-D2757FA5FC64}"/>
    <cellStyle name="Normal 4 2 2 3 3 4 3" xfId="42733" xr:uid="{CFF24F01-5CFB-491C-9FB8-4AAF1566B7A9}"/>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3" xfId="13583" xr:uid="{DD9BF8F1-95A3-4D01-ACC4-B5E62A1D39F2}"/>
    <cellStyle name="Normal 4 2 2 3 4 3 2" xfId="31510" xr:uid="{E8210EB5-BEBE-43ED-96EB-0E4984FCC59C}"/>
    <cellStyle name="Normal 4 2 2 3 4 3 3" xfId="43455" xr:uid="{E186C5D3-1A18-4254-BD19-0C4F506C3505}"/>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6" xfId="12139" xr:uid="{DB635AE8-DF4C-4CA6-BA26-66FA1EBA59C1}"/>
    <cellStyle name="Normal 4 2 2 3 6 2" xfId="30066" xr:uid="{4F4E79E1-68A8-41B0-BDDE-C92B7D77E242}"/>
    <cellStyle name="Normal 4 2 2 3 6 3" xfId="42011" xr:uid="{AA3067AC-1BC6-457E-8CB6-F4AE05D6BCEC}"/>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2" xfId="640" xr:uid="{00000000-0005-0000-0000-000033000000}"/>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5" xfId="12603" xr:uid="{AA44E111-5323-4EBE-A35D-C0A8CC4E07C6}"/>
    <cellStyle name="Normal 4 2 2 4 2 5 2" xfId="30530" xr:uid="{5F33E176-3615-4742-A2D5-7FC514464344}"/>
    <cellStyle name="Normal 4 2 2 4 2 5 3" xfId="42475" xr:uid="{9778176E-EC56-4D3B-89E5-2BA9D70FD81B}"/>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3" xfId="13699" xr:uid="{D4A4D6E9-1B54-4D9E-9475-390F87C37314}"/>
    <cellStyle name="Normal 4 2 2 4 4 3 2" xfId="31626" xr:uid="{5DD2617C-35C6-45A8-880E-C2D9615AE301}"/>
    <cellStyle name="Normal 4 2 2 4 4 3 3" xfId="43571" xr:uid="{D866200F-F69B-4344-B49E-13DBC8134ABF}"/>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6" xfId="12255" xr:uid="{CD96D77A-8124-4701-852B-954ACB3B38B0}"/>
    <cellStyle name="Normal 4 2 2 4 6 2" xfId="30182" xr:uid="{3AE12547-5832-4EF9-85F5-1C769132CBDF}"/>
    <cellStyle name="Normal 4 2 2 4 6 3" xfId="42127" xr:uid="{6F5F0838-17C9-41AF-9A75-C6AC54B18E1D}"/>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4" xfId="13093" xr:uid="{0FA66A2A-33A4-41AC-BECC-8F8F114039C9}"/>
    <cellStyle name="Normal 4 2 2 5 2 4 2" xfId="31020" xr:uid="{DA24D4C2-83F6-4B2A-8AA5-334DA33D8296}"/>
    <cellStyle name="Normal 4 2 2 5 2 4 3" xfId="42965" xr:uid="{A5462DB9-E269-4ECA-A0FA-1156AE8BCE24}"/>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5" xfId="12371" xr:uid="{6A1A3603-C472-46D6-B6B0-42BDD43F9172}"/>
    <cellStyle name="Normal 4 2 2 5 5 2" xfId="30298" xr:uid="{21E558F3-52F0-4BB1-B302-4ED63C632B08}"/>
    <cellStyle name="Normal 4 2 2 5 5 3" xfId="42243" xr:uid="{B9D7FEE8-12C5-46B7-AE0D-5A33C1E1D71E}"/>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3" xfId="14189" xr:uid="{DED3DC23-A4D2-4F8B-9313-C62E0F450E14}"/>
    <cellStyle name="Normal 4 2 2 6 2 3 2" xfId="32116" xr:uid="{8A35EC27-71A9-4AD6-A65E-3CAFCA7A5649}"/>
    <cellStyle name="Normal 4 2 2 6 2 3 3" xfId="44061" xr:uid="{C4B685D5-4BD8-4333-9E06-D95374C80EDC}"/>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4" xfId="12745" xr:uid="{49EDC134-913A-4790-BF07-614FFBB96847}"/>
    <cellStyle name="Normal 4 2 2 6 4 2" xfId="30672" xr:uid="{592B1A8A-ED22-4760-83DD-8BF1F6754240}"/>
    <cellStyle name="Normal 4 2 2 6 4 3" xfId="42617" xr:uid="{40376BD5-9361-429F-B0F7-4E446B3152EF}"/>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3" xfId="13467" xr:uid="{441D3FD8-6B68-4DB7-8AE0-A86A9C5E67F2}"/>
    <cellStyle name="Normal 4 2 2 7 3 2" xfId="31394" xr:uid="{58CD3EF0-2375-4CFC-869F-6158363EC956}"/>
    <cellStyle name="Normal 4 2 2 7 3 3" xfId="43339" xr:uid="{1D75A961-669C-4C79-BA46-2BAFC2D5A156}"/>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3" xfId="14911" xr:uid="{9823E012-256F-4411-B93B-4FC6A519455B}"/>
    <cellStyle name="Normal 4 2 2 8 3 2" xfId="32838" xr:uid="{1C408343-B0C5-4B65-AED6-2E2A4D1A9CE4}"/>
    <cellStyle name="Normal 4 2 2 8 3 3" xfId="44783" xr:uid="{0A9F4BE4-D5E0-4773-821B-DF9B37C885C5}"/>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2" xfId="262" xr:uid="{00000000-0005-0000-0000-00000A000000}"/>
    <cellStyle name="Normal 4 2 3 2 2 10" xfId="36114" xr:uid="{4773577C-DBD4-4B32-B787-CD5143DC3608}"/>
    <cellStyle name="Normal 4 2 3 2 2 2" xfId="610" xr:uid="{00000000-0005-0000-0000-00000A000000}"/>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6" xfId="12225" xr:uid="{25932035-28AD-468D-942D-7B8A6A923C76}"/>
    <cellStyle name="Normal 4 2 3 2 2 6 2" xfId="30152" xr:uid="{BD669CB7-3995-4CA5-8D52-4596CC275465}"/>
    <cellStyle name="Normal 4 2 3 2 2 6 3" xfId="42097" xr:uid="{7A929051-0DC5-4C48-BC5A-503896240731}"/>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2" xfId="726" xr:uid="{00000000-0005-0000-0000-00000A000000}"/>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6" xfId="12341" xr:uid="{41EF753E-0A49-42F3-922F-9C6428835871}"/>
    <cellStyle name="Normal 4 2 3 2 3 6 2" xfId="30268" xr:uid="{F9559594-94A0-432B-9A51-B07286E959C6}"/>
    <cellStyle name="Normal 4 2 3 2 3 6 3" xfId="42213" xr:uid="{59B407F3-2BCF-4DCB-9ACB-63ED9229151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5" xfId="12457" xr:uid="{A09E80D3-9715-450B-B079-B35C3D9BE6DE}"/>
    <cellStyle name="Normal 4 2 3 2 4 5 2" xfId="30384" xr:uid="{60735702-14B8-46D2-ABE4-2D03F752C5FD}"/>
    <cellStyle name="Normal 4 2 3 2 4 5 3" xfId="42329" xr:uid="{7E4F481C-D683-445F-8CAC-513D4999706D}"/>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4" xfId="12831" xr:uid="{5916B9F7-CE4C-4B1C-9AF0-51A14F5C78BD}"/>
    <cellStyle name="Normal 4 2 3 2 5 4 2" xfId="30758" xr:uid="{CCDD5FA8-040D-4D96-AEB8-04CCCD49D87E}"/>
    <cellStyle name="Normal 4 2 3 2 5 4 3" xfId="42703" xr:uid="{5A16A8D6-669A-4309-9B98-657DC7A209A4}"/>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3" xfId="13553" xr:uid="{265A816D-6E83-464C-BBE0-D0BA1E4B9EB7}"/>
    <cellStyle name="Normal 4 2 3 2 6 3 2" xfId="31480" xr:uid="{112F5651-5400-44FA-8342-3844FD98CAF7}"/>
    <cellStyle name="Normal 4 2 3 2 6 3 3" xfId="43425" xr:uid="{4BC187A3-C270-421D-9FEB-E04F513FF72A}"/>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8" xfId="12109" xr:uid="{AE62194E-590D-4A61-ADD9-90D9F2D68317}"/>
    <cellStyle name="Normal 4 2 3 2 8 2" xfId="30036" xr:uid="{A6566FD4-AE3E-4AD7-9607-B7BDDD61460D}"/>
    <cellStyle name="Normal 4 2 3 2 8 3" xfId="41981" xr:uid="{13520414-101A-47FD-AECD-95C4DA0F1F7C}"/>
    <cellStyle name="Normal 4 2 3 2 9" xfId="18068" xr:uid="{90B5F6A8-C699-4F4D-BCCD-C9504D0EB34F}"/>
    <cellStyle name="Normal 4 2 3 3" xfId="204" xr:uid="{00000000-0005-0000-0000-00000A000000}"/>
    <cellStyle name="Normal 4 2 3 3 10" xfId="36056" xr:uid="{3B2F4604-2B49-441F-997F-F0724C5CDF0F}"/>
    <cellStyle name="Normal 4 2 3 3 2" xfId="552" xr:uid="{00000000-0005-0000-0000-00000A000000}"/>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4" xfId="12889" xr:uid="{761F5ADC-75B1-4CE5-895D-DB6B60754102}"/>
    <cellStyle name="Normal 4 2 3 3 3 4 2" xfId="30816" xr:uid="{533E758A-10E2-4C1D-A94E-F25852FD6828}"/>
    <cellStyle name="Normal 4 2 3 3 3 4 3" xfId="42761" xr:uid="{CEAF86A3-AC58-4D2A-9F47-708561289B38}"/>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3" xfId="13611" xr:uid="{C0214C08-CBC4-4B4D-8F27-8D05FFCE0C37}"/>
    <cellStyle name="Normal 4 2 3 3 4 3 2" xfId="31538" xr:uid="{4A9B30A2-105D-4475-B38F-29ABE889114A}"/>
    <cellStyle name="Normal 4 2 3 3 4 3 3" xfId="43483" xr:uid="{323B0368-BCDF-4E63-B4B7-5F920C48CF66}"/>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6" xfId="12167" xr:uid="{32613395-6800-4C3B-B9C3-545782EDFB07}"/>
    <cellStyle name="Normal 4 2 3 3 6 2" xfId="30094" xr:uid="{1662C14D-4BFE-4F9D-BD87-C04B46079FFB}"/>
    <cellStyle name="Normal 4 2 3 3 6 3" xfId="42039" xr:uid="{02696EE8-D71E-4D6B-B386-E1084F4C05CB}"/>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2" xfId="668" xr:uid="{00000000-0005-0000-0000-00000A000000}"/>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5" xfId="12631" xr:uid="{64848FAD-9D32-47EF-ADC2-30B218451609}"/>
    <cellStyle name="Normal 4 2 3 4 2 5 2" xfId="30558" xr:uid="{129D8562-7D36-4525-AE04-981FBDD81A53}"/>
    <cellStyle name="Normal 4 2 3 4 2 5 3" xfId="42503" xr:uid="{3BACA3E7-70F7-4523-B363-AD63A7A400CB}"/>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4" xfId="13005" xr:uid="{D7BF9841-B96A-4A64-85BC-A9B02B1591F5}"/>
    <cellStyle name="Normal 4 2 3 4 3 4 2" xfId="30932" xr:uid="{FAE86B98-3A4D-40E4-B128-79FD09E13547}"/>
    <cellStyle name="Normal 4 2 3 4 3 4 3" xfId="42877" xr:uid="{9E3DC287-CE0B-41B6-A68F-A492CC733550}"/>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3" xfId="13727" xr:uid="{486A174C-A43D-4C7C-807A-E6730A0EDBFB}"/>
    <cellStyle name="Normal 4 2 3 4 4 3 2" xfId="31654" xr:uid="{CB10FE32-1BA3-400E-9EA3-E5F392948B3D}"/>
    <cellStyle name="Normal 4 2 3 4 4 3 3" xfId="43599" xr:uid="{00F8BE93-7A2F-4C9B-A1F8-60CC36E1CE64}"/>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6" xfId="12283" xr:uid="{5D88D35F-5A76-4F4F-8133-1E5ABCFDFB32}"/>
    <cellStyle name="Normal 4 2 3 4 6 2" xfId="30210" xr:uid="{C163AFD0-E63A-4D47-B0F2-D6DF46AFF6FA}"/>
    <cellStyle name="Normal 4 2 3 4 6 3" xfId="42155" xr:uid="{39CFBF1B-0F83-4285-A264-9232977DFE69}"/>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4" xfId="13121" xr:uid="{5EA5F947-4068-46A0-A3EC-18A96D8FD8ED}"/>
    <cellStyle name="Normal 4 2 3 5 2 4 2" xfId="31048" xr:uid="{8A344BDC-E9D7-487E-A4BF-5CC2485B438D}"/>
    <cellStyle name="Normal 4 2 3 5 2 4 3" xfId="42993" xr:uid="{2FC37089-CF8D-47C3-8AA3-962D16A1B7C6}"/>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3" xfId="13843" xr:uid="{99754A97-9D98-4DA4-8A96-FEB75572CE0F}"/>
    <cellStyle name="Normal 4 2 3 5 3 3 2" xfId="31770" xr:uid="{801E5962-00A1-4C08-B81F-C6C50FA4AD23}"/>
    <cellStyle name="Normal 4 2 3 5 3 3 3" xfId="43715" xr:uid="{554E76E0-2E87-4122-8125-933250946C6F}"/>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5" xfId="12399" xr:uid="{9CD929AF-594B-4607-A434-86A195D47C1E}"/>
    <cellStyle name="Normal 4 2 3 5 5 2" xfId="30326" xr:uid="{1299C6D0-9AA2-487E-B804-EB52D5FF1143}"/>
    <cellStyle name="Normal 4 2 3 5 5 3" xfId="42271" xr:uid="{59E00637-9B5C-4F6E-911B-22149D348380}"/>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3" xfId="14217" xr:uid="{BDF0E7D1-3FDC-436C-9419-6D87FB08FC9C}"/>
    <cellStyle name="Normal 4 2 3 6 2 3 2" xfId="32144" xr:uid="{0B4E4484-C3EF-4AB3-95E5-E86E95E4160E}"/>
    <cellStyle name="Normal 4 2 3 6 2 3 3" xfId="44089" xr:uid="{F23E4E2B-FB02-498F-8FD3-A79C6CE79CC4}"/>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4" xfId="12773" xr:uid="{8DE28AC8-8F32-4E52-881B-D227FC6076C0}"/>
    <cellStyle name="Normal 4 2 3 6 4 2" xfId="30700" xr:uid="{DEFEF6BA-43FA-4B3D-8065-D713C0EDDDED}"/>
    <cellStyle name="Normal 4 2 3 6 4 3" xfId="42645" xr:uid="{52D64EEE-91E1-44D7-910C-46A5854094DE}"/>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3" xfId="13495" xr:uid="{D2DEF6A3-35BE-48A7-AEAA-A10050799820}"/>
    <cellStyle name="Normal 4 2 3 7 3 2" xfId="31422" xr:uid="{1E0948FB-30CE-4457-B5A5-38FCC8BD7F51}"/>
    <cellStyle name="Normal 4 2 3 7 3 3" xfId="43367" xr:uid="{6142C16D-62D7-40EF-B4D0-1E25B50C2F32}"/>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9" xfId="12051" xr:uid="{421A8DB9-6AFF-4657-AE53-43E4AB60D232}"/>
    <cellStyle name="Normal 4 2 3 9 2" xfId="29978" xr:uid="{8A018DE1-6341-4319-80D4-01D696C74D36}"/>
    <cellStyle name="Normal 4 2 3 9 3" xfId="41923" xr:uid="{B3D4B8EE-E050-4B70-9A7C-48717298A882}"/>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2" xfId="210" xr:uid="{00000000-0005-0000-0000-000032000000}"/>
    <cellStyle name="Normal 4 2 4 2 10" xfId="36062" xr:uid="{3F32DD82-7B80-4F7C-83B1-BFA4CD47C642}"/>
    <cellStyle name="Normal 4 2 4 2 2" xfId="558" xr:uid="{00000000-0005-0000-0000-000032000000}"/>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5" xfId="12521" xr:uid="{82E1AC9B-8913-42FF-8697-F0BD5B16A1EE}"/>
    <cellStyle name="Normal 4 2 4 2 2 5 2" xfId="30448" xr:uid="{DD0508CD-7296-4F92-80C0-A7CC94145BD3}"/>
    <cellStyle name="Normal 4 2 4 2 2 5 3" xfId="42393" xr:uid="{5CA675FE-F31D-452D-90D0-4317933FD04F}"/>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3" xfId="13617" xr:uid="{C18BA737-BF5D-41B4-8055-BAEBD3C9E8EB}"/>
    <cellStyle name="Normal 4 2 4 2 4 3 2" xfId="31544" xr:uid="{C02F39CC-CEE8-482D-9603-08C524AAB198}"/>
    <cellStyle name="Normal 4 2 4 2 4 3 3" xfId="43489" xr:uid="{A147FE1A-8C01-427F-AD16-0F1D312D14C3}"/>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6" xfId="12173" xr:uid="{4B933A63-653B-4D06-9490-EEE60FA827E0}"/>
    <cellStyle name="Normal 4 2 4 2 6 2" xfId="30100" xr:uid="{243077E6-DEFF-4682-A14F-45218334911C}"/>
    <cellStyle name="Normal 4 2 4 2 6 3" xfId="42045" xr:uid="{B4680773-028E-4AE3-9F89-49EE606FC77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2" xfId="674" xr:uid="{00000000-0005-0000-0000-000032000000}"/>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5" xfId="12637" xr:uid="{715DF3B8-F8AA-4FC4-B907-891427BA2C3A}"/>
    <cellStyle name="Normal 4 2 4 3 2 5 2" xfId="30564" xr:uid="{5435AB8B-87FD-4D53-BC19-AED905C6E97A}"/>
    <cellStyle name="Normal 4 2 4 3 2 5 3" xfId="42509" xr:uid="{8CC5A40D-4742-4CA3-AC27-982CE5DA1D2A}"/>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4" xfId="13011" xr:uid="{D563E962-594A-4AAE-9719-600FC10FBBA3}"/>
    <cellStyle name="Normal 4 2 4 3 3 4 2" xfId="30938" xr:uid="{D5D7C8A2-810D-4915-9EE9-1373CBEA977A}"/>
    <cellStyle name="Normal 4 2 4 3 3 4 3" xfId="42883" xr:uid="{03519BC5-DD6B-4045-AF82-7233A56AFACD}"/>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3" xfId="13733" xr:uid="{73283DE6-DB26-427E-9DF9-44E87A6C9B7B}"/>
    <cellStyle name="Normal 4 2 4 3 4 3 2" xfId="31660" xr:uid="{3F65448B-B59F-4F12-9EF9-CC85C2B4B716}"/>
    <cellStyle name="Normal 4 2 4 3 4 3 3" xfId="43605" xr:uid="{B340ED87-EFC4-4EF5-BC50-23CCE5991C8B}"/>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6" xfId="12289" xr:uid="{B803896C-A8B6-4D17-963C-81ECD7238DF5}"/>
    <cellStyle name="Normal 4 2 4 3 6 2" xfId="30216" xr:uid="{F4C5BCD5-C444-46AE-8C0D-79ADC90F3703}"/>
    <cellStyle name="Normal 4 2 4 3 6 3" xfId="42161" xr:uid="{9DF0AD77-DA44-48C7-9151-D517732BE094}"/>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4" xfId="13127" xr:uid="{319A3CC8-EAC9-4A79-B72B-3DCA849E9621}"/>
    <cellStyle name="Normal 4 2 4 4 2 4 2" xfId="31054" xr:uid="{167DA77A-ED26-431E-97CA-87F090D79CB7}"/>
    <cellStyle name="Normal 4 2 4 4 2 4 3" xfId="42999" xr:uid="{1B8D7F45-A624-4CD9-A284-A41E9B29BD1D}"/>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3" xfId="13849" xr:uid="{6A9140AA-F3A3-417A-9EA7-EF581229E279}"/>
    <cellStyle name="Normal 4 2 4 4 3 3 2" xfId="31776" xr:uid="{E3A884A2-47C9-4C2E-9BAB-2FE52088FDF8}"/>
    <cellStyle name="Normal 4 2 4 4 3 3 3" xfId="43721" xr:uid="{64C950FD-607F-4703-A500-210A2BB55B30}"/>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5" xfId="12405" xr:uid="{A97BDB7E-C6F1-47C4-B4C3-70648159960E}"/>
    <cellStyle name="Normal 4 2 4 4 5 2" xfId="30332" xr:uid="{5D84C927-6B45-4EC1-845D-84183667EE7B}"/>
    <cellStyle name="Normal 4 2 4 4 5 3" xfId="42277" xr:uid="{980FEC5B-9FAB-48A5-8BC7-E3D5A42AEBA8}"/>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3" xfId="14223" xr:uid="{162F717B-030A-4986-864C-6554EC7CAE26}"/>
    <cellStyle name="Normal 4 2 4 5 2 3 2" xfId="32150" xr:uid="{A3262298-C880-40FA-8B61-13BABDB9CA87}"/>
    <cellStyle name="Normal 4 2 4 5 2 3 3" xfId="44095" xr:uid="{39679C3D-2CAD-45C8-A554-966DF118152B}"/>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4" xfId="12779" xr:uid="{A7920F86-A3E9-4808-92E9-FA7B77983C43}"/>
    <cellStyle name="Normal 4 2 4 5 4 2" xfId="30706" xr:uid="{42CD71B5-C695-4DD4-9E4B-2DB4AC44EDB3}"/>
    <cellStyle name="Normal 4 2 4 5 4 3" xfId="42651" xr:uid="{6E7A2009-5BE1-486E-A461-5820AC450436}"/>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3" xfId="13501" xr:uid="{A9F59E40-7DAA-4DB8-B178-54A12A339DED}"/>
    <cellStyle name="Normal 4 2 4 6 3 2" xfId="31428" xr:uid="{D6049DCD-70B7-4539-82E0-FA8D84826648}"/>
    <cellStyle name="Normal 4 2 4 6 3 3" xfId="43373" xr:uid="{A4727058-FC4F-442D-A3AA-E1B0330AD5DC}"/>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8" xfId="12057" xr:uid="{51CE44AC-E441-4EA3-8969-572C21830E4E}"/>
    <cellStyle name="Normal 4 2 4 8 2" xfId="29984" xr:uid="{5919054A-63E9-452C-9974-8C7E4887A44D}"/>
    <cellStyle name="Normal 4 2 4 8 3" xfId="41929" xr:uid="{EA4D0414-5EE4-4522-B18F-E4EA717D153F}"/>
    <cellStyle name="Normal 4 2 4 9" xfId="18016" xr:uid="{56A2C82B-FDD8-43CB-8E48-31682EF1D088}"/>
    <cellStyle name="Normal 4 2 5" xfId="152" xr:uid="{00000000-0005-0000-0000-000032000000}"/>
    <cellStyle name="Normal 4 2 5 10" xfId="36004" xr:uid="{73B8EAE2-B1D4-4E1E-ABE2-EE019789790C}"/>
    <cellStyle name="Normal 4 2 5 2" xfId="500" xr:uid="{00000000-0005-0000-0000-000032000000}"/>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4" xfId="13185" xr:uid="{9A3F26ED-97CC-4114-8C71-7D61824E8E42}"/>
    <cellStyle name="Normal 4 2 5 2 2 4 2" xfId="31112" xr:uid="{1472B7C3-A05E-438D-A71A-B2588C68644A}"/>
    <cellStyle name="Normal 4 2 5 2 2 4 3" xfId="43057" xr:uid="{05D63B6D-45CE-4A9E-BA28-69EB551DB490}"/>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3" xfId="13907" xr:uid="{30DF5B86-60F7-4EA1-984A-4C89FFF53D8B}"/>
    <cellStyle name="Normal 4 2 5 2 3 3 2" xfId="31834" xr:uid="{7B71B62E-5CE4-41DE-9413-46910F754A55}"/>
    <cellStyle name="Normal 4 2 5 2 3 3 3" xfId="43779" xr:uid="{4EE09B8B-DDE6-408E-9909-8732EB306AC6}"/>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5" xfId="12463" xr:uid="{D129D722-429B-47D5-81B4-4E927B84BD26}"/>
    <cellStyle name="Normal 4 2 5 2 5 2" xfId="30390" xr:uid="{F89DE408-0FAF-4298-B97C-65AEF6A2360D}"/>
    <cellStyle name="Normal 4 2 5 2 5 3" xfId="42335" xr:uid="{ACBF9469-E5E7-4021-B1B9-A628A0A9E6C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3" xfId="14281" xr:uid="{7F46B3E1-4B71-425A-BD2A-358DD509495B}"/>
    <cellStyle name="Normal 4 2 5 3 2 3 2" xfId="32208" xr:uid="{B88AD452-6675-4A0F-B247-CA6DE77FB4C3}"/>
    <cellStyle name="Normal 4 2 5 3 2 3 3" xfId="44153" xr:uid="{D78E99AD-71EB-4012-985B-1B00AFCF2AB4}"/>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4" xfId="12837" xr:uid="{EEBDEE87-2790-496E-A466-2D353F92A1A9}"/>
    <cellStyle name="Normal 4 2 5 3 4 2" xfId="30764" xr:uid="{B030F024-F9C4-470B-9D38-3BEE403E21FA}"/>
    <cellStyle name="Normal 4 2 5 3 4 3" xfId="42709" xr:uid="{74DCE84F-B654-4E0E-8EE7-13C918C25070}"/>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3" xfId="13559" xr:uid="{8F586211-6426-4542-9874-03E6BD6C72D5}"/>
    <cellStyle name="Normal 4 2 5 4 3 2" xfId="31486" xr:uid="{158CDCA0-AB72-4235-A5B5-8F3830EC43B1}"/>
    <cellStyle name="Normal 4 2 5 4 3 3" xfId="43431" xr:uid="{7DD9FBF0-E585-4151-865B-4D363DE2F5EC}"/>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6" xfId="12115" xr:uid="{2AB5DCB7-42F1-487B-90B0-F716956EFC11}"/>
    <cellStyle name="Normal 4 2 5 6 2" xfId="30042" xr:uid="{D3D462DC-09DB-42CE-BD28-2D7673C26227}"/>
    <cellStyle name="Normal 4 2 5 6 3" xfId="41987" xr:uid="{D5BD39A2-12EC-4563-89F5-004B5C10EFFF}"/>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2" xfId="616" xr:uid="{00000000-0005-0000-0000-000032000000}"/>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4" xfId="13301" xr:uid="{36D37184-C5DB-4516-A362-905C5323E88A}"/>
    <cellStyle name="Normal 4 2 6 2 2 4 2" xfId="31228" xr:uid="{5C6A5201-4B71-4A0E-B5D4-12E04946E474}"/>
    <cellStyle name="Normal 4 2 6 2 2 4 3" xfId="43173" xr:uid="{883C6AA0-D2C3-4AA5-8BDD-1BAA6F633B1C}"/>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3" xfId="14023" xr:uid="{A9857B02-D233-449E-A2E6-B73D706B13BA}"/>
    <cellStyle name="Normal 4 2 6 2 3 3 2" xfId="31950" xr:uid="{E5AE464D-F4A7-4779-8BBB-7F67F91792BC}"/>
    <cellStyle name="Normal 4 2 6 2 3 3 3" xfId="43895" xr:uid="{C60F51ED-35F6-48E3-97C4-B09D351D0A2F}"/>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5" xfId="12579" xr:uid="{351235E6-5428-4A59-9EE6-CDB5272ABAD9}"/>
    <cellStyle name="Normal 4 2 6 2 5 2" xfId="30506" xr:uid="{458DA9C1-6182-4106-AC61-00734A23D3D3}"/>
    <cellStyle name="Normal 4 2 6 2 5 3" xfId="42451" xr:uid="{8181DD53-EA16-4369-AACE-2E87880FF930}"/>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3" xfId="14397" xr:uid="{A5333B07-2E26-4394-BFBD-C6BC3F1FFBF6}"/>
    <cellStyle name="Normal 4 2 6 3 2 3 2" xfId="32324" xr:uid="{FEFE6B00-2695-4D9F-8579-A15CA5C45B00}"/>
    <cellStyle name="Normal 4 2 6 3 2 3 3" xfId="44269" xr:uid="{9F64E61E-BBBB-4C9D-999C-FD6F3308ABFE}"/>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4" xfId="12953" xr:uid="{43B6A361-E2F9-450B-AAF4-94E4E64CE98D}"/>
    <cellStyle name="Normal 4 2 6 3 4 2" xfId="30880" xr:uid="{858CFC5B-E047-4049-A586-C45526738F6F}"/>
    <cellStyle name="Normal 4 2 6 3 4 3" xfId="42825" xr:uid="{A6EF9145-C076-4A33-80C1-FA3DC04D3A7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3" xfId="13675" xr:uid="{17909F3B-951E-418E-B574-8E61C7A7D0F3}"/>
    <cellStyle name="Normal 4 2 6 4 3 2" xfId="31602" xr:uid="{1BF54913-3CD4-4365-826B-7BFEBC08948B}"/>
    <cellStyle name="Normal 4 2 6 4 3 3" xfId="43547" xr:uid="{BAEB5EF6-567D-4648-AAB7-FED3D5C62203}"/>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6" xfId="12231" xr:uid="{7F053ABD-279D-4AF1-864F-0654A4CC5542}"/>
    <cellStyle name="Normal 4 2 6 6 2" xfId="30158" xr:uid="{A4519284-CD33-4865-B0AF-D85C2D9ACDE1}"/>
    <cellStyle name="Normal 4 2 6 6 3" xfId="42103" xr:uid="{775B41B9-35D7-4C91-A758-466E5B0726E0}"/>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3" xfId="14513" xr:uid="{C7A5B1D4-9279-4FD6-A1CB-EC897F7C0B13}"/>
    <cellStyle name="Normal 4 2 7 2 2 3 2" xfId="32440" xr:uid="{A5346AF3-8141-4359-8E78-327A4B678AA0}"/>
    <cellStyle name="Normal 4 2 7 2 2 3 3" xfId="44385" xr:uid="{3411C1C9-B35B-41D4-B48B-DC26C41D09B2}"/>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4" xfId="13069" xr:uid="{49294F2D-27D9-4FFF-A73F-FF5B4F6BB510}"/>
    <cellStyle name="Normal 4 2 7 2 4 2" xfId="30996" xr:uid="{F7715F49-AA50-43EF-9483-62D9690B9F5C}"/>
    <cellStyle name="Normal 4 2 7 2 4 3" xfId="42941" xr:uid="{539E15B7-59F7-4C51-BC1F-AEE13F615DEF}"/>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3" xfId="13791" xr:uid="{430F6DDD-E1C5-4856-B964-F5179156B290}"/>
    <cellStyle name="Normal 4 2 7 3 3 2" xfId="31718" xr:uid="{8CAE6D5D-319F-40BB-879C-864FBFABC585}"/>
    <cellStyle name="Normal 4 2 7 3 3 3" xfId="43663" xr:uid="{09E15D52-00FB-4D83-A1D2-A0E9EA60EAE9}"/>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5" xfId="12347" xr:uid="{3C3BEFA1-ADFA-410B-A605-DEC038A0D7B2}"/>
    <cellStyle name="Normal 4 2 7 5 2" xfId="30274" xr:uid="{C656CBF8-0E98-428C-B757-A56D033C0C07}"/>
    <cellStyle name="Normal 4 2 7 5 3" xfId="42219" xr:uid="{B7E9C575-06F9-4997-9E95-51217E8EE6E1}"/>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3" xfId="14862" xr:uid="{B885A369-F8DC-4773-BAF2-9D0B6BA13591}"/>
    <cellStyle name="Normal 4 2 8 2 2 3 2" xfId="32789" xr:uid="{03BAC79C-1110-460B-8117-1A145BEA5A74}"/>
    <cellStyle name="Normal 4 2 8 2 2 3 3" xfId="44734" xr:uid="{8E7FD3CA-DB37-401B-A043-9212CEB5EB50}"/>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4" xfId="13418" xr:uid="{BD648636-2E76-400E-88C0-BCDEC593EC1D}"/>
    <cellStyle name="Normal 4 2 8 2 4 2" xfId="31345" xr:uid="{0C8E0859-635C-4FB7-8458-24A31A8D1876}"/>
    <cellStyle name="Normal 4 2 8 2 4 3" xfId="43290" xr:uid="{09379207-8FB7-4DE9-8181-68D9D2B42FB8}"/>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3" xfId="14140" xr:uid="{7E044C34-E711-4967-B580-357B82BC28A1}"/>
    <cellStyle name="Normal 4 2 8 3 3 2" xfId="32067" xr:uid="{681C3B6B-9683-48EE-A2A7-9105C3ADFB6D}"/>
    <cellStyle name="Normal 4 2 8 3 3 3" xfId="44012" xr:uid="{64C2C289-48A6-4BA1-9995-EF80DA6E35EB}"/>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5" xfId="12696" xr:uid="{93534F41-1F4E-4DDD-9E45-954B01829371}"/>
    <cellStyle name="Normal 4 2 8 5 2" xfId="30623" xr:uid="{29C270DC-2501-4922-8410-953270BE1260}"/>
    <cellStyle name="Normal 4 2 8 5 3" xfId="42568" xr:uid="{128B2324-2A3D-420A-AC7F-4603909D9199}"/>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3" xfId="14165" xr:uid="{450DBD7D-055C-41D5-9C73-5071D6F0753C}"/>
    <cellStyle name="Normal 4 2 9 2 3 2" xfId="32092" xr:uid="{31CEB3B2-0D10-4062-AF91-971E6434C157}"/>
    <cellStyle name="Normal 4 2 9 2 3 3" xfId="44037" xr:uid="{3DB2331C-5042-45C2-8B65-A2E81DB9744B}"/>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4" xfId="12721" xr:uid="{65B02297-09EA-4138-86E1-E173F095959B}"/>
    <cellStyle name="Normal 4 2 9 4 2" xfId="30648" xr:uid="{26590906-E0C0-43DE-8C93-1EED79E2A2A6}"/>
    <cellStyle name="Normal 4 2 9 4 3" xfId="42593" xr:uid="{3F29FF85-6F9B-43A1-9EBC-CD2853915B01}"/>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2" xfId="231" xr:uid="{00000000-0005-0000-0000-000034000000}"/>
    <cellStyle name="Normal 4 3 2 2 10" xfId="36083" xr:uid="{260EE9D1-ED32-42B1-82F5-177AF20B308C}"/>
    <cellStyle name="Normal 4 3 2 2 2" xfId="579" xr:uid="{00000000-0005-0000-0000-000034000000}"/>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5" xfId="12542" xr:uid="{B6AFB69D-1F03-426F-B71E-2012E24C2553}"/>
    <cellStyle name="Normal 4 3 2 2 2 5 2" xfId="30469" xr:uid="{8BEE1BC5-632F-460A-B21D-9158AB707C2B}"/>
    <cellStyle name="Normal 4 3 2 2 2 5 3" xfId="42414" xr:uid="{43ADA388-F457-466E-9A4F-4CB7D0E74EAD}"/>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4" xfId="12916" xr:uid="{DF203C72-CCAB-4D28-BB6D-EA256B6185BE}"/>
    <cellStyle name="Normal 4 3 2 2 3 4 2" xfId="30843" xr:uid="{C8BBCCED-3289-43F3-82E4-43CD20A609B6}"/>
    <cellStyle name="Normal 4 3 2 2 3 4 3" xfId="42788" xr:uid="{4F8C990F-B4CE-423E-82A8-C35A5A5C532F}"/>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3" xfId="13638" xr:uid="{20675188-0A4D-4626-B412-32D277B0B4E1}"/>
    <cellStyle name="Normal 4 3 2 2 4 3 2" xfId="31565" xr:uid="{CD500A7E-E157-45EE-B92F-5B841D1CA080}"/>
    <cellStyle name="Normal 4 3 2 2 4 3 3" xfId="43510" xr:uid="{A867D2F0-D277-415C-8550-772DB6750425}"/>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6" xfId="12194" xr:uid="{24A98ACB-ADE0-4F69-8F5E-133545B52908}"/>
    <cellStyle name="Normal 4 3 2 2 6 2" xfId="30121" xr:uid="{A03469BA-3B76-4223-9402-97ED391E76E4}"/>
    <cellStyle name="Normal 4 3 2 2 6 3" xfId="42066" xr:uid="{7927438F-429D-478A-947D-CBA990A2D543}"/>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2" xfId="695" xr:uid="{00000000-0005-0000-0000-000034000000}"/>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5" xfId="12658" xr:uid="{89CF966E-0C80-4971-B1B1-3C3889A967B9}"/>
    <cellStyle name="Normal 4 3 2 3 2 5 2" xfId="30585" xr:uid="{791EECCE-708A-48CE-A9AD-E67BF8A7CE1D}"/>
    <cellStyle name="Normal 4 3 2 3 2 5 3" xfId="42530" xr:uid="{EDCFB557-22A3-4FF3-ADCF-779499EAEFD1}"/>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4" xfId="13032" xr:uid="{CF5B3067-D9FF-4E96-826F-47E53203828A}"/>
    <cellStyle name="Normal 4 3 2 3 3 4 2" xfId="30959" xr:uid="{A5AB0726-338C-4BAF-BBBC-B00F977622CC}"/>
    <cellStyle name="Normal 4 3 2 3 3 4 3" xfId="42904" xr:uid="{9FE7B885-3F0C-4A4D-AB91-F4404FCDF69B}"/>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3" xfId="13754" xr:uid="{A8B4C2A3-4B0C-4C20-B5C4-FDBE2621EA81}"/>
    <cellStyle name="Normal 4 3 2 3 4 3 2" xfId="31681" xr:uid="{135763A7-1DF9-4C5F-99C3-4E60843E4154}"/>
    <cellStyle name="Normal 4 3 2 3 4 3 3" xfId="43626" xr:uid="{47372263-9A07-4A56-96DC-79C53F49F746}"/>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6" xfId="12310" xr:uid="{3BD8D424-EA5C-4B0A-A47A-E3872A09D026}"/>
    <cellStyle name="Normal 4 3 2 3 6 2" xfId="30237" xr:uid="{4242CD00-C1E9-434E-B811-B8AE58D5B0A7}"/>
    <cellStyle name="Normal 4 3 2 3 6 3" xfId="42182" xr:uid="{8CA00202-629F-43CD-B27D-F0E91C16DCD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4" xfId="13148" xr:uid="{A13F4F74-5626-460B-AD7C-5B0D73DEF21E}"/>
    <cellStyle name="Normal 4 3 2 4 2 4 2" xfId="31075" xr:uid="{15102460-41FC-45C2-8AD4-CC65D853BCA6}"/>
    <cellStyle name="Normal 4 3 2 4 2 4 3" xfId="43020" xr:uid="{9A03BCA3-627D-420C-BE8C-06D07205071D}"/>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3" xfId="13870" xr:uid="{D001AD39-58BB-4FE7-B208-598C47A7D04D}"/>
    <cellStyle name="Normal 4 3 2 4 3 3 2" xfId="31797" xr:uid="{242CC908-8903-43D0-AC94-3992A1182F13}"/>
    <cellStyle name="Normal 4 3 2 4 3 3 3" xfId="43742" xr:uid="{382B5F44-521A-40FA-9EBA-99AD569BF583}"/>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5" xfId="12426" xr:uid="{3FAFDDD2-1923-4B27-9F62-CB7E8F29F68E}"/>
    <cellStyle name="Normal 4 3 2 4 5 2" xfId="30353" xr:uid="{F6EB2CBF-B329-4724-AC3B-25279FFC5287}"/>
    <cellStyle name="Normal 4 3 2 4 5 3" xfId="42298" xr:uid="{741FF834-A386-4765-B795-9BB86EDDD16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3" xfId="14244" xr:uid="{B16A21E4-7BD8-4CA9-8698-11577A10AE60}"/>
    <cellStyle name="Normal 4 3 2 5 2 3 2" xfId="32171" xr:uid="{4F3CAA92-088C-42CE-A1DA-6A72BABF7226}"/>
    <cellStyle name="Normal 4 3 2 5 2 3 3" xfId="44116" xr:uid="{E0E879E8-2280-4636-BF2D-FBA52546AAE3}"/>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4" xfId="12800" xr:uid="{980C6E1F-B995-42BA-8B7D-B09873797ECB}"/>
    <cellStyle name="Normal 4 3 2 5 4 2" xfId="30727" xr:uid="{BDFDE772-C1BD-4984-B7AD-26C8B6FCE2F6}"/>
    <cellStyle name="Normal 4 3 2 5 4 3" xfId="42672" xr:uid="{D6D94271-6D56-4446-91A8-CF53E9628471}"/>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3" xfId="13522" xr:uid="{01C77A5D-AB5B-45A6-927B-8ADC88180AD5}"/>
    <cellStyle name="Normal 4 3 2 6 3 2" xfId="31449" xr:uid="{B47575FB-79E5-4F8A-B7EA-80DD17AD1D1E}"/>
    <cellStyle name="Normal 4 3 2 6 3 3" xfId="43394" xr:uid="{84D65450-2F67-4C0E-A090-BBC306016636}"/>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8" xfId="12078" xr:uid="{FCA4249E-72D9-426A-9B65-976568A344A4}"/>
    <cellStyle name="Normal 4 3 2 8 2" xfId="30005" xr:uid="{B58159F4-4DA2-4AFE-AD2B-DCA64273801B}"/>
    <cellStyle name="Normal 4 3 2 8 3" xfId="41950" xr:uid="{11604E3B-5D63-49E2-B4A7-4677FCE8C062}"/>
    <cellStyle name="Normal 4 3 2 9" xfId="18037" xr:uid="{65A43C19-7073-493A-9953-CB2204261144}"/>
    <cellStyle name="Normal 4 3 3" xfId="173" xr:uid="{00000000-0005-0000-0000-000034000000}"/>
    <cellStyle name="Normal 4 3 3 10" xfId="36025" xr:uid="{7F4F4166-D163-4D97-A9A6-A3EBC964238C}"/>
    <cellStyle name="Normal 4 3 3 2" xfId="521" xr:uid="{00000000-0005-0000-0000-000034000000}"/>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4" xfId="13206" xr:uid="{73A131C5-6FBB-42DF-BA3B-9863A4D986F4}"/>
    <cellStyle name="Normal 4 3 3 2 2 4 2" xfId="31133" xr:uid="{0A014352-FB65-4979-B16C-24B472526728}"/>
    <cellStyle name="Normal 4 3 3 2 2 4 3" xfId="43078" xr:uid="{A7E6BAA6-3084-453D-A486-6E918FEF92B9}"/>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3" xfId="13928" xr:uid="{0C76D7B0-F321-46C9-AB05-1E5454E325F5}"/>
    <cellStyle name="Normal 4 3 3 2 3 3 2" xfId="31855" xr:uid="{4AA75414-5241-4A1A-ACF9-0971CED544F9}"/>
    <cellStyle name="Normal 4 3 3 2 3 3 3" xfId="43800" xr:uid="{29A080F6-5D90-4CC8-A190-53799EE8EE1C}"/>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5" xfId="12484" xr:uid="{66C6A27F-CF73-4972-B38E-7103094C1DAC}"/>
    <cellStyle name="Normal 4 3 3 2 5 2" xfId="30411" xr:uid="{FA5B33EE-DD69-4E26-9C9F-9DACA48ECC5A}"/>
    <cellStyle name="Normal 4 3 3 2 5 3" xfId="42356" xr:uid="{E7C31EA8-DEB1-4E72-B4CD-AD42666958EC}"/>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3" xfId="14302" xr:uid="{438474FD-0365-4BC0-A78A-D4C4AC83CED0}"/>
    <cellStyle name="Normal 4 3 3 3 2 3 2" xfId="32229" xr:uid="{CB00D9FE-18DB-49D5-99FA-B050757E1355}"/>
    <cellStyle name="Normal 4 3 3 3 2 3 3" xfId="44174" xr:uid="{B4C1673D-6198-4724-989D-301E3C87DC08}"/>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4" xfId="12858" xr:uid="{66B10E8E-A0A2-4150-A84F-2C34CAFA31CF}"/>
    <cellStyle name="Normal 4 3 3 3 4 2" xfId="30785" xr:uid="{EB3D0729-8326-45C9-9068-C75DB52BD473}"/>
    <cellStyle name="Normal 4 3 3 3 4 3" xfId="42730" xr:uid="{5451C7B9-FB70-40DA-BBB7-C460599916A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3" xfId="13580" xr:uid="{305EB10D-CA13-44F3-B89C-E6390FCEAA65}"/>
    <cellStyle name="Normal 4 3 3 4 3 2" xfId="31507" xr:uid="{A7B5C3B4-F2F1-4B29-9F5A-90B51B9C7C41}"/>
    <cellStyle name="Normal 4 3 3 4 3 3" xfId="43452" xr:uid="{ACAE0B4C-EB45-4AC7-9A5D-1DDF2B55A6FD}"/>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6" xfId="12136" xr:uid="{A8441F7A-2E2A-4F6C-B58F-341E98C26279}"/>
    <cellStyle name="Normal 4 3 3 6 2" xfId="30063" xr:uid="{9B1E2B48-6EA8-4CBE-A088-1CC18C0E752C}"/>
    <cellStyle name="Normal 4 3 3 6 3" xfId="42008" xr:uid="{B899D4A1-B230-41A0-A149-18C8EF59DEA7}"/>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2" xfId="637" xr:uid="{00000000-0005-0000-0000-000034000000}"/>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4" xfId="13322" xr:uid="{56D489B4-3116-47EC-9F14-DF07E7D8AB74}"/>
    <cellStyle name="Normal 4 3 4 2 2 4 2" xfId="31249" xr:uid="{7B045234-0635-4A1B-9EFA-A9BCB2218683}"/>
    <cellStyle name="Normal 4 3 4 2 2 4 3" xfId="43194" xr:uid="{E5EE4D04-E677-42B2-81CF-C5EA56276FD7}"/>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3" xfId="14044" xr:uid="{1D41FABB-E626-4DD7-9C48-384834DBB384}"/>
    <cellStyle name="Normal 4 3 4 2 3 3 2" xfId="31971" xr:uid="{B8AAA8C8-42F6-47F4-8284-05142418C3C2}"/>
    <cellStyle name="Normal 4 3 4 2 3 3 3" xfId="43916" xr:uid="{93F9080F-2AFA-4637-9A75-25AB213B696B}"/>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5" xfId="12600" xr:uid="{8A779B4E-C6F0-49E7-8EA3-4FCBE0D63787}"/>
    <cellStyle name="Normal 4 3 4 2 5 2" xfId="30527" xr:uid="{2CCF6E88-657C-4951-A888-DE550EF28749}"/>
    <cellStyle name="Normal 4 3 4 2 5 3" xfId="42472" xr:uid="{1BCEC07F-63F7-4480-9C9E-8796088A630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4" xfId="12974" xr:uid="{B855C200-1B61-45A1-BF33-5D112ED78D49}"/>
    <cellStyle name="Normal 4 3 4 3 4 2" xfId="30901" xr:uid="{72D799B3-ACFA-44EB-B32B-5B928F1794EB}"/>
    <cellStyle name="Normal 4 3 4 3 4 3" xfId="42846" xr:uid="{1911257F-D476-4092-B247-B3450B987876}"/>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3" xfId="13696" xr:uid="{960843F2-6EAB-4F13-94B3-235A3DA78D53}"/>
    <cellStyle name="Normal 4 3 4 4 3 2" xfId="31623" xr:uid="{240BCD10-837E-4632-9D62-EE5088843F3D}"/>
    <cellStyle name="Normal 4 3 4 4 3 3" xfId="43568" xr:uid="{A67EE1EE-73EA-45F8-855D-33807C9BD2D3}"/>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6" xfId="12252" xr:uid="{8B08E046-41CA-451F-98D4-CC7BE262DA96}"/>
    <cellStyle name="Normal 4 3 4 6 2" xfId="30179" xr:uid="{3809D0B7-6DAE-47E8-A08B-0A25710E79DD}"/>
    <cellStyle name="Normal 4 3 4 6 3" xfId="42124" xr:uid="{9465380E-626D-4D6E-9B36-1225FC76E1FD}"/>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3" xfId="14534" xr:uid="{97489A88-834C-4DC6-AC5E-8FCFADD2AC0E}"/>
    <cellStyle name="Normal 4 3 5 2 2 3 2" xfId="32461" xr:uid="{3020E17F-9924-488C-8A3C-A9BDE22A7C45}"/>
    <cellStyle name="Normal 4 3 5 2 2 3 3" xfId="44406" xr:uid="{3F8C95BC-1783-4276-90F1-DDDE1A0DB83C}"/>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4" xfId="13090" xr:uid="{C75F38F3-98D0-4F6F-ADBE-F5FF6428A0F9}"/>
    <cellStyle name="Normal 4 3 5 2 4 2" xfId="31017" xr:uid="{4B02879F-69FC-467D-86B0-472EE76C90DD}"/>
    <cellStyle name="Normal 4 3 5 2 4 3" xfId="42962" xr:uid="{D915FA61-62B3-418B-AD3C-299169F065A3}"/>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3" xfId="13812" xr:uid="{74FEDF1A-059F-4156-9DA0-258B4151BBB1}"/>
    <cellStyle name="Normal 4 3 5 3 3 2" xfId="31739" xr:uid="{6278EF00-28A0-4554-9997-FB5BAC8792CD}"/>
    <cellStyle name="Normal 4 3 5 3 3 3" xfId="43684" xr:uid="{437701E0-EC29-4DA3-923A-2430FD2B41B5}"/>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5" xfId="12368" xr:uid="{98C96B85-0ACA-45FB-8B53-C8E3C809CCB7}"/>
    <cellStyle name="Normal 4 3 5 5 2" xfId="30295" xr:uid="{0B6A0630-0560-4FA1-87CA-C6BABF05E4BC}"/>
    <cellStyle name="Normal 4 3 5 5 3" xfId="42240" xr:uid="{16E2E723-564F-4E29-9CB6-9A3A11F870D0}"/>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3" xfId="14186" xr:uid="{A6587480-BBAC-45CF-A36F-1CA71F1F0CAF}"/>
    <cellStyle name="Normal 4 3 6 2 3 2" xfId="32113" xr:uid="{84E4D239-EB3D-431E-B2CB-24A918CFC597}"/>
    <cellStyle name="Normal 4 3 6 2 3 3" xfId="44058" xr:uid="{D1A94233-5C24-47ED-8326-5D4C0A4F5F97}"/>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4" xfId="12742" xr:uid="{7DE85719-1D3C-4C49-BDB0-8B9551BAC538}"/>
    <cellStyle name="Normal 4 3 6 4 2" xfId="30669" xr:uid="{AEC53198-0959-462D-A862-1E7F434972E2}"/>
    <cellStyle name="Normal 4 3 6 4 3" xfId="42614" xr:uid="{3E4D1648-F817-414D-B45E-FB121A588C41}"/>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3" xfId="13464" xr:uid="{8985BABD-A257-4C1E-ABA0-7C2665EAC74A}"/>
    <cellStyle name="Normal 4 3 7 3 2" xfId="31391" xr:uid="{BDEA8F57-2CE2-49DA-9610-BCE1E8FE368F}"/>
    <cellStyle name="Normal 4 3 7 3 3" xfId="43336" xr:uid="{0754BE6C-6BC1-4A6F-B335-7CCBCA4A91B4}"/>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3" xfId="14908" xr:uid="{7326D70C-1855-43F5-BDAB-778482A2AF69}"/>
    <cellStyle name="Normal 4 3 8 3 2" xfId="32835" xr:uid="{DFB94719-800F-44DD-A045-4D9D1B61602A}"/>
    <cellStyle name="Normal 4 3 8 3 3" xfId="44780" xr:uid="{6CF5D687-0C77-4BF5-8704-3B0BF190C731}"/>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2" xfId="240" xr:uid="{00000000-0005-0000-0000-000005000000}"/>
    <cellStyle name="Normal 4 4 2 2 10" xfId="36092" xr:uid="{8C096CA8-95A3-450B-AB3C-03D19E91C7A9}"/>
    <cellStyle name="Normal 4 4 2 2 2" xfId="588" xr:uid="{00000000-0005-0000-0000-00000500000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5" xfId="12551" xr:uid="{D51FAD7F-9404-4BB7-A73A-8D8E880A2684}"/>
    <cellStyle name="Normal 4 4 2 2 2 5 2" xfId="30478" xr:uid="{BE1107EA-F133-45B4-9A3B-3ECC7382C577}"/>
    <cellStyle name="Normal 4 4 2 2 2 5 3" xfId="42423" xr:uid="{8303E895-E52B-492D-B2AF-B332AC883D3A}"/>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3" xfId="13647" xr:uid="{86A1FA0A-6034-4A51-9302-150426F8D716}"/>
    <cellStyle name="Normal 4 4 2 2 4 3 2" xfId="31574" xr:uid="{AE90A535-FC16-4214-ADBE-F982DE6AC0C2}"/>
    <cellStyle name="Normal 4 4 2 2 4 3 3" xfId="43519" xr:uid="{7069EE34-88A6-4CBC-B3F2-3367B035F27F}"/>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6" xfId="12203" xr:uid="{7389656A-4C98-4542-AE1E-D43B9FC95A36}"/>
    <cellStyle name="Normal 4 4 2 2 6 2" xfId="30130" xr:uid="{AB38D0BB-D1ED-4774-A40B-3CBF960FA51B}"/>
    <cellStyle name="Normal 4 4 2 2 6 3" xfId="42075" xr:uid="{859C2A32-D506-4D29-A866-4A6BE9A1250C}"/>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2" xfId="704" xr:uid="{00000000-0005-0000-0000-000005000000}"/>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5" xfId="12667" xr:uid="{0D5366A6-6139-4053-9600-B87985B61C50}"/>
    <cellStyle name="Normal 4 4 2 3 2 5 2" xfId="30594" xr:uid="{36A38C8F-8BBD-460B-BFF2-230B73CA1F42}"/>
    <cellStyle name="Normal 4 4 2 3 2 5 3" xfId="42539" xr:uid="{D2C536FD-2642-4307-A508-72AE3F0DBE9E}"/>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4" xfId="13041" xr:uid="{6C6EEA78-78F5-4881-890A-A3E74861F6C5}"/>
    <cellStyle name="Normal 4 4 2 3 3 4 2" xfId="30968" xr:uid="{A351AF99-20ED-44F3-AF71-2CB8D941FABF}"/>
    <cellStyle name="Normal 4 4 2 3 3 4 3" xfId="42913" xr:uid="{B1C403D2-E9E0-4501-9F22-9D27D2113E95}"/>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3" xfId="13763" xr:uid="{1538E8AF-2215-416E-8B84-BB493112ED33}"/>
    <cellStyle name="Normal 4 4 2 3 4 3 2" xfId="31690" xr:uid="{550FB922-17EF-4B22-8697-93CDD3682A85}"/>
    <cellStyle name="Normal 4 4 2 3 4 3 3" xfId="43635" xr:uid="{669408ED-FE69-4F8F-B4D3-683C790A1CF1}"/>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6" xfId="12319" xr:uid="{AC3646E7-C0B4-430C-8E82-3556DFADBD51}"/>
    <cellStyle name="Normal 4 4 2 3 6 2" xfId="30246" xr:uid="{9ABEBDDF-4EE7-4203-9482-A7675834D314}"/>
    <cellStyle name="Normal 4 4 2 3 6 3" xfId="42191" xr:uid="{1C31993E-B1E8-4AEA-AD40-B345049F4045}"/>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4" xfId="13157" xr:uid="{6DD8CFBC-62A1-4050-AE72-F87897938102}"/>
    <cellStyle name="Normal 4 4 2 4 2 4 2" xfId="31084" xr:uid="{BB76FC23-B148-4CAC-8232-EEFC475A43EA}"/>
    <cellStyle name="Normal 4 4 2 4 2 4 3" xfId="43029" xr:uid="{ED447ED2-E0B6-4752-A3B0-70BC65F7C91A}"/>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3" xfId="13879" xr:uid="{77311001-F869-4E71-BE49-B6950E2286EC}"/>
    <cellStyle name="Normal 4 4 2 4 3 3 2" xfId="31806" xr:uid="{DE9FF45B-ED01-4340-88D4-E0C12952108A}"/>
    <cellStyle name="Normal 4 4 2 4 3 3 3" xfId="43751" xr:uid="{BF14B5A2-E413-436F-AB0B-74872F9C80FE}"/>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5" xfId="12435" xr:uid="{52286B39-C44C-4278-BF74-81D070E08C2A}"/>
    <cellStyle name="Normal 4 4 2 4 5 2" xfId="30362" xr:uid="{14985D92-3AA0-42E5-8EDF-859192FE43DA}"/>
    <cellStyle name="Normal 4 4 2 4 5 3" xfId="42307" xr:uid="{EDF26ECC-2BC5-4352-B7BA-746A8452C5E0}"/>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3" xfId="14253" xr:uid="{0BF05941-08AC-47E3-96FF-1576E28E3406}"/>
    <cellStyle name="Normal 4 4 2 5 2 3 2" xfId="32180" xr:uid="{E3650C3C-45FF-47BE-80A5-1AB447E7302A}"/>
    <cellStyle name="Normal 4 4 2 5 2 3 3" xfId="44125" xr:uid="{121110E5-7131-48E1-9155-D7EE661F7388}"/>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4" xfId="12809" xr:uid="{78A2FBD7-A58E-4792-AB9C-16E0E2A1EF1E}"/>
    <cellStyle name="Normal 4 4 2 5 4 2" xfId="30736" xr:uid="{D11721EF-A8BA-47F7-A037-33F6115C8687}"/>
    <cellStyle name="Normal 4 4 2 5 4 3" xfId="42681" xr:uid="{F491DCC6-3330-40D9-BF14-26FA35401A2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3" xfId="13531" xr:uid="{53965080-CA39-4E45-AE8F-F6A1E4FCB9D5}"/>
    <cellStyle name="Normal 4 4 2 6 3 2" xfId="31458" xr:uid="{D77D7BCF-FD73-4744-87F7-98A88FC1614B}"/>
    <cellStyle name="Normal 4 4 2 6 3 3" xfId="43403" xr:uid="{CAF0CDFB-F524-4886-B641-6D9A462F1D77}"/>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8" xfId="12087" xr:uid="{BFC9AC3D-4E2E-45B9-9B03-CFE70BE49948}"/>
    <cellStyle name="Normal 4 4 2 8 2" xfId="30014" xr:uid="{BDC51E63-4CC3-4632-936F-39EB591FD65B}"/>
    <cellStyle name="Normal 4 4 2 8 3" xfId="41959" xr:uid="{B7BE310A-C903-4616-AB14-0B6A62C77D2D}"/>
    <cellStyle name="Normal 4 4 2 9" xfId="18046" xr:uid="{FBC663F2-4A06-461C-AF24-E51C051FBF56}"/>
    <cellStyle name="Normal 4 4 3" xfId="182" xr:uid="{00000000-0005-0000-0000-000005000000}"/>
    <cellStyle name="Normal 4 4 3 10" xfId="36034" xr:uid="{0FC6C354-7F0C-42B6-8F45-201AC6F5A3B1}"/>
    <cellStyle name="Normal 4 4 3 2" xfId="530" xr:uid="{00000000-0005-0000-0000-000005000000}"/>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4" xfId="13215" xr:uid="{FEF478C0-6984-40CA-8291-6F3DBB2F7970}"/>
    <cellStyle name="Normal 4 4 3 2 2 4 2" xfId="31142" xr:uid="{60C89AD9-8A1C-417A-821C-7A0DFC2C353B}"/>
    <cellStyle name="Normal 4 4 3 2 2 4 3" xfId="43087" xr:uid="{FA95A773-425B-44FA-BDCB-CD5EA0933D50}"/>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3" xfId="13937" xr:uid="{28DF13DB-FD3F-4E3D-8BB6-89907B2503C2}"/>
    <cellStyle name="Normal 4 4 3 2 3 3 2" xfId="31864" xr:uid="{BF95CBFC-BC50-451D-B55D-C3CEE9D961ED}"/>
    <cellStyle name="Normal 4 4 3 2 3 3 3" xfId="43809" xr:uid="{1728C5A5-2A06-4742-8A9C-A8B9590D6735}"/>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5" xfId="12493" xr:uid="{7A4A4763-D3E0-48D4-8C31-CA6511E80AE2}"/>
    <cellStyle name="Normal 4 4 3 2 5 2" xfId="30420" xr:uid="{792FD159-C1AA-4D46-8D69-865CCD0C33DD}"/>
    <cellStyle name="Normal 4 4 3 2 5 3" xfId="42365" xr:uid="{7D8AFC39-991D-4D3E-80AA-5D96E6124543}"/>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3" xfId="14311" xr:uid="{BF5295DF-F586-4436-B181-2222CD0458F6}"/>
    <cellStyle name="Normal 4 4 3 3 2 3 2" xfId="32238" xr:uid="{56D855D5-AA55-4AFB-9AB2-A043D5C1E73E}"/>
    <cellStyle name="Normal 4 4 3 3 2 3 3" xfId="44183" xr:uid="{F80517BF-F1E7-4D77-8A94-25FA230F13FB}"/>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4" xfId="12867" xr:uid="{53CBA2F3-591B-4169-A78B-F0FC83F22EFD}"/>
    <cellStyle name="Normal 4 4 3 3 4 2" xfId="30794" xr:uid="{B3D8F8F4-1AE9-4545-B765-21C032D29111}"/>
    <cellStyle name="Normal 4 4 3 3 4 3" xfId="42739" xr:uid="{2B0A02BD-6249-46C0-BE2E-B79BC4CFB16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3" xfId="13589" xr:uid="{0C38DA5F-D23A-4E99-801F-B8E9A4DADF33}"/>
    <cellStyle name="Normal 4 4 3 4 3 2" xfId="31516" xr:uid="{020FE57F-31A8-40E6-8F33-F0F0DBCA45A7}"/>
    <cellStyle name="Normal 4 4 3 4 3 3" xfId="43461" xr:uid="{D976E28D-7FB4-43C2-A338-BD505210F123}"/>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6" xfId="12145" xr:uid="{7985DF43-C88D-4A92-9944-7AB6DFD0A4A2}"/>
    <cellStyle name="Normal 4 4 3 6 2" xfId="30072" xr:uid="{ED6C679E-04CF-4BBE-BC22-678364631014}"/>
    <cellStyle name="Normal 4 4 3 6 3" xfId="42017" xr:uid="{FC6B5527-103F-4FBD-9080-B6433C3F276F}"/>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2" xfId="646" xr:uid="{00000000-0005-0000-0000-000005000000}"/>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4" xfId="13331" xr:uid="{5CDC0C85-49D8-4A7A-A49A-4D2A95601A32}"/>
    <cellStyle name="Normal 4 4 4 2 2 4 2" xfId="31258" xr:uid="{61528860-BECC-4BF0-B5F0-76A4BB169AFF}"/>
    <cellStyle name="Normal 4 4 4 2 2 4 3" xfId="43203" xr:uid="{9B7A3A29-B420-4246-8ABE-A6D95F792D46}"/>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3" xfId="14053" xr:uid="{D73BDABD-04C6-474A-8F25-EDE4C5B8F2FC}"/>
    <cellStyle name="Normal 4 4 4 2 3 3 2" xfId="31980" xr:uid="{27B096AB-27BD-4825-878D-A8A125AA8583}"/>
    <cellStyle name="Normal 4 4 4 2 3 3 3" xfId="43925" xr:uid="{D5432D77-12B9-41BD-A8BA-5D7502F1B185}"/>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5" xfId="12609" xr:uid="{392BE64A-A4B3-4C90-B96E-E35C68A0C444}"/>
    <cellStyle name="Normal 4 4 4 2 5 2" xfId="30536" xr:uid="{95178BAA-9D42-4E3C-9F9F-36363C067137}"/>
    <cellStyle name="Normal 4 4 4 2 5 3" xfId="42481" xr:uid="{C74BB12D-8FC3-44BE-9DC5-95468428F018}"/>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3" xfId="14427" xr:uid="{184812D3-2842-4B07-A5A6-5F5542E84524}"/>
    <cellStyle name="Normal 4 4 4 3 2 3 2" xfId="32354" xr:uid="{9CCDDE2E-2BE0-4E10-8EB9-D28B85B0646F}"/>
    <cellStyle name="Normal 4 4 4 3 2 3 3" xfId="44299" xr:uid="{F25688AA-DC31-415C-8DA9-F1145D5CF2C4}"/>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4" xfId="12983" xr:uid="{5294AB7A-E4B9-46DF-A0E2-152721F528DA}"/>
    <cellStyle name="Normal 4 4 4 3 4 2" xfId="30910" xr:uid="{1A336EFF-D417-4465-91F8-51E58059F17D}"/>
    <cellStyle name="Normal 4 4 4 3 4 3" xfId="42855" xr:uid="{E253389B-B1C5-422E-A093-3D67BB09DAD0}"/>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3" xfId="13705" xr:uid="{A3644D85-0FCB-429A-9549-2CC42377B53A}"/>
    <cellStyle name="Normal 4 4 4 4 3 2" xfId="31632" xr:uid="{4823A9CE-619E-47B1-AA8E-93402DCAF08D}"/>
    <cellStyle name="Normal 4 4 4 4 3 3" xfId="43577" xr:uid="{E40A75AB-D91C-4575-AA03-EA81E7CD1260}"/>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6" xfId="12261" xr:uid="{D80058AA-3150-4681-BDDF-009AC48655AC}"/>
    <cellStyle name="Normal 4 4 4 6 2" xfId="30188" xr:uid="{DDCB457F-4508-4C02-AE1F-0D70A3540DFB}"/>
    <cellStyle name="Normal 4 4 4 6 3" xfId="42133" xr:uid="{086EDE9B-71D1-488B-9C22-CB7640ACBA65}"/>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3" xfId="14543" xr:uid="{92053B67-0523-45A7-A72B-23DA66F13F98}"/>
    <cellStyle name="Normal 4 4 5 2 2 3 2" xfId="32470" xr:uid="{97AC8C89-7D60-43D4-8B73-5FB70D323015}"/>
    <cellStyle name="Normal 4 4 5 2 2 3 3" xfId="44415" xr:uid="{F5EE2181-10D4-4360-9A47-53E1F37EC6D7}"/>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4" xfId="13099" xr:uid="{52569C34-73A6-48B2-9388-700396CF20F2}"/>
    <cellStyle name="Normal 4 4 5 2 4 2" xfId="31026" xr:uid="{BCFE6C66-2CC7-4D03-9575-FBFA5303070C}"/>
    <cellStyle name="Normal 4 4 5 2 4 3" xfId="42971" xr:uid="{D7BC3D53-E191-4DFC-8FEB-85224F6D6FB1}"/>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3" xfId="13821" xr:uid="{2884F0E2-6254-4FFB-9E83-B4E0F8A3D2D2}"/>
    <cellStyle name="Normal 4 4 5 3 3 2" xfId="31748" xr:uid="{B4D94D71-2336-4EFB-AA7E-F0A434218E97}"/>
    <cellStyle name="Normal 4 4 5 3 3 3" xfId="43693" xr:uid="{FE79AEDD-2215-403A-BC6B-6D20E5700A27}"/>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5" xfId="12377" xr:uid="{2650A6F3-9B77-498B-863D-65492DC2DB8F}"/>
    <cellStyle name="Normal 4 4 5 5 2" xfId="30304" xr:uid="{E1CA3BEE-C391-4E76-AAD8-A7793DDAC0C4}"/>
    <cellStyle name="Normal 4 4 5 5 3" xfId="42249" xr:uid="{C34304A6-D7BD-45D7-BC6A-22BA8A582B9A}"/>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3" xfId="14195" xr:uid="{E6CF00A4-AC03-49DE-AF85-8D40D90ED64A}"/>
    <cellStyle name="Normal 4 4 6 2 3 2" xfId="32122" xr:uid="{095F5C76-B49B-4EFD-A6C5-5454AE205747}"/>
    <cellStyle name="Normal 4 4 6 2 3 3" xfId="44067" xr:uid="{FA22E324-CAFB-4330-998C-18467C36996E}"/>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4" xfId="12751" xr:uid="{70A8E957-43E7-4C9E-82D5-8A6377592423}"/>
    <cellStyle name="Normal 4 4 6 4 2" xfId="30678" xr:uid="{992C712F-7092-4B7A-B517-6C79C778176B}"/>
    <cellStyle name="Normal 4 4 6 4 3" xfId="42623" xr:uid="{66941C92-A327-4E39-A418-ACC3F0E28041}"/>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3" xfId="13473" xr:uid="{35191E2F-C006-4085-B06F-929682C80F27}"/>
    <cellStyle name="Normal 4 4 7 3 2" xfId="31400" xr:uid="{F9E52779-B45B-49FE-971F-509ED692C789}"/>
    <cellStyle name="Normal 4 4 7 3 3" xfId="43345" xr:uid="{779DE4F0-551D-4C09-81AD-D89151A244FA}"/>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9" xfId="12029" xr:uid="{0571A5BC-21F4-473B-8667-D94AD73D336C}"/>
    <cellStyle name="Normal 4 4 9 2" xfId="29956" xr:uid="{E2DC0099-EBAA-4875-9656-EE3DEC2A0C84}"/>
    <cellStyle name="Normal 4 4 9 3" xfId="41901" xr:uid="{FAC39A64-918C-4AC6-A19F-5C99AD075618}"/>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2" xfId="207" xr:uid="{00000000-0005-0000-0000-000031000000}"/>
    <cellStyle name="Normal 4 5 2 10" xfId="36059" xr:uid="{934399E3-4C87-4D47-BDA4-AF792683B6A6}"/>
    <cellStyle name="Normal 4 5 2 2" xfId="555" xr:uid="{00000000-0005-0000-0000-000031000000}"/>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4" xfId="13240" xr:uid="{34ABE209-7DC5-4564-B3FB-E0CAA0BB659F}"/>
    <cellStyle name="Normal 4 5 2 2 2 4 2" xfId="31167" xr:uid="{D9507462-0BE4-4218-93B3-0426E5E1174C}"/>
    <cellStyle name="Normal 4 5 2 2 2 4 3" xfId="43112" xr:uid="{29A49F53-2343-4072-9ACC-CFBC4F1EF784}"/>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3" xfId="13962" xr:uid="{F50227E1-AD29-45CC-82FB-2636FFA99CF8}"/>
    <cellStyle name="Normal 4 5 2 2 3 3 2" xfId="31889" xr:uid="{F0AFF324-35C2-453E-B523-8EB10B6A5951}"/>
    <cellStyle name="Normal 4 5 2 2 3 3 3" xfId="43834" xr:uid="{66335D66-C04C-409E-99B6-FED08C6704A2}"/>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5" xfId="12518" xr:uid="{74C5DD12-E141-4189-AC0B-2181794653F6}"/>
    <cellStyle name="Normal 4 5 2 2 5 2" xfId="30445" xr:uid="{1EA113EE-C863-4AB9-B2FC-448BBBF5AFF1}"/>
    <cellStyle name="Normal 4 5 2 2 5 3" xfId="42390" xr:uid="{B2FE02F4-BC11-4E18-92A9-C430D58BC600}"/>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3" xfId="14336" xr:uid="{2BC3F277-7685-4B96-8F9C-4099C91F81F3}"/>
    <cellStyle name="Normal 4 5 2 3 2 3 2" xfId="32263" xr:uid="{DAE06439-491B-4BFF-B5B7-EBD8A41F26F9}"/>
    <cellStyle name="Normal 4 5 2 3 2 3 3" xfId="44208" xr:uid="{C02CAD7F-AA2D-4EEA-9342-6FC8BA9C05E7}"/>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4" xfId="12892" xr:uid="{01C32474-D4C3-4970-B315-A8D98FE346AF}"/>
    <cellStyle name="Normal 4 5 2 3 4 2" xfId="30819" xr:uid="{D7536A82-3D47-4847-8BCF-BCC84CF14CAB}"/>
    <cellStyle name="Normal 4 5 2 3 4 3" xfId="42764" xr:uid="{7DB509E9-C3A4-479B-AAD7-62FF443F5765}"/>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3" xfId="13614" xr:uid="{02106E87-1A34-4E79-A984-F876CAC8C4B7}"/>
    <cellStyle name="Normal 4 5 2 4 3 2" xfId="31541" xr:uid="{7FC4C50F-B956-41DE-9C57-9D373868496C}"/>
    <cellStyle name="Normal 4 5 2 4 3 3" xfId="43486" xr:uid="{9FB9B9D1-A7A5-4984-BB13-9AF6153B5B66}"/>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6" xfId="12170" xr:uid="{C868F1E9-FAAF-4EFC-81B5-859D93C21803}"/>
    <cellStyle name="Normal 4 5 2 6 2" xfId="30097" xr:uid="{36677BC9-CCB5-44E1-9745-E24B9CA88B78}"/>
    <cellStyle name="Normal 4 5 2 6 3" xfId="42042" xr:uid="{8E3D7032-C033-45A4-A0D1-0950E7D4A98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2" xfId="671" xr:uid="{00000000-0005-0000-0000-000031000000}"/>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4" xfId="13356" xr:uid="{16C500E8-CDE4-405B-B2E9-F2153BB63782}"/>
    <cellStyle name="Normal 4 5 3 2 2 4 2" xfId="31283" xr:uid="{E1CA21DC-D016-420A-A8F8-BAE99BC58FDB}"/>
    <cellStyle name="Normal 4 5 3 2 2 4 3" xfId="43228" xr:uid="{D17F9B92-37C1-4320-8C33-5092ABF984D8}"/>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3" xfId="14078" xr:uid="{AE3131A8-10F9-4268-95E6-DDA929908A17}"/>
    <cellStyle name="Normal 4 5 3 2 3 3 2" xfId="32005" xr:uid="{E9E1F5D9-C3FC-46B5-BB4C-868F54EF874E}"/>
    <cellStyle name="Normal 4 5 3 2 3 3 3" xfId="43950" xr:uid="{B7278548-D144-4330-81E8-4969B2B2B925}"/>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5" xfId="12634" xr:uid="{1376306B-A9DE-443E-8222-7BF3F7AABCF3}"/>
    <cellStyle name="Normal 4 5 3 2 5 2" xfId="30561" xr:uid="{F6B47428-0155-4CDB-ADC9-AB186669E74F}"/>
    <cellStyle name="Normal 4 5 3 2 5 3" xfId="42506" xr:uid="{3015DF09-F3F4-4FC6-A34D-408E3C09ADB1}"/>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3" xfId="14452" xr:uid="{3E174F15-985F-4912-B899-3DF72E76AEE0}"/>
    <cellStyle name="Normal 4 5 3 3 2 3 2" xfId="32379" xr:uid="{9E7E8DAF-8B3B-47B4-847A-950F75DC9C7B}"/>
    <cellStyle name="Normal 4 5 3 3 2 3 3" xfId="44324" xr:uid="{C01F9E5E-714F-4C2E-83BB-03144BCBDBC0}"/>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4" xfId="13008" xr:uid="{CA309073-3762-4FA6-8E5D-9343C8E42BEB}"/>
    <cellStyle name="Normal 4 5 3 3 4 2" xfId="30935" xr:uid="{129E011E-D131-4707-98D4-8C41E8F62EB6}"/>
    <cellStyle name="Normal 4 5 3 3 4 3" xfId="42880" xr:uid="{A598B26F-B38B-42E1-B022-0B6F0ACFBE81}"/>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3" xfId="13730" xr:uid="{632BDB34-1763-4B36-BE76-33F3FF9307BF}"/>
    <cellStyle name="Normal 4 5 3 4 3 2" xfId="31657" xr:uid="{AAE90C22-2959-4463-BD2D-9FCE764D5098}"/>
    <cellStyle name="Normal 4 5 3 4 3 3" xfId="43602" xr:uid="{3B691EFB-EA80-4BD6-B00A-90CBA6696E2D}"/>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6" xfId="12286" xr:uid="{B104D4A8-F58C-4F74-B9E9-FA5E9484BD58}"/>
    <cellStyle name="Normal 4 5 3 6 2" xfId="30213" xr:uid="{A133C253-8875-4340-B653-B106A9BB06E3}"/>
    <cellStyle name="Normal 4 5 3 6 3" xfId="42158" xr:uid="{B07FE70A-227F-4D1D-B4C4-9F96FF9192FB}"/>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3" xfId="14568" xr:uid="{DD93702D-ACCF-4D90-856C-485FA97B84A2}"/>
    <cellStyle name="Normal 4 5 4 2 2 3 2" xfId="32495" xr:uid="{9176F39D-EA2D-4B78-B02D-05D14BC9A283}"/>
    <cellStyle name="Normal 4 5 4 2 2 3 3" xfId="44440" xr:uid="{3E76F126-3725-43EF-8E53-BAEB236A8C3D}"/>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4" xfId="13124" xr:uid="{BD6BBAEA-0925-48E7-B214-CB87D692D3FA}"/>
    <cellStyle name="Normal 4 5 4 2 4 2" xfId="31051" xr:uid="{7F8AE2E6-AA66-4F88-B6B3-C218193649F7}"/>
    <cellStyle name="Normal 4 5 4 2 4 3" xfId="42996" xr:uid="{B7F650CB-9EC2-46E6-8A44-199921BCA885}"/>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3" xfId="13846" xr:uid="{167E66A6-E4A9-4C1D-8538-44CA172D0396}"/>
    <cellStyle name="Normal 4 5 4 3 3 2" xfId="31773" xr:uid="{E1ED3BA3-C356-4E7A-87E7-76FC2CF0F6AD}"/>
    <cellStyle name="Normal 4 5 4 3 3 3" xfId="43718" xr:uid="{3C4EC434-0265-49CD-A6DA-6317AE277171}"/>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5" xfId="12402" xr:uid="{AD5FA27C-96E7-4EEF-95D0-5717CD595495}"/>
    <cellStyle name="Normal 4 5 4 5 2" xfId="30329" xr:uid="{4E85C02F-2DFB-4DA1-9712-A9E6AE9F3DCD}"/>
    <cellStyle name="Normal 4 5 4 5 3" xfId="42274" xr:uid="{15E76390-B668-4ABB-A72A-7E2B9117872A}"/>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3" xfId="14220" xr:uid="{17E11506-16F3-4D11-83D9-7C5B1273BF07}"/>
    <cellStyle name="Normal 4 5 5 2 3 2" xfId="32147" xr:uid="{C5081810-B946-4052-B437-E78E7EEF4972}"/>
    <cellStyle name="Normal 4 5 5 2 3 3" xfId="44092" xr:uid="{42AF1362-1CF4-4E4E-8811-6AEB4C84638F}"/>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4" xfId="12776" xr:uid="{5C2E8138-D707-4DD7-8F2A-3737D43EF0E4}"/>
    <cellStyle name="Normal 4 5 5 4 2" xfId="30703" xr:uid="{8921FC3A-6540-47D8-9EDE-B76A46663A4C}"/>
    <cellStyle name="Normal 4 5 5 4 3" xfId="42648" xr:uid="{7C8AD7F6-9E8B-42C8-BB5E-964E85702370}"/>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3" xfId="13498" xr:uid="{B84511AB-F127-4C77-91E6-2D439076106A}"/>
    <cellStyle name="Normal 4 5 6 3 2" xfId="31425" xr:uid="{9B7B2B30-7895-4070-9381-BF12138DCF62}"/>
    <cellStyle name="Normal 4 5 6 3 3" xfId="43370" xr:uid="{45DA8C01-D511-4E0F-8370-C1878DD8EF75}"/>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8" xfId="12054" xr:uid="{5A4F1FAC-32BF-411F-BCDF-DA5FABA5E1C8}"/>
    <cellStyle name="Normal 4 5 8 2" xfId="29981" xr:uid="{D2B45F40-B4B3-4566-A654-61F18CBCFADC}"/>
    <cellStyle name="Normal 4 5 8 3" xfId="41926" xr:uid="{7853FDD3-E52F-4177-B381-E412E055FA23}"/>
    <cellStyle name="Normal 4 5 9" xfId="18013" xr:uid="{021E4A5E-F68A-4C52-9BB9-D33C077085E2}"/>
    <cellStyle name="Normal 4 6" xfId="149" xr:uid="{00000000-0005-0000-0000-000031000000}"/>
    <cellStyle name="Normal 4 6 10" xfId="36001" xr:uid="{4F97F7F7-8753-4C79-8123-C0EC96118C39}"/>
    <cellStyle name="Normal 4 6 2" xfId="497" xr:uid="{00000000-0005-0000-0000-000031000000}"/>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3" xfId="14626" xr:uid="{CA58E0E4-2CB6-4AF8-A589-FFB64529F760}"/>
    <cellStyle name="Normal 4 6 2 2 2 3 2" xfId="32553" xr:uid="{CC6D8047-0C8E-4AA9-B64B-0F6386159329}"/>
    <cellStyle name="Normal 4 6 2 2 2 3 3" xfId="44498" xr:uid="{5409A003-324A-44BB-AF8D-1A2112ADA11A}"/>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4" xfId="13182" xr:uid="{7AD6E06F-83A6-4DB4-A3F8-699CEA4266F8}"/>
    <cellStyle name="Normal 4 6 2 2 4 2" xfId="31109" xr:uid="{FC453EDF-A549-4D2F-9B23-C443723A5C21}"/>
    <cellStyle name="Normal 4 6 2 2 4 3" xfId="43054" xr:uid="{B04DB90F-5CE9-4037-8F1C-00D1B7817298}"/>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3" xfId="13904" xr:uid="{EF1CF054-666B-4418-BB9D-3F141CD23346}"/>
    <cellStyle name="Normal 4 6 2 3 3 2" xfId="31831" xr:uid="{7544ACA8-5652-4D66-A35D-8C142D31EF8F}"/>
    <cellStyle name="Normal 4 6 2 3 3 3" xfId="43776" xr:uid="{952269DA-6C84-46A8-8E88-64446F9D958A}"/>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5" xfId="12460" xr:uid="{380106C9-7F6F-479B-9913-2E7E8CA74EEF}"/>
    <cellStyle name="Normal 4 6 2 5 2" xfId="30387" xr:uid="{34BC1DBE-C442-4192-9D47-8CBD3A4FFAFD}"/>
    <cellStyle name="Normal 4 6 2 5 3" xfId="42332" xr:uid="{F9C76038-FDD3-40E9-9309-B631117A1546}"/>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3" xfId="14278" xr:uid="{CAEBF97A-496E-4716-8926-8719EF8197E1}"/>
    <cellStyle name="Normal 4 6 3 2 3 2" xfId="32205" xr:uid="{FC240640-0BD8-4CE3-9289-016DED959F4D}"/>
    <cellStyle name="Normal 4 6 3 2 3 3" xfId="44150" xr:uid="{4F8AFD64-9F3D-4699-AAB9-FD5BFB6137C2}"/>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4" xfId="12834" xr:uid="{7204DF5F-E1E0-4BF6-897B-6699D45FC78D}"/>
    <cellStyle name="Normal 4 6 3 4 2" xfId="30761" xr:uid="{E6AFB8F5-9ED1-4FE6-93A6-761704CC95CF}"/>
    <cellStyle name="Normal 4 6 3 4 3" xfId="42706" xr:uid="{BA6892FE-B043-4D15-B092-4AD9CB6D58CF}"/>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3" xfId="13556" xr:uid="{D7CD88FA-D7D3-4E83-97D6-78A93B2188F4}"/>
    <cellStyle name="Normal 4 6 4 3 2" xfId="31483" xr:uid="{5481FB14-9EFC-4698-ADFE-B30B0EE635C1}"/>
    <cellStyle name="Normal 4 6 4 3 3" xfId="43428" xr:uid="{22883187-A5E8-4DF7-928B-907C8C21991E}"/>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6" xfId="12112" xr:uid="{BA4801F6-6CB8-4155-B29E-41E08A3A5E0E}"/>
    <cellStyle name="Normal 4 6 6 2" xfId="30039" xr:uid="{47D56CF8-4955-46AA-A39B-C2157B150668}"/>
    <cellStyle name="Normal 4 6 6 3" xfId="41984" xr:uid="{5B0606DC-F04C-4036-9F00-A14F5017116E}"/>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2" xfId="613" xr:uid="{00000000-0005-0000-0000-000031000000}"/>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3" xfId="14742" xr:uid="{3EC04705-F5D0-419D-824F-8EF56C40EDAB}"/>
    <cellStyle name="Normal 4 7 2 2 2 3 2" xfId="32669" xr:uid="{51DDBD86-E1D7-41D8-B910-0D2EF52C4DC3}"/>
    <cellStyle name="Normal 4 7 2 2 2 3 3" xfId="44614" xr:uid="{FFA5ADDB-9F87-45E5-B9CC-E4193B6BFBCA}"/>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4" xfId="13298" xr:uid="{DE4A047C-A4CA-465D-A8F1-06F7F3821D02}"/>
    <cellStyle name="Normal 4 7 2 2 4 2" xfId="31225" xr:uid="{3007F8F6-F4D8-4E9F-8608-E7FC32FCB660}"/>
    <cellStyle name="Normal 4 7 2 2 4 3" xfId="43170" xr:uid="{E25AAC7E-3766-41C0-AD3C-7A28858CE464}"/>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3" xfId="14020" xr:uid="{90CF4A2F-30F0-4BE4-988B-60A26F6520EF}"/>
    <cellStyle name="Normal 4 7 2 3 3 2" xfId="31947" xr:uid="{D07E365E-EAC8-4F48-AD97-907F359161EE}"/>
    <cellStyle name="Normal 4 7 2 3 3 3" xfId="43892" xr:uid="{6EE23BF5-07EC-4B31-A981-CE52C5DEA46E}"/>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5" xfId="12576" xr:uid="{77FC0D6D-EB33-4163-A036-94D4CF8BCE6B}"/>
    <cellStyle name="Normal 4 7 2 5 2" xfId="30503" xr:uid="{CD05899D-57F2-46E5-B3A2-3441FB7874CB}"/>
    <cellStyle name="Normal 4 7 2 5 3" xfId="42448" xr:uid="{5649E968-080C-434E-B6BC-46D9AE9B9D08}"/>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3" xfId="14394" xr:uid="{0DAB01F1-A96B-41C6-BB4A-E7A09582F429}"/>
    <cellStyle name="Normal 4 7 3 2 3 2" xfId="32321" xr:uid="{DC06CF16-0FDA-43F7-A72C-5FA3DB69BEFE}"/>
    <cellStyle name="Normal 4 7 3 2 3 3" xfId="44266" xr:uid="{DC7BAB3F-351C-4645-BFA8-D1A3CDDCB934}"/>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4" xfId="12950" xr:uid="{E8846AF2-2D18-4757-AA16-9CAF5C8C0347}"/>
    <cellStyle name="Normal 4 7 3 4 2" xfId="30877" xr:uid="{A1BC9AAC-CA90-47B5-9E99-653C96A0DD31}"/>
    <cellStyle name="Normal 4 7 3 4 3" xfId="42822" xr:uid="{6A997EC1-BCD2-4CE6-824B-C312E983CC93}"/>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3" xfId="13672" xr:uid="{A6F82AA6-BFF0-4A2C-AB26-89A5EE088B9F}"/>
    <cellStyle name="Normal 4 7 4 3 2" xfId="31599" xr:uid="{4159820D-52A8-4674-BAA7-DA43F800C3A4}"/>
    <cellStyle name="Normal 4 7 4 3 3" xfId="43544" xr:uid="{5AB56501-FAC2-4EB7-BC64-95E66BD75C50}"/>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6" xfId="12228" xr:uid="{48E4D78B-779D-4D10-BB76-6774B38A0B70}"/>
    <cellStyle name="Normal 4 7 6 2" xfId="30155" xr:uid="{EE2F8980-608B-404B-9085-97925207CAA4}"/>
    <cellStyle name="Normal 4 7 6 3" xfId="42100" xr:uid="{2F3337A7-6A2B-4AA8-8246-EBF50B4F35FF}"/>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3" xfId="14510" xr:uid="{BF4C2FAC-F00F-4C08-9FDE-FB47B0D4A928}"/>
    <cellStyle name="Normal 4 8 2 2 3 2" xfId="32437" xr:uid="{EA2EC709-DD13-4656-B5E0-F51283486D0B}"/>
    <cellStyle name="Normal 4 8 2 2 3 3" xfId="44382" xr:uid="{E773AF75-CB83-4F40-AD56-FBD25A5785E8}"/>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4" xfId="13066" xr:uid="{55A5A0FC-F300-4FBF-8F57-22E94F8F5FE4}"/>
    <cellStyle name="Normal 4 8 2 4 2" xfId="30993" xr:uid="{FFC3EFA7-9006-45A2-BFD7-959D85091294}"/>
    <cellStyle name="Normal 4 8 2 4 3" xfId="42938" xr:uid="{07112C03-18FF-46A4-B23E-9E8FF7C9734C}"/>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3" xfId="13788" xr:uid="{8C468994-311C-4E3E-B4A4-C8649F241E3B}"/>
    <cellStyle name="Normal 4 8 3 3 2" xfId="31715" xr:uid="{3739057A-F3D7-4059-A775-FA04C8EABEC2}"/>
    <cellStyle name="Normal 4 8 3 3 3" xfId="43660" xr:uid="{26D08B84-BE17-430D-857F-CDA9F818089A}"/>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5" xfId="12344" xr:uid="{0FF34646-89D7-4B02-BA47-23A62515D0E9}"/>
    <cellStyle name="Normal 4 8 5 2" xfId="30271" xr:uid="{9C9DCFDA-6109-4BDF-A7C5-2764BCD0B72A}"/>
    <cellStyle name="Normal 4 8 5 3" xfId="42216" xr:uid="{5820D2A2-4028-46B6-BF6B-F918A12105FB}"/>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3" xfId="14859" xr:uid="{8F44C2D3-57E6-4227-8471-818CF0F8058D}"/>
    <cellStyle name="Normal 4 9 2 2 3 2" xfId="32786" xr:uid="{823DCB10-B44D-4090-97AD-EBE4BC3D4515}"/>
    <cellStyle name="Normal 4 9 2 2 3 3" xfId="44731" xr:uid="{2EACC7BF-D277-48A4-827C-AB03476D4457}"/>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4" xfId="13415" xr:uid="{3F92B642-5AEB-4327-ADCD-ECBF720E106E}"/>
    <cellStyle name="Normal 4 9 2 4 2" xfId="31342" xr:uid="{3E9EBBE4-BE7A-4B62-A9B2-85CAF8F8F035}"/>
    <cellStyle name="Normal 4 9 2 4 3" xfId="43287" xr:uid="{DC44C8E2-F5FF-445A-9C68-8DD76FFC69DD}"/>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3" xfId="14137" xr:uid="{131A464F-258C-4E97-8FA9-B755B6342AC2}"/>
    <cellStyle name="Normal 4 9 3 3 2" xfId="32064" xr:uid="{4CA61B0D-4D04-4122-A714-5DA5DA9A5E4C}"/>
    <cellStyle name="Normal 4 9 3 3 3" xfId="44009" xr:uid="{83201E40-127F-489E-9651-4C0C75062EDE}"/>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5" xfId="12693" xr:uid="{0ADF67C4-63BC-48B4-8ABF-77F605C39D84}"/>
    <cellStyle name="Normal 4 9 5 2" xfId="30620" xr:uid="{1E99E880-146D-417F-97B8-3DB31A30FE8B}"/>
    <cellStyle name="Normal 4 9 5 3" xfId="42565" xr:uid="{F0A697E7-F1A8-4AE7-86D1-ECCAC46E480E}"/>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2" xfId="237" xr:uid="{00000000-0005-0000-0000-000056000000}"/>
    <cellStyle name="Normal 5 2 2 10" xfId="36089" xr:uid="{35F4B915-8894-4FDB-957F-6F4DECE32C26}"/>
    <cellStyle name="Normal 5 2 2 2" xfId="585" xr:uid="{00000000-0005-0000-0000-000056000000}"/>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3" xfId="13992" xr:uid="{76E8885D-63AB-487A-8CC1-8F900CFF5B81}"/>
    <cellStyle name="Normal 5 2 2 2 3 3 2" xfId="31919" xr:uid="{D64E6D9E-8D8E-441A-B8E8-E2DC2F67A8B4}"/>
    <cellStyle name="Normal 5 2 2 2 3 3 3" xfId="43864" xr:uid="{B5357742-30CF-4774-812B-785A2287B0F9}"/>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5" xfId="12548" xr:uid="{BC9C2149-900C-4D31-B304-8DC6D22A37AC}"/>
    <cellStyle name="Normal 5 2 2 2 5 2" xfId="30475" xr:uid="{CD2F51DA-B68D-4F79-AFB5-7D406C19DE50}"/>
    <cellStyle name="Normal 5 2 2 2 5 3" xfId="42420" xr:uid="{F0686DB0-7A17-4869-89B9-22F96825A603}"/>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3" xfId="14366" xr:uid="{93CB9663-C2B7-462C-98C2-DE74162141BF}"/>
    <cellStyle name="Normal 5 2 2 3 2 3 2" xfId="32293" xr:uid="{AA1D370E-BEA0-425B-8896-19BB4DEC7D95}"/>
    <cellStyle name="Normal 5 2 2 3 2 3 3" xfId="44238" xr:uid="{A0BB27D4-E6B1-46CE-9E5D-2F59D418F0B8}"/>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4" xfId="12922" xr:uid="{1F90DB1E-1471-46D3-BAB3-C9F1671B9355}"/>
    <cellStyle name="Normal 5 2 2 3 4 2" xfId="30849" xr:uid="{23B5F83B-A077-4CE6-B9DC-E68DA5170F89}"/>
    <cellStyle name="Normal 5 2 2 3 4 3" xfId="42794" xr:uid="{BB5FEADA-6C83-4F2A-8C51-F373B4AA6C9C}"/>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3" xfId="13644" xr:uid="{4664BAF8-4CB9-4E2F-BCF3-7E2E233BFA87}"/>
    <cellStyle name="Normal 5 2 2 4 3 2" xfId="31571" xr:uid="{886BFABC-5550-48EE-94FD-DAA965A5EF40}"/>
    <cellStyle name="Normal 5 2 2 4 3 3" xfId="43516" xr:uid="{3FF41594-6566-4844-A843-D088958AB351}"/>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6" xfId="12200" xr:uid="{62F868A1-6A91-4798-8E07-B250EFF407AF}"/>
    <cellStyle name="Normal 5 2 2 6 2" xfId="30127" xr:uid="{B5CF92B1-3D88-4268-884A-B4D585CEFBF9}"/>
    <cellStyle name="Normal 5 2 2 6 3" xfId="42072" xr:uid="{2E6BCB28-B48C-4692-A786-5160269D027D}"/>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2" xfId="701" xr:uid="{00000000-0005-0000-0000-000056000000}"/>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4" xfId="13386" xr:uid="{6BCD6AA9-24DE-4F38-B988-13ED51E3238D}"/>
    <cellStyle name="Normal 5 2 3 2 2 4 2" xfId="31313" xr:uid="{8BA95E72-9566-4164-A300-7B25AF2183AC}"/>
    <cellStyle name="Normal 5 2 3 2 2 4 3" xfId="43258" xr:uid="{BE476FBC-3D05-4664-A2DC-79B690774FF3}"/>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3" xfId="14108" xr:uid="{6CE67680-0746-41C1-BACB-426779C58157}"/>
    <cellStyle name="Normal 5 2 3 2 3 3 2" xfId="32035" xr:uid="{62D85C3E-54D2-4175-A7BB-FC8B70DCFDB7}"/>
    <cellStyle name="Normal 5 2 3 2 3 3 3" xfId="43980" xr:uid="{3ECB65DC-7BB5-4323-918B-444AB00EE43C}"/>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5" xfId="12664" xr:uid="{690D18C4-2BD2-4908-B772-5E55C0E6DD4F}"/>
    <cellStyle name="Normal 5 2 3 2 5 2" xfId="30591" xr:uid="{0612C871-04E0-4D9D-9DD9-11E0D19ECD0C}"/>
    <cellStyle name="Normal 5 2 3 2 5 3" xfId="42536" xr:uid="{711FB83B-4BA2-42B9-A825-0E822C43ACFD}"/>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3" xfId="14482" xr:uid="{A3B119AE-278B-4130-B6E5-C31860856595}"/>
    <cellStyle name="Normal 5 2 3 3 2 3 2" xfId="32409" xr:uid="{4AB67F30-F4E9-4E6A-B7F8-39F62938EF22}"/>
    <cellStyle name="Normal 5 2 3 3 2 3 3" xfId="44354" xr:uid="{812CA89B-5835-40AE-9EF3-600B6A97802D}"/>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4" xfId="13038" xr:uid="{3CFC3E3D-DDC0-4D23-B3D7-C0771789D928}"/>
    <cellStyle name="Normal 5 2 3 3 4 2" xfId="30965" xr:uid="{0ED3DB3E-FE9F-429F-97EF-925B3C5C0E1E}"/>
    <cellStyle name="Normal 5 2 3 3 4 3" xfId="42910" xr:uid="{7AE95DA6-D2BE-4E01-9C61-9702909F2E34}"/>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3" xfId="13760" xr:uid="{820ACB5B-447D-42A1-88BB-E9F9C1B047B2}"/>
    <cellStyle name="Normal 5 2 3 4 3 2" xfId="31687" xr:uid="{F9CD49E0-1D4F-4D1B-942E-A20F4B16B799}"/>
    <cellStyle name="Normal 5 2 3 4 3 3" xfId="43632" xr:uid="{98B38C8B-E440-4BA9-A57A-BE6E0FE6FC04}"/>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6" xfId="12316" xr:uid="{02492C01-393E-4255-B893-D2229C2099A7}"/>
    <cellStyle name="Normal 5 2 3 6 2" xfId="30243" xr:uid="{C0B4A17D-5A0E-4A95-9314-D13BA48CE683}"/>
    <cellStyle name="Normal 5 2 3 6 3" xfId="42188" xr:uid="{B7D7CBC3-F301-4830-A2C7-FC7811A5100E}"/>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3" xfId="14598" xr:uid="{8D72FD5F-4E58-45B5-9CB2-A07F1FFFA7EC}"/>
    <cellStyle name="Normal 5 2 4 2 2 3 2" xfId="32525" xr:uid="{DC6DB8E9-70B0-4857-A71B-4D3B369955C1}"/>
    <cellStyle name="Normal 5 2 4 2 2 3 3" xfId="44470" xr:uid="{0D0BA162-4A9F-4B4E-998F-02041B619295}"/>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4" xfId="13154" xr:uid="{7AF364CE-9538-409D-8523-6AFA7692C5FE}"/>
    <cellStyle name="Normal 5 2 4 2 4 2" xfId="31081" xr:uid="{66386081-A3B4-49E4-A72E-2C6288564D16}"/>
    <cellStyle name="Normal 5 2 4 2 4 3" xfId="43026" xr:uid="{1A5BA5D2-0E15-4645-91D3-4E39826DF01F}"/>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3" xfId="13876" xr:uid="{FC39A7C2-5B6A-4EBC-BB9C-5DD9EB4826FD}"/>
    <cellStyle name="Normal 5 2 4 3 3 2" xfId="31803" xr:uid="{CE460C6C-8E7A-4682-A41B-DAC154E761B6}"/>
    <cellStyle name="Normal 5 2 4 3 3 3" xfId="43748" xr:uid="{BDFC2A8A-5448-4709-8D61-6B679B525277}"/>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5" xfId="12432" xr:uid="{D7FAB3E8-F952-45CA-8C16-E025FC145C83}"/>
    <cellStyle name="Normal 5 2 4 5 2" xfId="30359" xr:uid="{241CA35E-EE74-4B48-89DD-CFF376C59A72}"/>
    <cellStyle name="Normal 5 2 4 5 3" xfId="42304" xr:uid="{25EA3ED8-AC9F-4D74-B357-229B25A57553}"/>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3" xfId="14250" xr:uid="{4EE3701D-0059-4CC2-94DB-46A660C8D41D}"/>
    <cellStyle name="Normal 5 2 5 2 3 2" xfId="32177" xr:uid="{2B506689-D9D5-4DFE-B2C3-A7CC56A4B3D9}"/>
    <cellStyle name="Normal 5 2 5 2 3 3" xfId="44122" xr:uid="{8979C218-4863-4D0C-A42D-E1CE0D84FE71}"/>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4" xfId="12806" xr:uid="{DC9DD199-6ABE-4432-8080-35F3BDD7D30D}"/>
    <cellStyle name="Normal 5 2 5 4 2" xfId="30733" xr:uid="{0EDE1359-25D4-47C7-8EDD-FC66E8C456C7}"/>
    <cellStyle name="Normal 5 2 5 4 3" xfId="42678" xr:uid="{F69DC967-72F9-4831-AC86-0FDB447CCAEF}"/>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3" xfId="13528" xr:uid="{3917534E-BA9E-4B57-BCED-BA32B65D2E40}"/>
    <cellStyle name="Normal 5 2 6 3 2" xfId="31455" xr:uid="{9BE4F037-C4E2-4AC7-AE08-F346F7807E8A}"/>
    <cellStyle name="Normal 5 2 6 3 3" xfId="43400" xr:uid="{B89C0625-ACB8-4B42-A010-9826CF02B625}"/>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8" xfId="12084" xr:uid="{D6AFEFA0-768F-4C4B-BD85-8EB6609048B9}"/>
    <cellStyle name="Normal 5 2 8 2" xfId="30011" xr:uid="{11D5B76A-5004-4C2A-A0E6-B69040DE160A}"/>
    <cellStyle name="Normal 5 2 8 3" xfId="41956" xr:uid="{F52F3D6C-9BC9-453F-8A52-072CAD5AFAC3}"/>
    <cellStyle name="Normal 5 2 9" xfId="18043" xr:uid="{5939C01D-41D0-40AD-8316-B2123802DADC}"/>
    <cellStyle name="Normal 5 3" xfId="179" xr:uid="{00000000-0005-0000-0000-000056000000}"/>
    <cellStyle name="Normal 5 3 10" xfId="36031" xr:uid="{18F67629-80F7-43BD-8AAA-9955B7D167BB}"/>
    <cellStyle name="Normal 5 3 2" xfId="527" xr:uid="{00000000-0005-0000-0000-000056000000}"/>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3" xfId="14656" xr:uid="{00AFDA5F-B632-4D58-A57E-FE6D99A843F1}"/>
    <cellStyle name="Normal 5 3 2 2 2 3 2" xfId="32583" xr:uid="{A12483BF-7957-474C-94BE-6DAF23FB3258}"/>
    <cellStyle name="Normal 5 3 2 2 2 3 3" xfId="44528" xr:uid="{26BB32D4-4727-4ED9-B10D-D68F48D3AF9B}"/>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4" xfId="13212" xr:uid="{AC60CB40-5F4E-43EB-8EB8-BCC02F9C8A55}"/>
    <cellStyle name="Normal 5 3 2 2 4 2" xfId="31139" xr:uid="{DBFA21BB-ADE7-4A2D-8B43-D8CE08133F31}"/>
    <cellStyle name="Normal 5 3 2 2 4 3" xfId="43084" xr:uid="{522604CB-0D76-4F46-9B74-CF1842C675B7}"/>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3" xfId="13934" xr:uid="{DC8C5A2E-2BFD-4C64-8F77-ED8782D34152}"/>
    <cellStyle name="Normal 5 3 2 3 3 2" xfId="31861" xr:uid="{CE224C1C-AA8D-4241-A4FE-B78A499AADDE}"/>
    <cellStyle name="Normal 5 3 2 3 3 3" xfId="43806" xr:uid="{164C14B2-F8AB-4ED6-A16C-DDCA985BFD9C}"/>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5" xfId="12490" xr:uid="{8DCE0134-624B-4AC7-90F3-B59329A62BB1}"/>
    <cellStyle name="Normal 5 3 2 5 2" xfId="30417" xr:uid="{1EA10C0B-D31F-4FE7-BE75-167CFDC7A5EE}"/>
    <cellStyle name="Normal 5 3 2 5 3" xfId="42362" xr:uid="{D6CD0ED1-B33A-4F0A-9942-A4E94A915FAF}"/>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3" xfId="14308" xr:uid="{93A7ED01-1BF1-4359-84E3-B3941B17AE79}"/>
    <cellStyle name="Normal 5 3 3 2 3 2" xfId="32235" xr:uid="{3B33AFA8-D59A-4CD5-A1BD-D53F51F929A8}"/>
    <cellStyle name="Normal 5 3 3 2 3 3" xfId="44180" xr:uid="{8AB1C9DC-03CD-4E34-A2AC-B890729FCAFE}"/>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4" xfId="12864" xr:uid="{76ECC8DF-EB57-4BFC-97E7-356CA9B11A15}"/>
    <cellStyle name="Normal 5 3 3 4 2" xfId="30791" xr:uid="{EFB26776-BAAF-422A-93A1-4B5E74115A39}"/>
    <cellStyle name="Normal 5 3 3 4 3" xfId="42736" xr:uid="{F34C691B-01CF-41CD-A45D-DFC328B7EF71}"/>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3" xfId="13586" xr:uid="{4DE47857-3176-4FBD-A8AB-11AAED48897D}"/>
    <cellStyle name="Normal 5 3 4 3 2" xfId="31513" xr:uid="{34006DC4-3FA3-4264-A93D-7BF280C2A5BF}"/>
    <cellStyle name="Normal 5 3 4 3 3" xfId="43458" xr:uid="{A99782C4-D395-40C1-B930-51B6CA1850F2}"/>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6" xfId="12142" xr:uid="{9793FE46-B21B-4895-9EB2-529190235F76}"/>
    <cellStyle name="Normal 5 3 6 2" xfId="30069" xr:uid="{43CBD7DB-90FA-4627-AEDC-07DB79C4D4A6}"/>
    <cellStyle name="Normal 5 3 6 3" xfId="42014" xr:uid="{D371D9C4-3200-456A-B566-27FDB0466EC6}"/>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2" xfId="643" xr:uid="{00000000-0005-0000-0000-000056000000}"/>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4" xfId="13328" xr:uid="{CEF36F0B-E4B6-47D3-BB48-728978D52769}"/>
    <cellStyle name="Normal 5 4 2 2 4 2" xfId="31255" xr:uid="{58F1DED4-24E2-43EB-85F0-07692D3ECE6F}"/>
    <cellStyle name="Normal 5 4 2 2 4 3" xfId="43200" xr:uid="{90FFD047-4A21-4F20-8280-07B16591D0CB}"/>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3" xfId="14050" xr:uid="{6675E084-6593-4028-B110-2C96E425AFA3}"/>
    <cellStyle name="Normal 5 4 2 3 3 2" xfId="31977" xr:uid="{596B790E-8E03-497D-8C1C-C8DEFAB4FEEA}"/>
    <cellStyle name="Normal 5 4 2 3 3 3" xfId="43922" xr:uid="{CBB9BB48-3EFD-4CDA-BCEE-B301636CB2E5}"/>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5" xfId="12606" xr:uid="{76FDBCD8-63D4-45C0-BEAF-D6A39AAFDD81}"/>
    <cellStyle name="Normal 5 4 2 5 2" xfId="30533" xr:uid="{356E354A-9479-4DAC-90FB-DC2DDFDE74FF}"/>
    <cellStyle name="Normal 5 4 2 5 3" xfId="42478" xr:uid="{E98091FB-111D-4BAE-9CF7-8C2485106655}"/>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3" xfId="14424" xr:uid="{51B07938-4810-4644-8DC1-943809211EF6}"/>
    <cellStyle name="Normal 5 4 3 2 3 2" xfId="32351" xr:uid="{278207A2-A2D6-4A54-A206-ED62C0293826}"/>
    <cellStyle name="Normal 5 4 3 2 3 3" xfId="44296" xr:uid="{29A60CF9-270B-4200-B55B-1055DA2AE35C}"/>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4" xfId="12980" xr:uid="{E6B8A83F-E1B1-4243-BDF3-AE39390587CE}"/>
    <cellStyle name="Normal 5 4 3 4 2" xfId="30907" xr:uid="{F0461408-B643-4118-9F19-FA9EF49EE348}"/>
    <cellStyle name="Normal 5 4 3 4 3" xfId="42852" xr:uid="{D8B9F0FF-E74B-4F11-9C0B-291FF0537FA4}"/>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3" xfId="13702" xr:uid="{FA719CBE-DC15-482B-B42C-B437EC142E75}"/>
    <cellStyle name="Normal 5 4 4 3 2" xfId="31629" xr:uid="{257653AF-85A8-44B5-89D1-8781EF4B7CED}"/>
    <cellStyle name="Normal 5 4 4 3 3" xfId="43574" xr:uid="{4D33B585-F445-4253-BF44-FB2F69775917}"/>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6" xfId="12258" xr:uid="{C8A09831-5E27-45FA-A0AA-D0D766E0D74E}"/>
    <cellStyle name="Normal 5 4 6 2" xfId="30185" xr:uid="{E9766153-42B0-4ABA-8405-B9FD41A7C065}"/>
    <cellStyle name="Normal 5 4 6 3" xfId="42130" xr:uid="{281AFD8C-37AA-4DFE-A9CB-F5DC05EEB74F}"/>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3" xfId="14540" xr:uid="{F98B97B6-9D81-4845-8CF7-95F4D8F8A697}"/>
    <cellStyle name="Normal 5 5 2 2 3 2" xfId="32467" xr:uid="{A3A0C0D1-3E1F-4146-845E-BDD7E66BE612}"/>
    <cellStyle name="Normal 5 5 2 2 3 3" xfId="44412" xr:uid="{2E5778E1-C1DC-45FB-8703-117CEB7E2C4B}"/>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4" xfId="13096" xr:uid="{7DF96570-30D7-48CB-B7E0-92B7609242C2}"/>
    <cellStyle name="Normal 5 5 2 4 2" xfId="31023" xr:uid="{F0090C46-AE56-4B82-BFDA-5AD01C257F99}"/>
    <cellStyle name="Normal 5 5 2 4 3" xfId="42968" xr:uid="{946022F4-7F32-4108-9A0A-CFC28AA01D1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3" xfId="13818" xr:uid="{29D06909-B5C8-43FF-9838-89980FB45AAB}"/>
    <cellStyle name="Normal 5 5 3 3 2" xfId="31745" xr:uid="{A170DD38-ACA8-4BE0-BE8D-91783B46B96A}"/>
    <cellStyle name="Normal 5 5 3 3 3" xfId="43690" xr:uid="{18E185F8-D243-499A-9A7A-492ADB7995C6}"/>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5" xfId="12374" xr:uid="{3BD47D9B-57C1-4469-BD15-442B4432AFAB}"/>
    <cellStyle name="Normal 5 5 5 2" xfId="30301" xr:uid="{69D52AB4-7B96-435C-8712-C5AE1C924C85}"/>
    <cellStyle name="Normal 5 5 5 3" xfId="42246" xr:uid="{AA31EF02-A541-4C8B-9E49-816DBD8DDB16}"/>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3" xfId="14192" xr:uid="{74E12144-52E1-4AC6-A917-C1EEB7749F1F}"/>
    <cellStyle name="Normal 5 6 2 3 2" xfId="32119" xr:uid="{853593A7-EF25-4FB5-95C0-320A52BC6D36}"/>
    <cellStyle name="Normal 5 6 2 3 3" xfId="44064" xr:uid="{C8B8CF70-8FB5-4FB6-89CF-55CC04A2CED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4" xfId="12748" xr:uid="{80076AB6-FBD7-41A5-9CDC-1167B0EB6F50}"/>
    <cellStyle name="Normal 5 6 4 2" xfId="30675" xr:uid="{C9362A23-3F09-4B73-8ADD-C3DE9A678D8D}"/>
    <cellStyle name="Normal 5 6 4 3" xfId="42620" xr:uid="{8964669D-8224-4D7C-A556-966137C00B0D}"/>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3" xfId="13470" xr:uid="{20217239-DAF0-4C01-923E-D6E14D9BA3F3}"/>
    <cellStyle name="Normal 5 7 3 2" xfId="31397" xr:uid="{33A69904-2697-4CA3-8F50-B982FDD0C6C8}"/>
    <cellStyle name="Normal 5 7 3 3" xfId="43342" xr:uid="{22ECA9E3-F4BF-4279-A473-5752BE31A598}"/>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9" xfId="12026" xr:uid="{06A3578A-66B4-47C5-995D-2C1AEA4FB4FB}"/>
    <cellStyle name="Normal 5 9 2" xfId="29953" xr:uid="{63ED1E46-5332-4ADF-B037-13679C79A30F}"/>
    <cellStyle name="Normal 5 9 3" xfId="41898" xr:uid="{4293B63F-CE94-42D1-ADC3-7E755B647054}"/>
    <cellStyle name="Normal 6" xfId="728" xr:uid="{00000000-0005-0000-0000-0000EE020000}"/>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3" xfId="14857" xr:uid="{E156B271-FC55-4636-A1F7-9F5A53702965}"/>
    <cellStyle name="Normal 6 2 2 3 2" xfId="32784" xr:uid="{4F3B2A6C-60D4-46EB-A77A-204FD69E633E}"/>
    <cellStyle name="Normal 6 2 2 3 3" xfId="44729" xr:uid="{4F4A4ED8-97AA-4B2B-B4C4-53821CC9542B}"/>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4" xfId="13413" xr:uid="{057E5964-4427-408B-A17A-4B81DC69E1B7}"/>
    <cellStyle name="Normal 6 2 4 2" xfId="31340" xr:uid="{B0B00107-4279-4312-AEA4-CE04AC8BD3A0}"/>
    <cellStyle name="Normal 6 2 4 3" xfId="43285" xr:uid="{4C26ED7E-1ED9-4251-9D65-A11166094664}"/>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3" xfId="14135" xr:uid="{3AE85A5B-F29B-4539-B083-42C018CDB514}"/>
    <cellStyle name="Normal 6 3 3 2" xfId="32062" xr:uid="{586B0F6F-4568-42BB-8797-53149B0A6E8A}"/>
    <cellStyle name="Normal 6 3 3 3" xfId="44007" xr:uid="{09117AEA-8067-4DF3-B2AA-BD1A575DD6EA}"/>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5" xfId="12691" xr:uid="{469F61BB-2661-48E3-8041-0582F22BCA33}"/>
    <cellStyle name="Normal 6 5 2" xfId="30618" xr:uid="{95FC80D7-FAC6-41EC-A27A-802132BA5E71}"/>
    <cellStyle name="Normal 6 5 3" xfId="42563" xr:uid="{EDBA098F-9680-45E1-AD71-71A4E4D556B0}"/>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3" xfId="14920" xr:uid="{04A3D8AD-7E27-417E-8574-6D034E2F14A7}"/>
    <cellStyle name="Normal 7 3 2" xfId="32847" xr:uid="{AD6372D6-5C4A-4076-BD2B-142EBDE9F7E0}"/>
    <cellStyle name="Normal 7 3 3" xfId="44792" xr:uid="{CD063390-FDAB-4AE4-82BD-3417D401C323}"/>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3" xfId="14941" xr:uid="{423F34DB-63EF-4955-A93A-D599493E0661}"/>
    <cellStyle name="Normal 8 3 2" xfId="32868" xr:uid="{74BEBAB1-885B-4FDC-8680-11313A8F5FA1}"/>
    <cellStyle name="Normal 8 3 3" xfId="44813" xr:uid="{2AAEB4AD-6F0A-423A-8D80-6A4DDAA06135}"/>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1" xfId="23914" xr:uid="{C95BE5CB-6548-4B24-A5EC-4F27578A23C7}"/>
    <cellStyle name="Note 12" xfId="23935" xr:uid="{3F0BA6E1-22E6-49F6-8CF5-622876A35040}"/>
    <cellStyle name="Note 13" xfId="35883" xr:uid="{82186D68-C94B-445A-937F-A44B21D4A340}"/>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2" xfId="236" xr:uid="{00000000-0005-0000-0000-000038000000}"/>
    <cellStyle name="Note 2 2 2 10" xfId="36088" xr:uid="{A5C62196-78F4-4952-9ECE-805BA89F0908}"/>
    <cellStyle name="Note 2 2 2 2" xfId="584" xr:uid="{00000000-0005-0000-0000-000038000000}"/>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3" xfId="14713" xr:uid="{4FDEBF53-0205-46AB-97B0-73E1F6BF340A}"/>
    <cellStyle name="Note 2 2 2 2 2 2 3 2" xfId="32640" xr:uid="{45AE4B57-CDD6-407E-82FD-953635860D11}"/>
    <cellStyle name="Note 2 2 2 2 2 2 3 3" xfId="44585" xr:uid="{7993FA11-E734-42AB-B484-61F8B44872E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4" xfId="13269" xr:uid="{29E543B9-F06B-4D46-A6F8-8826C87A9F4C}"/>
    <cellStyle name="Note 2 2 2 2 2 4 2" xfId="31196" xr:uid="{027A8C2B-BCF2-4583-9653-8748EA077497}"/>
    <cellStyle name="Note 2 2 2 2 2 4 3" xfId="43141" xr:uid="{852F6FA7-93BE-4DD2-BC43-6CFB6F03962B}"/>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3" xfId="13991" xr:uid="{C4183071-224C-4789-AE9E-6DF551F1F687}"/>
    <cellStyle name="Note 2 2 2 2 3 3 2" xfId="31918" xr:uid="{E5B432E0-312E-4A4E-AA39-C80EE7CFAA84}"/>
    <cellStyle name="Note 2 2 2 2 3 3 3" xfId="43863" xr:uid="{98340662-7495-4E3E-B7FF-290FDABF2876}"/>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5" xfId="12547" xr:uid="{8A0BF7A6-D01C-4C38-A3CE-1EEA0E572E16}"/>
    <cellStyle name="Note 2 2 2 2 5 2" xfId="30474" xr:uid="{4821FCC3-AA9C-4E74-A174-0424279140E0}"/>
    <cellStyle name="Note 2 2 2 2 5 3" xfId="42419" xr:uid="{6D0AF857-09D5-4DD4-BD77-EF5299B25BB7}"/>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3" xfId="14365" xr:uid="{22DA125D-86B7-40CF-BF32-592670A9195E}"/>
    <cellStyle name="Note 2 2 2 3 2 3 2" xfId="32292" xr:uid="{59CAF22B-1B0C-4544-A857-6414B6D295AE}"/>
    <cellStyle name="Note 2 2 2 3 2 3 3" xfId="44237" xr:uid="{BEFE6900-055F-4A49-A311-16B0C952EE97}"/>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4" xfId="12921" xr:uid="{E904DCF3-3451-45FF-9088-2995766BF385}"/>
    <cellStyle name="Note 2 2 2 3 4 2" xfId="30848" xr:uid="{A83A3AD5-19C8-4BE0-ACA0-95FFADFFD6ED}"/>
    <cellStyle name="Note 2 2 2 3 4 3" xfId="42793" xr:uid="{60444942-8AA2-4511-AC2D-7792D4651231}"/>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3" xfId="13643" xr:uid="{C57A37F8-3F9C-4F62-A8E9-1E81AB12AAE7}"/>
    <cellStyle name="Note 2 2 2 4 3 2" xfId="31570" xr:uid="{AD96489C-86C2-4B47-99B9-6466B2D48898}"/>
    <cellStyle name="Note 2 2 2 4 3 3" xfId="43515" xr:uid="{8908A339-0ED5-48F9-8F2A-A07E1A421607}"/>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6" xfId="12199" xr:uid="{62D5F67E-AB70-405B-9F1F-612111597697}"/>
    <cellStyle name="Note 2 2 2 6 2" xfId="30126" xr:uid="{1E13B534-77E0-43B1-A223-4422E74B20AE}"/>
    <cellStyle name="Note 2 2 2 6 3" xfId="42071" xr:uid="{AE7ECAA2-4571-4E09-BBC5-D95D53D76DAE}"/>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2" xfId="700" xr:uid="{00000000-0005-0000-0000-000038000000}"/>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3" xfId="14829" xr:uid="{80249FD8-A04B-4493-B5AD-CD4308DE01DE}"/>
    <cellStyle name="Note 2 2 3 2 2 2 3 2" xfId="32756" xr:uid="{EFEACA96-673A-4FC4-90C8-A743AFA02852}"/>
    <cellStyle name="Note 2 2 3 2 2 2 3 3" xfId="44701" xr:uid="{9BB7E464-09F5-432B-AF0F-70A9DD30F5AA}"/>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4" xfId="13385" xr:uid="{513B6FCB-342F-4B24-B827-F5504B0E9259}"/>
    <cellStyle name="Note 2 2 3 2 2 4 2" xfId="31312" xr:uid="{D7FCBC83-2281-419C-8B56-3C388A77A076}"/>
    <cellStyle name="Note 2 2 3 2 2 4 3" xfId="43257" xr:uid="{F12D5928-55CF-4B92-BBDA-368E99637581}"/>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3" xfId="14107" xr:uid="{C482D134-DEBC-4816-9106-9FE567CFCA5A}"/>
    <cellStyle name="Note 2 2 3 2 3 3 2" xfId="32034" xr:uid="{8A498BBB-0161-4E12-9337-CB76A4B17E8B}"/>
    <cellStyle name="Note 2 2 3 2 3 3 3" xfId="43979" xr:uid="{1584156F-AE50-4979-942D-28654684A597}"/>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5" xfId="12663" xr:uid="{ACDA7482-C8E1-4D3A-99C9-737A7D050B7F}"/>
    <cellStyle name="Note 2 2 3 2 5 2" xfId="30590" xr:uid="{97069483-7ACA-4CCC-AC27-BCA0883A0278}"/>
    <cellStyle name="Note 2 2 3 2 5 3" xfId="42535" xr:uid="{48CBE10D-9C1E-42AE-B261-6ACE16F9E103}"/>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3" xfId="14481" xr:uid="{EEE1B00E-3F69-4A3D-BDA5-2AF0E6BC1B4B}"/>
    <cellStyle name="Note 2 2 3 3 2 3 2" xfId="32408" xr:uid="{F20E1969-89CD-4FE1-AC9E-6E3D2D3B9403}"/>
    <cellStyle name="Note 2 2 3 3 2 3 3" xfId="44353" xr:uid="{D17EBD7A-DA7B-4857-A9C5-F12A6FA17BBD}"/>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4" xfId="13037" xr:uid="{F9109FC4-F24B-43CA-9F92-F14F864802ED}"/>
    <cellStyle name="Note 2 2 3 3 4 2" xfId="30964" xr:uid="{16BA0E07-4F5F-4674-8351-F858D35341C8}"/>
    <cellStyle name="Note 2 2 3 3 4 3" xfId="42909" xr:uid="{068E63B3-D2CF-4E17-B91A-A624DE67FFE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3" xfId="13759" xr:uid="{624D20FC-0371-4313-9F46-B64FDCE41667}"/>
    <cellStyle name="Note 2 2 3 4 3 2" xfId="31686" xr:uid="{755E5F86-9B7D-4BD2-B5D2-53992FCC5245}"/>
    <cellStyle name="Note 2 2 3 4 3 3" xfId="43631" xr:uid="{5A80CAEC-5440-4B5D-93AE-6A2B23BC8F09}"/>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6" xfId="12315" xr:uid="{5BC8E24B-6F13-4039-AF26-71BCE303FB46}"/>
    <cellStyle name="Note 2 2 3 6 2" xfId="30242" xr:uid="{F411172E-2825-4245-B5FC-AFEF08EF7428}"/>
    <cellStyle name="Note 2 2 3 6 3" xfId="42187" xr:uid="{9F627FB3-36A6-444D-9D35-5D2A6AD1EDF9}"/>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3" xfId="14597" xr:uid="{CEAEEADA-1793-40A9-B19A-4D810FE44F09}"/>
    <cellStyle name="Note 2 2 4 2 2 3 2" xfId="32524" xr:uid="{E5DB9458-7A57-4380-9739-F95C1FA62154}"/>
    <cellStyle name="Note 2 2 4 2 2 3 3" xfId="44469" xr:uid="{0BA16C85-FF32-4F88-9115-A581ABB4CC88}"/>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4" xfId="13153" xr:uid="{F49B64C3-3054-4394-B483-35131A2653DB}"/>
    <cellStyle name="Note 2 2 4 2 4 2" xfId="31080" xr:uid="{E7626843-95FA-4C5C-84E3-048BF747F7DF}"/>
    <cellStyle name="Note 2 2 4 2 4 3" xfId="43025" xr:uid="{27814C99-90B3-4132-8E9F-F968F5A8C2EF}"/>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3" xfId="13875" xr:uid="{9FC42BDF-AE89-4C81-9E94-5EA0C914F189}"/>
    <cellStyle name="Note 2 2 4 3 3 2" xfId="31802" xr:uid="{85524CE9-32CC-4937-8E32-93C93A942FBB}"/>
    <cellStyle name="Note 2 2 4 3 3 3" xfId="43747" xr:uid="{3A622976-DD45-4464-9182-C569AA2D13DD}"/>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5" xfId="12431" xr:uid="{8900A9C6-3A09-481F-ACAA-92729F2079E8}"/>
    <cellStyle name="Note 2 2 4 5 2" xfId="30358" xr:uid="{D971B89C-29C5-4D89-9FD0-4100A2EE24C0}"/>
    <cellStyle name="Note 2 2 4 5 3" xfId="42303" xr:uid="{3B30E000-B13D-404C-8740-E3463FA2F6CB}"/>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3" xfId="14249" xr:uid="{B4AC09B2-8035-4D64-BC9D-2E6396F5088E}"/>
    <cellStyle name="Note 2 2 5 2 3 2" xfId="32176" xr:uid="{6302B93C-E3D9-433F-A000-EC1234EEF51B}"/>
    <cellStyle name="Note 2 2 5 2 3 3" xfId="44121" xr:uid="{BA476FA1-4F28-497C-823F-9AB8C212D459}"/>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4" xfId="12805" xr:uid="{513FB1DE-7673-465F-8E66-96F59D03020A}"/>
    <cellStyle name="Note 2 2 5 4 2" xfId="30732" xr:uid="{C917354B-CF0A-496D-961A-33312C369E71}"/>
    <cellStyle name="Note 2 2 5 4 3" xfId="42677" xr:uid="{8611D054-D9C5-469B-93D7-22488A526F54}"/>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3" xfId="13527" xr:uid="{6E1BA136-2B29-4495-87B4-597372579F8E}"/>
    <cellStyle name="Note 2 2 6 3 2" xfId="31454" xr:uid="{9C8493FA-5934-448F-8FE1-CE5DD4AB1992}"/>
    <cellStyle name="Note 2 2 6 3 3" xfId="43399" xr:uid="{98431766-71D9-4C3F-8A15-FB17336D01F4}"/>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8" xfId="12083" xr:uid="{60E54AB1-171B-4287-86EF-3949371718B5}"/>
    <cellStyle name="Note 2 2 8 2" xfId="30010" xr:uid="{BBF996FE-08E3-4C3B-B7B3-E340CCB2A5DE}"/>
    <cellStyle name="Note 2 2 8 3" xfId="41955" xr:uid="{FCC6A570-6EEC-4A44-A4A8-695EDD6C7653}"/>
    <cellStyle name="Note 2 2 9" xfId="18042" xr:uid="{EA0FCC0A-0BA6-4090-94D5-D89ADB81EC7F}"/>
    <cellStyle name="Note 2 3" xfId="178" xr:uid="{00000000-0005-0000-0000-000038000000}"/>
    <cellStyle name="Note 2 3 10" xfId="36030" xr:uid="{50BFB315-9296-4C04-8D36-87B413F2CC9C}"/>
    <cellStyle name="Note 2 3 2" xfId="526" xr:uid="{00000000-0005-0000-0000-000038000000}"/>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3" xfId="14655" xr:uid="{C45510E5-42AF-4D19-916E-DF845C40B290}"/>
    <cellStyle name="Note 2 3 2 2 2 3 2" xfId="32582" xr:uid="{824C0816-AD18-4782-BD0F-8CC59CCABAD8}"/>
    <cellStyle name="Note 2 3 2 2 2 3 3" xfId="44527" xr:uid="{62890568-1119-40AC-BC11-0C5F0A0428AB}"/>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4" xfId="13211" xr:uid="{8762A2DC-8DAB-4370-9BED-147869ED6C07}"/>
    <cellStyle name="Note 2 3 2 2 4 2" xfId="31138" xr:uid="{6AED9FD7-B5C0-4417-A6F3-DAD3907A8A69}"/>
    <cellStyle name="Note 2 3 2 2 4 3" xfId="43083" xr:uid="{36149126-4824-4F61-B277-4EAFE56DB97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3" xfId="13933" xr:uid="{9718B42C-D19C-45A2-B3E7-4B8BA1B87040}"/>
    <cellStyle name="Note 2 3 2 3 3 2" xfId="31860" xr:uid="{0E9D46F3-46F0-4855-BAD3-BD050AC1A943}"/>
    <cellStyle name="Note 2 3 2 3 3 3" xfId="43805" xr:uid="{1BEC7CF0-E6CD-4C77-AE3C-711D9944D7FC}"/>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5" xfId="12489" xr:uid="{1925D334-000F-4A9A-AEB9-5D74CAED2883}"/>
    <cellStyle name="Note 2 3 2 5 2" xfId="30416" xr:uid="{3A5C987D-0B0E-4C07-B84A-06C85C047272}"/>
    <cellStyle name="Note 2 3 2 5 3" xfId="42361" xr:uid="{06B00944-147F-4B81-95DD-50BC0C886A95}"/>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3" xfId="14307" xr:uid="{C2D42414-1720-4B65-AC98-36C2D4D2C4C9}"/>
    <cellStyle name="Note 2 3 3 2 3 2" xfId="32234" xr:uid="{F14E143E-85E1-43ED-A7E2-F9F23667EDF8}"/>
    <cellStyle name="Note 2 3 3 2 3 3" xfId="44179" xr:uid="{1D921B69-9460-4A64-8577-C929BB18BD07}"/>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4" xfId="12863" xr:uid="{225BD330-B049-4DFC-9F4D-869E0C1B13C4}"/>
    <cellStyle name="Note 2 3 3 4 2" xfId="30790" xr:uid="{1A0EEF2F-9364-4D95-9011-B6ACCC6EBDDF}"/>
    <cellStyle name="Note 2 3 3 4 3" xfId="42735" xr:uid="{8909B5A7-DF7E-4CD5-98C9-BE97C49422C3}"/>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3" xfId="13585" xr:uid="{259D2849-E24A-48B9-A429-D24DF2C6D2A9}"/>
    <cellStyle name="Note 2 3 4 3 2" xfId="31512" xr:uid="{7C2B7956-EEF1-4E4B-83C2-E58C62145FEA}"/>
    <cellStyle name="Note 2 3 4 3 3" xfId="43457" xr:uid="{B5E0E337-5DA8-41EA-A859-79E9BC3371F8}"/>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6" xfId="12141" xr:uid="{92C63A2B-1898-443C-9B3D-BD59B16F403A}"/>
    <cellStyle name="Note 2 3 6 2" xfId="30068" xr:uid="{E805A605-D702-4E0A-8AD1-E4A7E67AFE6E}"/>
    <cellStyle name="Note 2 3 6 3" xfId="42013" xr:uid="{741AC4DE-110C-458C-8CB1-EF9E5D35DE37}"/>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2" xfId="642" xr:uid="{00000000-0005-0000-0000-000038000000}"/>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3" xfId="14771" xr:uid="{71F38190-DFB5-4199-9DF3-4783E96836BA}"/>
    <cellStyle name="Note 2 4 2 2 2 3 2" xfId="32698" xr:uid="{3F65B294-AE3D-41F6-BD55-96D3ECB3D816}"/>
    <cellStyle name="Note 2 4 2 2 2 3 3" xfId="44643" xr:uid="{E2D40A4E-7DF7-4767-8003-8A6EB40B3E32}"/>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4" xfId="13327" xr:uid="{B4B4CCA0-3656-40A5-9277-64243A4F05F2}"/>
    <cellStyle name="Note 2 4 2 2 4 2" xfId="31254" xr:uid="{74472A5F-ACD8-46CB-81F6-0D8BEBB6547D}"/>
    <cellStyle name="Note 2 4 2 2 4 3" xfId="43199" xr:uid="{7672B548-45F1-4A23-B2CC-AA60990543C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3" xfId="14049" xr:uid="{BB15B3AB-D26B-48AA-A48A-FEA95E2BA48C}"/>
    <cellStyle name="Note 2 4 2 3 3 2" xfId="31976" xr:uid="{EE9AE0D3-0C99-460D-AF78-C705E2EE21B4}"/>
    <cellStyle name="Note 2 4 2 3 3 3" xfId="43921" xr:uid="{637A95E6-6659-4809-A588-8D7E43C0BCDE}"/>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5" xfId="12605" xr:uid="{AA85766A-62F3-43C2-8566-68D9CE8B1E76}"/>
    <cellStyle name="Note 2 4 2 5 2" xfId="30532" xr:uid="{33F4BE43-13A0-4B4F-ADCE-B9454DD9B8C0}"/>
    <cellStyle name="Note 2 4 2 5 3" xfId="42477" xr:uid="{70C9C18A-ABA6-4B99-97E1-141FD29BED4A}"/>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3" xfId="14423" xr:uid="{8F4613D8-07EB-43FA-B2F3-2FF258E1800F}"/>
    <cellStyle name="Note 2 4 3 2 3 2" xfId="32350" xr:uid="{CE45D241-46EA-4FE6-9611-608A5C47E5BA}"/>
    <cellStyle name="Note 2 4 3 2 3 3" xfId="44295" xr:uid="{C1EB70F9-D61C-404C-ACCC-48BAA0F1C741}"/>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4" xfId="12979" xr:uid="{18C1D544-34C6-4707-A97D-1D09C8863CEE}"/>
    <cellStyle name="Note 2 4 3 4 2" xfId="30906" xr:uid="{092CD2F6-D5A6-459C-9AF1-2358A6063338}"/>
    <cellStyle name="Note 2 4 3 4 3" xfId="42851" xr:uid="{8AD70139-2DFD-4D2C-888C-47AB0F7684CF}"/>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3" xfId="13701" xr:uid="{0EB150F8-2BEC-4FBA-A650-2D71FB739F2E}"/>
    <cellStyle name="Note 2 4 4 3 2" xfId="31628" xr:uid="{FD16B934-9681-42EF-B0AA-8B87519775FF}"/>
    <cellStyle name="Note 2 4 4 3 3" xfId="43573" xr:uid="{BF095963-D776-40A4-808A-55B28B423C6A}"/>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6" xfId="12257" xr:uid="{B87CCED5-392F-4507-B5B6-849030677DD0}"/>
    <cellStyle name="Note 2 4 6 2" xfId="30184" xr:uid="{96481BCB-8962-4DEE-B256-F275C377DD3B}"/>
    <cellStyle name="Note 2 4 6 3" xfId="42129" xr:uid="{523262D7-EECD-4412-A5A6-E00C03A3A14C}"/>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3" xfId="14539" xr:uid="{8B3093F5-62CB-4865-8FC7-6EA7D015AC1C}"/>
    <cellStyle name="Note 2 5 2 2 3 2" xfId="32466" xr:uid="{2C50C1B7-8FB8-47C0-BDC8-0AA6DA1020DD}"/>
    <cellStyle name="Note 2 5 2 2 3 3" xfId="44411" xr:uid="{80F4A038-2FF4-484E-A5A6-1D8EC98A1E8F}"/>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4" xfId="13095" xr:uid="{6C8D0A96-FF10-4EF7-9C85-CF321394C848}"/>
    <cellStyle name="Note 2 5 2 4 2" xfId="31022" xr:uid="{D071CADE-54A8-4FE6-A246-B9E34C1174BE}"/>
    <cellStyle name="Note 2 5 2 4 3" xfId="42967" xr:uid="{4C4954CA-7BC8-4277-BC38-2D7E7988AED8}"/>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3" xfId="13817" xr:uid="{A473F931-F490-4573-A48E-31AE65B4C26B}"/>
    <cellStyle name="Note 2 5 3 3 2" xfId="31744" xr:uid="{62E00DBA-9E23-4A62-A69C-805B7E76AA62}"/>
    <cellStyle name="Note 2 5 3 3 3" xfId="43689" xr:uid="{38A01858-AC88-46FD-8C31-1265B22297CB}"/>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5" xfId="12373" xr:uid="{332EB193-9156-4ED5-A6F9-C30AB5B71443}"/>
    <cellStyle name="Note 2 5 5 2" xfId="30300" xr:uid="{F4DABB6F-5D1C-45B5-A96E-47022FB45619}"/>
    <cellStyle name="Note 2 5 5 3" xfId="42245" xr:uid="{D0649B8D-CB23-42C0-9901-8ED5D0F887F9}"/>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3" xfId="14191" xr:uid="{D606B3D2-E898-47F9-9D6E-12B278D8041A}"/>
    <cellStyle name="Note 2 6 2 3 2" xfId="32118" xr:uid="{C4ADDDE8-AF9A-40B3-928E-0EAB51BA44A4}"/>
    <cellStyle name="Note 2 6 2 3 3" xfId="44063" xr:uid="{8FA7278B-0315-4A3B-9B42-6112B166E534}"/>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4" xfId="12747" xr:uid="{45D2FDBC-D25F-4F0C-BF66-FB6484D985E3}"/>
    <cellStyle name="Note 2 6 4 2" xfId="30674" xr:uid="{1097922B-10AD-442C-B269-8A9A625FB6FD}"/>
    <cellStyle name="Note 2 6 4 3" xfId="42619" xr:uid="{5F74D394-7244-42DB-945E-B6777A10869C}"/>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3" xfId="13469" xr:uid="{1812E9DC-90FC-4440-8B57-EC9FFC2E8D88}"/>
    <cellStyle name="Note 2 7 3 2" xfId="31396" xr:uid="{78B8FBB1-5FF9-4E30-9610-E2280904149C}"/>
    <cellStyle name="Note 2 7 3 3" xfId="43341" xr:uid="{950BD352-C5BD-4098-8178-196BCFE85CE1}"/>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3" xfId="14913" xr:uid="{BB85FCBF-01CD-4C12-A828-511D5FF766CB}"/>
    <cellStyle name="Note 2 8 3 2" xfId="32840" xr:uid="{7B65BC32-D822-476A-BF12-0BCE07D2348A}"/>
    <cellStyle name="Note 2 8 3 3" xfId="44785" xr:uid="{403C655E-5603-44B1-BBD9-57C5EE7B2FDA}"/>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2" xfId="241" xr:uid="{00000000-0005-0000-0000-000058000000}"/>
    <cellStyle name="Note 3 2 2 10" xfId="36093" xr:uid="{A411DE5F-2FC2-4DD5-AEEF-3BFAE1271BE0}"/>
    <cellStyle name="Note 3 2 2 2" xfId="589" xr:uid="{00000000-0005-0000-0000-000058000000}"/>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3" xfId="14718" xr:uid="{7EDE2A84-D1C4-4F07-AED2-07518393328D}"/>
    <cellStyle name="Note 3 2 2 2 2 2 3 2" xfId="32645" xr:uid="{4833C83D-5E15-44A9-BBDD-6307C32244FD}"/>
    <cellStyle name="Note 3 2 2 2 2 2 3 3" xfId="44590" xr:uid="{349A5343-6812-4F10-BFE3-A69C744EB30F}"/>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4" xfId="13274" xr:uid="{01E1AE56-2684-40DC-BD8D-85A3CD329C01}"/>
    <cellStyle name="Note 3 2 2 2 2 4 2" xfId="31201" xr:uid="{C40E68E6-112A-45DD-A8CF-49A2C59BDF84}"/>
    <cellStyle name="Note 3 2 2 2 2 4 3" xfId="43146" xr:uid="{723BCCC3-4A1B-4997-A8FC-B081A8E7A171}"/>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3" xfId="13996" xr:uid="{1ACADC55-76C9-4977-9D8A-2F06A4B5EA2A}"/>
    <cellStyle name="Note 3 2 2 2 3 3 2" xfId="31923" xr:uid="{11B3B840-87E2-498C-821C-A44F94B27600}"/>
    <cellStyle name="Note 3 2 2 2 3 3 3" xfId="43868" xr:uid="{2ABA45E8-6D3B-43BB-95A1-84F2AF3DE2CF}"/>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5" xfId="12552" xr:uid="{236CC925-D90B-4665-AB09-90D32082A351}"/>
    <cellStyle name="Note 3 2 2 2 5 2" xfId="30479" xr:uid="{E13A863D-6849-498B-B4A0-49BDCA3F2881}"/>
    <cellStyle name="Note 3 2 2 2 5 3" xfId="42424" xr:uid="{5C3A3300-BC1F-40E1-B149-406C7D431619}"/>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3" xfId="14370" xr:uid="{8C83079B-9414-4288-B236-AA2F4B5C669C}"/>
    <cellStyle name="Note 3 2 2 3 2 3 2" xfId="32297" xr:uid="{D45D83A8-2B07-433F-9555-C61ED3E434EA}"/>
    <cellStyle name="Note 3 2 2 3 2 3 3" xfId="44242" xr:uid="{61062760-F4AC-47BB-9BF4-36CEC60A64C8}"/>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4" xfId="12926" xr:uid="{E261CEC4-E939-4C16-B459-CD058119DAA8}"/>
    <cellStyle name="Note 3 2 2 3 4 2" xfId="30853" xr:uid="{DF466CF1-33D0-4DFE-8F83-C29FEF4F1745}"/>
    <cellStyle name="Note 3 2 2 3 4 3" xfId="42798" xr:uid="{0E18BA7F-42AC-46AD-8D49-36FCB01CA0CF}"/>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3" xfId="13648" xr:uid="{CAE505C5-56CE-430D-934D-3F3B078BDF24}"/>
    <cellStyle name="Note 3 2 2 4 3 2" xfId="31575" xr:uid="{E5160C91-4178-4994-A16C-E0212A5C39D7}"/>
    <cellStyle name="Note 3 2 2 4 3 3" xfId="43520" xr:uid="{7C3A0CDB-704D-4668-A404-0390D70FECB7}"/>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6" xfId="12204" xr:uid="{7989B841-86BB-46F1-B3E0-AF57BF14EAC7}"/>
    <cellStyle name="Note 3 2 2 6 2" xfId="30131" xr:uid="{E3EF3D93-9813-44E4-8B7E-8F7CBA6587B2}"/>
    <cellStyle name="Note 3 2 2 6 3" xfId="42076" xr:uid="{5DF4A3EB-6683-4435-8E32-7369D472A0DF}"/>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2" xfId="705" xr:uid="{00000000-0005-0000-0000-000058000000}"/>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3" xfId="14834" xr:uid="{BE23B71B-38AF-4722-9EEE-7650F6F62E7A}"/>
    <cellStyle name="Note 3 2 3 2 2 2 3 2" xfId="32761" xr:uid="{A81467BA-D9D5-4D49-B5FE-BCDB67B8EA61}"/>
    <cellStyle name="Note 3 2 3 2 2 2 3 3" xfId="44706" xr:uid="{9F3F33CF-048C-46A8-A018-BEE37928CB8E}"/>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4" xfId="13390" xr:uid="{728BFD62-C535-45A2-9F2B-241035797834}"/>
    <cellStyle name="Note 3 2 3 2 2 4 2" xfId="31317" xr:uid="{A78520B0-DA8E-43B3-BDFA-776B52D25C74}"/>
    <cellStyle name="Note 3 2 3 2 2 4 3" xfId="43262" xr:uid="{27D15F04-A5E6-4EB7-B73F-B93A935A61A2}"/>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3" xfId="14112" xr:uid="{5830B00B-C9CC-4051-8F54-7C2398F96924}"/>
    <cellStyle name="Note 3 2 3 2 3 3 2" xfId="32039" xr:uid="{5DC399C7-4305-47FC-8003-067045183F28}"/>
    <cellStyle name="Note 3 2 3 2 3 3 3" xfId="43984" xr:uid="{D0DD44EA-B85D-4094-B750-9D21307038D3}"/>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5" xfId="12668" xr:uid="{F20CB642-79B5-4E02-BCDA-C7803A02F879}"/>
    <cellStyle name="Note 3 2 3 2 5 2" xfId="30595" xr:uid="{886A6D57-3AAC-45A2-A4A3-7FE27FF003AA}"/>
    <cellStyle name="Note 3 2 3 2 5 3" xfId="42540" xr:uid="{9C01A86C-0151-438A-B5F8-F12C69E3DEA5}"/>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3" xfId="14486" xr:uid="{D24D130A-D997-45B7-8836-A1F68B7864A0}"/>
    <cellStyle name="Note 3 2 3 3 2 3 2" xfId="32413" xr:uid="{9A9A3B4B-0F7F-4B1C-A831-9C7251C11E1A}"/>
    <cellStyle name="Note 3 2 3 3 2 3 3" xfId="44358" xr:uid="{9D7D3F6D-2300-48FE-949B-8419632F3912}"/>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4" xfId="13042" xr:uid="{3FC89BFE-0888-42F7-A00C-CA015F6FEF63}"/>
    <cellStyle name="Note 3 2 3 3 4 2" xfId="30969" xr:uid="{167DB697-5418-4B90-B361-C28DA963717B}"/>
    <cellStyle name="Note 3 2 3 3 4 3" xfId="42914" xr:uid="{B596EB14-D152-4D16-93B7-FD56662096B8}"/>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3" xfId="13764" xr:uid="{2FF4D878-8A62-4B78-999D-57E667B9B837}"/>
    <cellStyle name="Note 3 2 3 4 3 2" xfId="31691" xr:uid="{F92EB7E8-F50B-4C36-B33A-4382ADA0EC0C}"/>
    <cellStyle name="Note 3 2 3 4 3 3" xfId="43636" xr:uid="{8F8C82B0-1E19-4D44-B2A2-5F47D1B8A364}"/>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6" xfId="12320" xr:uid="{A94AD9CF-A870-418C-8A21-CF3FB4FBC023}"/>
    <cellStyle name="Note 3 2 3 6 2" xfId="30247" xr:uid="{2D17BB0C-DE88-4225-8035-C68755CCE39A}"/>
    <cellStyle name="Note 3 2 3 6 3" xfId="42192" xr:uid="{E89EE6C9-58AD-4690-8D40-C57C7E9A3E3E}"/>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3" xfId="14602" xr:uid="{E2A01F06-7274-4977-ABAF-028171CA646A}"/>
    <cellStyle name="Note 3 2 4 2 2 3 2" xfId="32529" xr:uid="{A2A892DC-CD07-4101-A04C-3F3A83227378}"/>
    <cellStyle name="Note 3 2 4 2 2 3 3" xfId="44474" xr:uid="{05FA0172-F1DC-4B0C-B804-2046DF8C4ADF}"/>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4" xfId="13158" xr:uid="{815D803E-831C-446E-AB7D-0485F5315886}"/>
    <cellStyle name="Note 3 2 4 2 4 2" xfId="31085" xr:uid="{98C62E85-5B86-456D-BE52-0572D050C72E}"/>
    <cellStyle name="Note 3 2 4 2 4 3" xfId="43030" xr:uid="{C9C65990-E437-4C70-90C4-8B37AC740985}"/>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3" xfId="13880" xr:uid="{E27D3C52-4486-4072-8525-3D0084B1625B}"/>
    <cellStyle name="Note 3 2 4 3 3 2" xfId="31807" xr:uid="{7C8556C7-25AB-41A3-816A-D067E241197D}"/>
    <cellStyle name="Note 3 2 4 3 3 3" xfId="43752" xr:uid="{BD1C03CC-5AC4-41B5-B83B-6A0BF1659B22}"/>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5" xfId="12436" xr:uid="{0C933DB6-0F43-443B-91AB-712E1D340D3B}"/>
    <cellStyle name="Note 3 2 4 5 2" xfId="30363" xr:uid="{1B12C6AC-D46B-428E-AA15-36D339F1A80B}"/>
    <cellStyle name="Note 3 2 4 5 3" xfId="42308" xr:uid="{9FE3285A-C34C-4E70-9A2B-D45EAD8CE71A}"/>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3" xfId="14254" xr:uid="{B8BD46C9-B311-4BF7-BF79-54D85D08C9BC}"/>
    <cellStyle name="Note 3 2 5 2 3 2" xfId="32181" xr:uid="{20AD65FB-49C9-4138-A80C-47EFB7650F1C}"/>
    <cellStyle name="Note 3 2 5 2 3 3" xfId="44126" xr:uid="{BD78E6FF-6375-41BB-A359-81D246F8D621}"/>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4" xfId="12810" xr:uid="{B2B8B82D-BC1C-42F0-9B90-809519501AA7}"/>
    <cellStyle name="Note 3 2 5 4 2" xfId="30737" xr:uid="{E7851DE3-5CBB-464F-BE7B-DECE67979000}"/>
    <cellStyle name="Note 3 2 5 4 3" xfId="42682" xr:uid="{64FC5FEB-7B61-4055-9750-5906E4ABB78D}"/>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3" xfId="13532" xr:uid="{473676EB-D580-43A8-A790-ED4A4C906F64}"/>
    <cellStyle name="Note 3 2 6 3 2" xfId="31459" xr:uid="{DB9E1F6F-FA53-4A92-A469-40C6FEA3445B}"/>
    <cellStyle name="Note 3 2 6 3 3" xfId="43404" xr:uid="{C31DDDF1-FDD4-46A6-A3C7-EC85F05A3E5B}"/>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8" xfId="12088" xr:uid="{C70EBD66-47E5-4226-9B8F-BC7981C28F18}"/>
    <cellStyle name="Note 3 2 8 2" xfId="30015" xr:uid="{59F1AD0B-234B-4B31-AF7B-651CBEFD00DC}"/>
    <cellStyle name="Note 3 2 8 3" xfId="41960" xr:uid="{3FEF5592-5128-4A22-B786-DC15AB8B57DD}"/>
    <cellStyle name="Note 3 2 9" xfId="18047" xr:uid="{49FA840A-D3AE-4030-B97D-ACBD9CDD2BE9}"/>
    <cellStyle name="Note 3 3" xfId="183" xr:uid="{00000000-0005-0000-0000-000058000000}"/>
    <cellStyle name="Note 3 3 10" xfId="36035" xr:uid="{6FECA303-1B41-40EE-9312-76E333BA3083}"/>
    <cellStyle name="Note 3 3 2" xfId="531" xr:uid="{00000000-0005-0000-0000-000058000000}"/>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3" xfId="14660" xr:uid="{DE70EFE2-98B8-4C09-8D77-6845061ADCF5}"/>
    <cellStyle name="Note 3 3 2 2 2 3 2" xfId="32587" xr:uid="{E542A750-3C88-4C22-BEA9-7D1267AA9D4F}"/>
    <cellStyle name="Note 3 3 2 2 2 3 3" xfId="44532" xr:uid="{01A76456-A951-4AD9-A2C6-99692BC1DBE6}"/>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4" xfId="13216" xr:uid="{6DE70AFC-0B1B-4760-A712-24E693841C14}"/>
    <cellStyle name="Note 3 3 2 2 4 2" xfId="31143" xr:uid="{70D471DA-E54D-4243-81EB-96ED82745690}"/>
    <cellStyle name="Note 3 3 2 2 4 3" xfId="43088" xr:uid="{FBA6F58D-05B2-48BE-A0D6-58C781F9CA5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3" xfId="13938" xr:uid="{148DDEB8-D155-4462-80F1-F6FE0E6D29CF}"/>
    <cellStyle name="Note 3 3 2 3 3 2" xfId="31865" xr:uid="{E08DCDA1-D263-41A4-B9AD-53E9AE01AD06}"/>
    <cellStyle name="Note 3 3 2 3 3 3" xfId="43810" xr:uid="{78357583-E25C-41EC-8017-14079E0BDB0A}"/>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5" xfId="12494" xr:uid="{2AFA0D03-BE05-4FC9-86A9-88FDE8521A01}"/>
    <cellStyle name="Note 3 3 2 5 2" xfId="30421" xr:uid="{E1F40225-9550-424C-B9D5-BFE5E35AA8DE}"/>
    <cellStyle name="Note 3 3 2 5 3" xfId="42366" xr:uid="{5CACB2BC-2905-4CAC-8CBB-C15FBE8F50CB}"/>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3" xfId="14312" xr:uid="{D3DD0527-E929-4469-AEAD-98BF15A5BAA2}"/>
    <cellStyle name="Note 3 3 3 2 3 2" xfId="32239" xr:uid="{3E6EF08D-407B-4B47-B968-AE2CB9BF182B}"/>
    <cellStyle name="Note 3 3 3 2 3 3" xfId="44184" xr:uid="{AC378AA6-9481-4DD9-B629-76D3644EDE69}"/>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4" xfId="12868" xr:uid="{D0F5FEDF-8A9C-43BC-8BA1-49A213FF5F57}"/>
    <cellStyle name="Note 3 3 3 4 2" xfId="30795" xr:uid="{9CD6D273-08D2-4462-97F3-DEF219AD624D}"/>
    <cellStyle name="Note 3 3 3 4 3" xfId="42740" xr:uid="{DD65B97F-E76D-4680-BDB5-999BE164481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3" xfId="13590" xr:uid="{8012737F-D890-45CC-9D79-E54792930C35}"/>
    <cellStyle name="Note 3 3 4 3 2" xfId="31517" xr:uid="{BA1812EA-C4E9-4D9C-92EB-B43984EF1E65}"/>
    <cellStyle name="Note 3 3 4 3 3" xfId="43462" xr:uid="{7E9FD28C-159E-43C1-B9FA-764BD824F01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6" xfId="12146" xr:uid="{8FBD26FE-516A-45A8-9F88-553C3DCB2945}"/>
    <cellStyle name="Note 3 3 6 2" xfId="30073" xr:uid="{80585ACA-55AD-47AE-A0E7-89528D9523BE}"/>
    <cellStyle name="Note 3 3 6 3" xfId="42018" xr:uid="{4BAA2B21-165B-4ED3-A4A1-933B14CC474E}"/>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2" xfId="647" xr:uid="{00000000-0005-0000-0000-000058000000}"/>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3" xfId="14776" xr:uid="{E68AC6E0-DC7F-42E0-9EFB-F0A4DC61791E}"/>
    <cellStyle name="Note 3 4 2 2 2 3 2" xfId="32703" xr:uid="{2D570962-A733-48E9-80FC-F39015641A1D}"/>
    <cellStyle name="Note 3 4 2 2 2 3 3" xfId="44648" xr:uid="{90A24115-631F-45D5-AAFB-5109BFDC32DE}"/>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4" xfId="13332" xr:uid="{9F45DB7F-161C-43CD-AE31-0C068A67930C}"/>
    <cellStyle name="Note 3 4 2 2 4 2" xfId="31259" xr:uid="{32390D7D-2A9F-4E7B-87F7-F624FE988DD4}"/>
    <cellStyle name="Note 3 4 2 2 4 3" xfId="43204" xr:uid="{46E008E6-BD79-4527-9339-CB450CB9AD33}"/>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3" xfId="14054" xr:uid="{BE48AF55-9A30-4F0C-80F8-319BD37E1B66}"/>
    <cellStyle name="Note 3 4 2 3 3 2" xfId="31981" xr:uid="{448F1B41-DDF4-412F-A577-4207A6D2C324}"/>
    <cellStyle name="Note 3 4 2 3 3 3" xfId="43926" xr:uid="{88666E82-20AD-4331-8058-D304F0E5FC35}"/>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5" xfId="12610" xr:uid="{F7D465C7-3BEC-41ED-AF9D-06A9ABFF1B86}"/>
    <cellStyle name="Note 3 4 2 5 2" xfId="30537" xr:uid="{43A78939-EF9D-4101-AF83-90CCC262ACF1}"/>
    <cellStyle name="Note 3 4 2 5 3" xfId="42482" xr:uid="{5C47F746-C59A-48EB-BFC5-61FBE9AB09C0}"/>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3" xfId="14428" xr:uid="{E76B7EB9-9064-404B-AB7E-E4530695AE79}"/>
    <cellStyle name="Note 3 4 3 2 3 2" xfId="32355" xr:uid="{4B500B0D-E3CB-4B73-8224-8386049B1569}"/>
    <cellStyle name="Note 3 4 3 2 3 3" xfId="44300" xr:uid="{06ACF89F-FD09-4C84-8313-6E2EEB463238}"/>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4" xfId="12984" xr:uid="{C1C1A82F-DB00-4743-9651-C4C6CD6154FE}"/>
    <cellStyle name="Note 3 4 3 4 2" xfId="30911" xr:uid="{92B6830A-4897-4498-B0BB-5A5A39634AC3}"/>
    <cellStyle name="Note 3 4 3 4 3" xfId="42856" xr:uid="{CE4369BA-9A9B-4637-8F97-06BC2731C71E}"/>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3" xfId="13706" xr:uid="{A3884F3E-9E2E-4DBA-B3D4-EA10FE95D573}"/>
    <cellStyle name="Note 3 4 4 3 2" xfId="31633" xr:uid="{5584265B-EB07-4DA7-9376-0ED69451843D}"/>
    <cellStyle name="Note 3 4 4 3 3" xfId="43578" xr:uid="{64660E58-2661-4460-9284-8B1469B738F1}"/>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6" xfId="12262" xr:uid="{3A930DFE-6508-42A7-A429-EA8AA264E82A}"/>
    <cellStyle name="Note 3 4 6 2" xfId="30189" xr:uid="{F5F93B71-76BF-44FE-BCDA-693CB16F025E}"/>
    <cellStyle name="Note 3 4 6 3" xfId="42134" xr:uid="{D0E92A00-0361-41EC-9179-EA513A5EB68C}"/>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3" xfId="14544" xr:uid="{FBFC3E45-477D-40DB-8A64-BAFBB474F5C6}"/>
    <cellStyle name="Note 3 5 2 2 3 2" xfId="32471" xr:uid="{1570B5FC-CEC4-45F3-9DAA-182124B406E9}"/>
    <cellStyle name="Note 3 5 2 2 3 3" xfId="44416" xr:uid="{0D15E2D1-89E9-4A6D-8D93-E7FC7935EB84}"/>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4" xfId="13100" xr:uid="{85CE9A74-27BA-44D6-ADFE-A1979F362BE2}"/>
    <cellStyle name="Note 3 5 2 4 2" xfId="31027" xr:uid="{32F1F1FD-A0F9-43C6-AA20-DD3EEAAB3D2A}"/>
    <cellStyle name="Note 3 5 2 4 3" xfId="42972" xr:uid="{9F9C71CA-C4B6-4919-8C1D-8FE43D57F60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3" xfId="13822" xr:uid="{E7966B69-7687-408C-B4DC-C758FE7EF5BF}"/>
    <cellStyle name="Note 3 5 3 3 2" xfId="31749" xr:uid="{DD7F49B0-5A74-408F-9DEC-3917AE39BD76}"/>
    <cellStyle name="Note 3 5 3 3 3" xfId="43694" xr:uid="{6D5AF333-0D62-4D64-B679-F1503416B0A7}"/>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5" xfId="12378" xr:uid="{21665BDC-4752-4DDD-8C33-BFE7B8D7830D}"/>
    <cellStyle name="Note 3 5 5 2" xfId="30305" xr:uid="{7303299D-D073-45A1-884A-C4D0AF73B3B4}"/>
    <cellStyle name="Note 3 5 5 3" xfId="42250" xr:uid="{805C5D81-FCD6-45C3-A9B1-9BAE44027D71}"/>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3" xfId="14196" xr:uid="{58004884-A4AA-4995-8963-E753358176D4}"/>
    <cellStyle name="Note 3 6 2 3 2" xfId="32123" xr:uid="{E922C78A-0A9B-4BA3-B2F3-97B4823DE464}"/>
    <cellStyle name="Note 3 6 2 3 3" xfId="44068" xr:uid="{EB663232-E8C5-4798-A14C-9FA4632513AE}"/>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4" xfId="12752" xr:uid="{4AF84160-CE0F-40E0-8C00-B92C4AADB7E2}"/>
    <cellStyle name="Note 3 6 4 2" xfId="30679" xr:uid="{7A6CDCA1-A1C1-45E8-9369-A18E99A792BF}"/>
    <cellStyle name="Note 3 6 4 3" xfId="42624" xr:uid="{5E4D845B-707F-4820-8BAD-734F7DBB82C3}"/>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3" xfId="13474" xr:uid="{699E55B0-E1B7-45AF-BA6A-D6F57999DF47}"/>
    <cellStyle name="Note 3 7 3 2" xfId="31401" xr:uid="{1F270603-AEF0-4E66-A79D-EC0B8CCC58F2}"/>
    <cellStyle name="Note 3 7 3 3" xfId="43346" xr:uid="{2B33E1A4-7801-4880-ABE6-C6C71D6301B4}"/>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9" xfId="12030" xr:uid="{8689A2F1-BAF5-4404-A451-109123CB837B}"/>
    <cellStyle name="Note 3 9 2" xfId="29957" xr:uid="{52A07816-FE05-45D2-A015-1FE16BEDF867}"/>
    <cellStyle name="Note 3 9 3" xfId="41902" xr:uid="{F5B140F3-FCB8-41F0-A922-87831D8BB4DC}"/>
    <cellStyle name="Note 4" xfId="734" xr:uid="{00000000-0005-0000-0000-0000EF020000}"/>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3" xfId="14863" xr:uid="{3017C8D8-B95D-4678-86FA-7446F7A4A8EA}"/>
    <cellStyle name="Note 4 2 2 3 2" xfId="32790" xr:uid="{C9215FFB-49A9-4A52-B32B-23251028B8AE}"/>
    <cellStyle name="Note 4 2 2 3 3" xfId="44735" xr:uid="{F7825487-3236-4B22-B059-446FFF31B90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4" xfId="13419" xr:uid="{F6B47912-3895-43B5-BC03-87E92B5A3E81}"/>
    <cellStyle name="Note 4 2 4 2" xfId="31346" xr:uid="{6F8968A6-5A04-4818-B1CB-C8522D2F167D}"/>
    <cellStyle name="Note 4 2 4 3" xfId="43291" xr:uid="{06E63FD3-F0EF-4A3A-9622-4BFC71ED69DA}"/>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3" xfId="14141" xr:uid="{D57D9256-F283-4FF2-932E-70FBA8721059}"/>
    <cellStyle name="Note 4 3 3 2" xfId="32068" xr:uid="{866D1321-A393-4E0C-82DE-F272FBFFAFB7}"/>
    <cellStyle name="Note 4 3 3 3" xfId="44013" xr:uid="{26A336D9-6979-4667-92EC-727EBA6E0BE8}"/>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5" xfId="12697" xr:uid="{6064A219-608B-4B5E-8B21-56858C8A81FE}"/>
    <cellStyle name="Note 4 5 2" xfId="30624" xr:uid="{39C9DF75-B4A0-4B91-8C4F-54844B493F2C}"/>
    <cellStyle name="Note 4 5 3" xfId="42569" xr:uid="{337F2337-8B92-459F-A8E4-90471FBCF6E8}"/>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3" xfId="14921" xr:uid="{1089C1D5-CEE5-4590-A6BF-B4E1F31C29FB}"/>
    <cellStyle name="Note 5 3 2" xfId="32848" xr:uid="{B38DE02B-6C1C-4905-81EF-5633657161B6}"/>
    <cellStyle name="Note 5 3 3" xfId="44793" xr:uid="{B1AE5449-2C77-4B72-9749-D3B3FFC1265D}"/>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3" xfId="14942" xr:uid="{C6B422B2-3298-4484-8557-B45CCEBD2E9C}"/>
    <cellStyle name="Note 6 3 2" xfId="32869" xr:uid="{910B615C-31F1-413B-9292-3B26AA64582E}"/>
    <cellStyle name="Note 6 3 3" xfId="44814" xr:uid="{19F607CC-E5BF-44D9-A84A-C992BB826AC4}"/>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5E595"/>
      <color rgb="FFFFFF99"/>
      <color rgb="FFFDF2CF"/>
      <color rgb="FFFEF8E6"/>
      <color rgb="FFFFFFCC"/>
      <color rgb="FFF1F5F9"/>
      <color rgb="FFFFFFB7"/>
      <color rgb="FF1C1C1C"/>
      <color rgb="FFFF5050"/>
      <color rgb="FFDCD8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516150</xdr:colOff>
      <xdr:row>33</xdr:row>
      <xdr:rowOff>25400</xdr:rowOff>
    </xdr:to>
    <xdr:pic>
      <xdr:nvPicPr>
        <xdr:cNvPr id="3" name="Picture 2">
          <a:extLst>
            <a:ext uri="{FF2B5EF4-FFF2-40B4-BE49-F238E27FC236}">
              <a16:creationId xmlns:a16="http://schemas.microsoft.com/office/drawing/2014/main" id="{0CFED478-2B2D-4DAD-9C37-D30D7B113BF4}"/>
            </a:ext>
          </a:extLst>
        </xdr:cNvPr>
        <xdr:cNvPicPr>
          <a:picLocks noChangeAspect="1"/>
        </xdr:cNvPicPr>
      </xdr:nvPicPr>
      <xdr:blipFill>
        <a:blip xmlns:r="http://schemas.openxmlformats.org/officeDocument/2006/relationships" r:embed="rId1"/>
        <a:stretch>
          <a:fillRect/>
        </a:stretch>
      </xdr:blipFill>
      <xdr:spPr>
        <a:xfrm>
          <a:off x="0" y="0"/>
          <a:ext cx="15146550" cy="561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54"/>
  <sheetViews>
    <sheetView showGridLines="0" tabSelected="1" topLeftCell="A2" zoomScale="75" zoomScaleNormal="75" workbookViewId="0">
      <selection activeCell="B2" sqref="B2:O2"/>
    </sheetView>
  </sheetViews>
  <sheetFormatPr defaultColWidth="10.33203125" defaultRowHeight="13.8" x14ac:dyDescent="0.25"/>
  <cols>
    <col min="1" max="1" width="1" style="139" customWidth="1"/>
    <col min="2" max="2" width="25.21875" style="1" customWidth="1"/>
    <col min="3" max="3" width="0.88671875" style="5" customWidth="1"/>
    <col min="4" max="4" width="11.77734375" style="1" customWidth="1"/>
    <col min="5" max="5" width="12.88671875" style="1" bestFit="1" customWidth="1"/>
    <col min="6" max="6" width="0.88671875" style="5" customWidth="1"/>
    <col min="7" max="7" width="11.77734375" style="1" customWidth="1"/>
    <col min="8" max="8" width="12.5546875" style="1" customWidth="1"/>
    <col min="9" max="9" width="11.21875" style="1" customWidth="1"/>
    <col min="10" max="10" width="11.44140625" style="1" customWidth="1"/>
    <col min="11" max="11" width="10.6640625" style="1" customWidth="1"/>
    <col min="12" max="12" width="11.6640625" style="1" customWidth="1"/>
    <col min="13" max="13" width="13.44140625" style="1" bestFit="1" customWidth="1"/>
    <col min="14" max="14" width="15.6640625" style="1" bestFit="1" customWidth="1"/>
    <col min="15" max="15" width="0.88671875" style="5" customWidth="1"/>
    <col min="16" max="16" width="13.44140625" style="1" customWidth="1"/>
    <col min="17" max="17" width="13.5546875" style="1" customWidth="1"/>
    <col min="18" max="18" width="0.88671875" style="5" customWidth="1"/>
    <col min="19" max="19" width="12.88671875" style="266" customWidth="1"/>
    <col min="20" max="20" width="13.5546875" style="266" customWidth="1"/>
    <col min="21" max="21" width="0.88671875" style="5" customWidth="1"/>
    <col min="22" max="22" width="11.33203125" style="1" customWidth="1"/>
    <col min="23" max="23" width="15" style="1" customWidth="1"/>
    <col min="24" max="24" width="2.33203125" style="1" customWidth="1"/>
    <col min="25" max="25" width="12.44140625" style="1" customWidth="1"/>
    <col min="26" max="26" width="13.6640625" style="1" customWidth="1"/>
    <col min="27" max="27" width="2.21875" style="1" customWidth="1"/>
    <col min="28" max="28" width="10.33203125" style="1"/>
    <col min="29" max="29" width="12.6640625" style="1" customWidth="1"/>
    <col min="30" max="16384" width="10.33203125" style="1"/>
  </cols>
  <sheetData>
    <row r="1" spans="1:32" ht="19.2" hidden="1" customHeight="1" x14ac:dyDescent="0.25">
      <c r="A1" s="392"/>
      <c r="B1" s="393"/>
      <c r="C1" s="393"/>
      <c r="D1" s="393"/>
      <c r="E1" s="393"/>
      <c r="F1" s="393"/>
      <c r="G1" s="393"/>
      <c r="H1" s="393"/>
      <c r="I1" s="393"/>
      <c r="J1" s="393"/>
      <c r="K1" s="393"/>
      <c r="L1" s="393"/>
      <c r="M1" s="393"/>
      <c r="N1" s="393"/>
      <c r="O1" s="393"/>
      <c r="P1" s="393"/>
      <c r="Q1" s="239"/>
      <c r="R1" s="239"/>
      <c r="S1" s="239"/>
      <c r="T1" s="239"/>
      <c r="U1" s="239"/>
      <c r="V1" s="239"/>
      <c r="W1" s="239"/>
      <c r="X1" s="239"/>
      <c r="Y1" s="239"/>
      <c r="Z1" s="239"/>
      <c r="AA1" s="239"/>
      <c r="AB1" s="239"/>
      <c r="AC1" s="239"/>
    </row>
    <row r="2" spans="1:32" s="67" customFormat="1" ht="27" customHeight="1" x14ac:dyDescent="0.25">
      <c r="A2" s="394"/>
      <c r="B2" s="525" t="s">
        <v>332</v>
      </c>
      <c r="C2" s="525"/>
      <c r="D2" s="525"/>
      <c r="E2" s="525"/>
      <c r="F2" s="525"/>
      <c r="G2" s="525"/>
      <c r="H2" s="525"/>
      <c r="I2" s="525"/>
      <c r="J2" s="525"/>
      <c r="K2" s="525"/>
      <c r="L2" s="525"/>
      <c r="M2" s="525"/>
      <c r="N2" s="525"/>
      <c r="O2" s="525"/>
      <c r="P2" s="406">
        <v>44074</v>
      </c>
      <c r="Q2" s="407" t="s">
        <v>307</v>
      </c>
      <c r="R2" s="408"/>
      <c r="S2" s="408"/>
      <c r="T2" s="239"/>
      <c r="U2" s="239"/>
      <c r="V2" s="239"/>
      <c r="W2" s="239"/>
      <c r="X2" s="239"/>
      <c r="Y2" s="239"/>
      <c r="Z2" s="239"/>
      <c r="AA2" s="239"/>
      <c r="AB2" s="239"/>
      <c r="AC2" s="239"/>
      <c r="AD2" s="239"/>
      <c r="AE2" s="239"/>
      <c r="AF2" s="239"/>
    </row>
    <row r="3" spans="1:32" s="67" customFormat="1" ht="16.5" customHeight="1" x14ac:dyDescent="0.3">
      <c r="A3" s="139"/>
      <c r="B3" s="203"/>
      <c r="C3" s="5"/>
      <c r="D3" s="266"/>
      <c r="E3" s="266"/>
      <c r="F3" s="5"/>
      <c r="G3" s="266"/>
      <c r="H3" s="266"/>
      <c r="I3" s="1"/>
      <c r="J3" s="1"/>
      <c r="K3" s="1"/>
      <c r="L3" s="1"/>
      <c r="M3" s="1"/>
      <c r="N3" s="1"/>
      <c r="O3" s="5"/>
      <c r="P3" s="1"/>
      <c r="Q3" s="1"/>
      <c r="R3" s="5"/>
      <c r="S3" s="266"/>
      <c r="T3" s="266"/>
      <c r="U3" s="5"/>
      <c r="V3" s="1"/>
      <c r="W3" s="1"/>
      <c r="Y3" s="547" t="s">
        <v>374</v>
      </c>
      <c r="Z3" s="547"/>
      <c r="AA3" s="285"/>
      <c r="AB3" s="547" t="s">
        <v>375</v>
      </c>
      <c r="AC3" s="547"/>
    </row>
    <row r="4" spans="1:32" s="67" customFormat="1" ht="32.25" customHeight="1" x14ac:dyDescent="0.25">
      <c r="A4" s="139"/>
      <c r="B4" s="69"/>
      <c r="C4" s="22"/>
      <c r="D4" s="535" t="s">
        <v>82</v>
      </c>
      <c r="E4" s="535"/>
      <c r="F4" s="22"/>
      <c r="G4" s="539" t="s">
        <v>9</v>
      </c>
      <c r="H4" s="540"/>
      <c r="I4" s="543" t="s">
        <v>9</v>
      </c>
      <c r="J4" s="544"/>
      <c r="K4" s="545" t="s">
        <v>9</v>
      </c>
      <c r="L4" s="544"/>
      <c r="M4" s="541" t="s">
        <v>9</v>
      </c>
      <c r="N4" s="542"/>
      <c r="O4" s="22"/>
      <c r="P4" s="535" t="s">
        <v>81</v>
      </c>
      <c r="Q4" s="535"/>
      <c r="R4" s="22"/>
      <c r="S4" s="535" t="s">
        <v>313</v>
      </c>
      <c r="T4" s="535"/>
      <c r="U4" s="22"/>
      <c r="V4" s="527" t="s">
        <v>373</v>
      </c>
      <c r="W4" s="528"/>
      <c r="Y4" s="548"/>
      <c r="Z4" s="548"/>
      <c r="AA4" s="285"/>
      <c r="AB4" s="548"/>
      <c r="AC4" s="548"/>
    </row>
    <row r="5" spans="1:32" s="8" customFormat="1" ht="13.8" customHeight="1" x14ac:dyDescent="0.25">
      <c r="A5" s="140"/>
      <c r="B5" s="70"/>
      <c r="C5" s="22"/>
      <c r="D5" s="535"/>
      <c r="E5" s="535"/>
      <c r="F5" s="22"/>
      <c r="G5" s="531" t="s">
        <v>78</v>
      </c>
      <c r="H5" s="532"/>
      <c r="I5" s="537" t="s">
        <v>79</v>
      </c>
      <c r="J5" s="538"/>
      <c r="K5" s="546" t="s">
        <v>80</v>
      </c>
      <c r="L5" s="538"/>
      <c r="M5" s="533" t="s">
        <v>76</v>
      </c>
      <c r="N5" s="534"/>
      <c r="O5" s="22"/>
      <c r="P5" s="535"/>
      <c r="Q5" s="535"/>
      <c r="R5" s="22"/>
      <c r="S5" s="535"/>
      <c r="T5" s="535"/>
      <c r="U5" s="22"/>
      <c r="V5" s="529"/>
      <c r="W5" s="530"/>
      <c r="Y5" s="526" t="s">
        <v>7</v>
      </c>
      <c r="Z5" s="526" t="s">
        <v>75</v>
      </c>
      <c r="AA5" s="5"/>
      <c r="AB5" s="526" t="s">
        <v>7</v>
      </c>
      <c r="AC5" s="526" t="s">
        <v>75</v>
      </c>
    </row>
    <row r="6" spans="1:32" s="7" customFormat="1" ht="30.6" customHeight="1" x14ac:dyDescent="0.25">
      <c r="A6" s="142">
        <v>40909</v>
      </c>
      <c r="B6" s="308"/>
      <c r="C6" s="80"/>
      <c r="D6" s="299" t="s">
        <v>8</v>
      </c>
      <c r="E6" s="299" t="s">
        <v>10</v>
      </c>
      <c r="F6" s="80"/>
      <c r="G6" s="81" t="s">
        <v>8</v>
      </c>
      <c r="H6" s="81" t="s">
        <v>10</v>
      </c>
      <c r="I6" s="81" t="s">
        <v>8</v>
      </c>
      <c r="J6" s="81" t="s">
        <v>10</v>
      </c>
      <c r="K6" s="81" t="s">
        <v>8</v>
      </c>
      <c r="L6" s="81" t="s">
        <v>10</v>
      </c>
      <c r="M6" s="299" t="s">
        <v>8</v>
      </c>
      <c r="N6" s="299" t="s">
        <v>10</v>
      </c>
      <c r="O6" s="80"/>
      <c r="P6" s="299" t="s">
        <v>8</v>
      </c>
      <c r="Q6" s="299" t="s">
        <v>10</v>
      </c>
      <c r="R6" s="80"/>
      <c r="S6" s="302" t="s">
        <v>8</v>
      </c>
      <c r="T6" s="302" t="s">
        <v>10</v>
      </c>
      <c r="U6" s="80"/>
      <c r="V6" s="191" t="s">
        <v>7</v>
      </c>
      <c r="W6" s="191" t="s">
        <v>11</v>
      </c>
      <c r="Y6" s="526"/>
      <c r="Z6" s="526"/>
      <c r="AA6" s="5"/>
      <c r="AB6" s="526"/>
      <c r="AC6" s="526"/>
    </row>
    <row r="7" spans="1:32" s="208" customFormat="1" ht="3.6" customHeight="1" x14ac:dyDescent="0.25">
      <c r="A7" s="204"/>
      <c r="B7" s="308"/>
      <c r="C7" s="80"/>
      <c r="D7" s="80"/>
      <c r="E7" s="80"/>
      <c r="F7" s="80"/>
      <c r="G7" s="80"/>
      <c r="H7" s="80"/>
      <c r="I7" s="80"/>
      <c r="J7" s="80"/>
      <c r="K7" s="80"/>
      <c r="L7" s="80"/>
      <c r="M7" s="80"/>
      <c r="N7" s="80"/>
      <c r="O7" s="80"/>
      <c r="P7" s="80"/>
      <c r="Q7" s="80"/>
      <c r="R7" s="80"/>
      <c r="S7" s="80"/>
      <c r="T7" s="80"/>
      <c r="U7" s="80"/>
      <c r="V7" s="80"/>
      <c r="W7" s="80"/>
      <c r="Y7" s="306"/>
      <c r="Z7" s="306"/>
      <c r="AA7" s="5"/>
      <c r="AB7" s="306"/>
      <c r="AC7" s="306"/>
    </row>
    <row r="8" spans="1:32" s="7" customFormat="1" x14ac:dyDescent="0.25">
      <c r="A8" s="142"/>
      <c r="B8" s="144" t="s">
        <v>327</v>
      </c>
      <c r="C8" s="80"/>
      <c r="D8" s="80"/>
      <c r="E8" s="80"/>
      <c r="F8" s="80"/>
      <c r="G8" s="80"/>
      <c r="H8" s="80"/>
      <c r="I8" s="80"/>
      <c r="J8" s="80"/>
      <c r="K8" s="80"/>
      <c r="L8" s="80"/>
      <c r="M8" s="80"/>
      <c r="N8" s="80"/>
      <c r="O8" s="80"/>
      <c r="P8" s="80"/>
      <c r="Q8" s="80"/>
      <c r="R8" s="80"/>
      <c r="S8" s="80"/>
      <c r="T8" s="80"/>
      <c r="U8" s="80"/>
      <c r="V8" s="80"/>
      <c r="W8" s="80"/>
      <c r="X8" s="305"/>
      <c r="Y8" s="306"/>
      <c r="Z8" s="306"/>
      <c r="AA8" s="5"/>
      <c r="AB8" s="306"/>
      <c r="AC8" s="306"/>
    </row>
    <row r="9" spans="1:32" s="7" customFormat="1" ht="13.95" customHeight="1" x14ac:dyDescent="0.25">
      <c r="A9" s="142"/>
      <c r="B9" s="309">
        <v>2000</v>
      </c>
      <c r="C9" s="183"/>
      <c r="D9" s="228">
        <v>4</v>
      </c>
      <c r="E9" s="250">
        <v>11.85</v>
      </c>
      <c r="F9" s="183"/>
      <c r="G9" s="230">
        <v>2</v>
      </c>
      <c r="H9" s="230">
        <v>11.04</v>
      </c>
      <c r="I9" s="230">
        <v>0</v>
      </c>
      <c r="J9" s="230">
        <v>0</v>
      </c>
      <c r="K9" s="230">
        <v>0</v>
      </c>
      <c r="L9" s="230">
        <v>0</v>
      </c>
      <c r="M9" s="230">
        <f t="shared" ref="M9:M27" si="0">SUM(G9+I9+K9)</f>
        <v>2</v>
      </c>
      <c r="N9" s="230">
        <f t="shared" ref="N9:N27" si="1">SUM(H9+J9+L9)</f>
        <v>11.04</v>
      </c>
      <c r="O9" s="183"/>
      <c r="P9" s="228">
        <v>0</v>
      </c>
      <c r="Q9" s="228">
        <v>0</v>
      </c>
      <c r="R9" s="227"/>
      <c r="S9" s="372"/>
      <c r="T9" s="372"/>
      <c r="U9" s="183"/>
      <c r="V9" s="229">
        <f>SUM(D9+M9+P9+S9)</f>
        <v>6</v>
      </c>
      <c r="W9" s="229">
        <f>SUM(E9+N9+Q9+T9)</f>
        <v>22.89</v>
      </c>
      <c r="X9" s="185"/>
      <c r="Y9" s="295">
        <v>6</v>
      </c>
      <c r="Z9" s="295">
        <v>22.89</v>
      </c>
      <c r="AA9" s="186"/>
      <c r="AB9" s="241">
        <f t="shared" ref="AB9:AB26" si="2">V9-Y9</f>
        <v>0</v>
      </c>
      <c r="AC9" s="307">
        <f t="shared" ref="AC9:AC26" si="3">W9-Z9</f>
        <v>0</v>
      </c>
    </row>
    <row r="10" spans="1:32" s="7" customFormat="1" ht="13.95" customHeight="1" x14ac:dyDescent="0.25">
      <c r="A10" s="142"/>
      <c r="B10" s="182">
        <v>2001</v>
      </c>
      <c r="C10" s="183"/>
      <c r="D10" s="184">
        <v>2</v>
      </c>
      <c r="E10" s="250">
        <v>5.25</v>
      </c>
      <c r="F10" s="183"/>
      <c r="G10" s="230">
        <v>0</v>
      </c>
      <c r="H10" s="230">
        <v>0</v>
      </c>
      <c r="I10" s="230">
        <v>0</v>
      </c>
      <c r="J10" s="230">
        <v>0</v>
      </c>
      <c r="K10" s="230">
        <v>0</v>
      </c>
      <c r="L10" s="230">
        <v>0</v>
      </c>
      <c r="M10" s="230">
        <f t="shared" si="0"/>
        <v>0</v>
      </c>
      <c r="N10" s="230">
        <f t="shared" si="1"/>
        <v>0</v>
      </c>
      <c r="O10" s="183"/>
      <c r="P10" s="184">
        <v>0</v>
      </c>
      <c r="Q10" s="184">
        <v>0</v>
      </c>
      <c r="R10" s="227"/>
      <c r="S10" s="372"/>
      <c r="T10" s="372"/>
      <c r="U10" s="183"/>
      <c r="V10" s="229">
        <f t="shared" ref="V10:V29" si="4">SUM(D10+M10+P10+S10)</f>
        <v>2</v>
      </c>
      <c r="W10" s="229">
        <f t="shared" ref="W10:W29" si="5">SUM(E10+N10+Q10+T10)</f>
        <v>5.25</v>
      </c>
      <c r="X10" s="185"/>
      <c r="Y10" s="295">
        <v>2</v>
      </c>
      <c r="Z10" s="295">
        <v>5.25</v>
      </c>
      <c r="AA10" s="186"/>
      <c r="AB10" s="241">
        <f t="shared" si="2"/>
        <v>0</v>
      </c>
      <c r="AC10" s="242">
        <f t="shared" si="3"/>
        <v>0</v>
      </c>
    </row>
    <row r="11" spans="1:32" s="7" customFormat="1" ht="13.95" customHeight="1" x14ac:dyDescent="0.25">
      <c r="A11" s="142"/>
      <c r="B11" s="182">
        <v>2002</v>
      </c>
      <c r="C11" s="183"/>
      <c r="D11" s="184">
        <v>25</v>
      </c>
      <c r="E11" s="250">
        <v>72.819999999999993</v>
      </c>
      <c r="F11" s="183"/>
      <c r="G11" s="230">
        <v>9</v>
      </c>
      <c r="H11" s="230">
        <v>324</v>
      </c>
      <c r="I11" s="230">
        <v>1</v>
      </c>
      <c r="J11" s="230">
        <v>262.14</v>
      </c>
      <c r="K11" s="230">
        <v>0</v>
      </c>
      <c r="L11" s="230">
        <v>0</v>
      </c>
      <c r="M11" s="230">
        <f t="shared" si="0"/>
        <v>10</v>
      </c>
      <c r="N11" s="230">
        <f t="shared" si="1"/>
        <v>586.14</v>
      </c>
      <c r="O11" s="183"/>
      <c r="P11" s="184">
        <v>0</v>
      </c>
      <c r="Q11" s="184">
        <v>0</v>
      </c>
      <c r="R11" s="227"/>
      <c r="S11" s="372"/>
      <c r="T11" s="372"/>
      <c r="U11" s="183"/>
      <c r="V11" s="229">
        <f t="shared" si="4"/>
        <v>35</v>
      </c>
      <c r="W11" s="229">
        <f t="shared" si="5"/>
        <v>658.96</v>
      </c>
      <c r="X11" s="185"/>
      <c r="Y11" s="295">
        <v>35</v>
      </c>
      <c r="Z11" s="295">
        <v>658.96</v>
      </c>
      <c r="AA11" s="186"/>
      <c r="AB11" s="241">
        <f t="shared" si="2"/>
        <v>0</v>
      </c>
      <c r="AC11" s="242">
        <f t="shared" si="3"/>
        <v>0</v>
      </c>
    </row>
    <row r="12" spans="1:32" s="7" customFormat="1" ht="13.95" customHeight="1" x14ac:dyDescent="0.25">
      <c r="A12" s="142"/>
      <c r="B12" s="205">
        <v>2003</v>
      </c>
      <c r="C12" s="206"/>
      <c r="D12" s="207">
        <v>62</v>
      </c>
      <c r="E12" s="251">
        <v>346.84199999999998</v>
      </c>
      <c r="F12" s="206"/>
      <c r="G12" s="230">
        <v>16</v>
      </c>
      <c r="H12" s="230">
        <v>193.1</v>
      </c>
      <c r="I12" s="230">
        <v>1</v>
      </c>
      <c r="J12" s="230">
        <v>479.8</v>
      </c>
      <c r="K12" s="230">
        <v>0</v>
      </c>
      <c r="L12" s="230">
        <v>0</v>
      </c>
      <c r="M12" s="230">
        <f t="shared" si="0"/>
        <v>17</v>
      </c>
      <c r="N12" s="230">
        <f t="shared" si="1"/>
        <v>672.9</v>
      </c>
      <c r="O12" s="183"/>
      <c r="P12" s="184">
        <v>0</v>
      </c>
      <c r="Q12" s="184">
        <v>0</v>
      </c>
      <c r="R12" s="227"/>
      <c r="S12" s="372"/>
      <c r="T12" s="372"/>
      <c r="U12" s="183"/>
      <c r="V12" s="229">
        <f t="shared" si="4"/>
        <v>79</v>
      </c>
      <c r="W12" s="229">
        <f t="shared" si="5"/>
        <v>1019.742</v>
      </c>
      <c r="X12" s="185"/>
      <c r="Y12" s="295">
        <v>79</v>
      </c>
      <c r="Z12" s="295">
        <v>1019.742</v>
      </c>
      <c r="AA12" s="186"/>
      <c r="AB12" s="241">
        <f t="shared" si="2"/>
        <v>0</v>
      </c>
      <c r="AC12" s="242">
        <f t="shared" si="3"/>
        <v>0</v>
      </c>
    </row>
    <row r="13" spans="1:32" s="7" customFormat="1" ht="13.95" customHeight="1" x14ac:dyDescent="0.25">
      <c r="A13" s="142"/>
      <c r="B13" s="182">
        <v>2004</v>
      </c>
      <c r="C13" s="183"/>
      <c r="D13" s="184">
        <v>250</v>
      </c>
      <c r="E13" s="250">
        <v>1510.6179999999999</v>
      </c>
      <c r="F13" s="183"/>
      <c r="G13" s="230">
        <v>42</v>
      </c>
      <c r="H13" s="230">
        <v>382.00599999999997</v>
      </c>
      <c r="I13" s="230">
        <v>2</v>
      </c>
      <c r="J13" s="230">
        <v>623.38499999999999</v>
      </c>
      <c r="K13" s="230">
        <v>0</v>
      </c>
      <c r="L13" s="230">
        <v>0</v>
      </c>
      <c r="M13" s="230">
        <f t="shared" si="0"/>
        <v>44</v>
      </c>
      <c r="N13" s="230">
        <f t="shared" si="1"/>
        <v>1005.391</v>
      </c>
      <c r="O13" s="183"/>
      <c r="P13" s="184">
        <v>0</v>
      </c>
      <c r="Q13" s="184">
        <v>0</v>
      </c>
      <c r="R13" s="227"/>
      <c r="S13" s="372"/>
      <c r="T13" s="372"/>
      <c r="U13" s="183"/>
      <c r="V13" s="229">
        <f t="shared" si="4"/>
        <v>294</v>
      </c>
      <c r="W13" s="229">
        <f t="shared" si="5"/>
        <v>2516.009</v>
      </c>
      <c r="X13" s="185"/>
      <c r="Y13" s="295">
        <v>294</v>
      </c>
      <c r="Z13" s="295">
        <v>2516.009</v>
      </c>
      <c r="AA13" s="186"/>
      <c r="AB13" s="241">
        <f t="shared" si="2"/>
        <v>0</v>
      </c>
      <c r="AC13" s="242">
        <f t="shared" si="3"/>
        <v>0</v>
      </c>
    </row>
    <row r="14" spans="1:32" s="208" customFormat="1" ht="13.95" customHeight="1" x14ac:dyDescent="0.25">
      <c r="A14" s="204"/>
      <c r="B14" s="205">
        <v>2005</v>
      </c>
      <c r="C14" s="206"/>
      <c r="D14" s="230">
        <v>623</v>
      </c>
      <c r="E14" s="251">
        <v>4606.1760000000004</v>
      </c>
      <c r="F14" s="206"/>
      <c r="G14" s="230">
        <v>77</v>
      </c>
      <c r="H14" s="230">
        <v>1019.883</v>
      </c>
      <c r="I14" s="230">
        <v>16</v>
      </c>
      <c r="J14" s="230">
        <v>3923.08</v>
      </c>
      <c r="K14" s="230">
        <v>0</v>
      </c>
      <c r="L14" s="230">
        <v>0</v>
      </c>
      <c r="M14" s="230">
        <f t="shared" si="0"/>
        <v>93</v>
      </c>
      <c r="N14" s="230">
        <f t="shared" si="1"/>
        <v>4942.9629999999997</v>
      </c>
      <c r="O14" s="206"/>
      <c r="P14" s="230">
        <v>0</v>
      </c>
      <c r="Q14" s="230">
        <v>0</v>
      </c>
      <c r="R14" s="206"/>
      <c r="S14" s="372"/>
      <c r="T14" s="372"/>
      <c r="U14" s="206"/>
      <c r="V14" s="229">
        <f t="shared" si="4"/>
        <v>716</v>
      </c>
      <c r="W14" s="229">
        <f t="shared" si="5"/>
        <v>9549.1389999999992</v>
      </c>
      <c r="X14" s="43"/>
      <c r="Y14" s="295">
        <v>718</v>
      </c>
      <c r="Z14" s="295">
        <v>9569.8490000000002</v>
      </c>
      <c r="AA14" s="186"/>
      <c r="AB14" s="243">
        <f t="shared" si="2"/>
        <v>-2</v>
      </c>
      <c r="AC14" s="244">
        <f t="shared" si="3"/>
        <v>-20.710000000000946</v>
      </c>
    </row>
    <row r="15" spans="1:32" s="7" customFormat="1" ht="13.95" customHeight="1" x14ac:dyDescent="0.25">
      <c r="A15" s="142"/>
      <c r="B15" s="205">
        <v>2006</v>
      </c>
      <c r="C15" s="206"/>
      <c r="D15" s="230">
        <v>739</v>
      </c>
      <c r="E15" s="251">
        <v>5276.7539999999999</v>
      </c>
      <c r="F15" s="206"/>
      <c r="G15" s="230">
        <v>105</v>
      </c>
      <c r="H15" s="230">
        <v>1881.529</v>
      </c>
      <c r="I15" s="230">
        <v>36</v>
      </c>
      <c r="J15" s="230">
        <v>11097.32</v>
      </c>
      <c r="K15" s="230">
        <v>0</v>
      </c>
      <c r="L15" s="230">
        <v>0</v>
      </c>
      <c r="M15" s="230">
        <f t="shared" si="0"/>
        <v>141</v>
      </c>
      <c r="N15" s="230">
        <f t="shared" si="1"/>
        <v>12978.849</v>
      </c>
      <c r="O15" s="206"/>
      <c r="P15" s="230">
        <v>0</v>
      </c>
      <c r="Q15" s="230">
        <v>0</v>
      </c>
      <c r="R15" s="206"/>
      <c r="S15" s="372"/>
      <c r="T15" s="372"/>
      <c r="U15" s="183"/>
      <c r="V15" s="229">
        <f t="shared" si="4"/>
        <v>880</v>
      </c>
      <c r="W15" s="229">
        <f t="shared" si="5"/>
        <v>18255.602999999999</v>
      </c>
      <c r="X15" s="185"/>
      <c r="Y15" s="295">
        <v>880</v>
      </c>
      <c r="Z15" s="295">
        <v>18255.602999999999</v>
      </c>
      <c r="AA15" s="186"/>
      <c r="AB15" s="241">
        <f t="shared" si="2"/>
        <v>0</v>
      </c>
      <c r="AC15" s="242">
        <f t="shared" si="3"/>
        <v>0</v>
      </c>
    </row>
    <row r="16" spans="1:32" s="7" customFormat="1" ht="13.95" customHeight="1" x14ac:dyDescent="0.25">
      <c r="A16" s="142"/>
      <c r="B16" s="182">
        <v>2007</v>
      </c>
      <c r="C16" s="183"/>
      <c r="D16" s="184">
        <v>522</v>
      </c>
      <c r="E16" s="250">
        <v>3787.471</v>
      </c>
      <c r="F16" s="183"/>
      <c r="G16" s="230">
        <v>94</v>
      </c>
      <c r="H16" s="230">
        <v>2113.4609999999998</v>
      </c>
      <c r="I16" s="230">
        <v>26</v>
      </c>
      <c r="J16" s="230">
        <v>8352.9079999999994</v>
      </c>
      <c r="K16" s="230">
        <v>0</v>
      </c>
      <c r="L16" s="230">
        <v>0</v>
      </c>
      <c r="M16" s="230">
        <f t="shared" si="0"/>
        <v>120</v>
      </c>
      <c r="N16" s="230">
        <f t="shared" si="1"/>
        <v>10466.368999999999</v>
      </c>
      <c r="O16" s="183"/>
      <c r="P16" s="184">
        <v>0</v>
      </c>
      <c r="Q16" s="184">
        <v>0</v>
      </c>
      <c r="R16" s="227"/>
      <c r="S16" s="372"/>
      <c r="T16" s="372"/>
      <c r="U16" s="183"/>
      <c r="V16" s="229">
        <f t="shared" si="4"/>
        <v>642</v>
      </c>
      <c r="W16" s="229">
        <f t="shared" si="5"/>
        <v>14253.839999999998</v>
      </c>
      <c r="X16" s="185"/>
      <c r="Y16" s="295">
        <v>642</v>
      </c>
      <c r="Z16" s="295">
        <v>14253.839999999998</v>
      </c>
      <c r="AA16" s="186"/>
      <c r="AB16" s="241">
        <f t="shared" si="2"/>
        <v>0</v>
      </c>
      <c r="AC16" s="242">
        <f t="shared" si="3"/>
        <v>0</v>
      </c>
    </row>
    <row r="17" spans="1:29" s="7" customFormat="1" ht="13.95" customHeight="1" x14ac:dyDescent="0.25">
      <c r="A17" s="142"/>
      <c r="B17" s="182">
        <v>2008</v>
      </c>
      <c r="C17" s="183"/>
      <c r="D17" s="184">
        <v>655</v>
      </c>
      <c r="E17" s="250">
        <v>4954.3649999999998</v>
      </c>
      <c r="F17" s="183"/>
      <c r="G17" s="230">
        <v>170</v>
      </c>
      <c r="H17" s="230">
        <v>3874.1970000000001</v>
      </c>
      <c r="I17" s="230">
        <v>44</v>
      </c>
      <c r="J17" s="230">
        <v>13247.054</v>
      </c>
      <c r="K17" s="230">
        <v>4</v>
      </c>
      <c r="L17" s="230">
        <v>6134.26</v>
      </c>
      <c r="M17" s="230">
        <f t="shared" si="0"/>
        <v>218</v>
      </c>
      <c r="N17" s="230">
        <f t="shared" si="1"/>
        <v>23255.510999999999</v>
      </c>
      <c r="O17" s="183"/>
      <c r="P17" s="184">
        <v>0</v>
      </c>
      <c r="Q17" s="184">
        <v>0</v>
      </c>
      <c r="R17" s="227"/>
      <c r="S17" s="372"/>
      <c r="T17" s="372"/>
      <c r="U17" s="183"/>
      <c r="V17" s="229">
        <f t="shared" si="4"/>
        <v>873</v>
      </c>
      <c r="W17" s="229">
        <f t="shared" si="5"/>
        <v>28209.875999999997</v>
      </c>
      <c r="X17" s="185"/>
      <c r="Y17" s="295">
        <v>873</v>
      </c>
      <c r="Z17" s="295">
        <v>28209.875999999997</v>
      </c>
      <c r="AA17" s="186"/>
      <c r="AB17" s="241">
        <f t="shared" si="2"/>
        <v>0</v>
      </c>
      <c r="AC17" s="242">
        <f t="shared" si="3"/>
        <v>0</v>
      </c>
    </row>
    <row r="18" spans="1:29" s="208" customFormat="1" ht="13.95" customHeight="1" x14ac:dyDescent="0.25">
      <c r="A18" s="204"/>
      <c r="B18" s="205">
        <v>2009</v>
      </c>
      <c r="C18" s="206"/>
      <c r="D18" s="207">
        <v>1056</v>
      </c>
      <c r="E18" s="251">
        <v>7999.6540000000005</v>
      </c>
      <c r="F18" s="206"/>
      <c r="G18" s="230">
        <v>242</v>
      </c>
      <c r="H18" s="230">
        <v>6797.9930000000004</v>
      </c>
      <c r="I18" s="230">
        <v>88</v>
      </c>
      <c r="J18" s="230">
        <v>24235.758000000002</v>
      </c>
      <c r="K18" s="230">
        <v>8</v>
      </c>
      <c r="L18" s="230">
        <v>14085.91</v>
      </c>
      <c r="M18" s="230">
        <f t="shared" si="0"/>
        <v>338</v>
      </c>
      <c r="N18" s="230">
        <f t="shared" si="1"/>
        <v>45119.661000000007</v>
      </c>
      <c r="O18" s="206"/>
      <c r="P18" s="207">
        <v>5</v>
      </c>
      <c r="Q18" s="207">
        <v>3370.56</v>
      </c>
      <c r="R18" s="206"/>
      <c r="S18" s="372"/>
      <c r="T18" s="372"/>
      <c r="U18" s="206"/>
      <c r="V18" s="229">
        <f t="shared" si="4"/>
        <v>1399</v>
      </c>
      <c r="W18" s="229">
        <f t="shared" si="5"/>
        <v>56489.875000000007</v>
      </c>
      <c r="X18" s="43"/>
      <c r="Y18" s="295">
        <v>1400</v>
      </c>
      <c r="Z18" s="295">
        <v>56498.155000000006</v>
      </c>
      <c r="AA18" s="186"/>
      <c r="AB18" s="243">
        <f t="shared" si="2"/>
        <v>-1</v>
      </c>
      <c r="AC18" s="244">
        <f t="shared" si="3"/>
        <v>-8.2799999999988358</v>
      </c>
    </row>
    <row r="19" spans="1:29" s="7" customFormat="1" ht="13.95" customHeight="1" x14ac:dyDescent="0.25">
      <c r="A19" s="142"/>
      <c r="B19" s="182">
        <v>2010</v>
      </c>
      <c r="C19" s="183"/>
      <c r="D19" s="184">
        <v>2132</v>
      </c>
      <c r="E19" s="250">
        <v>16456.762999999999</v>
      </c>
      <c r="F19" s="183"/>
      <c r="G19" s="230">
        <v>379</v>
      </c>
      <c r="H19" s="230">
        <v>12718.866</v>
      </c>
      <c r="I19" s="230">
        <v>154</v>
      </c>
      <c r="J19" s="230">
        <v>45624.902000000002</v>
      </c>
      <c r="K19" s="230">
        <v>12</v>
      </c>
      <c r="L19" s="230">
        <v>20986.6</v>
      </c>
      <c r="M19" s="230">
        <f t="shared" si="0"/>
        <v>545</v>
      </c>
      <c r="N19" s="230">
        <f t="shared" si="1"/>
        <v>79330.368000000002</v>
      </c>
      <c r="O19" s="183"/>
      <c r="P19" s="184">
        <v>19</v>
      </c>
      <c r="Q19" s="184">
        <v>25187.34</v>
      </c>
      <c r="R19" s="227"/>
      <c r="S19" s="372"/>
      <c r="T19" s="372"/>
      <c r="U19" s="183"/>
      <c r="V19" s="229">
        <f t="shared" si="4"/>
        <v>2696</v>
      </c>
      <c r="W19" s="229">
        <f t="shared" si="5"/>
        <v>120974.47099999999</v>
      </c>
      <c r="X19" s="185"/>
      <c r="Y19" s="295">
        <v>2696</v>
      </c>
      <c r="Z19" s="295">
        <v>120974.47099999999</v>
      </c>
      <c r="AA19" s="186"/>
      <c r="AB19" s="241">
        <f t="shared" si="2"/>
        <v>0</v>
      </c>
      <c r="AC19" s="242">
        <f t="shared" si="3"/>
        <v>0</v>
      </c>
    </row>
    <row r="20" spans="1:29" s="7" customFormat="1" ht="13.95" customHeight="1" x14ac:dyDescent="0.25">
      <c r="A20" s="142"/>
      <c r="B20" s="205">
        <v>2011</v>
      </c>
      <c r="C20" s="206"/>
      <c r="D20" s="230">
        <v>5094</v>
      </c>
      <c r="E20" s="251">
        <v>40502.870000000003</v>
      </c>
      <c r="F20" s="206"/>
      <c r="G20" s="230">
        <v>826</v>
      </c>
      <c r="H20" s="230">
        <v>26579.010999999999</v>
      </c>
      <c r="I20" s="230">
        <v>442</v>
      </c>
      <c r="J20" s="230">
        <v>135561.99</v>
      </c>
      <c r="K20" s="230">
        <v>50</v>
      </c>
      <c r="L20" s="230">
        <v>106495.59299999999</v>
      </c>
      <c r="M20" s="230">
        <f t="shared" si="0"/>
        <v>1318</v>
      </c>
      <c r="N20" s="230">
        <f t="shared" si="1"/>
        <v>268636.59399999998</v>
      </c>
      <c r="O20" s="206"/>
      <c r="P20" s="230">
        <v>51</v>
      </c>
      <c r="Q20" s="230">
        <v>137618.951</v>
      </c>
      <c r="R20" s="206"/>
      <c r="S20" s="372"/>
      <c r="T20" s="372"/>
      <c r="U20" s="206"/>
      <c r="V20" s="229">
        <f t="shared" si="4"/>
        <v>6463</v>
      </c>
      <c r="W20" s="229">
        <f t="shared" si="5"/>
        <v>446758.41499999998</v>
      </c>
      <c r="X20" s="43"/>
      <c r="Y20" s="295">
        <v>6463</v>
      </c>
      <c r="Z20" s="295">
        <v>446758.41499999998</v>
      </c>
      <c r="AA20" s="186"/>
      <c r="AB20" s="243">
        <f t="shared" si="2"/>
        <v>0</v>
      </c>
      <c r="AC20" s="244">
        <f t="shared" si="3"/>
        <v>0</v>
      </c>
    </row>
    <row r="21" spans="1:29" s="7" customFormat="1" ht="13.95" customHeight="1" x14ac:dyDescent="0.25">
      <c r="A21" s="142">
        <v>41640</v>
      </c>
      <c r="B21" s="182">
        <v>2012</v>
      </c>
      <c r="C21" s="183"/>
      <c r="D21" s="228">
        <v>5287</v>
      </c>
      <c r="E21" s="250">
        <v>42078.336000000003</v>
      </c>
      <c r="F21" s="227"/>
      <c r="G21" s="230">
        <v>639</v>
      </c>
      <c r="H21" s="230">
        <v>22885.776999999998</v>
      </c>
      <c r="I21" s="230">
        <v>425</v>
      </c>
      <c r="J21" s="230">
        <v>123615.47199999999</v>
      </c>
      <c r="K21" s="230">
        <v>47</v>
      </c>
      <c r="L21" s="230">
        <v>87882.441000000006</v>
      </c>
      <c r="M21" s="230">
        <f t="shared" si="0"/>
        <v>1111</v>
      </c>
      <c r="N21" s="230">
        <f t="shared" si="1"/>
        <v>234383.69</v>
      </c>
      <c r="O21" s="227"/>
      <c r="P21" s="228">
        <v>23</v>
      </c>
      <c r="Q21" s="228">
        <v>56793.803999999996</v>
      </c>
      <c r="R21" s="227"/>
      <c r="S21" s="372"/>
      <c r="T21" s="372"/>
      <c r="U21" s="183"/>
      <c r="V21" s="229">
        <f t="shared" si="4"/>
        <v>6421</v>
      </c>
      <c r="W21" s="229">
        <f t="shared" si="5"/>
        <v>333255.83</v>
      </c>
      <c r="X21" s="185"/>
      <c r="Y21" s="295">
        <v>6421</v>
      </c>
      <c r="Z21" s="295">
        <v>333255.83</v>
      </c>
      <c r="AA21" s="186"/>
      <c r="AB21" s="241">
        <f t="shared" si="2"/>
        <v>0</v>
      </c>
      <c r="AC21" s="242">
        <f t="shared" si="3"/>
        <v>0</v>
      </c>
    </row>
    <row r="22" spans="1:29" s="21" customFormat="1" ht="14.4" customHeight="1" x14ac:dyDescent="0.3">
      <c r="A22" s="141"/>
      <c r="B22" s="182">
        <v>2013</v>
      </c>
      <c r="C22" s="183"/>
      <c r="D22" s="228">
        <v>5946</v>
      </c>
      <c r="E22" s="250">
        <v>46545.186000000002</v>
      </c>
      <c r="F22" s="227"/>
      <c r="G22" s="230">
        <v>281</v>
      </c>
      <c r="H22" s="230">
        <v>11453.664000000001</v>
      </c>
      <c r="I22" s="230">
        <v>233</v>
      </c>
      <c r="J22" s="230">
        <v>74992.531000000003</v>
      </c>
      <c r="K22" s="230">
        <v>26</v>
      </c>
      <c r="L22" s="230">
        <v>64412.160000000003</v>
      </c>
      <c r="M22" s="230">
        <f t="shared" si="0"/>
        <v>540</v>
      </c>
      <c r="N22" s="230">
        <f t="shared" si="1"/>
        <v>150858.35500000001</v>
      </c>
      <c r="O22" s="227"/>
      <c r="P22" s="228">
        <v>18</v>
      </c>
      <c r="Q22" s="228">
        <v>23162.1</v>
      </c>
      <c r="R22" s="227"/>
      <c r="S22" s="372"/>
      <c r="T22" s="372"/>
      <c r="U22" s="183"/>
      <c r="V22" s="229">
        <f t="shared" si="4"/>
        <v>6504</v>
      </c>
      <c r="W22" s="229">
        <f t="shared" si="5"/>
        <v>220565.64100000003</v>
      </c>
      <c r="X22" s="187"/>
      <c r="Y22" s="295">
        <v>6504</v>
      </c>
      <c r="Z22" s="295">
        <v>220565.64100000003</v>
      </c>
      <c r="AA22" s="186"/>
      <c r="AB22" s="241">
        <f t="shared" si="2"/>
        <v>0</v>
      </c>
      <c r="AC22" s="242">
        <f t="shared" si="3"/>
        <v>0</v>
      </c>
    </row>
    <row r="23" spans="1:29" s="21" customFormat="1" ht="14.4" x14ac:dyDescent="0.3">
      <c r="A23" s="141"/>
      <c r="B23" s="182">
        <v>2014</v>
      </c>
      <c r="C23" s="183"/>
      <c r="D23" s="228">
        <v>6825</v>
      </c>
      <c r="E23" s="250">
        <v>54731.644</v>
      </c>
      <c r="F23" s="227"/>
      <c r="G23" s="230">
        <v>117</v>
      </c>
      <c r="H23" s="230">
        <v>4343.174</v>
      </c>
      <c r="I23" s="230">
        <v>104</v>
      </c>
      <c r="J23" s="230">
        <v>36123.718000000001</v>
      </c>
      <c r="K23" s="230">
        <v>10</v>
      </c>
      <c r="L23" s="230">
        <v>45163.02</v>
      </c>
      <c r="M23" s="230">
        <f t="shared" si="0"/>
        <v>231</v>
      </c>
      <c r="N23" s="230">
        <f t="shared" si="1"/>
        <v>85629.911999999997</v>
      </c>
      <c r="O23" s="227"/>
      <c r="P23" s="228">
        <v>8</v>
      </c>
      <c r="Q23" s="228">
        <v>63370.64</v>
      </c>
      <c r="R23" s="227"/>
      <c r="S23" s="372"/>
      <c r="T23" s="372"/>
      <c r="U23" s="183"/>
      <c r="V23" s="229">
        <f t="shared" si="4"/>
        <v>7064</v>
      </c>
      <c r="W23" s="229">
        <f t="shared" si="5"/>
        <v>203732.196</v>
      </c>
      <c r="X23" s="187"/>
      <c r="Y23" s="295">
        <v>7064</v>
      </c>
      <c r="Z23" s="295">
        <v>203732.196</v>
      </c>
      <c r="AA23" s="186"/>
      <c r="AB23" s="241">
        <f t="shared" si="2"/>
        <v>0</v>
      </c>
      <c r="AC23" s="242">
        <f t="shared" si="3"/>
        <v>0</v>
      </c>
    </row>
    <row r="24" spans="1:29" s="7" customFormat="1" ht="14.4" x14ac:dyDescent="0.25">
      <c r="A24" s="142">
        <v>42005</v>
      </c>
      <c r="B24" s="182">
        <v>2015</v>
      </c>
      <c r="C24" s="197"/>
      <c r="D24" s="226">
        <v>12886</v>
      </c>
      <c r="E24" s="252">
        <v>101916.82</v>
      </c>
      <c r="F24" s="197"/>
      <c r="G24" s="232">
        <v>110</v>
      </c>
      <c r="H24" s="231">
        <v>3689.21</v>
      </c>
      <c r="I24" s="232">
        <v>86</v>
      </c>
      <c r="J24" s="231">
        <v>27254.1</v>
      </c>
      <c r="K24" s="232">
        <v>7</v>
      </c>
      <c r="L24" s="231">
        <v>21629.63</v>
      </c>
      <c r="M24" s="230">
        <f t="shared" si="0"/>
        <v>203</v>
      </c>
      <c r="N24" s="230">
        <f t="shared" si="1"/>
        <v>52572.94</v>
      </c>
      <c r="O24" s="197"/>
      <c r="P24" s="232">
        <v>8</v>
      </c>
      <c r="Q24" s="231">
        <v>41683.64</v>
      </c>
      <c r="R24" s="197"/>
      <c r="S24" s="372"/>
      <c r="T24" s="372"/>
      <c r="U24" s="197"/>
      <c r="V24" s="229">
        <f t="shared" si="4"/>
        <v>13097</v>
      </c>
      <c r="W24" s="229">
        <f t="shared" si="5"/>
        <v>196173.40000000002</v>
      </c>
      <c r="X24" s="185"/>
      <c r="Y24" s="296">
        <v>13097</v>
      </c>
      <c r="Z24" s="296">
        <v>196173.40000000002</v>
      </c>
      <c r="AA24" s="186"/>
      <c r="AB24" s="241">
        <f t="shared" si="2"/>
        <v>0</v>
      </c>
      <c r="AC24" s="242">
        <f t="shared" si="3"/>
        <v>0</v>
      </c>
    </row>
    <row r="25" spans="1:29" s="7" customFormat="1" ht="14.4" x14ac:dyDescent="0.25">
      <c r="A25" s="142">
        <v>42370</v>
      </c>
      <c r="B25" s="205">
        <v>2016</v>
      </c>
      <c r="C25" s="197"/>
      <c r="D25" s="226">
        <v>21913</v>
      </c>
      <c r="E25" s="252">
        <v>180289.71</v>
      </c>
      <c r="F25" s="197"/>
      <c r="G25" s="232">
        <v>211</v>
      </c>
      <c r="H25" s="231">
        <v>6519.27</v>
      </c>
      <c r="I25" s="232">
        <v>123</v>
      </c>
      <c r="J25" s="231">
        <v>42752.5</v>
      </c>
      <c r="K25" s="232">
        <v>18</v>
      </c>
      <c r="L25" s="231">
        <v>42479.69</v>
      </c>
      <c r="M25" s="230">
        <f t="shared" si="0"/>
        <v>352</v>
      </c>
      <c r="N25" s="230">
        <f t="shared" si="1"/>
        <v>91751.46</v>
      </c>
      <c r="O25" s="197"/>
      <c r="P25" s="232">
        <v>22</v>
      </c>
      <c r="Q25" s="231">
        <v>136223.31</v>
      </c>
      <c r="R25" s="197"/>
      <c r="S25" s="372"/>
      <c r="T25" s="372"/>
      <c r="U25" s="197"/>
      <c r="V25" s="229">
        <f t="shared" si="4"/>
        <v>22287</v>
      </c>
      <c r="W25" s="229">
        <f t="shared" si="5"/>
        <v>408264.48</v>
      </c>
      <c r="X25" s="185"/>
      <c r="Y25" s="295">
        <v>22288</v>
      </c>
      <c r="Z25" s="295">
        <v>408272.73</v>
      </c>
      <c r="AA25" s="186"/>
      <c r="AB25" s="241">
        <f t="shared" si="2"/>
        <v>-1</v>
      </c>
      <c r="AC25" s="242">
        <f t="shared" si="3"/>
        <v>-8.25</v>
      </c>
    </row>
    <row r="26" spans="1:29" s="7" customFormat="1" ht="14.4" x14ac:dyDescent="0.25">
      <c r="A26" s="142">
        <v>42736</v>
      </c>
      <c r="B26" s="182">
        <v>2017</v>
      </c>
      <c r="C26" s="197"/>
      <c r="D26" s="226">
        <v>18560</v>
      </c>
      <c r="E26" s="252">
        <v>158934.23499999999</v>
      </c>
      <c r="F26" s="197"/>
      <c r="G26" s="232">
        <v>282</v>
      </c>
      <c r="H26" s="231">
        <v>9749.65</v>
      </c>
      <c r="I26" s="232">
        <v>174</v>
      </c>
      <c r="J26" s="231">
        <v>65123.59</v>
      </c>
      <c r="K26" s="232">
        <v>22</v>
      </c>
      <c r="L26" s="231">
        <v>57718.49</v>
      </c>
      <c r="M26" s="230">
        <f t="shared" si="0"/>
        <v>478</v>
      </c>
      <c r="N26" s="230">
        <f t="shared" si="1"/>
        <v>132591.72999999998</v>
      </c>
      <c r="O26" s="197"/>
      <c r="P26" s="232">
        <v>8</v>
      </c>
      <c r="Q26" s="231">
        <v>60129.63</v>
      </c>
      <c r="R26" s="197"/>
      <c r="S26" s="372"/>
      <c r="T26" s="372"/>
      <c r="U26" s="197"/>
      <c r="V26" s="229">
        <f t="shared" si="4"/>
        <v>19046</v>
      </c>
      <c r="W26" s="229">
        <f t="shared" si="5"/>
        <v>351655.59499999997</v>
      </c>
      <c r="X26" s="185"/>
      <c r="Y26" s="295">
        <v>19047</v>
      </c>
      <c r="Z26" s="295">
        <v>351667.81499999994</v>
      </c>
      <c r="AA26" s="186"/>
      <c r="AB26" s="241">
        <f t="shared" si="2"/>
        <v>-1</v>
      </c>
      <c r="AC26" s="242">
        <f t="shared" si="3"/>
        <v>-12.21999999997206</v>
      </c>
    </row>
    <row r="27" spans="1:29" s="7" customFormat="1" ht="14.4" x14ac:dyDescent="0.25">
      <c r="A27" s="142">
        <v>42736</v>
      </c>
      <c r="B27" s="182">
        <v>2018</v>
      </c>
      <c r="C27" s="197"/>
      <c r="D27" s="226">
        <v>17184</v>
      </c>
      <c r="E27" s="252">
        <v>149474.98000000001</v>
      </c>
      <c r="F27" s="197"/>
      <c r="G27" s="232">
        <v>329</v>
      </c>
      <c r="H27" s="231">
        <v>10830.27</v>
      </c>
      <c r="I27" s="232">
        <v>203</v>
      </c>
      <c r="J27" s="231">
        <v>70258.75</v>
      </c>
      <c r="K27" s="232">
        <v>26</v>
      </c>
      <c r="L27" s="231">
        <v>56308.67</v>
      </c>
      <c r="M27" s="230">
        <f t="shared" si="0"/>
        <v>558</v>
      </c>
      <c r="N27" s="230">
        <f t="shared" si="1"/>
        <v>137397.69</v>
      </c>
      <c r="O27" s="197"/>
      <c r="P27" s="232">
        <v>4</v>
      </c>
      <c r="Q27" s="231">
        <v>43687.12</v>
      </c>
      <c r="R27" s="197"/>
      <c r="S27" s="372"/>
      <c r="T27" s="372"/>
      <c r="U27" s="197"/>
      <c r="V27" s="229">
        <f t="shared" si="4"/>
        <v>17746</v>
      </c>
      <c r="W27" s="229">
        <f t="shared" si="5"/>
        <v>330559.79000000004</v>
      </c>
      <c r="X27" s="185"/>
      <c r="Y27" s="295">
        <v>17747</v>
      </c>
      <c r="Z27" s="295">
        <v>330566.75</v>
      </c>
      <c r="AA27" s="186"/>
      <c r="AB27" s="241">
        <f t="shared" ref="AB27" si="6">V27-Y27</f>
        <v>-1</v>
      </c>
      <c r="AC27" s="242">
        <f t="shared" ref="AC27" si="7">W27-Z27</f>
        <v>-6.9599999999627471</v>
      </c>
    </row>
    <row r="28" spans="1:29" s="7" customFormat="1" ht="14.4" x14ac:dyDescent="0.25">
      <c r="A28" s="142">
        <v>42736</v>
      </c>
      <c r="B28" s="447">
        <v>2019</v>
      </c>
      <c r="C28" s="445"/>
      <c r="D28" s="450">
        <v>15863</v>
      </c>
      <c r="E28" s="451">
        <v>144150.48000000001</v>
      </c>
      <c r="F28" s="197"/>
      <c r="G28" s="232">
        <v>332</v>
      </c>
      <c r="H28" s="252">
        <v>11123.16</v>
      </c>
      <c r="I28" s="232">
        <v>212</v>
      </c>
      <c r="J28" s="252">
        <v>79444.31</v>
      </c>
      <c r="K28" s="232">
        <v>40</v>
      </c>
      <c r="L28" s="252">
        <v>137163.85</v>
      </c>
      <c r="M28" s="230">
        <f t="shared" ref="M28" si="8">SUM(G28+I28+K28)</f>
        <v>584</v>
      </c>
      <c r="N28" s="230">
        <f t="shared" ref="N28" si="9">SUM(H28+J28+L28)</f>
        <v>227731.32</v>
      </c>
      <c r="O28" s="197"/>
      <c r="P28" s="232">
        <v>7</v>
      </c>
      <c r="Q28" s="252">
        <v>77950.13</v>
      </c>
      <c r="R28" s="197"/>
      <c r="S28" s="372"/>
      <c r="T28" s="372"/>
      <c r="U28" s="197"/>
      <c r="V28" s="229">
        <f t="shared" si="4"/>
        <v>16454</v>
      </c>
      <c r="W28" s="229">
        <f t="shared" si="5"/>
        <v>449831.93000000005</v>
      </c>
      <c r="X28" s="185"/>
      <c r="Y28" s="295">
        <v>16503</v>
      </c>
      <c r="Z28" s="295">
        <v>451731.93</v>
      </c>
      <c r="AA28" s="186"/>
      <c r="AB28" s="241">
        <f t="shared" ref="AB28" si="10">V28-Y28</f>
        <v>-49</v>
      </c>
      <c r="AC28" s="242">
        <f t="shared" ref="AC28" si="11">W28-Z28</f>
        <v>-1899.9999999999418</v>
      </c>
    </row>
    <row r="29" spans="1:29" s="7" customFormat="1" ht="14.4" x14ac:dyDescent="0.25">
      <c r="A29" s="142">
        <v>42736</v>
      </c>
      <c r="B29" s="182">
        <v>2020</v>
      </c>
      <c r="C29" s="197"/>
      <c r="D29" s="226">
        <v>6362</v>
      </c>
      <c r="E29" s="252">
        <v>58328.6</v>
      </c>
      <c r="F29" s="197"/>
      <c r="G29" s="232">
        <v>123</v>
      </c>
      <c r="H29" s="252">
        <v>3805.83</v>
      </c>
      <c r="I29" s="232">
        <v>57</v>
      </c>
      <c r="J29" s="252">
        <v>17747.099999999999</v>
      </c>
      <c r="K29" s="232">
        <v>4</v>
      </c>
      <c r="L29" s="252">
        <v>12233.63</v>
      </c>
      <c r="M29" s="230">
        <f t="shared" ref="M29" si="12">SUM(G29+I29+K29)</f>
        <v>184</v>
      </c>
      <c r="N29" s="230">
        <f t="shared" ref="N29" si="13">SUM(H29+J29+L29)</f>
        <v>33786.559999999998</v>
      </c>
      <c r="O29" s="197"/>
      <c r="P29" s="232">
        <v>5</v>
      </c>
      <c r="Q29" s="252">
        <v>42217.8</v>
      </c>
      <c r="R29" s="197"/>
      <c r="S29" s="372"/>
      <c r="T29" s="372"/>
      <c r="U29" s="197"/>
      <c r="V29" s="229">
        <f t="shared" si="4"/>
        <v>6551</v>
      </c>
      <c r="W29" s="229">
        <f t="shared" si="5"/>
        <v>134332.96000000002</v>
      </c>
      <c r="X29" s="185"/>
      <c r="Y29" s="294">
        <v>6619</v>
      </c>
      <c r="Z29" s="294">
        <v>137404.20000000001</v>
      </c>
      <c r="AA29" s="186"/>
      <c r="AB29" s="241">
        <f t="shared" ref="AB29" si="14">V29-Y29</f>
        <v>-68</v>
      </c>
      <c r="AC29" s="242">
        <f t="shared" ref="AC29" si="15">W29-Z29</f>
        <v>-3071.2399999999907</v>
      </c>
    </row>
    <row r="30" spans="1:29" s="208" customFormat="1" ht="3.6" customHeight="1" x14ac:dyDescent="0.25">
      <c r="A30" s="204"/>
      <c r="B30" s="308"/>
      <c r="C30" s="80"/>
      <c r="D30" s="80"/>
      <c r="E30" s="80"/>
      <c r="F30" s="80"/>
      <c r="G30" s="80"/>
      <c r="H30" s="80"/>
      <c r="I30" s="80"/>
      <c r="J30" s="80"/>
      <c r="K30" s="80"/>
      <c r="L30" s="80"/>
      <c r="M30" s="80"/>
      <c r="N30" s="80"/>
      <c r="O30" s="80"/>
      <c r="P30" s="80"/>
      <c r="Q30" s="80"/>
      <c r="R30" s="80"/>
      <c r="S30" s="80"/>
      <c r="T30" s="80"/>
      <c r="U30" s="80"/>
      <c r="V30" s="80"/>
      <c r="W30" s="80"/>
      <c r="Y30" s="306"/>
      <c r="Z30" s="306"/>
      <c r="AA30" s="5"/>
      <c r="AB30" s="306"/>
      <c r="AC30" s="306"/>
    </row>
    <row r="31" spans="1:29" s="4" customFormat="1" ht="14.4" customHeight="1" x14ac:dyDescent="0.25">
      <c r="A31" s="143"/>
      <c r="B31" s="310" t="s">
        <v>328</v>
      </c>
      <c r="C31" s="194"/>
      <c r="D31" s="195">
        <f>SUM(D9:D29)</f>
        <v>121990</v>
      </c>
      <c r="E31" s="249">
        <f>SUM(E9:E29)</f>
        <v>1021981.4239999999</v>
      </c>
      <c r="F31" s="194"/>
      <c r="G31" s="196">
        <f t="shared" ref="G31:N31" si="16">SUM(G9:G29)</f>
        <v>4386</v>
      </c>
      <c r="H31" s="196">
        <f t="shared" si="16"/>
        <v>140295.09099999999</v>
      </c>
      <c r="I31" s="196">
        <f t="shared" si="16"/>
        <v>2427</v>
      </c>
      <c r="J31" s="196">
        <f t="shared" si="16"/>
        <v>780720.40799999994</v>
      </c>
      <c r="K31" s="196">
        <f t="shared" si="16"/>
        <v>274</v>
      </c>
      <c r="L31" s="196">
        <f t="shared" si="16"/>
        <v>672693.94400000002</v>
      </c>
      <c r="M31" s="195">
        <f t="shared" si="16"/>
        <v>7087</v>
      </c>
      <c r="N31" s="249">
        <f t="shared" si="16"/>
        <v>1593709.443</v>
      </c>
      <c r="O31" s="194"/>
      <c r="P31" s="249">
        <f>SUM(P9:P29)</f>
        <v>178</v>
      </c>
      <c r="Q31" s="249">
        <f>SUM(Q9:Q29)</f>
        <v>711395.02500000002</v>
      </c>
      <c r="R31" s="194"/>
      <c r="S31" s="373"/>
      <c r="T31" s="373"/>
      <c r="U31" s="194"/>
      <c r="V31" s="193">
        <f>SUM(V9:V29)</f>
        <v>129255</v>
      </c>
      <c r="W31" s="193">
        <f>SUM(W9:W29)</f>
        <v>3327085.8920000005</v>
      </c>
      <c r="X31" s="188"/>
      <c r="Y31" s="297">
        <f>SUM(Y9:Y29)</f>
        <v>129378</v>
      </c>
      <c r="Z31" s="298">
        <f>SUM(Z9:Z29)</f>
        <v>3332113.5520000001</v>
      </c>
      <c r="AA31" s="186"/>
      <c r="AB31" s="192">
        <f>SUM(AB9:AB29)</f>
        <v>-123</v>
      </c>
      <c r="AC31" s="261">
        <f>SUM(AC9:AC29)</f>
        <v>-5027.6599999998671</v>
      </c>
    </row>
    <row r="32" spans="1:29" s="208" customFormat="1" ht="14.4" customHeight="1" x14ac:dyDescent="0.25">
      <c r="A32" s="204"/>
      <c r="B32" s="308"/>
      <c r="C32" s="80"/>
      <c r="D32" s="80"/>
      <c r="E32" s="476"/>
      <c r="F32" s="80"/>
      <c r="G32" s="476"/>
      <c r="H32" s="80"/>
      <c r="I32" s="80"/>
      <c r="J32" s="80"/>
      <c r="K32" s="80"/>
      <c r="L32" s="80"/>
      <c r="M32" s="80"/>
      <c r="N32" s="80"/>
      <c r="O32" s="80"/>
      <c r="P32" s="80"/>
      <c r="Q32" s="80"/>
      <c r="R32" s="80"/>
      <c r="S32" s="80"/>
      <c r="T32" s="80"/>
      <c r="U32" s="80"/>
      <c r="V32" s="80"/>
      <c r="W32" s="80"/>
      <c r="Y32" s="306"/>
      <c r="Z32" s="306"/>
      <c r="AA32" s="5"/>
      <c r="AB32" s="306"/>
      <c r="AC32" s="306"/>
    </row>
    <row r="33" spans="1:29" s="7" customFormat="1" x14ac:dyDescent="0.25">
      <c r="A33" s="142"/>
      <c r="B33" s="337" t="s">
        <v>329</v>
      </c>
      <c r="C33" s="80"/>
      <c r="D33" s="80"/>
      <c r="E33" s="471"/>
      <c r="F33" s="80"/>
      <c r="G33" s="80"/>
      <c r="H33" s="80"/>
      <c r="I33" s="80"/>
      <c r="J33" s="80"/>
      <c r="K33" s="80"/>
      <c r="L33" s="80"/>
      <c r="M33" s="80"/>
      <c r="N33" s="80"/>
      <c r="O33" s="80"/>
      <c r="P33" s="80"/>
      <c r="Q33" s="80"/>
      <c r="R33" s="80"/>
      <c r="S33" s="80"/>
      <c r="T33" s="80"/>
      <c r="U33" s="80"/>
      <c r="V33" s="80"/>
      <c r="W33" s="80"/>
      <c r="X33" s="305"/>
      <c r="Y33" s="306"/>
      <c r="Z33" s="306"/>
      <c r="AA33" s="5"/>
      <c r="AB33" s="306"/>
      <c r="AC33" s="306"/>
    </row>
    <row r="34" spans="1:29" s="7" customFormat="1" ht="13.95" customHeight="1" x14ac:dyDescent="0.25">
      <c r="A34" s="142"/>
      <c r="B34" s="311">
        <v>2020</v>
      </c>
      <c r="C34" s="227"/>
      <c r="D34" s="443">
        <v>1345</v>
      </c>
      <c r="E34" s="443">
        <v>11774.18</v>
      </c>
      <c r="F34" s="442"/>
      <c r="G34" s="443">
        <v>23</v>
      </c>
      <c r="H34" s="443">
        <v>738.95</v>
      </c>
      <c r="I34" s="443">
        <v>25</v>
      </c>
      <c r="J34" s="443">
        <v>11144.26</v>
      </c>
      <c r="K34" s="443">
        <v>1</v>
      </c>
      <c r="L34" s="443">
        <v>1270.08</v>
      </c>
      <c r="M34" s="448">
        <f t="shared" ref="M34" si="17">SUM(G34+I34+K34)</f>
        <v>49</v>
      </c>
      <c r="N34" s="448">
        <f t="shared" ref="N34" si="18">SUM(H34+J34+L34)</f>
        <v>13153.29</v>
      </c>
      <c r="O34" s="442"/>
      <c r="P34" s="443">
        <v>0</v>
      </c>
      <c r="Q34" s="443">
        <v>0</v>
      </c>
      <c r="R34" s="442"/>
      <c r="S34" s="443">
        <v>0</v>
      </c>
      <c r="T34" s="443">
        <v>0</v>
      </c>
      <c r="U34" s="442"/>
      <c r="V34" s="492">
        <f t="shared" ref="V34" si="19">SUM(D34+M34+P34+S34)</f>
        <v>1394</v>
      </c>
      <c r="W34" s="492">
        <f t="shared" ref="W34" si="20">SUM(E34+N34+Q34+T34)</f>
        <v>24927.47</v>
      </c>
      <c r="X34" s="456"/>
      <c r="Y34" s="490">
        <v>551</v>
      </c>
      <c r="Z34" s="490">
        <v>14881.18</v>
      </c>
      <c r="AA34" s="459"/>
      <c r="AB34" s="452">
        <f t="shared" ref="AB34" si="21">V34-Y34</f>
        <v>843</v>
      </c>
      <c r="AC34" s="307">
        <f t="shared" ref="AC34" si="22">W34-Z34</f>
        <v>10046.290000000001</v>
      </c>
    </row>
    <row r="35" spans="1:29" s="208" customFormat="1" ht="3.6" customHeight="1" x14ac:dyDescent="0.25">
      <c r="A35" s="204"/>
      <c r="B35" s="308"/>
      <c r="C35" s="80"/>
      <c r="D35" s="80"/>
      <c r="E35" s="80"/>
      <c r="F35" s="80"/>
      <c r="G35" s="80"/>
      <c r="H35" s="80"/>
      <c r="I35" s="80"/>
      <c r="J35" s="80"/>
      <c r="K35" s="80"/>
      <c r="L35" s="80"/>
      <c r="M35" s="80"/>
      <c r="N35" s="80"/>
      <c r="O35" s="80"/>
      <c r="P35" s="80"/>
      <c r="Q35" s="80"/>
      <c r="R35" s="80"/>
      <c r="S35" s="80"/>
      <c r="T35" s="80"/>
      <c r="U35" s="80"/>
      <c r="V35" s="80"/>
      <c r="W35" s="80"/>
      <c r="Y35" s="306"/>
      <c r="Z35" s="306"/>
      <c r="AA35" s="5"/>
      <c r="AB35" s="306"/>
      <c r="AC35" s="306"/>
    </row>
    <row r="36" spans="1:29" s="4" customFormat="1" ht="14.4" customHeight="1" x14ac:dyDescent="0.25">
      <c r="A36" s="143"/>
      <c r="B36" s="310" t="s">
        <v>330</v>
      </c>
      <c r="C36" s="194"/>
      <c r="D36" s="249">
        <f>SUM(D34:D34)</f>
        <v>1345</v>
      </c>
      <c r="E36" s="249">
        <f>SUM(E34:E34)</f>
        <v>11774.18</v>
      </c>
      <c r="F36" s="194"/>
      <c r="G36" s="196">
        <f t="shared" ref="G36:N36" si="23">SUM(G34:G34)</f>
        <v>23</v>
      </c>
      <c r="H36" s="196">
        <f t="shared" si="23"/>
        <v>738.95</v>
      </c>
      <c r="I36" s="196">
        <f t="shared" si="23"/>
        <v>25</v>
      </c>
      <c r="J36" s="196">
        <f t="shared" si="23"/>
        <v>11144.26</v>
      </c>
      <c r="K36" s="196">
        <f t="shared" si="23"/>
        <v>1</v>
      </c>
      <c r="L36" s="196">
        <f t="shared" si="23"/>
        <v>1270.08</v>
      </c>
      <c r="M36" s="249">
        <f t="shared" si="23"/>
        <v>49</v>
      </c>
      <c r="N36" s="249">
        <f t="shared" si="23"/>
        <v>13153.29</v>
      </c>
      <c r="O36" s="194"/>
      <c r="P36" s="249">
        <f>SUM(P34:P34)</f>
        <v>0</v>
      </c>
      <c r="Q36" s="249">
        <f>SUM(Q34:Q34)</f>
        <v>0</v>
      </c>
      <c r="R36" s="194"/>
      <c r="S36" s="249">
        <f>SUM(S34:S34)</f>
        <v>0</v>
      </c>
      <c r="T36" s="249">
        <f>SUM(T34:T34)</f>
        <v>0</v>
      </c>
      <c r="U36" s="194"/>
      <c r="V36" s="193">
        <f>SUM(V34:V34)</f>
        <v>1394</v>
      </c>
      <c r="W36" s="193">
        <f>SUM(W34:W34)</f>
        <v>24927.47</v>
      </c>
      <c r="X36" s="188"/>
      <c r="Y36" s="193">
        <f>SUM(Y34:Y34)</f>
        <v>551</v>
      </c>
      <c r="Z36" s="193">
        <f>SUM(Z34:Z34)</f>
        <v>14881.18</v>
      </c>
      <c r="AA36" s="186"/>
      <c r="AB36" s="261">
        <f>SUM(AB34:AB34)</f>
        <v>843</v>
      </c>
      <c r="AC36" s="261">
        <f>SUM(AC34:AC34)</f>
        <v>10046.290000000001</v>
      </c>
    </row>
    <row r="37" spans="1:29" s="208" customFormat="1" ht="16.8" customHeight="1" x14ac:dyDescent="0.25">
      <c r="A37" s="204"/>
      <c r="B37" s="308"/>
      <c r="C37" s="80"/>
      <c r="D37" s="80"/>
      <c r="E37" s="80"/>
      <c r="F37" s="80"/>
      <c r="G37" s="80"/>
      <c r="H37" s="80"/>
      <c r="I37" s="80"/>
      <c r="J37" s="80"/>
      <c r="K37" s="80"/>
      <c r="L37" s="80"/>
      <c r="M37" s="80"/>
      <c r="N37" s="80"/>
      <c r="O37" s="80"/>
      <c r="P37" s="80"/>
      <c r="Q37" s="80"/>
      <c r="R37" s="80"/>
      <c r="S37" s="80"/>
      <c r="T37" s="80"/>
      <c r="U37" s="80"/>
      <c r="V37" s="80"/>
      <c r="W37" s="80"/>
      <c r="Y37" s="306"/>
      <c r="Z37" s="306"/>
      <c r="AA37" s="5"/>
      <c r="AB37" s="306"/>
      <c r="AC37" s="306"/>
    </row>
    <row r="38" spans="1:29" s="4" customFormat="1" ht="14.4" customHeight="1" x14ac:dyDescent="0.25">
      <c r="A38" s="143"/>
      <c r="B38" s="398" t="s">
        <v>331</v>
      </c>
      <c r="C38" s="194"/>
      <c r="D38" s="348"/>
      <c r="E38" s="348"/>
      <c r="F38" s="194"/>
      <c r="G38" s="348"/>
      <c r="H38" s="348"/>
      <c r="I38" s="348"/>
      <c r="J38" s="348"/>
      <c r="K38" s="348"/>
      <c r="L38" s="348"/>
      <c r="M38" s="348"/>
      <c r="N38" s="348"/>
      <c r="O38" s="194"/>
      <c r="P38" s="348"/>
      <c r="Q38" s="348"/>
      <c r="R38" s="194"/>
      <c r="S38" s="348"/>
      <c r="T38" s="348"/>
      <c r="U38" s="194"/>
      <c r="V38" s="348"/>
      <c r="W38" s="348"/>
      <c r="X38" s="285"/>
      <c r="Y38" s="349"/>
      <c r="Z38" s="349"/>
      <c r="AA38" s="186"/>
      <c r="AB38" s="349"/>
      <c r="AC38" s="349"/>
    </row>
    <row r="39" spans="1:29" s="4" customFormat="1" ht="14.4" customHeight="1" x14ac:dyDescent="0.25">
      <c r="A39" s="143"/>
      <c r="B39" s="350">
        <v>2020</v>
      </c>
      <c r="C39" s="194"/>
      <c r="D39" s="487">
        <f>D29+D34</f>
        <v>7707</v>
      </c>
      <c r="E39" s="487">
        <f>E29+E34</f>
        <v>70102.78</v>
      </c>
      <c r="F39" s="354"/>
      <c r="G39" s="506">
        <f t="shared" ref="G39:L39" si="24">G29+G34</f>
        <v>146</v>
      </c>
      <c r="H39" s="506">
        <f t="shared" si="24"/>
        <v>4544.78</v>
      </c>
      <c r="I39" s="506">
        <f t="shared" si="24"/>
        <v>82</v>
      </c>
      <c r="J39" s="506">
        <f t="shared" si="24"/>
        <v>28891.360000000001</v>
      </c>
      <c r="K39" s="506">
        <f t="shared" si="24"/>
        <v>5</v>
      </c>
      <c r="L39" s="506">
        <f t="shared" si="24"/>
        <v>13503.71</v>
      </c>
      <c r="M39" s="487">
        <f t="shared" ref="M39" si="25">SUM(G39+I39+K39)</f>
        <v>233</v>
      </c>
      <c r="N39" s="487">
        <f t="shared" ref="N39" si="26">SUM(H39+J39+L39)</f>
        <v>46939.85</v>
      </c>
      <c r="O39" s="399"/>
      <c r="P39" s="487">
        <f>P29+P34</f>
        <v>5</v>
      </c>
      <c r="Q39" s="487">
        <f>Q29+Q34</f>
        <v>42217.8</v>
      </c>
      <c r="R39" s="194"/>
      <c r="S39" s="488">
        <f>S29+S34</f>
        <v>0</v>
      </c>
      <c r="T39" s="488">
        <f>T29+T34</f>
        <v>0</v>
      </c>
      <c r="U39" s="194"/>
      <c r="V39" s="489">
        <f>SUM(V29+V34)</f>
        <v>7945</v>
      </c>
      <c r="W39" s="489">
        <f>SUM(W29+W34)</f>
        <v>159260.43000000002</v>
      </c>
      <c r="X39" s="355"/>
      <c r="Y39" s="489">
        <f>SUM(Y29+Y34)</f>
        <v>7170</v>
      </c>
      <c r="Z39" s="489">
        <f>SUM(Z29+Z34)</f>
        <v>152285.38</v>
      </c>
      <c r="AA39" s="356"/>
      <c r="AB39" s="489">
        <f t="shared" ref="AB39" si="27">V39-Y39</f>
        <v>775</v>
      </c>
      <c r="AC39" s="489">
        <f t="shared" ref="AC39" si="28">W39-Z39</f>
        <v>6975.0500000000175</v>
      </c>
    </row>
    <row r="40" spans="1:29" s="449" customFormat="1" ht="3.6" customHeight="1" thickBot="1" x14ac:dyDescent="0.3">
      <c r="A40" s="446"/>
      <c r="B40" s="501"/>
      <c r="C40" s="429"/>
      <c r="D40" s="502"/>
      <c r="E40" s="502"/>
      <c r="F40" s="429"/>
      <c r="G40" s="502"/>
      <c r="H40" s="502"/>
      <c r="I40" s="502"/>
      <c r="J40" s="502"/>
      <c r="K40" s="502"/>
      <c r="L40" s="502"/>
      <c r="M40" s="502"/>
      <c r="N40" s="502"/>
      <c r="O40" s="429"/>
      <c r="P40" s="502"/>
      <c r="Q40" s="502"/>
      <c r="R40" s="429"/>
      <c r="S40" s="502"/>
      <c r="T40" s="502"/>
      <c r="U40" s="429"/>
      <c r="V40" s="502"/>
      <c r="W40" s="502"/>
      <c r="Y40" s="503"/>
      <c r="Z40" s="503"/>
      <c r="AA40" s="426"/>
      <c r="AB40" s="503"/>
      <c r="AC40" s="503"/>
    </row>
    <row r="41" spans="1:29" ht="15.6" thickTop="1" thickBot="1" x14ac:dyDescent="0.3">
      <c r="B41" s="504" t="s">
        <v>345</v>
      </c>
      <c r="C41" s="416"/>
      <c r="D41" s="497">
        <f>SUM(D39:D39)</f>
        <v>7707</v>
      </c>
      <c r="E41" s="497">
        <f>SUM(E39:E39)</f>
        <v>70102.78</v>
      </c>
      <c r="F41" s="417"/>
      <c r="G41" s="505">
        <f t="shared" ref="G41:N41" si="29">SUM(G39:G39)</f>
        <v>146</v>
      </c>
      <c r="H41" s="505">
        <f t="shared" si="29"/>
        <v>4544.78</v>
      </c>
      <c r="I41" s="505">
        <f t="shared" si="29"/>
        <v>82</v>
      </c>
      <c r="J41" s="505">
        <f t="shared" si="29"/>
        <v>28891.360000000001</v>
      </c>
      <c r="K41" s="505">
        <f t="shared" si="29"/>
        <v>5</v>
      </c>
      <c r="L41" s="505">
        <f t="shared" si="29"/>
        <v>13503.71</v>
      </c>
      <c r="M41" s="497">
        <f t="shared" si="29"/>
        <v>233</v>
      </c>
      <c r="N41" s="497">
        <f t="shared" si="29"/>
        <v>46939.85</v>
      </c>
      <c r="O41" s="417"/>
      <c r="P41" s="497">
        <f>SUM(P39:P39)</f>
        <v>5</v>
      </c>
      <c r="Q41" s="497">
        <f>SUM(Q39:Q39)</f>
        <v>42217.8</v>
      </c>
      <c r="R41" s="417"/>
      <c r="S41" s="497">
        <f>SUM(S39:S39)</f>
        <v>0</v>
      </c>
      <c r="T41" s="497">
        <f>SUM(T39:T39)</f>
        <v>0</v>
      </c>
      <c r="U41" s="417"/>
      <c r="V41" s="497">
        <f>SUM(V39:V39)</f>
        <v>7945</v>
      </c>
      <c r="W41" s="497">
        <f>SUM(W39:W39)</f>
        <v>159260.43000000002</v>
      </c>
      <c r="X41" s="418"/>
      <c r="Y41" s="497">
        <f>SUM(Y39:Y39)</f>
        <v>7170</v>
      </c>
      <c r="Z41" s="497">
        <f>SUM(Z39:Z39)</f>
        <v>152285.38</v>
      </c>
      <c r="AA41" s="419"/>
      <c r="AB41" s="497">
        <f>SUM(AB39:AB39)</f>
        <v>775</v>
      </c>
      <c r="AC41" s="497">
        <f>SUM(AC39:AC39)</f>
        <v>6975.0500000000175</v>
      </c>
    </row>
    <row r="42" spans="1:29" ht="6.6" customHeight="1" thickTop="1" thickBot="1" x14ac:dyDescent="0.3">
      <c r="B42" s="498"/>
      <c r="C42" s="181"/>
      <c r="D42" s="499"/>
      <c r="E42" s="499"/>
      <c r="F42" s="181"/>
      <c r="G42" s="498"/>
      <c r="H42" s="498"/>
      <c r="I42" s="498"/>
      <c r="J42" s="498"/>
      <c r="K42" s="498"/>
      <c r="L42" s="498"/>
      <c r="M42" s="498"/>
      <c r="N42" s="498"/>
      <c r="O42" s="181"/>
      <c r="P42" s="498"/>
      <c r="Q42" s="498"/>
      <c r="R42" s="181"/>
      <c r="S42" s="498"/>
      <c r="T42" s="498"/>
      <c r="U42" s="181"/>
      <c r="V42" s="498"/>
      <c r="W42" s="498"/>
      <c r="Y42" s="500"/>
      <c r="Z42" s="500"/>
      <c r="AB42" s="500"/>
      <c r="AC42" s="500"/>
    </row>
    <row r="43" spans="1:29" s="425" customFormat="1" ht="28.8" thickTop="1" thickBot="1" x14ac:dyDescent="0.3">
      <c r="A43" s="139"/>
      <c r="B43" s="495" t="s">
        <v>371</v>
      </c>
      <c r="C43" s="416"/>
      <c r="D43" s="496">
        <f>SUM(D31+D36)</f>
        <v>123335</v>
      </c>
      <c r="E43" s="496">
        <f>SUM(E31+E36)</f>
        <v>1033755.6039999999</v>
      </c>
      <c r="F43" s="417"/>
      <c r="G43" s="496">
        <f t="shared" ref="G43:L43" si="30">SUM(G31+G36)</f>
        <v>4409</v>
      </c>
      <c r="H43" s="496">
        <f t="shared" si="30"/>
        <v>141034.041</v>
      </c>
      <c r="I43" s="496">
        <f t="shared" si="30"/>
        <v>2452</v>
      </c>
      <c r="J43" s="496">
        <f t="shared" si="30"/>
        <v>791864.66799999995</v>
      </c>
      <c r="K43" s="496">
        <f t="shared" si="30"/>
        <v>275</v>
      </c>
      <c r="L43" s="496">
        <f t="shared" si="30"/>
        <v>673964.02399999998</v>
      </c>
      <c r="M43" s="496">
        <f>SUM(G43+I43+K43)</f>
        <v>7136</v>
      </c>
      <c r="N43" s="496">
        <f>SUM(H43+J43+L43)</f>
        <v>1606862.733</v>
      </c>
      <c r="O43" s="417"/>
      <c r="P43" s="496">
        <f t="shared" ref="P43:Q43" si="31">SUM(P31+P36)</f>
        <v>178</v>
      </c>
      <c r="Q43" s="496">
        <f t="shared" si="31"/>
        <v>711395.02500000002</v>
      </c>
      <c r="R43" s="417"/>
      <c r="S43" s="496">
        <f t="shared" ref="S43:T43" si="32">SUM(S31+S36)</f>
        <v>0</v>
      </c>
      <c r="T43" s="496">
        <f t="shared" si="32"/>
        <v>0</v>
      </c>
      <c r="U43" s="417"/>
      <c r="V43" s="496">
        <f t="shared" ref="V43:W43" si="33">SUM(V31+V36)</f>
        <v>130649</v>
      </c>
      <c r="W43" s="496">
        <f t="shared" si="33"/>
        <v>3352013.3620000007</v>
      </c>
      <c r="X43" s="418"/>
      <c r="Y43" s="496">
        <f t="shared" ref="Y43:Z43" si="34">SUM(Y31+Y36)</f>
        <v>129929</v>
      </c>
      <c r="Z43" s="496">
        <f t="shared" si="34"/>
        <v>3346994.7320000003</v>
      </c>
      <c r="AA43" s="419"/>
      <c r="AB43" s="496">
        <f t="shared" ref="AB43:AC43" si="35">SUM(AB31+AB36)</f>
        <v>720</v>
      </c>
      <c r="AC43" s="496">
        <f t="shared" si="35"/>
        <v>5018.6300000001338</v>
      </c>
    </row>
    <row r="44" spans="1:29" ht="14.4" thickTop="1" x14ac:dyDescent="0.25">
      <c r="B44" s="287"/>
      <c r="C44" s="286"/>
      <c r="D44" s="536"/>
      <c r="E44" s="536"/>
      <c r="F44" s="536"/>
      <c r="G44" s="536"/>
      <c r="H44" s="536"/>
      <c r="I44" s="536"/>
      <c r="J44" s="536"/>
      <c r="K44" s="536"/>
      <c r="L44" s="536"/>
      <c r="M44" s="536"/>
      <c r="N44" s="536"/>
      <c r="O44" s="536"/>
      <c r="P44" s="536"/>
      <c r="Q44" s="536"/>
      <c r="R44" s="536"/>
      <c r="S44" s="536"/>
      <c r="T44" s="536"/>
      <c r="U44" s="536"/>
      <c r="V44" s="536"/>
      <c r="W44" s="536"/>
      <c r="X44" s="536"/>
      <c r="Y44" s="536"/>
      <c r="Z44" s="288"/>
      <c r="AA44" s="288"/>
      <c r="AB44" s="288"/>
      <c r="AC44" s="288"/>
    </row>
    <row r="45" spans="1:29" ht="103.2" customHeight="1" x14ac:dyDescent="0.25">
      <c r="C45" s="126"/>
      <c r="D45" s="520" t="s">
        <v>376</v>
      </c>
      <c r="E45" s="524" t="s">
        <v>380</v>
      </c>
      <c r="F45" s="524"/>
      <c r="G45" s="524"/>
      <c r="H45" s="524"/>
      <c r="I45" s="524"/>
      <c r="J45" s="524"/>
      <c r="K45" s="524"/>
      <c r="L45" s="524"/>
      <c r="M45" s="524"/>
      <c r="N45" s="524"/>
      <c r="O45" s="524"/>
      <c r="P45" s="524"/>
      <c r="Q45" s="524"/>
      <c r="R45" s="524"/>
      <c r="S45" s="524"/>
      <c r="T45" s="524"/>
      <c r="U45" s="426"/>
      <c r="V45" s="425"/>
      <c r="W45" s="425"/>
      <c r="X45" s="425"/>
      <c r="Y45" s="425"/>
    </row>
    <row r="46" spans="1:29" x14ac:dyDescent="0.25">
      <c r="C46" s="1"/>
      <c r="E46" s="5"/>
      <c r="F46" s="1"/>
      <c r="H46" s="5"/>
      <c r="O46" s="1"/>
      <c r="R46" s="266"/>
      <c r="U46" s="1"/>
    </row>
    <row r="47" spans="1:29" x14ac:dyDescent="0.25">
      <c r="C47" s="1"/>
      <c r="E47" s="5"/>
      <c r="F47" s="1"/>
      <c r="H47" s="5"/>
      <c r="J47" s="256"/>
      <c r="O47" s="1"/>
      <c r="R47" s="266"/>
      <c r="U47" s="1"/>
    </row>
    <row r="48" spans="1:29" x14ac:dyDescent="0.25">
      <c r="C48" s="1"/>
      <c r="E48" s="5"/>
      <c r="F48" s="1"/>
      <c r="H48" s="5"/>
      <c r="J48" s="256"/>
      <c r="O48" s="1"/>
      <c r="R48" s="266"/>
      <c r="U48" s="1"/>
    </row>
    <row r="49" spans="1:21" x14ac:dyDescent="0.25">
      <c r="C49" s="1"/>
      <c r="E49" s="5"/>
      <c r="F49" s="1"/>
      <c r="H49" s="5"/>
      <c r="O49" s="1"/>
      <c r="R49" s="266"/>
      <c r="U49" s="1"/>
    </row>
    <row r="50" spans="1:21" x14ac:dyDescent="0.25">
      <c r="C50" s="1"/>
      <c r="E50" s="5"/>
      <c r="F50" s="1"/>
      <c r="H50" s="5"/>
      <c r="O50" s="1"/>
      <c r="R50" s="266"/>
      <c r="U50" s="1"/>
    </row>
    <row r="51" spans="1:21" x14ac:dyDescent="0.25">
      <c r="C51" s="1"/>
      <c r="E51" s="5"/>
      <c r="F51" s="1"/>
      <c r="H51" s="5"/>
      <c r="O51" s="1"/>
      <c r="R51" s="266"/>
      <c r="U51" s="1"/>
    </row>
    <row r="52" spans="1:21" s="266" customFormat="1" x14ac:dyDescent="0.25">
      <c r="A52" s="139"/>
      <c r="E52" s="5"/>
      <c r="H52" s="5"/>
    </row>
    <row r="53" spans="1:21" s="266" customFormat="1" x14ac:dyDescent="0.25">
      <c r="A53" s="139"/>
      <c r="E53" s="5"/>
      <c r="H53" s="5"/>
    </row>
    <row r="54" spans="1:21" x14ac:dyDescent="0.25">
      <c r="C54" s="1"/>
      <c r="E54" s="5"/>
      <c r="F54" s="1"/>
      <c r="H54" s="5"/>
      <c r="O54" s="1"/>
      <c r="R54" s="266"/>
      <c r="U54" s="1"/>
    </row>
  </sheetData>
  <mergeCells count="21">
    <mergeCell ref="AB5:AB6"/>
    <mergeCell ref="D44:Y44"/>
    <mergeCell ref="AC5:AC6"/>
    <mergeCell ref="P4:Q5"/>
    <mergeCell ref="I5:J5"/>
    <mergeCell ref="D4:E5"/>
    <mergeCell ref="G4:H4"/>
    <mergeCell ref="M4:N4"/>
    <mergeCell ref="I4:J4"/>
    <mergeCell ref="K4:L4"/>
    <mergeCell ref="K5:L5"/>
    <mergeCell ref="Y3:Z4"/>
    <mergeCell ref="AB3:AC4"/>
    <mergeCell ref="Y5:Y6"/>
    <mergeCell ref="E45:T45"/>
    <mergeCell ref="B2:O2"/>
    <mergeCell ref="Z5:Z6"/>
    <mergeCell ref="V4:W5"/>
    <mergeCell ref="G5:H5"/>
    <mergeCell ref="M5:N5"/>
    <mergeCell ref="S4:T5"/>
  </mergeCells>
  <printOptions horizontalCentered="1"/>
  <pageMargins left="0.25" right="0.25" top="1.5" bottom="0.75" header="0.3" footer="0.3"/>
  <pageSetup scale="47" fitToHeight="0" orientation="landscape" r:id="rId1"/>
  <headerFooter alignWithMargins="0">
    <oddFooter>&amp;LNew Jersey Board of Public Utilities,  Office of Clean Energy&amp;RNew Jersey's Clean Energy Program&amp;XTM</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5"/>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6" customWidth="1"/>
    <col min="11" max="11" width="1.6640625" style="26" customWidth="1"/>
    <col min="12" max="12" width="8.88671875" style="26"/>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9"/>
      <c r="C2" s="10"/>
      <c r="D2" s="10"/>
      <c r="E2" s="10"/>
      <c r="F2" s="10"/>
      <c r="G2" s="10"/>
      <c r="H2" s="10"/>
      <c r="I2" s="11"/>
      <c r="K2" s="33"/>
      <c r="L2" s="34"/>
      <c r="M2" s="10"/>
      <c r="N2" s="10"/>
      <c r="O2" s="10"/>
      <c r="P2" s="10"/>
      <c r="Q2" s="11"/>
    </row>
    <row r="3" spans="2:17" ht="17.399999999999999" x14ac:dyDescent="0.25">
      <c r="B3" s="17"/>
      <c r="C3" s="3" t="s">
        <v>366</v>
      </c>
      <c r="D3" s="18"/>
      <c r="E3" s="18"/>
      <c r="F3" s="18"/>
      <c r="G3" s="18"/>
      <c r="H3" s="18"/>
      <c r="I3" s="19"/>
      <c r="K3" s="35"/>
      <c r="L3" s="3" t="s">
        <v>40</v>
      </c>
      <c r="M3" s="3"/>
      <c r="N3" s="3"/>
      <c r="O3" s="3"/>
      <c r="P3" s="3"/>
      <c r="Q3" s="13"/>
    </row>
    <row r="4" spans="2:17" ht="9" customHeight="1" x14ac:dyDescent="0.25">
      <c r="B4" s="12"/>
      <c r="C4" s="41"/>
      <c r="D4" s="24"/>
      <c r="E4" s="24"/>
      <c r="F4" s="24"/>
      <c r="G4" s="24"/>
      <c r="H4" s="24"/>
      <c r="I4" s="13"/>
      <c r="K4" s="35"/>
      <c r="L4" s="14"/>
      <c r="M4" s="14"/>
      <c r="N4" s="2"/>
      <c r="O4" s="14"/>
      <c r="P4" s="14"/>
      <c r="Q4" s="13"/>
    </row>
    <row r="5" spans="2:17" ht="15.6" customHeight="1" x14ac:dyDescent="0.3">
      <c r="B5" s="12"/>
      <c r="C5" s="622" t="s">
        <v>14</v>
      </c>
      <c r="D5" s="622"/>
      <c r="E5" s="623" t="s">
        <v>365</v>
      </c>
      <c r="F5" s="623"/>
      <c r="G5" s="623"/>
      <c r="H5" s="623"/>
      <c r="I5" s="13"/>
      <c r="J5" s="24"/>
      <c r="K5" s="36"/>
      <c r="L5" s="29" t="s">
        <v>41</v>
      </c>
      <c r="M5" s="30" t="s">
        <v>42</v>
      </c>
      <c r="N5" s="2"/>
      <c r="O5" s="29" t="s">
        <v>34</v>
      </c>
      <c r="P5" s="30" t="s">
        <v>20</v>
      </c>
      <c r="Q5" s="13"/>
    </row>
    <row r="6" spans="2:17" ht="13.2" customHeight="1" x14ac:dyDescent="0.25">
      <c r="B6" s="12"/>
      <c r="C6" s="622"/>
      <c r="D6" s="622"/>
      <c r="E6" s="623"/>
      <c r="F6" s="623"/>
      <c r="G6" s="623"/>
      <c r="H6" s="623"/>
      <c r="I6" s="13"/>
      <c r="J6" s="25"/>
      <c r="K6" s="37"/>
      <c r="L6" s="31">
        <v>1</v>
      </c>
      <c r="M6" s="32" t="s">
        <v>43</v>
      </c>
      <c r="N6" s="2"/>
      <c r="O6" s="31" t="s">
        <v>13</v>
      </c>
      <c r="P6" s="32" t="s">
        <v>36</v>
      </c>
      <c r="Q6" s="13"/>
    </row>
    <row r="7" spans="2:17" ht="15" x14ac:dyDescent="0.25">
      <c r="B7" s="12"/>
      <c r="C7" s="616" t="s">
        <v>86</v>
      </c>
      <c r="D7" s="616"/>
      <c r="E7" s="617" t="s">
        <v>364</v>
      </c>
      <c r="F7" s="617"/>
      <c r="G7" s="617"/>
      <c r="H7" s="617"/>
      <c r="I7" s="20"/>
      <c r="K7" s="35"/>
      <c r="L7" s="31">
        <v>2</v>
      </c>
      <c r="M7" s="32" t="s">
        <v>44</v>
      </c>
      <c r="N7" s="2"/>
      <c r="O7" s="31" t="s">
        <v>68</v>
      </c>
      <c r="P7" s="32" t="s">
        <v>37</v>
      </c>
      <c r="Q7" s="13"/>
    </row>
    <row r="8" spans="2:17" ht="15" x14ac:dyDescent="0.25">
      <c r="B8" s="12"/>
      <c r="C8" s="616"/>
      <c r="D8" s="616"/>
      <c r="E8" s="617"/>
      <c r="F8" s="617"/>
      <c r="G8" s="617"/>
      <c r="H8" s="617"/>
      <c r="I8" s="20"/>
      <c r="K8" s="35"/>
      <c r="L8" s="31">
        <v>3</v>
      </c>
      <c r="M8" s="32" t="s">
        <v>45</v>
      </c>
      <c r="N8" s="2"/>
      <c r="O8" s="31" t="s">
        <v>38</v>
      </c>
      <c r="P8" s="32" t="s">
        <v>39</v>
      </c>
      <c r="Q8" s="13"/>
    </row>
    <row r="9" spans="2:17" ht="15" x14ac:dyDescent="0.25">
      <c r="B9" s="12"/>
      <c r="C9" s="616" t="s">
        <v>16</v>
      </c>
      <c r="D9" s="616"/>
      <c r="E9" s="617" t="s">
        <v>363</v>
      </c>
      <c r="F9" s="617"/>
      <c r="G9" s="617"/>
      <c r="H9" s="617"/>
      <c r="I9" s="13"/>
      <c r="K9" s="35"/>
      <c r="L9" s="31">
        <v>4</v>
      </c>
      <c r="M9" s="32" t="s">
        <v>46</v>
      </c>
      <c r="N9" s="2"/>
      <c r="O9" s="14" t="s">
        <v>48</v>
      </c>
      <c r="P9" s="14"/>
      <c r="Q9" s="13"/>
    </row>
    <row r="10" spans="2:17" ht="15" x14ac:dyDescent="0.25">
      <c r="B10" s="12"/>
      <c r="C10" s="616"/>
      <c r="D10" s="616"/>
      <c r="E10" s="617"/>
      <c r="F10" s="617"/>
      <c r="G10" s="617"/>
      <c r="H10" s="617"/>
      <c r="I10" s="13"/>
      <c r="K10" s="35"/>
      <c r="L10" s="31">
        <v>5</v>
      </c>
      <c r="M10" s="32" t="s">
        <v>47</v>
      </c>
      <c r="N10" s="2"/>
      <c r="O10" s="14"/>
      <c r="P10" s="14"/>
      <c r="Q10" s="13"/>
    </row>
    <row r="11" spans="2:17" ht="15" x14ac:dyDescent="0.25">
      <c r="B11" s="12"/>
      <c r="C11" s="616" t="s">
        <v>85</v>
      </c>
      <c r="D11" s="616"/>
      <c r="E11" s="617" t="s">
        <v>362</v>
      </c>
      <c r="F11" s="617"/>
      <c r="G11" s="617"/>
      <c r="H11" s="617"/>
      <c r="I11" s="13"/>
      <c r="K11" s="35"/>
      <c r="L11" s="31">
        <v>6</v>
      </c>
      <c r="M11" s="32" t="s">
        <v>49</v>
      </c>
      <c r="N11" s="2"/>
      <c r="O11" s="14"/>
      <c r="P11" s="14"/>
      <c r="Q11" s="13"/>
    </row>
    <row r="12" spans="2:17" ht="15" customHeight="1" x14ac:dyDescent="0.25">
      <c r="B12" s="12"/>
      <c r="C12" s="616"/>
      <c r="D12" s="616"/>
      <c r="E12" s="617"/>
      <c r="F12" s="617"/>
      <c r="G12" s="617"/>
      <c r="H12" s="617"/>
      <c r="I12" s="13"/>
      <c r="K12" s="35"/>
      <c r="L12" s="31">
        <v>7</v>
      </c>
      <c r="M12" s="32" t="s">
        <v>50</v>
      </c>
      <c r="N12" s="2"/>
      <c r="O12" s="14"/>
      <c r="P12" s="14"/>
      <c r="Q12" s="13"/>
    </row>
    <row r="13" spans="2:17" ht="15" x14ac:dyDescent="0.25">
      <c r="B13" s="12"/>
      <c r="C13" s="616" t="s">
        <v>87</v>
      </c>
      <c r="D13" s="616"/>
      <c r="E13" s="617" t="s">
        <v>361</v>
      </c>
      <c r="F13" s="617"/>
      <c r="G13" s="617"/>
      <c r="H13" s="617"/>
      <c r="I13" s="13"/>
      <c r="K13" s="35"/>
      <c r="L13" s="31">
        <v>8</v>
      </c>
      <c r="M13" s="32" t="s">
        <v>51</v>
      </c>
      <c r="N13" s="2"/>
      <c r="O13" s="14"/>
      <c r="P13" s="14"/>
      <c r="Q13" s="13"/>
    </row>
    <row r="14" spans="2:17" ht="15" customHeight="1" x14ac:dyDescent="0.25">
      <c r="B14" s="12"/>
      <c r="C14" s="616"/>
      <c r="D14" s="616"/>
      <c r="E14" s="617"/>
      <c r="F14" s="617"/>
      <c r="G14" s="617"/>
      <c r="H14" s="617"/>
      <c r="I14" s="13"/>
      <c r="K14" s="35"/>
      <c r="L14" s="31">
        <v>9</v>
      </c>
      <c r="M14" s="32" t="s">
        <v>52</v>
      </c>
      <c r="N14" s="2"/>
      <c r="O14" s="14"/>
      <c r="P14" s="14"/>
      <c r="Q14" s="13"/>
    </row>
    <row r="15" spans="2:17" ht="15" x14ac:dyDescent="0.25">
      <c r="B15" s="427"/>
      <c r="C15" s="616" t="s">
        <v>88</v>
      </c>
      <c r="D15" s="616"/>
      <c r="E15" s="617" t="s">
        <v>361</v>
      </c>
      <c r="F15" s="617"/>
      <c r="G15" s="617"/>
      <c r="H15" s="617"/>
      <c r="I15" s="428"/>
      <c r="K15" s="35"/>
      <c r="L15" s="31">
        <v>10</v>
      </c>
      <c r="M15" s="32" t="s">
        <v>53</v>
      </c>
      <c r="N15" s="2"/>
      <c r="O15" s="14"/>
      <c r="P15" s="14"/>
      <c r="Q15" s="13"/>
    </row>
    <row r="16" spans="2:17" ht="15" customHeight="1" x14ac:dyDescent="0.25">
      <c r="B16" s="427"/>
      <c r="C16" s="616"/>
      <c r="D16" s="616"/>
      <c r="E16" s="617"/>
      <c r="F16" s="617"/>
      <c r="G16" s="617"/>
      <c r="H16" s="617"/>
      <c r="I16" s="428"/>
      <c r="K16" s="35"/>
      <c r="L16" s="31">
        <v>11</v>
      </c>
      <c r="M16" s="32" t="s">
        <v>54</v>
      </c>
      <c r="N16" s="2"/>
      <c r="O16" s="14"/>
      <c r="P16" s="14"/>
      <c r="Q16" s="13"/>
    </row>
    <row r="17" spans="2:17" ht="15" x14ac:dyDescent="0.25">
      <c r="B17" s="427"/>
      <c r="C17" s="622" t="s">
        <v>17</v>
      </c>
      <c r="D17" s="622"/>
      <c r="E17" s="617" t="s">
        <v>18</v>
      </c>
      <c r="F17" s="617"/>
      <c r="G17" s="617"/>
      <c r="H17" s="617"/>
      <c r="I17" s="428"/>
      <c r="K17" s="35"/>
      <c r="L17" s="31">
        <v>12</v>
      </c>
      <c r="M17" s="32" t="s">
        <v>55</v>
      </c>
      <c r="N17" s="2"/>
      <c r="O17" s="14"/>
      <c r="P17" s="14"/>
      <c r="Q17" s="13"/>
    </row>
    <row r="18" spans="2:17" ht="15" x14ac:dyDescent="0.25">
      <c r="B18" s="427"/>
      <c r="C18" s="622"/>
      <c r="D18" s="622"/>
      <c r="E18" s="617"/>
      <c r="F18" s="617"/>
      <c r="G18" s="617"/>
      <c r="H18" s="617"/>
      <c r="I18" s="428"/>
      <c r="K18" s="35"/>
      <c r="L18" s="31">
        <v>13</v>
      </c>
      <c r="M18" s="32" t="s">
        <v>56</v>
      </c>
      <c r="N18" s="2"/>
      <c r="O18" s="14"/>
      <c r="P18" s="14"/>
      <c r="Q18" s="13"/>
    </row>
    <row r="19" spans="2:17" ht="15" x14ac:dyDescent="0.25">
      <c r="B19" s="427"/>
      <c r="C19" s="616" t="s">
        <v>349</v>
      </c>
      <c r="D19" s="616"/>
      <c r="E19" s="617" t="s">
        <v>355</v>
      </c>
      <c r="F19" s="617"/>
      <c r="G19" s="617"/>
      <c r="H19" s="617"/>
      <c r="I19" s="428"/>
      <c r="K19" s="35"/>
      <c r="L19" s="31">
        <v>14</v>
      </c>
      <c r="M19" s="32" t="s">
        <v>57</v>
      </c>
      <c r="N19" s="2"/>
      <c r="O19" s="14"/>
      <c r="P19" s="14"/>
      <c r="Q19" s="13"/>
    </row>
    <row r="20" spans="2:17" ht="15" customHeight="1" x14ac:dyDescent="0.25">
      <c r="B20" s="427"/>
      <c r="C20" s="616"/>
      <c r="D20" s="616"/>
      <c r="E20" s="617"/>
      <c r="F20" s="617"/>
      <c r="G20" s="617"/>
      <c r="H20" s="617"/>
      <c r="I20" s="428"/>
      <c r="K20" s="35"/>
      <c r="L20" s="31">
        <v>15</v>
      </c>
      <c r="M20" s="32" t="s">
        <v>58</v>
      </c>
      <c r="N20" s="2"/>
      <c r="O20" s="14"/>
      <c r="P20" s="14"/>
      <c r="Q20" s="13"/>
    </row>
    <row r="21" spans="2:17" ht="15" x14ac:dyDescent="0.25">
      <c r="B21" s="427"/>
      <c r="C21" s="616" t="s">
        <v>354</v>
      </c>
      <c r="D21" s="616"/>
      <c r="E21" s="617" t="s">
        <v>356</v>
      </c>
      <c r="F21" s="617"/>
      <c r="G21" s="617"/>
      <c r="H21" s="617"/>
      <c r="I21" s="428"/>
      <c r="K21" s="35"/>
      <c r="L21" s="31">
        <v>16</v>
      </c>
      <c r="M21" s="32" t="s">
        <v>59</v>
      </c>
      <c r="N21" s="2"/>
      <c r="O21" s="14"/>
      <c r="P21" s="14"/>
      <c r="Q21" s="13"/>
    </row>
    <row r="22" spans="2:17" ht="30.6" customHeight="1" x14ac:dyDescent="0.25">
      <c r="B22" s="427"/>
      <c r="C22" s="616"/>
      <c r="D22" s="616"/>
      <c r="E22" s="617"/>
      <c r="F22" s="617"/>
      <c r="G22" s="617"/>
      <c r="H22" s="617"/>
      <c r="I22" s="428"/>
      <c r="K22" s="35"/>
      <c r="L22" s="31">
        <v>17</v>
      </c>
      <c r="M22" s="32" t="s">
        <v>60</v>
      </c>
      <c r="N22" s="2"/>
      <c r="O22" s="14"/>
      <c r="P22" s="14"/>
      <c r="Q22" s="13"/>
    </row>
    <row r="23" spans="2:17" ht="15" customHeight="1" x14ac:dyDescent="0.25">
      <c r="B23" s="427"/>
      <c r="C23" s="616" t="s">
        <v>350</v>
      </c>
      <c r="D23" s="616"/>
      <c r="E23" s="617" t="s">
        <v>358</v>
      </c>
      <c r="F23" s="617"/>
      <c r="G23" s="617"/>
      <c r="H23" s="617"/>
      <c r="I23" s="428"/>
      <c r="K23" s="35"/>
      <c r="L23" s="31">
        <v>18</v>
      </c>
      <c r="M23" s="32" t="s">
        <v>61</v>
      </c>
      <c r="N23" s="2"/>
      <c r="O23" s="14"/>
      <c r="P23" s="14"/>
      <c r="Q23" s="13"/>
    </row>
    <row r="24" spans="2:17" ht="19.8" customHeight="1" x14ac:dyDescent="0.25">
      <c r="B24" s="427"/>
      <c r="C24" s="616"/>
      <c r="D24" s="616"/>
      <c r="E24" s="617"/>
      <c r="F24" s="617"/>
      <c r="G24" s="617"/>
      <c r="H24" s="617"/>
      <c r="I24" s="428"/>
      <c r="K24" s="35"/>
      <c r="L24" s="31">
        <v>19</v>
      </c>
      <c r="M24" s="32" t="s">
        <v>62</v>
      </c>
      <c r="N24" s="2"/>
      <c r="O24" s="14"/>
      <c r="P24" s="14"/>
      <c r="Q24" s="13"/>
    </row>
    <row r="25" spans="2:17" ht="15" customHeight="1" x14ac:dyDescent="0.25">
      <c r="B25" s="427"/>
      <c r="C25" s="618" t="s">
        <v>351</v>
      </c>
      <c r="D25" s="619"/>
      <c r="E25" s="617" t="s">
        <v>357</v>
      </c>
      <c r="F25" s="617"/>
      <c r="G25" s="617"/>
      <c r="H25" s="617"/>
      <c r="I25" s="428"/>
      <c r="K25" s="35"/>
      <c r="L25" s="31">
        <v>20</v>
      </c>
      <c r="M25" s="32" t="s">
        <v>63</v>
      </c>
      <c r="N25" s="2"/>
      <c r="O25" s="14"/>
      <c r="P25" s="14"/>
      <c r="Q25" s="13"/>
    </row>
    <row r="26" spans="2:17" ht="15" x14ac:dyDescent="0.25">
      <c r="B26" s="427"/>
      <c r="C26" s="620"/>
      <c r="D26" s="621"/>
      <c r="E26" s="617"/>
      <c r="F26" s="617"/>
      <c r="G26" s="617"/>
      <c r="H26" s="617"/>
      <c r="I26" s="428"/>
      <c r="K26" s="35"/>
      <c r="L26" s="31">
        <v>21</v>
      </c>
      <c r="M26" s="32" t="s">
        <v>64</v>
      </c>
      <c r="N26" s="2"/>
      <c r="O26" s="14"/>
      <c r="P26" s="14"/>
      <c r="Q26" s="13"/>
    </row>
    <row r="27" spans="2:17" ht="13.8" customHeight="1" thickBot="1" x14ac:dyDescent="0.3">
      <c r="B27" s="12"/>
      <c r="C27" s="618" t="s">
        <v>352</v>
      </c>
      <c r="D27" s="619"/>
      <c r="E27" s="617" t="s">
        <v>359</v>
      </c>
      <c r="F27" s="617"/>
      <c r="G27" s="617"/>
      <c r="H27" s="617"/>
      <c r="I27" s="13"/>
      <c r="K27" s="38"/>
      <c r="L27" s="39"/>
      <c r="M27" s="15"/>
      <c r="N27" s="15"/>
      <c r="O27" s="15"/>
      <c r="P27" s="15"/>
      <c r="Q27" s="16"/>
    </row>
    <row r="28" spans="2:17" ht="20.399999999999999" customHeight="1" x14ac:dyDescent="0.25">
      <c r="B28" s="12"/>
      <c r="C28" s="620"/>
      <c r="D28" s="621"/>
      <c r="E28" s="617"/>
      <c r="F28" s="617"/>
      <c r="G28" s="617"/>
      <c r="H28" s="617"/>
      <c r="I28" s="13"/>
    </row>
    <row r="29" spans="2:17" ht="13.2" customHeight="1" x14ac:dyDescent="0.25">
      <c r="B29" s="12"/>
      <c r="C29" s="616" t="s">
        <v>353</v>
      </c>
      <c r="D29" s="616"/>
      <c r="E29" s="617" t="s">
        <v>360</v>
      </c>
      <c r="F29" s="617"/>
      <c r="G29" s="617"/>
      <c r="H29" s="617"/>
      <c r="I29" s="13"/>
    </row>
    <row r="30" spans="2:17" ht="19.8" customHeight="1" x14ac:dyDescent="0.25">
      <c r="B30" s="12"/>
      <c r="C30" s="616"/>
      <c r="D30" s="616"/>
      <c r="E30" s="617"/>
      <c r="F30" s="617"/>
      <c r="G30" s="617"/>
      <c r="H30" s="617"/>
      <c r="I30" s="13"/>
    </row>
    <row r="31" spans="2:17" x14ac:dyDescent="0.25">
      <c r="B31" s="12"/>
      <c r="C31" s="622" t="s">
        <v>12</v>
      </c>
      <c r="D31" s="622"/>
      <c r="E31" s="617" t="s">
        <v>19</v>
      </c>
      <c r="F31" s="617"/>
      <c r="G31" s="617"/>
      <c r="H31" s="617"/>
      <c r="I31" s="13"/>
    </row>
    <row r="32" spans="2:17" ht="16.8" customHeight="1" x14ac:dyDescent="0.25">
      <c r="B32" s="12"/>
      <c r="C32" s="622"/>
      <c r="D32" s="622"/>
      <c r="E32" s="617"/>
      <c r="F32" s="617"/>
      <c r="G32" s="617"/>
      <c r="H32" s="617"/>
      <c r="I32" s="13"/>
    </row>
    <row r="33" spans="2:9" ht="13.8" thickBot="1" x14ac:dyDescent="0.3">
      <c r="B33" s="38"/>
      <c r="C33" s="39"/>
      <c r="D33" s="15"/>
      <c r="E33" s="15"/>
      <c r="F33" s="15"/>
      <c r="G33" s="15"/>
      <c r="H33" s="15"/>
      <c r="I33" s="16"/>
    </row>
    <row r="35" spans="2:9" x14ac:dyDescent="0.25">
      <c r="C35" s="455" t="s">
        <v>348</v>
      </c>
    </row>
  </sheetData>
  <mergeCells count="28">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 ref="C15:D16"/>
    <mergeCell ref="E15:H16"/>
    <mergeCell ref="C17:D18"/>
    <mergeCell ref="E17:H18"/>
    <mergeCell ref="C19:D20"/>
    <mergeCell ref="E19:H20"/>
    <mergeCell ref="C21:D22"/>
    <mergeCell ref="E21:H22"/>
    <mergeCell ref="C23:D24"/>
    <mergeCell ref="E23:H24"/>
    <mergeCell ref="C25:D26"/>
    <mergeCell ref="E25:H26"/>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290" bestFit="1" customWidth="1"/>
    <col min="2" max="2" width="17.44140625" style="290" bestFit="1" customWidth="1"/>
    <col min="3" max="3" width="13.44140625" style="290" customWidth="1"/>
    <col min="4" max="4" width="16.6640625" style="290" bestFit="1" customWidth="1"/>
    <col min="5" max="5" width="23.44140625" style="290" customWidth="1"/>
    <col min="6" max="6" width="27.44140625" style="290" customWidth="1"/>
    <col min="7" max="7" width="20.109375" style="290" bestFit="1" customWidth="1"/>
    <col min="8" max="8" width="13.44140625" style="220" bestFit="1" customWidth="1"/>
    <col min="9" max="9" width="14.6640625" style="290" bestFit="1" customWidth="1"/>
    <col min="10" max="10" width="21.109375" style="221" customWidth="1"/>
    <col min="11" max="11" width="17.33203125" style="290" customWidth="1"/>
    <col min="12" max="12" width="11" style="290" customWidth="1"/>
    <col min="13" max="13" width="13.33203125" style="290" customWidth="1"/>
    <col min="14" max="14" width="15" style="290" customWidth="1"/>
    <col min="15" max="15" width="12.5546875" style="290" customWidth="1"/>
    <col min="16" max="16" width="10.109375" style="290" customWidth="1"/>
    <col min="17" max="17" width="14" style="290" customWidth="1"/>
    <col min="18" max="18" width="11.21875" style="290" customWidth="1"/>
    <col min="19" max="19" width="20.5546875" style="290" bestFit="1" customWidth="1"/>
    <col min="20" max="20" width="19.33203125" style="290" bestFit="1" customWidth="1"/>
    <col min="21" max="21" width="12.21875" style="221" customWidth="1"/>
    <col min="22" max="22" width="11" style="221" customWidth="1"/>
    <col min="23" max="16384" width="8.88671875" style="290"/>
  </cols>
  <sheetData>
    <row r="1" spans="1:22" s="214" customFormat="1" ht="21" x14ac:dyDescent="0.4">
      <c r="A1" s="214" t="s">
        <v>298</v>
      </c>
      <c r="H1" s="215"/>
      <c r="J1" s="216"/>
      <c r="U1" s="216"/>
      <c r="V1" s="216"/>
    </row>
    <row r="2" spans="1:22" s="217" customFormat="1" ht="14.4" x14ac:dyDescent="0.3">
      <c r="A2" s="217" t="s">
        <v>299</v>
      </c>
      <c r="H2" s="218"/>
      <c r="J2" s="219"/>
      <c r="U2" s="219"/>
      <c r="V2" s="219"/>
    </row>
    <row r="3" spans="1:22" x14ac:dyDescent="0.25">
      <c r="A3" s="290" t="s">
        <v>300</v>
      </c>
    </row>
    <row r="4" spans="1:22" x14ac:dyDescent="0.25">
      <c r="A4" s="290" t="s">
        <v>301</v>
      </c>
    </row>
    <row r="6" spans="1:22" s="217" customFormat="1" ht="28.8" x14ac:dyDescent="0.3">
      <c r="A6" s="217" t="s">
        <v>154</v>
      </c>
      <c r="B6" s="217" t="s">
        <v>92</v>
      </c>
      <c r="C6" s="217" t="s">
        <v>155</v>
      </c>
      <c r="D6" s="217" t="s">
        <v>156</v>
      </c>
      <c r="E6" s="217" t="s">
        <v>157</v>
      </c>
      <c r="F6" s="217" t="s">
        <v>302</v>
      </c>
      <c r="G6" s="217" t="s">
        <v>158</v>
      </c>
      <c r="H6" s="218" t="s">
        <v>303</v>
      </c>
      <c r="I6" s="217" t="s">
        <v>41</v>
      </c>
      <c r="J6" s="222" t="s">
        <v>159</v>
      </c>
      <c r="K6" s="223" t="s">
        <v>160</v>
      </c>
      <c r="L6" s="223" t="s">
        <v>73</v>
      </c>
      <c r="M6" s="223" t="s">
        <v>161</v>
      </c>
      <c r="N6" s="223" t="s">
        <v>162</v>
      </c>
      <c r="O6" s="223" t="s">
        <v>91</v>
      </c>
      <c r="P6" s="223" t="s">
        <v>163</v>
      </c>
      <c r="Q6" s="223" t="s">
        <v>164</v>
      </c>
      <c r="R6" s="223" t="s">
        <v>165</v>
      </c>
      <c r="S6" s="223" t="s">
        <v>166</v>
      </c>
      <c r="T6" s="223" t="s">
        <v>167</v>
      </c>
      <c r="U6" s="222" t="s">
        <v>168</v>
      </c>
      <c r="V6" s="222" t="s">
        <v>169</v>
      </c>
    </row>
    <row r="7" spans="1:22" x14ac:dyDescent="0.25">
      <c r="B7" s="290" t="s">
        <v>93</v>
      </c>
      <c r="C7" s="290" t="s">
        <v>170</v>
      </c>
      <c r="D7" s="290" t="s">
        <v>171</v>
      </c>
      <c r="E7" s="290" t="s">
        <v>172</v>
      </c>
      <c r="G7" s="290" t="s">
        <v>173</v>
      </c>
      <c r="H7" s="220">
        <v>8530</v>
      </c>
      <c r="I7" s="290">
        <v>4</v>
      </c>
      <c r="J7" s="221">
        <v>37242</v>
      </c>
      <c r="K7" s="290">
        <v>1.49</v>
      </c>
      <c r="L7" s="290" t="s">
        <v>4</v>
      </c>
      <c r="M7" s="290" t="s">
        <v>172</v>
      </c>
      <c r="N7" s="290" t="s">
        <v>174</v>
      </c>
      <c r="R7" s="290" t="s">
        <v>172</v>
      </c>
      <c r="S7" s="290" t="s">
        <v>175</v>
      </c>
      <c r="T7" s="290" t="s">
        <v>12</v>
      </c>
      <c r="U7" s="221">
        <v>37077</v>
      </c>
      <c r="V7" s="221">
        <v>37242</v>
      </c>
    </row>
    <row r="8" spans="1:22" x14ac:dyDescent="0.25">
      <c r="B8" s="290" t="s">
        <v>94</v>
      </c>
      <c r="C8" s="290" t="s">
        <v>170</v>
      </c>
      <c r="D8" s="290" t="s">
        <v>176</v>
      </c>
      <c r="E8" s="290" t="s">
        <v>172</v>
      </c>
      <c r="G8" s="290" t="s">
        <v>177</v>
      </c>
      <c r="H8" s="220">
        <v>7704</v>
      </c>
      <c r="I8" s="290">
        <v>17</v>
      </c>
      <c r="J8" s="221">
        <v>37257</v>
      </c>
      <c r="K8" s="290">
        <v>2.2599999999999998</v>
      </c>
      <c r="L8" s="290" t="s">
        <v>4</v>
      </c>
      <c r="M8" s="290" t="s">
        <v>172</v>
      </c>
      <c r="N8" s="290" t="s">
        <v>174</v>
      </c>
      <c r="R8" s="290" t="s">
        <v>172</v>
      </c>
      <c r="S8" s="290" t="s">
        <v>175</v>
      </c>
      <c r="T8" s="290" t="s">
        <v>12</v>
      </c>
      <c r="U8" s="221">
        <v>37081</v>
      </c>
      <c r="V8" s="221">
        <v>37242</v>
      </c>
    </row>
    <row r="9" spans="1:22" x14ac:dyDescent="0.25">
      <c r="B9" s="290" t="s">
        <v>95</v>
      </c>
      <c r="C9" s="290" t="s">
        <v>170</v>
      </c>
      <c r="D9" s="290" t="s">
        <v>178</v>
      </c>
      <c r="E9" s="290" t="s">
        <v>172</v>
      </c>
      <c r="G9" s="290" t="s">
        <v>179</v>
      </c>
      <c r="H9" s="220">
        <v>7838</v>
      </c>
      <c r="I9" s="290">
        <v>2</v>
      </c>
      <c r="J9" s="221">
        <v>37242</v>
      </c>
      <c r="K9" s="290">
        <v>3.76</v>
      </c>
      <c r="L9" s="290" t="s">
        <v>4</v>
      </c>
      <c r="M9" s="290" t="s">
        <v>172</v>
      </c>
      <c r="N9" s="290" t="s">
        <v>174</v>
      </c>
      <c r="R9" s="290" t="s">
        <v>172</v>
      </c>
      <c r="S9" s="290" t="s">
        <v>175</v>
      </c>
      <c r="T9" s="290" t="s">
        <v>12</v>
      </c>
      <c r="U9" s="221">
        <v>37067</v>
      </c>
      <c r="V9" s="221">
        <v>37242</v>
      </c>
    </row>
    <row r="10" spans="1:22" x14ac:dyDescent="0.25">
      <c r="B10" s="290" t="s">
        <v>96</v>
      </c>
      <c r="C10" s="290" t="s">
        <v>170</v>
      </c>
      <c r="D10" s="290" t="s">
        <v>180</v>
      </c>
      <c r="E10" s="290" t="s">
        <v>172</v>
      </c>
      <c r="G10" s="290" t="s">
        <v>181</v>
      </c>
      <c r="H10" s="220">
        <v>8230</v>
      </c>
      <c r="I10" s="290">
        <v>21</v>
      </c>
      <c r="J10" s="221">
        <v>37267</v>
      </c>
      <c r="K10" s="290">
        <v>0.26</v>
      </c>
      <c r="L10" s="290" t="s">
        <v>4</v>
      </c>
      <c r="M10" s="290" t="s">
        <v>172</v>
      </c>
      <c r="N10" s="290" t="s">
        <v>174</v>
      </c>
      <c r="R10" s="290" t="s">
        <v>172</v>
      </c>
      <c r="S10" s="290" t="s">
        <v>182</v>
      </c>
      <c r="T10" s="290" t="s">
        <v>12</v>
      </c>
      <c r="U10" s="221">
        <v>37216</v>
      </c>
      <c r="V10" s="221">
        <v>37267</v>
      </c>
    </row>
    <row r="11" spans="1:22" x14ac:dyDescent="0.25">
      <c r="B11" s="290" t="s">
        <v>97</v>
      </c>
      <c r="C11" s="290" t="s">
        <v>170</v>
      </c>
      <c r="D11" s="290" t="s">
        <v>183</v>
      </c>
      <c r="E11" s="290" t="s">
        <v>172</v>
      </c>
      <c r="G11" s="290" t="s">
        <v>184</v>
      </c>
      <c r="H11" s="220">
        <v>8551</v>
      </c>
      <c r="I11" s="290">
        <v>4</v>
      </c>
      <c r="J11" s="221">
        <v>37288</v>
      </c>
      <c r="K11" s="290">
        <v>3.72</v>
      </c>
      <c r="L11" s="290" t="s">
        <v>4</v>
      </c>
      <c r="M11" s="290" t="s">
        <v>172</v>
      </c>
      <c r="N11" s="290" t="s">
        <v>174</v>
      </c>
      <c r="R11" s="290" t="s">
        <v>172</v>
      </c>
      <c r="S11" s="290" t="s">
        <v>175</v>
      </c>
      <c r="T11" s="290" t="s">
        <v>12</v>
      </c>
      <c r="U11" s="221">
        <v>37083</v>
      </c>
      <c r="V11" s="221">
        <v>37320</v>
      </c>
    </row>
    <row r="12" spans="1:22" x14ac:dyDescent="0.25">
      <c r="B12" s="290" t="s">
        <v>98</v>
      </c>
      <c r="C12" s="290" t="s">
        <v>170</v>
      </c>
      <c r="D12" s="290" t="s">
        <v>185</v>
      </c>
      <c r="E12" s="290" t="s">
        <v>172</v>
      </c>
      <c r="G12" s="290" t="s">
        <v>186</v>
      </c>
      <c r="H12" s="220">
        <v>7039</v>
      </c>
      <c r="I12" s="290">
        <v>9</v>
      </c>
      <c r="J12" s="221">
        <v>37314</v>
      </c>
      <c r="K12" s="290">
        <v>2.2599999999999998</v>
      </c>
      <c r="L12" s="290" t="s">
        <v>4</v>
      </c>
      <c r="M12" s="290" t="s">
        <v>172</v>
      </c>
      <c r="N12" s="290" t="s">
        <v>174</v>
      </c>
      <c r="R12" s="290" t="s">
        <v>172</v>
      </c>
      <c r="S12" s="290" t="s">
        <v>187</v>
      </c>
      <c r="T12" s="290" t="s">
        <v>12</v>
      </c>
      <c r="U12" s="221">
        <v>37085</v>
      </c>
      <c r="V12" s="221">
        <v>37329</v>
      </c>
    </row>
    <row r="13" spans="1:22" x14ac:dyDescent="0.25">
      <c r="B13" s="290" t="s">
        <v>99</v>
      </c>
      <c r="C13" s="290" t="s">
        <v>170</v>
      </c>
      <c r="D13" s="290" t="s">
        <v>188</v>
      </c>
      <c r="E13" s="290" t="s">
        <v>172</v>
      </c>
      <c r="G13" s="290" t="s">
        <v>189</v>
      </c>
      <c r="H13" s="220">
        <v>8060</v>
      </c>
      <c r="I13" s="290">
        <v>13</v>
      </c>
      <c r="J13" s="221">
        <v>37336</v>
      </c>
      <c r="K13" s="290">
        <v>1.9</v>
      </c>
      <c r="L13" s="290" t="s">
        <v>4</v>
      </c>
      <c r="M13" s="290" t="s">
        <v>172</v>
      </c>
      <c r="N13" s="290" t="s">
        <v>174</v>
      </c>
      <c r="R13" s="290" t="s">
        <v>172</v>
      </c>
      <c r="S13" s="290" t="s">
        <v>187</v>
      </c>
      <c r="T13" s="290" t="s">
        <v>12</v>
      </c>
      <c r="U13" s="221">
        <v>37109</v>
      </c>
      <c r="V13" s="221">
        <v>37336</v>
      </c>
    </row>
    <row r="14" spans="1:22" x14ac:dyDescent="0.25">
      <c r="B14" s="290" t="s">
        <v>100</v>
      </c>
      <c r="C14" s="290" t="s">
        <v>170</v>
      </c>
      <c r="D14" s="290" t="s">
        <v>190</v>
      </c>
      <c r="E14" s="290" t="s">
        <v>172</v>
      </c>
      <c r="G14" s="290" t="s">
        <v>191</v>
      </c>
      <c r="H14" s="220">
        <v>8501</v>
      </c>
      <c r="I14" s="290">
        <v>17</v>
      </c>
      <c r="J14" s="221">
        <v>37280</v>
      </c>
      <c r="K14" s="290">
        <v>2.69</v>
      </c>
      <c r="L14" s="290" t="s">
        <v>4</v>
      </c>
      <c r="M14" s="290" t="s">
        <v>172</v>
      </c>
      <c r="N14" s="290" t="s">
        <v>174</v>
      </c>
      <c r="R14" s="290" t="s">
        <v>172</v>
      </c>
      <c r="S14" s="290" t="s">
        <v>187</v>
      </c>
      <c r="T14" s="290" t="s">
        <v>12</v>
      </c>
      <c r="U14" s="221">
        <v>37162</v>
      </c>
      <c r="V14" s="221">
        <v>37357</v>
      </c>
    </row>
    <row r="15" spans="1:22" x14ac:dyDescent="0.25">
      <c r="B15" s="290" t="s">
        <v>101</v>
      </c>
      <c r="C15" s="290" t="s">
        <v>170</v>
      </c>
      <c r="D15" s="290" t="s">
        <v>172</v>
      </c>
      <c r="E15" s="290" t="s">
        <v>192</v>
      </c>
      <c r="G15" s="290" t="s">
        <v>193</v>
      </c>
      <c r="H15" s="220">
        <v>7430</v>
      </c>
      <c r="I15" s="290">
        <v>7</v>
      </c>
      <c r="J15" s="221">
        <v>37361</v>
      </c>
      <c r="K15" s="290">
        <v>2</v>
      </c>
      <c r="L15" s="290" t="s">
        <v>90</v>
      </c>
      <c r="M15" s="290" t="s">
        <v>172</v>
      </c>
      <c r="N15" s="290" t="s">
        <v>174</v>
      </c>
      <c r="R15" s="290" t="s">
        <v>172</v>
      </c>
      <c r="S15" s="290" t="s">
        <v>194</v>
      </c>
      <c r="T15" s="290" t="s">
        <v>12</v>
      </c>
      <c r="U15" s="221">
        <v>37280</v>
      </c>
      <c r="V15" s="221">
        <v>37361</v>
      </c>
    </row>
    <row r="16" spans="1:22" x14ac:dyDescent="0.25">
      <c r="B16" s="290" t="s">
        <v>102</v>
      </c>
      <c r="C16" s="290" t="s">
        <v>170</v>
      </c>
      <c r="D16" s="290" t="s">
        <v>195</v>
      </c>
      <c r="E16" s="290" t="s">
        <v>172</v>
      </c>
      <c r="G16" s="290" t="s">
        <v>196</v>
      </c>
      <c r="H16" s="220">
        <v>7627</v>
      </c>
      <c r="I16" s="290">
        <v>7</v>
      </c>
      <c r="J16" s="221">
        <v>37361</v>
      </c>
      <c r="K16" s="290">
        <v>2.2599999999999998</v>
      </c>
      <c r="L16" s="290" t="s">
        <v>4</v>
      </c>
      <c r="M16" s="290" t="s">
        <v>172</v>
      </c>
      <c r="N16" s="290" t="s">
        <v>174</v>
      </c>
      <c r="R16" s="290" t="s">
        <v>172</v>
      </c>
      <c r="S16" s="290" t="s">
        <v>194</v>
      </c>
      <c r="T16" s="290" t="s">
        <v>12</v>
      </c>
      <c r="U16" s="221">
        <v>37152</v>
      </c>
      <c r="V16" s="221">
        <v>37361</v>
      </c>
    </row>
    <row r="17" spans="2:22" x14ac:dyDescent="0.25">
      <c r="B17" s="290" t="s">
        <v>103</v>
      </c>
      <c r="C17" s="290" t="s">
        <v>170</v>
      </c>
      <c r="D17" s="290" t="s">
        <v>172</v>
      </c>
      <c r="E17" s="290" t="s">
        <v>197</v>
      </c>
      <c r="G17" s="290" t="s">
        <v>198</v>
      </c>
      <c r="H17" s="220">
        <v>7043</v>
      </c>
      <c r="I17" s="290">
        <v>9</v>
      </c>
      <c r="J17" s="221">
        <v>37382</v>
      </c>
      <c r="K17" s="290">
        <v>2</v>
      </c>
      <c r="L17" s="290" t="s">
        <v>90</v>
      </c>
      <c r="M17" s="290" t="s">
        <v>172</v>
      </c>
      <c r="N17" s="290" t="s">
        <v>174</v>
      </c>
      <c r="R17" s="290" t="s">
        <v>172</v>
      </c>
      <c r="S17" s="290" t="s">
        <v>187</v>
      </c>
      <c r="T17" s="290" t="s">
        <v>12</v>
      </c>
      <c r="U17" s="221">
        <v>37379</v>
      </c>
      <c r="V17" s="221">
        <v>37382</v>
      </c>
    </row>
    <row r="18" spans="2:22" x14ac:dyDescent="0.25">
      <c r="B18" s="290" t="s">
        <v>104</v>
      </c>
      <c r="C18" s="290" t="s">
        <v>170</v>
      </c>
      <c r="D18" s="290" t="s">
        <v>200</v>
      </c>
      <c r="E18" s="290" t="s">
        <v>172</v>
      </c>
      <c r="G18" s="290" t="s">
        <v>201</v>
      </c>
      <c r="H18" s="220">
        <v>8008</v>
      </c>
      <c r="I18" s="290">
        <v>18</v>
      </c>
      <c r="J18" s="221">
        <v>37377</v>
      </c>
      <c r="K18" s="290">
        <v>2.71</v>
      </c>
      <c r="L18" s="290" t="s">
        <v>4</v>
      </c>
      <c r="M18" s="290" t="s">
        <v>172</v>
      </c>
      <c r="N18" s="290" t="s">
        <v>174</v>
      </c>
      <c r="R18" s="290" t="s">
        <v>172</v>
      </c>
      <c r="S18" s="290" t="s">
        <v>182</v>
      </c>
      <c r="T18" s="290" t="s">
        <v>12</v>
      </c>
      <c r="U18" s="221">
        <v>37298</v>
      </c>
      <c r="V18" s="221">
        <v>37420</v>
      </c>
    </row>
    <row r="19" spans="2:22" x14ac:dyDescent="0.25">
      <c r="B19" s="290" t="s">
        <v>105</v>
      </c>
      <c r="C19" s="290" t="s">
        <v>170</v>
      </c>
      <c r="D19" s="290" t="s">
        <v>202</v>
      </c>
      <c r="E19" s="290" t="s">
        <v>172</v>
      </c>
      <c r="G19" s="290" t="s">
        <v>203</v>
      </c>
      <c r="H19" s="220">
        <v>8251</v>
      </c>
      <c r="I19" s="290">
        <v>21</v>
      </c>
      <c r="J19" s="221">
        <v>37424</v>
      </c>
      <c r="K19" s="290">
        <v>0.89</v>
      </c>
      <c r="L19" s="290" t="s">
        <v>4</v>
      </c>
      <c r="M19" s="290" t="s">
        <v>172</v>
      </c>
      <c r="N19" s="290" t="s">
        <v>174</v>
      </c>
      <c r="R19" s="290" t="s">
        <v>172</v>
      </c>
      <c r="S19" s="290" t="s">
        <v>182</v>
      </c>
      <c r="T19" s="290" t="s">
        <v>12</v>
      </c>
      <c r="U19" s="221">
        <v>37090</v>
      </c>
      <c r="V19" s="221">
        <v>37424</v>
      </c>
    </row>
    <row r="20" spans="2:22" x14ac:dyDescent="0.25">
      <c r="B20" s="290" t="s">
        <v>106</v>
      </c>
      <c r="C20" s="290" t="s">
        <v>170</v>
      </c>
      <c r="D20" s="290" t="s">
        <v>172</v>
      </c>
      <c r="E20" s="290" t="s">
        <v>204</v>
      </c>
      <c r="F20" s="290" t="s">
        <v>205</v>
      </c>
      <c r="G20" s="290" t="s">
        <v>206</v>
      </c>
      <c r="H20" s="220">
        <v>8096</v>
      </c>
      <c r="I20" s="290">
        <v>15</v>
      </c>
      <c r="J20" s="221">
        <v>37434</v>
      </c>
      <c r="K20" s="290">
        <v>62.23</v>
      </c>
      <c r="L20" s="290" t="s">
        <v>3</v>
      </c>
      <c r="M20" s="290" t="s">
        <v>172</v>
      </c>
      <c r="N20" s="290" t="s">
        <v>174</v>
      </c>
      <c r="R20" s="290" t="s">
        <v>172</v>
      </c>
      <c r="S20" s="290" t="s">
        <v>187</v>
      </c>
      <c r="T20" s="290" t="s">
        <v>12</v>
      </c>
      <c r="U20" s="221">
        <v>37060</v>
      </c>
      <c r="V20" s="221">
        <v>37434</v>
      </c>
    </row>
    <row r="21" spans="2:22" x14ac:dyDescent="0.25">
      <c r="B21" s="290" t="s">
        <v>107</v>
      </c>
      <c r="C21" s="290" t="s">
        <v>170</v>
      </c>
      <c r="D21" s="290" t="s">
        <v>207</v>
      </c>
      <c r="E21" s="290" t="s">
        <v>172</v>
      </c>
      <c r="G21" s="290" t="s">
        <v>208</v>
      </c>
      <c r="H21" s="220">
        <v>7732</v>
      </c>
      <c r="I21" s="290">
        <v>17</v>
      </c>
      <c r="J21" s="221">
        <v>37377</v>
      </c>
      <c r="K21" s="290">
        <v>2.69</v>
      </c>
      <c r="L21" s="290" t="s">
        <v>4</v>
      </c>
      <c r="M21" s="290" t="s">
        <v>172</v>
      </c>
      <c r="N21" s="290" t="s">
        <v>174</v>
      </c>
      <c r="R21" s="290" t="s">
        <v>172</v>
      </c>
      <c r="S21" s="290" t="s">
        <v>175</v>
      </c>
      <c r="T21" s="290" t="s">
        <v>12</v>
      </c>
      <c r="U21" s="221">
        <v>37330</v>
      </c>
      <c r="V21" s="221">
        <v>37439</v>
      </c>
    </row>
    <row r="22" spans="2:22" x14ac:dyDescent="0.25">
      <c r="B22" s="290" t="s">
        <v>108</v>
      </c>
      <c r="C22" s="290" t="s">
        <v>170</v>
      </c>
      <c r="D22" s="290" t="s">
        <v>209</v>
      </c>
      <c r="E22" s="290" t="s">
        <v>172</v>
      </c>
      <c r="G22" s="290" t="s">
        <v>210</v>
      </c>
      <c r="H22" s="220">
        <v>8822</v>
      </c>
      <c r="I22" s="290">
        <v>4</v>
      </c>
      <c r="J22" s="221">
        <v>37408</v>
      </c>
      <c r="K22" s="290">
        <v>3.46</v>
      </c>
      <c r="L22" s="290" t="s">
        <v>4</v>
      </c>
      <c r="M22" s="290" t="s">
        <v>172</v>
      </c>
      <c r="N22" s="290" t="s">
        <v>174</v>
      </c>
      <c r="R22" s="290" t="s">
        <v>172</v>
      </c>
      <c r="S22" s="290" t="s">
        <v>175</v>
      </c>
      <c r="T22" s="290" t="s">
        <v>12</v>
      </c>
      <c r="U22" s="221">
        <v>37146</v>
      </c>
      <c r="V22" s="221">
        <v>37439</v>
      </c>
    </row>
    <row r="23" spans="2:22" x14ac:dyDescent="0.25">
      <c r="B23" s="290" t="s">
        <v>109</v>
      </c>
      <c r="C23" s="290" t="s">
        <v>170</v>
      </c>
      <c r="D23" s="290" t="s">
        <v>172</v>
      </c>
      <c r="E23" s="290" t="s">
        <v>211</v>
      </c>
      <c r="F23" s="290" t="s">
        <v>212</v>
      </c>
      <c r="G23" s="290" t="s">
        <v>213</v>
      </c>
      <c r="H23" s="220">
        <v>7059</v>
      </c>
      <c r="I23" s="290">
        <v>5</v>
      </c>
      <c r="J23" s="221">
        <v>37440</v>
      </c>
      <c r="K23" s="290">
        <v>68.400000000000006</v>
      </c>
      <c r="L23" s="290" t="s">
        <v>3</v>
      </c>
      <c r="M23" s="290" t="s">
        <v>172</v>
      </c>
      <c r="N23" s="290" t="s">
        <v>174</v>
      </c>
      <c r="R23" s="290" t="s">
        <v>172</v>
      </c>
      <c r="S23" s="290" t="s">
        <v>175</v>
      </c>
      <c r="T23" s="290" t="s">
        <v>12</v>
      </c>
      <c r="U23" s="221">
        <v>37063</v>
      </c>
      <c r="V23" s="221">
        <v>37440</v>
      </c>
    </row>
    <row r="24" spans="2:22" x14ac:dyDescent="0.25">
      <c r="B24" s="290" t="s">
        <v>110</v>
      </c>
      <c r="C24" s="290" t="s">
        <v>170</v>
      </c>
      <c r="D24" s="290" t="s">
        <v>214</v>
      </c>
      <c r="E24" s="290" t="s">
        <v>172</v>
      </c>
      <c r="G24" s="290" t="s">
        <v>215</v>
      </c>
      <c r="H24" s="220">
        <v>7722</v>
      </c>
      <c r="I24" s="290">
        <v>17</v>
      </c>
      <c r="J24" s="221">
        <v>37460</v>
      </c>
      <c r="K24" s="290">
        <v>8.3699999999999992</v>
      </c>
      <c r="L24" s="290" t="s">
        <v>4</v>
      </c>
      <c r="M24" s="290" t="s">
        <v>172</v>
      </c>
      <c r="N24" s="290" t="s">
        <v>174</v>
      </c>
      <c r="R24" s="290" t="s">
        <v>172</v>
      </c>
      <c r="S24" s="290" t="s">
        <v>175</v>
      </c>
      <c r="T24" s="290" t="s">
        <v>12</v>
      </c>
      <c r="U24" s="221">
        <v>37139</v>
      </c>
      <c r="V24" s="221">
        <v>37460</v>
      </c>
    </row>
    <row r="25" spans="2:22" x14ac:dyDescent="0.25">
      <c r="B25" s="290" t="s">
        <v>111</v>
      </c>
      <c r="C25" s="290" t="s">
        <v>170</v>
      </c>
      <c r="D25" s="290" t="s">
        <v>216</v>
      </c>
      <c r="E25" s="290" t="s">
        <v>172</v>
      </c>
      <c r="G25" s="290" t="s">
        <v>217</v>
      </c>
      <c r="H25" s="220">
        <v>8527</v>
      </c>
      <c r="I25" s="290">
        <v>18</v>
      </c>
      <c r="J25" s="221">
        <v>37469</v>
      </c>
      <c r="K25" s="290">
        <v>1.5</v>
      </c>
      <c r="L25" s="290" t="s">
        <v>4</v>
      </c>
      <c r="M25" s="290" t="s">
        <v>172</v>
      </c>
      <c r="N25" s="290" t="s">
        <v>174</v>
      </c>
      <c r="R25" s="290" t="s">
        <v>172</v>
      </c>
      <c r="S25" s="290" t="s">
        <v>175</v>
      </c>
      <c r="T25" s="290" t="s">
        <v>12</v>
      </c>
      <c r="U25" s="221">
        <v>37203</v>
      </c>
      <c r="V25" s="221">
        <v>37469</v>
      </c>
    </row>
    <row r="26" spans="2:22" x14ac:dyDescent="0.25">
      <c r="B26" s="290" t="s">
        <v>112</v>
      </c>
      <c r="C26" s="290" t="s">
        <v>170</v>
      </c>
      <c r="D26" s="290" t="s">
        <v>218</v>
      </c>
      <c r="E26" s="290" t="s">
        <v>172</v>
      </c>
      <c r="G26" s="290" t="s">
        <v>184</v>
      </c>
      <c r="H26" s="220">
        <v>8551</v>
      </c>
      <c r="I26" s="290">
        <v>4</v>
      </c>
      <c r="J26" s="221">
        <v>37470</v>
      </c>
      <c r="K26" s="290">
        <v>2.71</v>
      </c>
      <c r="L26" s="290" t="s">
        <v>4</v>
      </c>
      <c r="M26" s="290" t="s">
        <v>172</v>
      </c>
      <c r="N26" s="290" t="s">
        <v>174</v>
      </c>
      <c r="R26" s="290" t="s">
        <v>172</v>
      </c>
      <c r="S26" s="290" t="s">
        <v>175</v>
      </c>
      <c r="T26" s="290" t="s">
        <v>12</v>
      </c>
      <c r="U26" s="221">
        <v>37330</v>
      </c>
      <c r="V26" s="221">
        <v>37489</v>
      </c>
    </row>
    <row r="27" spans="2:22" x14ac:dyDescent="0.25">
      <c r="B27" s="290" t="s">
        <v>113</v>
      </c>
      <c r="C27" s="290" t="s">
        <v>170</v>
      </c>
      <c r="D27" s="290" t="s">
        <v>219</v>
      </c>
      <c r="E27" s="290" t="s">
        <v>172</v>
      </c>
      <c r="G27" s="290" t="s">
        <v>220</v>
      </c>
      <c r="H27" s="220">
        <v>7470</v>
      </c>
      <c r="I27" s="290">
        <v>6</v>
      </c>
      <c r="J27" s="221">
        <v>36739</v>
      </c>
      <c r="K27" s="290">
        <v>2.5</v>
      </c>
      <c r="L27" s="290" t="s">
        <v>4</v>
      </c>
      <c r="M27" s="290" t="s">
        <v>172</v>
      </c>
      <c r="N27" s="290" t="s">
        <v>174</v>
      </c>
      <c r="R27" s="290" t="s">
        <v>172</v>
      </c>
      <c r="S27" s="290" t="s">
        <v>175</v>
      </c>
      <c r="T27" s="290" t="s">
        <v>12</v>
      </c>
      <c r="U27" s="221">
        <v>37379</v>
      </c>
      <c r="V27" s="221">
        <v>37522</v>
      </c>
    </row>
    <row r="28" spans="2:22" x14ac:dyDescent="0.25">
      <c r="B28" s="290" t="s">
        <v>114</v>
      </c>
      <c r="C28" s="290" t="s">
        <v>170</v>
      </c>
      <c r="D28" s="290" t="s">
        <v>221</v>
      </c>
      <c r="E28" s="290" t="s">
        <v>172</v>
      </c>
      <c r="G28" s="290" t="s">
        <v>210</v>
      </c>
      <c r="H28" s="220">
        <v>8822</v>
      </c>
      <c r="I28" s="290">
        <v>4</v>
      </c>
      <c r="J28" s="221">
        <v>37523</v>
      </c>
      <c r="K28" s="290">
        <v>3.01</v>
      </c>
      <c r="L28" s="290" t="s">
        <v>4</v>
      </c>
      <c r="M28" s="290" t="s">
        <v>172</v>
      </c>
      <c r="N28" s="290" t="s">
        <v>174</v>
      </c>
      <c r="R28" s="290" t="s">
        <v>172</v>
      </c>
      <c r="S28" s="290" t="s">
        <v>175</v>
      </c>
      <c r="T28" s="290" t="s">
        <v>12</v>
      </c>
      <c r="U28" s="221">
        <v>37309</v>
      </c>
      <c r="V28" s="221">
        <v>37523</v>
      </c>
    </row>
    <row r="29" spans="2:22" x14ac:dyDescent="0.25">
      <c r="B29" s="290" t="s">
        <v>115</v>
      </c>
      <c r="C29" s="290" t="s">
        <v>170</v>
      </c>
      <c r="D29" s="290" t="s">
        <v>222</v>
      </c>
      <c r="E29" s="290" t="s">
        <v>172</v>
      </c>
      <c r="G29" s="290" t="s">
        <v>223</v>
      </c>
      <c r="H29" s="220">
        <v>7825</v>
      </c>
      <c r="I29" s="290">
        <v>2</v>
      </c>
      <c r="J29" s="221">
        <v>37469</v>
      </c>
      <c r="K29" s="290">
        <v>1.84</v>
      </c>
      <c r="L29" s="290" t="s">
        <v>4</v>
      </c>
      <c r="M29" s="290" t="s">
        <v>172</v>
      </c>
      <c r="N29" s="290" t="s">
        <v>174</v>
      </c>
      <c r="R29" s="290" t="s">
        <v>172</v>
      </c>
      <c r="S29" s="290" t="s">
        <v>175</v>
      </c>
      <c r="T29" s="290" t="s">
        <v>12</v>
      </c>
      <c r="U29" s="221">
        <v>37391</v>
      </c>
      <c r="V29" s="221">
        <v>37545</v>
      </c>
    </row>
    <row r="30" spans="2:22" x14ac:dyDescent="0.25">
      <c r="B30" s="290" t="s">
        <v>116</v>
      </c>
      <c r="C30" s="290" t="s">
        <v>170</v>
      </c>
      <c r="D30" s="290" t="s">
        <v>224</v>
      </c>
      <c r="E30" s="290" t="s">
        <v>172</v>
      </c>
      <c r="G30" s="290" t="s">
        <v>225</v>
      </c>
      <c r="H30" s="220">
        <v>8055</v>
      </c>
      <c r="I30" s="290">
        <v>13</v>
      </c>
      <c r="J30" s="221">
        <v>37530</v>
      </c>
      <c r="K30" s="290">
        <v>7.5</v>
      </c>
      <c r="L30" s="290" t="s">
        <v>4</v>
      </c>
      <c r="M30" s="290" t="s">
        <v>172</v>
      </c>
      <c r="N30" s="290" t="s">
        <v>174</v>
      </c>
      <c r="S30" s="290" t="s">
        <v>187</v>
      </c>
      <c r="T30" s="290" t="s">
        <v>12</v>
      </c>
      <c r="U30" s="221">
        <v>37274</v>
      </c>
      <c r="V30" s="221">
        <v>37582</v>
      </c>
    </row>
    <row r="31" spans="2:22" x14ac:dyDescent="0.25">
      <c r="B31" s="290" t="s">
        <v>117</v>
      </c>
      <c r="C31" s="290" t="s">
        <v>170</v>
      </c>
      <c r="D31" s="290" t="s">
        <v>172</v>
      </c>
      <c r="E31" s="290" t="s">
        <v>226</v>
      </c>
      <c r="F31" s="290" t="s">
        <v>227</v>
      </c>
      <c r="G31" s="290" t="s">
        <v>228</v>
      </c>
      <c r="H31" s="220">
        <v>8648</v>
      </c>
      <c r="I31" s="290">
        <v>12</v>
      </c>
      <c r="J31" s="221">
        <v>37600</v>
      </c>
      <c r="K31" s="290">
        <v>25.54</v>
      </c>
      <c r="L31" s="290" t="s">
        <v>3</v>
      </c>
      <c r="M31" s="290" t="s">
        <v>172</v>
      </c>
      <c r="N31" s="290" t="s">
        <v>174</v>
      </c>
      <c r="R31" s="290" t="s">
        <v>172</v>
      </c>
      <c r="S31" s="290" t="s">
        <v>187</v>
      </c>
      <c r="T31" s="290" t="s">
        <v>12</v>
      </c>
      <c r="U31" s="221">
        <v>37389</v>
      </c>
      <c r="V31" s="221">
        <v>37600</v>
      </c>
    </row>
    <row r="32" spans="2:22" x14ac:dyDescent="0.25">
      <c r="B32" s="290" t="s">
        <v>118</v>
      </c>
      <c r="C32" s="290" t="s">
        <v>170</v>
      </c>
      <c r="D32" s="290" t="s">
        <v>172</v>
      </c>
      <c r="E32" s="290" t="s">
        <v>229</v>
      </c>
      <c r="F32" s="290" t="s">
        <v>227</v>
      </c>
      <c r="G32" s="290" t="s">
        <v>228</v>
      </c>
      <c r="H32" s="220">
        <v>8648</v>
      </c>
      <c r="I32" s="290">
        <v>12</v>
      </c>
      <c r="J32" s="221">
        <v>37600</v>
      </c>
      <c r="K32" s="290">
        <v>31.58</v>
      </c>
      <c r="L32" s="290" t="s">
        <v>3</v>
      </c>
      <c r="M32" s="290" t="s">
        <v>172</v>
      </c>
      <c r="N32" s="290" t="s">
        <v>174</v>
      </c>
      <c r="R32" s="290" t="s">
        <v>172</v>
      </c>
      <c r="S32" s="290" t="s">
        <v>187</v>
      </c>
      <c r="T32" s="290" t="s">
        <v>12</v>
      </c>
      <c r="U32" s="221">
        <v>37371</v>
      </c>
      <c r="V32" s="221">
        <v>37600</v>
      </c>
    </row>
    <row r="33" spans="2:22" x14ac:dyDescent="0.25">
      <c r="B33" s="290" t="s">
        <v>119</v>
      </c>
      <c r="C33" s="290" t="s">
        <v>170</v>
      </c>
      <c r="D33" s="290" t="s">
        <v>172</v>
      </c>
      <c r="E33" s="290" t="s">
        <v>230</v>
      </c>
      <c r="F33" s="290" t="s">
        <v>231</v>
      </c>
      <c r="G33" s="290" t="s">
        <v>232</v>
      </c>
      <c r="H33" s="220">
        <v>7940</v>
      </c>
      <c r="I33" s="290">
        <v>3</v>
      </c>
      <c r="J33" s="221">
        <v>37600</v>
      </c>
      <c r="K33" s="290">
        <v>60.67</v>
      </c>
      <c r="L33" s="290" t="s">
        <v>3</v>
      </c>
      <c r="M33" s="290" t="s">
        <v>172</v>
      </c>
      <c r="N33" s="290" t="s">
        <v>174</v>
      </c>
      <c r="R33" s="290" t="s">
        <v>172</v>
      </c>
      <c r="S33" s="290" t="s">
        <v>187</v>
      </c>
      <c r="T33" s="290" t="s">
        <v>12</v>
      </c>
      <c r="U33" s="221">
        <v>37301</v>
      </c>
      <c r="V33" s="221">
        <v>37600</v>
      </c>
    </row>
    <row r="34" spans="2:22" x14ac:dyDescent="0.25">
      <c r="B34" s="290" t="s">
        <v>120</v>
      </c>
      <c r="C34" s="290" t="s">
        <v>170</v>
      </c>
      <c r="D34" s="290" t="s">
        <v>233</v>
      </c>
      <c r="E34" s="290" t="s">
        <v>172</v>
      </c>
      <c r="G34" s="290" t="s">
        <v>201</v>
      </c>
      <c r="H34" s="220">
        <v>8008</v>
      </c>
      <c r="I34" s="290">
        <v>18</v>
      </c>
      <c r="J34" s="221">
        <v>37601</v>
      </c>
      <c r="K34" s="290">
        <v>2.8</v>
      </c>
      <c r="L34" s="290" t="s">
        <v>4</v>
      </c>
      <c r="M34" s="290" t="s">
        <v>172</v>
      </c>
      <c r="N34" s="290" t="s">
        <v>174</v>
      </c>
      <c r="R34" s="290" t="s">
        <v>172</v>
      </c>
      <c r="S34" s="290" t="s">
        <v>182</v>
      </c>
      <c r="T34" s="290" t="s">
        <v>12</v>
      </c>
      <c r="U34" s="221">
        <v>37496</v>
      </c>
      <c r="V34" s="221">
        <v>37601</v>
      </c>
    </row>
    <row r="35" spans="2:22" x14ac:dyDescent="0.25">
      <c r="B35" s="290" t="s">
        <v>121</v>
      </c>
      <c r="C35" s="290" t="s">
        <v>170</v>
      </c>
      <c r="D35" s="290" t="s">
        <v>234</v>
      </c>
      <c r="E35" s="290" t="s">
        <v>172</v>
      </c>
      <c r="G35" s="290" t="s">
        <v>235</v>
      </c>
      <c r="H35" s="220">
        <v>8006</v>
      </c>
      <c r="I35" s="290">
        <v>18</v>
      </c>
      <c r="J35" s="221">
        <v>37572</v>
      </c>
      <c r="K35" s="290">
        <v>2.8</v>
      </c>
      <c r="L35" s="290" t="s">
        <v>4</v>
      </c>
      <c r="M35" s="290" t="s">
        <v>172</v>
      </c>
      <c r="N35" s="290" t="s">
        <v>174</v>
      </c>
      <c r="R35" s="290" t="s">
        <v>172</v>
      </c>
      <c r="S35" s="290" t="s">
        <v>182</v>
      </c>
      <c r="T35" s="290" t="s">
        <v>12</v>
      </c>
      <c r="U35" s="221">
        <v>37539</v>
      </c>
      <c r="V35" s="221">
        <v>37601</v>
      </c>
    </row>
    <row r="36" spans="2:22" x14ac:dyDescent="0.25">
      <c r="B36" s="290" t="s">
        <v>122</v>
      </c>
      <c r="C36" s="290" t="s">
        <v>170</v>
      </c>
      <c r="D36" s="290" t="s">
        <v>171</v>
      </c>
      <c r="E36" s="290" t="s">
        <v>172</v>
      </c>
      <c r="G36" s="290" t="s">
        <v>173</v>
      </c>
      <c r="H36" s="220">
        <v>8530</v>
      </c>
      <c r="I36" s="290">
        <v>4</v>
      </c>
      <c r="J36" s="221">
        <v>37606</v>
      </c>
      <c r="K36" s="290">
        <v>2.92</v>
      </c>
      <c r="L36" s="290" t="s">
        <v>4</v>
      </c>
      <c r="M36" s="290" t="s">
        <v>172</v>
      </c>
      <c r="N36" s="290" t="s">
        <v>174</v>
      </c>
      <c r="R36" s="290" t="s">
        <v>172</v>
      </c>
      <c r="S36" s="290" t="s">
        <v>175</v>
      </c>
      <c r="T36" s="290" t="s">
        <v>12</v>
      </c>
      <c r="U36" s="221">
        <v>37292</v>
      </c>
      <c r="V36" s="221">
        <v>37606</v>
      </c>
    </row>
    <row r="37" spans="2:22" x14ac:dyDescent="0.25">
      <c r="B37" s="290" t="s">
        <v>123</v>
      </c>
      <c r="C37" s="290" t="s">
        <v>170</v>
      </c>
      <c r="D37" s="290" t="s">
        <v>236</v>
      </c>
      <c r="E37" s="290" t="s">
        <v>172</v>
      </c>
      <c r="G37" s="290" t="s">
        <v>237</v>
      </c>
      <c r="H37" s="220">
        <v>8086</v>
      </c>
      <c r="I37" s="290">
        <v>15</v>
      </c>
      <c r="J37" s="221">
        <v>37602</v>
      </c>
      <c r="K37" s="290">
        <v>3.7</v>
      </c>
      <c r="L37" s="290" t="s">
        <v>4</v>
      </c>
      <c r="M37" s="290" t="s">
        <v>172</v>
      </c>
      <c r="N37" s="290" t="s">
        <v>174</v>
      </c>
      <c r="R37" s="290" t="s">
        <v>172</v>
      </c>
      <c r="S37" s="290" t="s">
        <v>187</v>
      </c>
      <c r="T37" s="290" t="s">
        <v>12</v>
      </c>
      <c r="U37" s="221">
        <v>37551</v>
      </c>
      <c r="V37" s="221">
        <v>37614</v>
      </c>
    </row>
    <row r="38" spans="2:22" x14ac:dyDescent="0.25">
      <c r="B38" s="290" t="s">
        <v>124</v>
      </c>
      <c r="C38" s="290" t="s">
        <v>170</v>
      </c>
      <c r="D38" s="290" t="s">
        <v>172</v>
      </c>
      <c r="E38" s="290" t="s">
        <v>238</v>
      </c>
      <c r="F38" s="290" t="s">
        <v>239</v>
      </c>
      <c r="G38" s="290" t="s">
        <v>240</v>
      </c>
      <c r="H38" s="220">
        <v>8066</v>
      </c>
      <c r="I38" s="290">
        <v>15</v>
      </c>
      <c r="J38" s="221">
        <v>37621</v>
      </c>
      <c r="K38" s="290">
        <v>262.14</v>
      </c>
      <c r="L38" s="290" t="s">
        <v>3</v>
      </c>
      <c r="M38" s="290" t="s">
        <v>172</v>
      </c>
      <c r="N38" s="290" t="s">
        <v>174</v>
      </c>
      <c r="R38" s="290" t="s">
        <v>172</v>
      </c>
      <c r="S38" s="290" t="s">
        <v>182</v>
      </c>
      <c r="T38" s="290" t="s">
        <v>12</v>
      </c>
      <c r="U38" s="221">
        <v>37267</v>
      </c>
      <c r="V38" s="221">
        <v>37621</v>
      </c>
    </row>
    <row r="39" spans="2:22" x14ac:dyDescent="0.25">
      <c r="B39" s="290" t="s">
        <v>125</v>
      </c>
      <c r="C39" s="290" t="s">
        <v>170</v>
      </c>
      <c r="D39" s="290" t="s">
        <v>241</v>
      </c>
      <c r="E39" s="290" t="s">
        <v>172</v>
      </c>
      <c r="G39" s="290" t="s">
        <v>242</v>
      </c>
      <c r="H39" s="220">
        <v>8094</v>
      </c>
      <c r="I39" s="290">
        <v>15</v>
      </c>
      <c r="J39" s="221">
        <v>37591</v>
      </c>
      <c r="K39" s="290">
        <v>3.74</v>
      </c>
      <c r="L39" s="290" t="s">
        <v>4</v>
      </c>
      <c r="M39" s="290" t="s">
        <v>172</v>
      </c>
      <c r="N39" s="290" t="s">
        <v>174</v>
      </c>
      <c r="R39" s="290" t="s">
        <v>172</v>
      </c>
      <c r="S39" s="290" t="s">
        <v>182</v>
      </c>
      <c r="T39" s="290" t="s">
        <v>12</v>
      </c>
      <c r="U39" s="221">
        <v>37454</v>
      </c>
      <c r="V39" s="221">
        <v>37627</v>
      </c>
    </row>
    <row r="40" spans="2:22" x14ac:dyDescent="0.25">
      <c r="B40" s="290" t="s">
        <v>126</v>
      </c>
      <c r="C40" s="290" t="s">
        <v>170</v>
      </c>
      <c r="D40" s="290" t="s">
        <v>243</v>
      </c>
      <c r="E40" s="290" t="s">
        <v>172</v>
      </c>
      <c r="G40" s="290" t="s">
        <v>186</v>
      </c>
      <c r="H40" s="220">
        <v>7039</v>
      </c>
      <c r="I40" s="290">
        <v>9</v>
      </c>
      <c r="J40" s="221">
        <v>37622</v>
      </c>
      <c r="K40" s="290">
        <v>10.26</v>
      </c>
      <c r="L40" s="290" t="s">
        <v>4</v>
      </c>
      <c r="M40" s="290" t="s">
        <v>172</v>
      </c>
      <c r="N40" s="290" t="s">
        <v>174</v>
      </c>
      <c r="R40" s="290" t="s">
        <v>172</v>
      </c>
      <c r="S40" s="290" t="s">
        <v>175</v>
      </c>
      <c r="T40" s="290" t="s">
        <v>12</v>
      </c>
      <c r="U40" s="221">
        <v>37390</v>
      </c>
      <c r="V40" s="221">
        <v>37636</v>
      </c>
    </row>
    <row r="41" spans="2:22" x14ac:dyDescent="0.25">
      <c r="B41" s="290" t="s">
        <v>127</v>
      </c>
      <c r="C41" s="290" t="s">
        <v>170</v>
      </c>
      <c r="D41" s="290" t="s">
        <v>244</v>
      </c>
      <c r="E41" s="290" t="s">
        <v>172</v>
      </c>
      <c r="G41" s="290" t="s">
        <v>189</v>
      </c>
      <c r="H41" s="220">
        <v>8060</v>
      </c>
      <c r="I41" s="290">
        <v>13</v>
      </c>
      <c r="J41" s="221">
        <v>37601</v>
      </c>
      <c r="K41" s="290">
        <v>2.27</v>
      </c>
      <c r="L41" s="290" t="s">
        <v>4</v>
      </c>
      <c r="M41" s="290" t="s">
        <v>172</v>
      </c>
      <c r="N41" s="290" t="s">
        <v>174</v>
      </c>
      <c r="R41" s="290" t="s">
        <v>172</v>
      </c>
      <c r="S41" s="290" t="s">
        <v>187</v>
      </c>
      <c r="T41" s="290" t="s">
        <v>12</v>
      </c>
      <c r="U41" s="221">
        <v>37540</v>
      </c>
      <c r="V41" s="221">
        <v>37644</v>
      </c>
    </row>
    <row r="42" spans="2:22" x14ac:dyDescent="0.25">
      <c r="B42" s="290" t="s">
        <v>128</v>
      </c>
      <c r="C42" s="290" t="s">
        <v>170</v>
      </c>
      <c r="D42" s="290" t="s">
        <v>245</v>
      </c>
      <c r="E42" s="290" t="s">
        <v>172</v>
      </c>
      <c r="G42" s="290" t="s">
        <v>246</v>
      </c>
      <c r="H42" s="220">
        <v>8873</v>
      </c>
      <c r="I42" s="290">
        <v>5</v>
      </c>
      <c r="J42" s="221">
        <v>37644</v>
      </c>
      <c r="K42" s="290">
        <v>4.53</v>
      </c>
      <c r="L42" s="290" t="s">
        <v>4</v>
      </c>
      <c r="M42" s="290" t="s">
        <v>172</v>
      </c>
      <c r="N42" s="290" t="s">
        <v>174</v>
      </c>
      <c r="R42" s="290" t="s">
        <v>172</v>
      </c>
      <c r="S42" s="290" t="s">
        <v>187</v>
      </c>
      <c r="T42" s="290" t="s">
        <v>12</v>
      </c>
      <c r="U42" s="221">
        <v>37546</v>
      </c>
      <c r="V42" s="221">
        <v>37644</v>
      </c>
    </row>
    <row r="43" spans="2:22" x14ac:dyDescent="0.25">
      <c r="B43" s="290" t="s">
        <v>129</v>
      </c>
      <c r="C43" s="290" t="s">
        <v>170</v>
      </c>
      <c r="D43" s="290" t="s">
        <v>247</v>
      </c>
      <c r="E43" s="290" t="s">
        <v>172</v>
      </c>
      <c r="G43" s="290" t="s">
        <v>248</v>
      </c>
      <c r="H43" s="220">
        <v>8110</v>
      </c>
      <c r="I43" s="290">
        <v>14</v>
      </c>
      <c r="J43" s="221">
        <v>37658</v>
      </c>
      <c r="K43" s="290">
        <v>4.96</v>
      </c>
      <c r="L43" s="290" t="s">
        <v>4</v>
      </c>
      <c r="M43" s="290" t="s">
        <v>172</v>
      </c>
      <c r="N43" s="290" t="s">
        <v>174</v>
      </c>
      <c r="R43" s="290" t="s">
        <v>172</v>
      </c>
      <c r="S43" s="290" t="s">
        <v>187</v>
      </c>
      <c r="T43" s="290" t="s">
        <v>12</v>
      </c>
      <c r="U43" s="221">
        <v>37515</v>
      </c>
      <c r="V43" s="221">
        <v>37658</v>
      </c>
    </row>
    <row r="44" spans="2:22" x14ac:dyDescent="0.25">
      <c r="B44" s="290" t="s">
        <v>130</v>
      </c>
      <c r="C44" s="290" t="s">
        <v>170</v>
      </c>
      <c r="D44" s="290" t="s">
        <v>249</v>
      </c>
      <c r="E44" s="290" t="s">
        <v>172</v>
      </c>
      <c r="G44" s="290" t="s">
        <v>201</v>
      </c>
      <c r="H44" s="220">
        <v>8008</v>
      </c>
      <c r="I44" s="290">
        <v>18</v>
      </c>
      <c r="J44" s="221">
        <v>37663</v>
      </c>
      <c r="K44" s="290">
        <v>2.48</v>
      </c>
      <c r="L44" s="290" t="s">
        <v>4</v>
      </c>
      <c r="M44" s="290" t="s">
        <v>172</v>
      </c>
      <c r="N44" s="290" t="s">
        <v>174</v>
      </c>
      <c r="R44" s="290" t="s">
        <v>172</v>
      </c>
      <c r="S44" s="290" t="s">
        <v>182</v>
      </c>
      <c r="T44" s="290" t="s">
        <v>12</v>
      </c>
      <c r="U44" s="221">
        <v>37567</v>
      </c>
      <c r="V44" s="221">
        <v>37663</v>
      </c>
    </row>
    <row r="45" spans="2:22" x14ac:dyDescent="0.25">
      <c r="B45" s="290" t="s">
        <v>131</v>
      </c>
      <c r="C45" s="290" t="s">
        <v>170</v>
      </c>
      <c r="D45" s="290" t="s">
        <v>250</v>
      </c>
      <c r="E45" s="290" t="s">
        <v>172</v>
      </c>
      <c r="G45" s="290" t="s">
        <v>199</v>
      </c>
      <c r="H45" s="220">
        <v>8302</v>
      </c>
      <c r="I45" s="290">
        <v>20</v>
      </c>
      <c r="J45" s="221">
        <v>37677</v>
      </c>
      <c r="K45" s="290">
        <v>9.94</v>
      </c>
      <c r="L45" s="290" t="s">
        <v>4</v>
      </c>
      <c r="M45" s="290" t="s">
        <v>172</v>
      </c>
      <c r="N45" s="290" t="s">
        <v>174</v>
      </c>
      <c r="R45" s="290" t="s">
        <v>172</v>
      </c>
      <c r="S45" s="290" t="s">
        <v>182</v>
      </c>
      <c r="T45" s="290" t="s">
        <v>12</v>
      </c>
      <c r="U45" s="221">
        <v>37529</v>
      </c>
      <c r="V45" s="221">
        <v>37694</v>
      </c>
    </row>
    <row r="46" spans="2:22" x14ac:dyDescent="0.25">
      <c r="B46" s="290" t="s">
        <v>132</v>
      </c>
      <c r="C46" s="290" t="s">
        <v>170</v>
      </c>
      <c r="D46" s="290" t="s">
        <v>251</v>
      </c>
      <c r="E46" s="290" t="s">
        <v>172</v>
      </c>
      <c r="G46" s="290" t="s">
        <v>252</v>
      </c>
      <c r="H46" s="220">
        <v>7052</v>
      </c>
      <c r="I46" s="290">
        <v>9</v>
      </c>
      <c r="J46" s="221">
        <v>37705</v>
      </c>
      <c r="K46" s="290">
        <v>4.6100000000000003</v>
      </c>
      <c r="L46" s="290" t="s">
        <v>4</v>
      </c>
      <c r="M46" s="290" t="s">
        <v>172</v>
      </c>
      <c r="N46" s="290" t="s">
        <v>174</v>
      </c>
      <c r="R46" s="290" t="s">
        <v>172</v>
      </c>
      <c r="S46" s="290" t="s">
        <v>187</v>
      </c>
      <c r="T46" s="290" t="s">
        <v>12</v>
      </c>
      <c r="U46" s="221">
        <v>37596</v>
      </c>
      <c r="V46" s="221">
        <v>37705</v>
      </c>
    </row>
    <row r="47" spans="2:22" x14ac:dyDescent="0.25">
      <c r="B47" s="290" t="s">
        <v>133</v>
      </c>
      <c r="C47" s="290" t="s">
        <v>170</v>
      </c>
      <c r="D47" s="290" t="s">
        <v>253</v>
      </c>
      <c r="E47" s="290" t="s">
        <v>172</v>
      </c>
      <c r="G47" s="290" t="s">
        <v>254</v>
      </c>
      <c r="H47" s="220">
        <v>8005</v>
      </c>
      <c r="I47" s="290">
        <v>18</v>
      </c>
      <c r="J47" s="221">
        <v>37712</v>
      </c>
      <c r="K47" s="290">
        <v>2.82</v>
      </c>
      <c r="L47" s="290" t="s">
        <v>4</v>
      </c>
      <c r="M47" s="290" t="s">
        <v>172</v>
      </c>
      <c r="N47" s="290" t="s">
        <v>174</v>
      </c>
      <c r="R47" s="290" t="s">
        <v>172</v>
      </c>
      <c r="S47" s="290" t="s">
        <v>175</v>
      </c>
      <c r="T47" s="290" t="s">
        <v>12</v>
      </c>
      <c r="U47" s="221">
        <v>37645</v>
      </c>
      <c r="V47" s="221">
        <v>37727</v>
      </c>
    </row>
    <row r="48" spans="2:22" x14ac:dyDescent="0.25">
      <c r="B48" s="290" t="s">
        <v>134</v>
      </c>
      <c r="C48" s="290" t="s">
        <v>170</v>
      </c>
      <c r="D48" s="290" t="s">
        <v>255</v>
      </c>
      <c r="E48" s="290" t="s">
        <v>172</v>
      </c>
      <c r="G48" s="290" t="s">
        <v>256</v>
      </c>
      <c r="H48" s="220">
        <v>8009</v>
      </c>
      <c r="I48" s="290">
        <v>14</v>
      </c>
      <c r="J48" s="221">
        <v>37739</v>
      </c>
      <c r="K48" s="290">
        <v>4.5199999999999996</v>
      </c>
      <c r="L48" s="290" t="s">
        <v>4</v>
      </c>
      <c r="M48" s="290" t="s">
        <v>172</v>
      </c>
      <c r="N48" s="290" t="s">
        <v>174</v>
      </c>
      <c r="R48" s="290" t="s">
        <v>172</v>
      </c>
      <c r="S48" s="290" t="s">
        <v>182</v>
      </c>
      <c r="T48" s="290" t="s">
        <v>12</v>
      </c>
      <c r="U48" s="221">
        <v>37574</v>
      </c>
      <c r="V48" s="221">
        <v>37739</v>
      </c>
    </row>
    <row r="49" spans="2:22" x14ac:dyDescent="0.25">
      <c r="B49" s="290" t="s">
        <v>135</v>
      </c>
      <c r="C49" s="290" t="s">
        <v>170</v>
      </c>
      <c r="D49" s="290" t="s">
        <v>257</v>
      </c>
      <c r="E49" s="290" t="s">
        <v>172</v>
      </c>
      <c r="G49" s="290" t="s">
        <v>258</v>
      </c>
      <c r="H49" s="220">
        <v>7040</v>
      </c>
      <c r="I49" s="290">
        <v>9</v>
      </c>
      <c r="J49" s="221">
        <v>37712</v>
      </c>
      <c r="K49" s="290">
        <v>2.78</v>
      </c>
      <c r="L49" s="290" t="s">
        <v>4</v>
      </c>
      <c r="M49" s="290" t="s">
        <v>172</v>
      </c>
      <c r="N49" s="290" t="s">
        <v>174</v>
      </c>
      <c r="R49" s="290" t="s">
        <v>172</v>
      </c>
      <c r="S49" s="290" t="s">
        <v>187</v>
      </c>
      <c r="T49" s="290" t="s">
        <v>12</v>
      </c>
      <c r="U49" s="221">
        <v>37573</v>
      </c>
      <c r="V49" s="221">
        <v>37749</v>
      </c>
    </row>
    <row r="50" spans="2:22" x14ac:dyDescent="0.25">
      <c r="B50" s="290" t="s">
        <v>136</v>
      </c>
      <c r="C50" s="290" t="s">
        <v>170</v>
      </c>
      <c r="D50" s="290" t="s">
        <v>259</v>
      </c>
      <c r="E50" s="290" t="s">
        <v>172</v>
      </c>
      <c r="G50" s="290" t="s">
        <v>260</v>
      </c>
      <c r="H50" s="220">
        <v>8525</v>
      </c>
      <c r="I50" s="290">
        <v>12</v>
      </c>
      <c r="J50" s="221">
        <v>37706</v>
      </c>
      <c r="K50" s="290">
        <v>4.79</v>
      </c>
      <c r="L50" s="290" t="s">
        <v>4</v>
      </c>
      <c r="M50" s="290" t="s">
        <v>172</v>
      </c>
      <c r="N50" s="290" t="s">
        <v>174</v>
      </c>
      <c r="R50" s="290" t="s">
        <v>172</v>
      </c>
      <c r="S50" s="290" t="s">
        <v>187</v>
      </c>
      <c r="T50" s="290" t="s">
        <v>12</v>
      </c>
      <c r="U50" s="221">
        <v>37583</v>
      </c>
      <c r="V50" s="221">
        <v>37749</v>
      </c>
    </row>
    <row r="51" spans="2:22" x14ac:dyDescent="0.25">
      <c r="B51" s="290" t="s">
        <v>137</v>
      </c>
      <c r="C51" s="290" t="s">
        <v>170</v>
      </c>
      <c r="D51" s="290" t="s">
        <v>172</v>
      </c>
      <c r="E51" s="290" t="s">
        <v>261</v>
      </c>
      <c r="F51" s="290" t="s">
        <v>262</v>
      </c>
      <c r="G51" s="290" t="s">
        <v>263</v>
      </c>
      <c r="H51" s="220">
        <v>7827</v>
      </c>
      <c r="I51" s="290">
        <v>1</v>
      </c>
      <c r="J51" s="221">
        <v>37752</v>
      </c>
      <c r="K51" s="290">
        <v>4.1900000000000004</v>
      </c>
      <c r="L51" s="290" t="s">
        <v>3</v>
      </c>
      <c r="M51" s="290" t="s">
        <v>172</v>
      </c>
      <c r="N51" s="290" t="s">
        <v>174</v>
      </c>
      <c r="R51" s="290" t="s">
        <v>172</v>
      </c>
      <c r="S51" s="290" t="s">
        <v>175</v>
      </c>
      <c r="T51" s="290" t="s">
        <v>12</v>
      </c>
      <c r="U51" s="221">
        <v>37462</v>
      </c>
      <c r="V51" s="221">
        <v>37752</v>
      </c>
    </row>
    <row r="52" spans="2:22" x14ac:dyDescent="0.25">
      <c r="B52" s="290" t="s">
        <v>138</v>
      </c>
      <c r="C52" s="290" t="s">
        <v>170</v>
      </c>
      <c r="D52" s="290" t="s">
        <v>264</v>
      </c>
      <c r="E52" s="290" t="s">
        <v>172</v>
      </c>
      <c r="G52" s="290" t="s">
        <v>263</v>
      </c>
      <c r="H52" s="220">
        <v>7827</v>
      </c>
      <c r="I52" s="290">
        <v>1</v>
      </c>
      <c r="J52" s="221">
        <v>37750</v>
      </c>
      <c r="K52" s="290">
        <v>8.3800000000000008</v>
      </c>
      <c r="L52" s="290" t="s">
        <v>4</v>
      </c>
      <c r="M52" s="290" t="s">
        <v>172</v>
      </c>
      <c r="N52" s="290" t="s">
        <v>174</v>
      </c>
      <c r="R52" s="290" t="s">
        <v>172</v>
      </c>
      <c r="S52" s="290" t="s">
        <v>175</v>
      </c>
      <c r="T52" s="290" t="s">
        <v>12</v>
      </c>
      <c r="U52" s="221">
        <v>37582</v>
      </c>
      <c r="V52" s="221">
        <v>37752</v>
      </c>
    </row>
    <row r="53" spans="2:22" x14ac:dyDescent="0.25">
      <c r="B53" s="290" t="s">
        <v>139</v>
      </c>
      <c r="C53" s="290" t="s">
        <v>170</v>
      </c>
      <c r="D53" s="290" t="s">
        <v>172</v>
      </c>
      <c r="E53" s="290" t="s">
        <v>261</v>
      </c>
      <c r="F53" s="290" t="s">
        <v>262</v>
      </c>
      <c r="G53" s="290" t="s">
        <v>263</v>
      </c>
      <c r="H53" s="220">
        <v>7827</v>
      </c>
      <c r="I53" s="290">
        <v>1</v>
      </c>
      <c r="J53" s="221">
        <v>37752</v>
      </c>
      <c r="K53" s="290">
        <v>9.77</v>
      </c>
      <c r="L53" s="290" t="s">
        <v>3</v>
      </c>
      <c r="M53" s="290" t="s">
        <v>172</v>
      </c>
      <c r="N53" s="290" t="s">
        <v>174</v>
      </c>
      <c r="R53" s="290" t="s">
        <v>172</v>
      </c>
      <c r="S53" s="290" t="s">
        <v>175</v>
      </c>
      <c r="T53" s="290" t="s">
        <v>12</v>
      </c>
      <c r="U53" s="221">
        <v>37462</v>
      </c>
      <c r="V53" s="221">
        <v>37752</v>
      </c>
    </row>
    <row r="54" spans="2:22" x14ac:dyDescent="0.25">
      <c r="B54" s="290" t="s">
        <v>140</v>
      </c>
      <c r="C54" s="290" t="s">
        <v>170</v>
      </c>
      <c r="D54" s="290" t="s">
        <v>172</v>
      </c>
      <c r="E54" s="290" t="s">
        <v>265</v>
      </c>
      <c r="F54" s="290" t="s">
        <v>266</v>
      </c>
      <c r="G54" s="290" t="s">
        <v>267</v>
      </c>
      <c r="H54" s="220">
        <v>8560</v>
      </c>
      <c r="I54" s="290">
        <v>12</v>
      </c>
      <c r="J54" s="221">
        <v>37764</v>
      </c>
      <c r="K54" s="290">
        <v>479.8</v>
      </c>
      <c r="L54" s="290" t="s">
        <v>3</v>
      </c>
      <c r="M54" s="290" t="s">
        <v>172</v>
      </c>
      <c r="N54" s="290" t="s">
        <v>174</v>
      </c>
      <c r="R54" s="290" t="s">
        <v>172</v>
      </c>
      <c r="S54" s="290" t="s">
        <v>187</v>
      </c>
      <c r="T54" s="290" t="s">
        <v>12</v>
      </c>
      <c r="U54" s="221">
        <v>37477</v>
      </c>
      <c r="V54" s="221">
        <v>37764</v>
      </c>
    </row>
    <row r="55" spans="2:22" x14ac:dyDescent="0.25">
      <c r="B55" s="290" t="s">
        <v>141</v>
      </c>
      <c r="C55" s="290" t="s">
        <v>170</v>
      </c>
      <c r="D55" s="290" t="s">
        <v>268</v>
      </c>
      <c r="E55" s="290" t="s">
        <v>172</v>
      </c>
      <c r="G55" s="290" t="s">
        <v>260</v>
      </c>
      <c r="H55" s="220">
        <v>8525</v>
      </c>
      <c r="I55" s="290">
        <v>12</v>
      </c>
      <c r="J55" s="221">
        <v>37750</v>
      </c>
      <c r="K55" s="290">
        <v>2.8</v>
      </c>
      <c r="L55" s="290" t="s">
        <v>4</v>
      </c>
      <c r="M55" s="290" t="s">
        <v>172</v>
      </c>
      <c r="N55" s="290" t="s">
        <v>174</v>
      </c>
      <c r="R55" s="290" t="s">
        <v>172</v>
      </c>
      <c r="S55" s="290" t="s">
        <v>187</v>
      </c>
      <c r="T55" s="290" t="s">
        <v>12</v>
      </c>
      <c r="U55" s="221">
        <v>37708</v>
      </c>
      <c r="V55" s="221">
        <v>37784</v>
      </c>
    </row>
    <row r="56" spans="2:22" x14ac:dyDescent="0.25">
      <c r="B56" s="290" t="s">
        <v>142</v>
      </c>
      <c r="C56" s="290" t="s">
        <v>170</v>
      </c>
      <c r="D56" s="290" t="s">
        <v>269</v>
      </c>
      <c r="E56" s="290" t="s">
        <v>172</v>
      </c>
      <c r="G56" s="290" t="s">
        <v>198</v>
      </c>
      <c r="H56" s="220">
        <v>7042</v>
      </c>
      <c r="I56" s="290">
        <v>9</v>
      </c>
      <c r="J56" s="221">
        <v>37742</v>
      </c>
      <c r="K56" s="290">
        <v>4.6100000000000003</v>
      </c>
      <c r="L56" s="290" t="s">
        <v>4</v>
      </c>
      <c r="M56" s="290" t="s">
        <v>172</v>
      </c>
      <c r="N56" s="290" t="s">
        <v>174</v>
      </c>
      <c r="R56" s="290" t="s">
        <v>172</v>
      </c>
      <c r="S56" s="290" t="s">
        <v>187</v>
      </c>
      <c r="T56" s="290" t="s">
        <v>12</v>
      </c>
      <c r="U56" s="221">
        <v>37683</v>
      </c>
      <c r="V56" s="221">
        <v>37784</v>
      </c>
    </row>
    <row r="57" spans="2:22" x14ac:dyDescent="0.25">
      <c r="B57" s="290" t="s">
        <v>143</v>
      </c>
      <c r="C57" s="290" t="s">
        <v>170</v>
      </c>
      <c r="D57" s="290" t="s">
        <v>270</v>
      </c>
      <c r="E57" s="290" t="s">
        <v>172</v>
      </c>
      <c r="G57" s="290" t="s">
        <v>271</v>
      </c>
      <c r="H57" s="220">
        <v>7438</v>
      </c>
      <c r="I57" s="290">
        <v>6</v>
      </c>
      <c r="J57" s="221">
        <v>37770</v>
      </c>
      <c r="K57" s="290">
        <v>2.88</v>
      </c>
      <c r="L57" s="290" t="s">
        <v>4</v>
      </c>
      <c r="M57" s="290" t="s">
        <v>172</v>
      </c>
      <c r="N57" s="290" t="s">
        <v>174</v>
      </c>
      <c r="R57" s="290" t="s">
        <v>172</v>
      </c>
      <c r="S57" s="290" t="s">
        <v>175</v>
      </c>
      <c r="T57" s="290" t="s">
        <v>12</v>
      </c>
      <c r="U57" s="221">
        <v>37683</v>
      </c>
      <c r="V57" s="221">
        <v>37813</v>
      </c>
    </row>
    <row r="58" spans="2:22" x14ac:dyDescent="0.25">
      <c r="B58" s="290" t="s">
        <v>144</v>
      </c>
      <c r="C58" s="290" t="s">
        <v>170</v>
      </c>
      <c r="D58" s="290" t="s">
        <v>276</v>
      </c>
      <c r="E58" s="290" t="s">
        <v>172</v>
      </c>
      <c r="G58" s="290" t="s">
        <v>277</v>
      </c>
      <c r="H58" s="220">
        <v>7865</v>
      </c>
      <c r="I58" s="290">
        <v>2</v>
      </c>
      <c r="J58" s="221">
        <v>36739</v>
      </c>
      <c r="K58" s="290">
        <v>4.4000000000000004</v>
      </c>
      <c r="L58" s="290" t="s">
        <v>4</v>
      </c>
      <c r="M58" s="290" t="s">
        <v>172</v>
      </c>
      <c r="N58" s="290" t="s">
        <v>174</v>
      </c>
      <c r="R58" s="290" t="s">
        <v>275</v>
      </c>
      <c r="S58" s="290" t="s">
        <v>175</v>
      </c>
      <c r="T58" s="290" t="s">
        <v>12</v>
      </c>
      <c r="U58" s="221">
        <v>37783</v>
      </c>
      <c r="V58" s="221">
        <v>37923</v>
      </c>
    </row>
    <row r="59" spans="2:22" x14ac:dyDescent="0.25">
      <c r="B59" s="290" t="s">
        <v>145</v>
      </c>
      <c r="C59" s="290" t="s">
        <v>170</v>
      </c>
      <c r="D59" s="290" t="s">
        <v>279</v>
      </c>
      <c r="E59" s="290" t="s">
        <v>172</v>
      </c>
      <c r="G59" s="290" t="s">
        <v>280</v>
      </c>
      <c r="H59" s="220">
        <v>7421</v>
      </c>
      <c r="I59" s="290">
        <v>6</v>
      </c>
      <c r="J59" s="221">
        <v>36739</v>
      </c>
      <c r="K59" s="290">
        <v>2.64</v>
      </c>
      <c r="L59" s="290" t="s">
        <v>4</v>
      </c>
      <c r="M59" s="290" t="s">
        <v>172</v>
      </c>
      <c r="N59" s="290" t="s">
        <v>174</v>
      </c>
      <c r="R59" s="290" t="s">
        <v>275</v>
      </c>
      <c r="S59" s="290" t="s">
        <v>194</v>
      </c>
      <c r="T59" s="290" t="s">
        <v>12</v>
      </c>
      <c r="U59" s="221">
        <v>37852</v>
      </c>
      <c r="V59" s="221">
        <v>37935</v>
      </c>
    </row>
    <row r="60" spans="2:22" x14ac:dyDescent="0.25">
      <c r="B60" s="290" t="s">
        <v>146</v>
      </c>
      <c r="C60" s="290" t="s">
        <v>170</v>
      </c>
      <c r="D60" s="290" t="s">
        <v>281</v>
      </c>
      <c r="E60" s="290" t="s">
        <v>172</v>
      </c>
      <c r="G60" s="290" t="s">
        <v>223</v>
      </c>
      <c r="H60" s="220">
        <v>7825</v>
      </c>
      <c r="I60" s="290">
        <v>2</v>
      </c>
      <c r="J60" s="221">
        <v>36800</v>
      </c>
      <c r="K60" s="290">
        <v>2.31</v>
      </c>
      <c r="L60" s="290" t="s">
        <v>4</v>
      </c>
      <c r="M60" s="290" t="s">
        <v>172</v>
      </c>
      <c r="N60" s="290" t="s">
        <v>174</v>
      </c>
      <c r="R60" s="290" t="s">
        <v>275</v>
      </c>
      <c r="S60" s="290" t="s">
        <v>175</v>
      </c>
      <c r="T60" s="290" t="s">
        <v>12</v>
      </c>
      <c r="U60" s="221">
        <v>37869</v>
      </c>
      <c r="V60" s="221">
        <v>37958</v>
      </c>
    </row>
    <row r="61" spans="2:22" x14ac:dyDescent="0.25">
      <c r="B61" s="290" t="s">
        <v>147</v>
      </c>
      <c r="C61" s="290" t="s">
        <v>170</v>
      </c>
      <c r="D61" s="290" t="s">
        <v>282</v>
      </c>
      <c r="E61" s="290" t="s">
        <v>283</v>
      </c>
      <c r="G61" s="290" t="s">
        <v>223</v>
      </c>
      <c r="H61" s="220">
        <v>7825</v>
      </c>
      <c r="I61" s="290">
        <v>2</v>
      </c>
      <c r="J61" s="221">
        <v>36831</v>
      </c>
      <c r="K61" s="290">
        <v>9.1999999999999993</v>
      </c>
      <c r="L61" s="290" t="s">
        <v>1</v>
      </c>
      <c r="M61" s="290" t="s">
        <v>172</v>
      </c>
      <c r="N61" s="290" t="s">
        <v>174</v>
      </c>
      <c r="R61" s="290" t="s">
        <v>275</v>
      </c>
      <c r="S61" s="290" t="s">
        <v>175</v>
      </c>
      <c r="T61" s="290" t="s">
        <v>12</v>
      </c>
      <c r="U61" s="221">
        <v>37815</v>
      </c>
      <c r="V61" s="221">
        <v>37984</v>
      </c>
    </row>
    <row r="62" spans="2:22" x14ac:dyDescent="0.25">
      <c r="B62" s="290" t="s">
        <v>148</v>
      </c>
      <c r="C62" s="290" t="s">
        <v>170</v>
      </c>
      <c r="D62" s="290" t="s">
        <v>250</v>
      </c>
      <c r="E62" s="290" t="s">
        <v>172</v>
      </c>
      <c r="G62" s="290" t="s">
        <v>199</v>
      </c>
      <c r="H62" s="220">
        <v>8302</v>
      </c>
      <c r="I62" s="290">
        <v>20</v>
      </c>
      <c r="J62" s="221">
        <v>37677</v>
      </c>
      <c r="K62" s="290">
        <v>9.4499999999999993</v>
      </c>
      <c r="L62" s="290" t="s">
        <v>4</v>
      </c>
      <c r="M62" s="290" t="s">
        <v>172</v>
      </c>
      <c r="N62" s="290" t="s">
        <v>174</v>
      </c>
      <c r="R62" s="290" t="s">
        <v>278</v>
      </c>
      <c r="S62" s="290" t="s">
        <v>273</v>
      </c>
      <c r="T62" s="290" t="s">
        <v>12</v>
      </c>
      <c r="U62" s="221">
        <v>38134</v>
      </c>
      <c r="V62" s="221">
        <v>38328</v>
      </c>
    </row>
    <row r="63" spans="2:22" x14ac:dyDescent="0.25">
      <c r="B63" s="290" t="s">
        <v>149</v>
      </c>
      <c r="C63" s="290" t="s">
        <v>170</v>
      </c>
      <c r="D63" s="290" t="s">
        <v>200</v>
      </c>
      <c r="E63" s="290" t="s">
        <v>172</v>
      </c>
      <c r="G63" s="290" t="s">
        <v>272</v>
      </c>
      <c r="H63" s="220">
        <v>8008</v>
      </c>
      <c r="I63" s="290">
        <v>18</v>
      </c>
      <c r="J63" s="221">
        <v>37377</v>
      </c>
      <c r="K63" s="290">
        <v>2.64</v>
      </c>
      <c r="L63" s="290" t="s">
        <v>4</v>
      </c>
      <c r="M63" s="290" t="s">
        <v>172</v>
      </c>
      <c r="N63" s="290" t="s">
        <v>174</v>
      </c>
      <c r="R63" s="290" t="s">
        <v>278</v>
      </c>
      <c r="S63" s="290" t="s">
        <v>273</v>
      </c>
      <c r="T63" s="290" t="s">
        <v>12</v>
      </c>
      <c r="U63" s="221">
        <v>38209</v>
      </c>
      <c r="V63" s="221">
        <v>38335</v>
      </c>
    </row>
    <row r="64" spans="2:22" x14ac:dyDescent="0.25">
      <c r="B64" s="290" t="s">
        <v>150</v>
      </c>
      <c r="C64" s="290" t="s">
        <v>170</v>
      </c>
      <c r="D64" s="290" t="s">
        <v>286</v>
      </c>
      <c r="E64" s="290" t="s">
        <v>287</v>
      </c>
      <c r="G64" s="290" t="s">
        <v>223</v>
      </c>
      <c r="H64" s="220">
        <v>7825</v>
      </c>
      <c r="I64" s="290">
        <v>2</v>
      </c>
      <c r="J64" s="221">
        <v>36831</v>
      </c>
      <c r="K64" s="290">
        <v>1.84</v>
      </c>
      <c r="L64" s="290" t="s">
        <v>1</v>
      </c>
      <c r="M64" s="290" t="s">
        <v>172</v>
      </c>
      <c r="N64" s="290" t="s">
        <v>174</v>
      </c>
      <c r="R64" s="290" t="s">
        <v>275</v>
      </c>
      <c r="S64" s="290" t="s">
        <v>175</v>
      </c>
      <c r="T64" s="290" t="s">
        <v>12</v>
      </c>
      <c r="U64" s="221">
        <v>38330</v>
      </c>
      <c r="V64" s="221">
        <v>38385</v>
      </c>
    </row>
    <row r="65" spans="2:22" x14ac:dyDescent="0.25">
      <c r="B65" s="290" t="s">
        <v>151</v>
      </c>
      <c r="C65" s="290" t="s">
        <v>170</v>
      </c>
      <c r="D65" s="290" t="s">
        <v>284</v>
      </c>
      <c r="E65" s="290" t="s">
        <v>288</v>
      </c>
      <c r="F65" s="290" t="s">
        <v>289</v>
      </c>
      <c r="G65" s="290" t="s">
        <v>285</v>
      </c>
      <c r="H65" s="220">
        <v>8648</v>
      </c>
      <c r="I65" s="290">
        <v>12</v>
      </c>
      <c r="J65" s="221">
        <v>37559</v>
      </c>
      <c r="K65" s="290">
        <v>8.8800000000000008</v>
      </c>
      <c r="L65" s="290" t="s">
        <v>3</v>
      </c>
      <c r="M65" s="290" t="s">
        <v>172</v>
      </c>
      <c r="N65" s="290" t="s">
        <v>174</v>
      </c>
      <c r="R65" s="290" t="s">
        <v>274</v>
      </c>
      <c r="S65" s="290" t="s">
        <v>187</v>
      </c>
      <c r="T65" s="290" t="s">
        <v>12</v>
      </c>
      <c r="U65" s="221">
        <v>37939</v>
      </c>
      <c r="V65" s="221">
        <v>38460</v>
      </c>
    </row>
    <row r="66" spans="2:22" x14ac:dyDescent="0.25">
      <c r="B66" s="290" t="s">
        <v>152</v>
      </c>
      <c r="C66" s="290" t="s">
        <v>170</v>
      </c>
      <c r="D66" s="290" t="s">
        <v>292</v>
      </c>
      <c r="E66" s="290" t="s">
        <v>172</v>
      </c>
      <c r="G66" s="290" t="s">
        <v>260</v>
      </c>
      <c r="H66" s="220">
        <v>8525</v>
      </c>
      <c r="I66" s="290">
        <v>12</v>
      </c>
      <c r="J66" s="221">
        <v>37257</v>
      </c>
      <c r="K66" s="290">
        <v>1.92</v>
      </c>
      <c r="L66" s="290" t="s">
        <v>4</v>
      </c>
      <c r="M66" s="290" t="s">
        <v>172</v>
      </c>
      <c r="N66" s="290" t="s">
        <v>174</v>
      </c>
      <c r="R66" s="290" t="s">
        <v>291</v>
      </c>
      <c r="S66" s="290" t="s">
        <v>175</v>
      </c>
      <c r="T66" s="290" t="s">
        <v>12</v>
      </c>
      <c r="U66" s="221">
        <v>38643</v>
      </c>
      <c r="V66" s="221">
        <v>38996</v>
      </c>
    </row>
    <row r="67" spans="2:22" x14ac:dyDescent="0.25">
      <c r="B67" s="290" t="s">
        <v>153</v>
      </c>
      <c r="C67" s="290" t="s">
        <v>293</v>
      </c>
      <c r="D67" s="290" t="s">
        <v>294</v>
      </c>
      <c r="E67" s="290" t="s">
        <v>295</v>
      </c>
      <c r="F67" s="290" t="s">
        <v>296</v>
      </c>
      <c r="G67" s="290" t="s">
        <v>290</v>
      </c>
      <c r="H67" s="220">
        <v>7310</v>
      </c>
      <c r="I67" s="290">
        <v>8</v>
      </c>
      <c r="J67" s="221">
        <v>37377</v>
      </c>
      <c r="K67" s="290">
        <v>62.7</v>
      </c>
      <c r="L67" s="290" t="s">
        <v>3</v>
      </c>
      <c r="M67" s="290" t="s">
        <v>172</v>
      </c>
      <c r="N67" s="290" t="s">
        <v>174</v>
      </c>
      <c r="R67" s="290" t="s">
        <v>297</v>
      </c>
      <c r="S67" s="290" t="s">
        <v>187</v>
      </c>
      <c r="T67" s="290" t="s">
        <v>12</v>
      </c>
      <c r="U67" s="221">
        <v>39722</v>
      </c>
      <c r="V67" s="221">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heetViews>
  <sheetFormatPr defaultRowHeight="13.2" x14ac:dyDescent="0.25"/>
  <cols>
    <col min="1" max="16384" width="8.88671875" style="371"/>
  </cols>
  <sheetData/>
  <printOptions horizontalCentered="1" verticalCentered="1"/>
  <pageMargins left="0.25" right="0.25" top="0.75" bottom="0.75" header="0.3" footer="0.3"/>
  <pageSetup scale="6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96"/>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N1"/>
    </sheetView>
  </sheetViews>
  <sheetFormatPr defaultColWidth="10.33203125" defaultRowHeight="13.8" x14ac:dyDescent="0.25"/>
  <cols>
    <col min="1" max="1" width="32.33203125" style="1" customWidth="1"/>
    <col min="2" max="2" width="9.109375" style="43" customWidth="1"/>
    <col min="3" max="3" width="12.88671875" style="256" bestFit="1" customWidth="1"/>
    <col min="4" max="4" width="0.88671875" style="5" customWidth="1"/>
    <col min="5" max="5" width="9.109375" style="1" customWidth="1"/>
    <col min="6" max="6" width="11" style="1" bestFit="1" customWidth="1"/>
    <col min="7" max="7" width="10.44140625" style="1" customWidth="1"/>
    <col min="8" max="8" width="11" style="1" bestFit="1" customWidth="1"/>
    <col min="9" max="9" width="10" style="1" customWidth="1"/>
    <col min="10" max="11" width="10.6640625" style="1" customWidth="1"/>
    <col min="12" max="12" width="13.44140625" style="1" bestFit="1" customWidth="1"/>
    <col min="13" max="13" width="0.88671875" style="5" customWidth="1"/>
    <col min="14" max="14" width="14.77734375" style="1" customWidth="1"/>
    <col min="15" max="15" width="14.6640625" style="1" customWidth="1"/>
    <col min="16" max="16" width="0.88671875" style="5" customWidth="1"/>
    <col min="17" max="17" width="10.6640625" style="266" customWidth="1"/>
    <col min="18" max="18" width="15.6640625" style="266" customWidth="1"/>
    <col min="19" max="19" width="0.88671875" style="5" customWidth="1"/>
    <col min="20" max="20" width="11.33203125" style="1" customWidth="1"/>
    <col min="21" max="21" width="13.44140625" style="1" customWidth="1"/>
    <col min="22" max="22" width="2" style="5" customWidth="1"/>
    <col min="23" max="23" width="10.33203125" style="1" customWidth="1"/>
    <col min="24" max="24" width="16.6640625" style="1" customWidth="1"/>
    <col min="25" max="25" width="2" style="5" customWidth="1"/>
    <col min="26" max="26" width="13.21875" style="1" customWidth="1"/>
    <col min="27" max="27" width="13.44140625" style="1" customWidth="1"/>
    <col min="28" max="16384" width="10.33203125" style="1"/>
  </cols>
  <sheetData>
    <row r="1" spans="1:30" ht="27.6" customHeight="1" x14ac:dyDescent="0.3">
      <c r="A1" s="565" t="str">
        <f>'Annual Capacity'!B2</f>
        <v>New Jersey Solar Installations SREC Registration Program (SRP) &amp; Transition Incentive Program (TI) as of</v>
      </c>
      <c r="B1" s="565"/>
      <c r="C1" s="565"/>
      <c r="D1" s="565"/>
      <c r="E1" s="565"/>
      <c r="F1" s="565"/>
      <c r="G1" s="565"/>
      <c r="H1" s="565"/>
      <c r="I1" s="565"/>
      <c r="J1" s="565"/>
      <c r="K1" s="565"/>
      <c r="L1" s="565"/>
      <c r="M1" s="565"/>
      <c r="N1" s="565"/>
      <c r="O1" s="491">
        <f>'Annual Capacity'!P2</f>
        <v>44074</v>
      </c>
      <c r="P1" s="564" t="s">
        <v>308</v>
      </c>
      <c r="Q1" s="564"/>
      <c r="R1" s="564"/>
      <c r="S1" s="564"/>
      <c r="T1" s="240"/>
      <c r="U1" s="238"/>
      <c r="V1" s="238"/>
      <c r="W1" s="238"/>
      <c r="X1" s="238"/>
      <c r="Y1" s="238"/>
      <c r="Z1" s="238"/>
      <c r="AA1" s="238"/>
      <c r="AB1" s="238"/>
      <c r="AC1" s="238"/>
      <c r="AD1" s="238"/>
    </row>
    <row r="2" spans="1:30" ht="10.199999999999999" customHeight="1" x14ac:dyDescent="0.3">
      <c r="A2" s="44"/>
      <c r="B2" s="45"/>
      <c r="C2" s="255"/>
      <c r="E2" s="44"/>
      <c r="F2" s="44"/>
      <c r="G2" s="44"/>
      <c r="H2" s="44"/>
      <c r="I2" s="44"/>
      <c r="J2" s="44"/>
      <c r="K2" s="5"/>
      <c r="L2" s="5"/>
      <c r="N2" s="5"/>
      <c r="O2" s="5"/>
      <c r="Q2" s="5"/>
      <c r="R2" s="5"/>
      <c r="T2" s="5"/>
      <c r="U2" s="5"/>
      <c r="W2" s="209"/>
      <c r="X2" s="209"/>
      <c r="Y2" s="210"/>
      <c r="AA2" s="211"/>
    </row>
    <row r="3" spans="1:30" s="67" customFormat="1" ht="15.6" customHeight="1" x14ac:dyDescent="0.25">
      <c r="A3" s="66"/>
      <c r="B3" s="556" t="s">
        <v>82</v>
      </c>
      <c r="C3" s="556"/>
      <c r="D3" s="22"/>
      <c r="E3" s="539" t="s">
        <v>9</v>
      </c>
      <c r="F3" s="558"/>
      <c r="G3" s="539" t="s">
        <v>9</v>
      </c>
      <c r="H3" s="558"/>
      <c r="I3" s="539" t="s">
        <v>9</v>
      </c>
      <c r="J3" s="558"/>
      <c r="K3" s="541" t="s">
        <v>9</v>
      </c>
      <c r="L3" s="542"/>
      <c r="M3" s="22"/>
      <c r="N3" s="559" t="s">
        <v>81</v>
      </c>
      <c r="O3" s="560"/>
      <c r="P3" s="22"/>
      <c r="Q3" s="559" t="s">
        <v>313</v>
      </c>
      <c r="R3" s="560"/>
      <c r="S3" s="22"/>
      <c r="T3" s="527" t="str">
        <f>'Annual Capacity'!V4</f>
        <v>Total of All Projects               as of 08/31/2020 (kW)</v>
      </c>
      <c r="U3" s="528"/>
      <c r="V3" s="96"/>
      <c r="W3" s="551" t="str">
        <f>'Annual Capacity'!Y3</f>
        <v>Previously Reported through 07/31/2020</v>
      </c>
      <c r="X3" s="551"/>
      <c r="Y3" s="210"/>
      <c r="Z3" s="549" t="str">
        <f>'Annual Capacity'!AB3</f>
        <v>Difference between 07/31/2020 and 08/31/2020</v>
      </c>
      <c r="AA3" s="549"/>
    </row>
    <row r="4" spans="1:30" s="67" customFormat="1" x14ac:dyDescent="0.25">
      <c r="A4" s="68"/>
      <c r="B4" s="557"/>
      <c r="C4" s="557"/>
      <c r="D4" s="22"/>
      <c r="E4" s="552" t="s">
        <v>78</v>
      </c>
      <c r="F4" s="553"/>
      <c r="G4" s="552" t="s">
        <v>83</v>
      </c>
      <c r="H4" s="553"/>
      <c r="I4" s="552" t="s">
        <v>80</v>
      </c>
      <c r="J4" s="553"/>
      <c r="K4" s="554" t="s">
        <v>76</v>
      </c>
      <c r="L4" s="555"/>
      <c r="M4" s="22"/>
      <c r="N4" s="561"/>
      <c r="O4" s="562"/>
      <c r="P4" s="22"/>
      <c r="Q4" s="561"/>
      <c r="R4" s="562"/>
      <c r="S4" s="22"/>
      <c r="T4" s="529"/>
      <c r="U4" s="530"/>
      <c r="V4" s="96"/>
      <c r="W4" s="550"/>
      <c r="X4" s="550"/>
      <c r="Y4" s="210"/>
      <c r="Z4" s="550"/>
      <c r="AA4" s="550"/>
    </row>
    <row r="5" spans="1:30" s="67" customFormat="1" ht="41.4" x14ac:dyDescent="0.25">
      <c r="B5" s="122" t="s">
        <v>8</v>
      </c>
      <c r="C5" s="254" t="s">
        <v>70</v>
      </c>
      <c r="D5" s="80"/>
      <c r="E5" s="81" t="s">
        <v>8</v>
      </c>
      <c r="F5" s="81" t="s">
        <v>70</v>
      </c>
      <c r="G5" s="81" t="s">
        <v>8</v>
      </c>
      <c r="H5" s="81" t="s">
        <v>70</v>
      </c>
      <c r="I5" s="81" t="s">
        <v>8</v>
      </c>
      <c r="J5" s="81" t="s">
        <v>70</v>
      </c>
      <c r="K5" s="95" t="s">
        <v>8</v>
      </c>
      <c r="L5" s="95" t="s">
        <v>70</v>
      </c>
      <c r="M5" s="80"/>
      <c r="N5" s="95" t="s">
        <v>8</v>
      </c>
      <c r="O5" s="95" t="s">
        <v>10</v>
      </c>
      <c r="P5" s="80"/>
      <c r="Q5" s="302" t="s">
        <v>8</v>
      </c>
      <c r="R5" s="302" t="s">
        <v>10</v>
      </c>
      <c r="S5" s="23"/>
      <c r="T5" s="83" t="s">
        <v>7</v>
      </c>
      <c r="U5" s="83" t="s">
        <v>29</v>
      </c>
      <c r="V5" s="84"/>
      <c r="W5" s="86" t="s">
        <v>7</v>
      </c>
      <c r="X5" s="86" t="s">
        <v>27</v>
      </c>
      <c r="Y5" s="120"/>
      <c r="Z5" s="86" t="s">
        <v>7</v>
      </c>
      <c r="AA5" s="86" t="s">
        <v>27</v>
      </c>
    </row>
    <row r="6" spans="1:30" s="67" customFormat="1" ht="4.2" customHeight="1" x14ac:dyDescent="0.25">
      <c r="A6" s="85"/>
      <c r="B6" s="85"/>
      <c r="C6" s="253"/>
      <c r="D6" s="85"/>
      <c r="E6" s="85"/>
      <c r="F6" s="85"/>
      <c r="G6" s="85"/>
      <c r="H6" s="85"/>
      <c r="I6" s="85"/>
      <c r="J6" s="85"/>
      <c r="K6" s="85"/>
      <c r="L6" s="85"/>
      <c r="M6" s="80"/>
      <c r="N6" s="80"/>
      <c r="O6" s="80"/>
      <c r="P6" s="80"/>
      <c r="Q6" s="80"/>
      <c r="R6" s="80"/>
      <c r="S6" s="23"/>
      <c r="T6" s="80"/>
      <c r="U6" s="80"/>
      <c r="V6" s="84"/>
      <c r="W6" s="87"/>
      <c r="X6" s="87"/>
      <c r="Y6" s="120"/>
      <c r="Z6" s="87"/>
      <c r="AA6" s="87"/>
    </row>
    <row r="7" spans="1:30" s="67" customFormat="1" x14ac:dyDescent="0.25">
      <c r="A7" s="144" t="s">
        <v>339</v>
      </c>
      <c r="B7" s="85"/>
      <c r="C7" s="253"/>
      <c r="D7" s="85"/>
      <c r="E7" s="85"/>
      <c r="F7" s="85"/>
      <c r="G7" s="85"/>
      <c r="H7" s="85"/>
      <c r="I7" s="85"/>
      <c r="J7" s="85"/>
      <c r="K7" s="85"/>
      <c r="L7" s="85"/>
      <c r="M7" s="80"/>
      <c r="N7" s="80"/>
      <c r="O7" s="80"/>
      <c r="P7" s="80"/>
      <c r="Q7" s="80"/>
      <c r="R7" s="80"/>
      <c r="S7" s="23"/>
      <c r="T7" s="80"/>
      <c r="U7" s="80"/>
      <c r="V7" s="84"/>
      <c r="W7" s="87"/>
      <c r="X7" s="87"/>
      <c r="Y7" s="276"/>
      <c r="Z7" s="87"/>
      <c r="AA7" s="87"/>
    </row>
    <row r="8" spans="1:30" s="67" customFormat="1" ht="15" customHeight="1" x14ac:dyDescent="0.25">
      <c r="A8" s="80" t="s">
        <v>84</v>
      </c>
      <c r="B8" s="85"/>
      <c r="C8" s="253"/>
      <c r="D8" s="85"/>
      <c r="E8" s="85"/>
      <c r="F8" s="85"/>
      <c r="G8" s="85"/>
      <c r="H8" s="85"/>
      <c r="I8" s="85"/>
      <c r="J8" s="85"/>
      <c r="K8" s="85"/>
      <c r="L8" s="85"/>
      <c r="M8" s="80"/>
      <c r="N8" s="80"/>
      <c r="O8" s="80"/>
      <c r="P8" s="80"/>
      <c r="Q8" s="80"/>
      <c r="R8" s="80"/>
      <c r="S8" s="23"/>
      <c r="T8" s="80"/>
      <c r="U8" s="80"/>
      <c r="V8" s="84"/>
      <c r="W8" s="87"/>
      <c r="X8" s="87"/>
      <c r="Y8" s="120"/>
      <c r="Z8" s="87"/>
      <c r="AA8" s="87"/>
    </row>
    <row r="9" spans="1:30" ht="14.4" x14ac:dyDescent="0.25">
      <c r="A9" s="146" t="s">
        <v>89</v>
      </c>
      <c r="B9" s="136">
        <f>SUM('Annual Capacity'!D9:D20)</f>
        <v>11164</v>
      </c>
      <c r="C9" s="278">
        <f>SUM('Annual Capacity'!E9:E20)</f>
        <v>85531.433000000005</v>
      </c>
      <c r="D9" s="145"/>
      <c r="E9" s="420">
        <f>SUM('Annual Capacity'!G9:G20)</f>
        <v>1962</v>
      </c>
      <c r="F9" s="420">
        <f>SUM('Annual Capacity'!H9:H20)</f>
        <v>55895.086000000003</v>
      </c>
      <c r="G9" s="420">
        <f>SUM('Annual Capacity'!I9:I20)</f>
        <v>810</v>
      </c>
      <c r="H9" s="420">
        <f>SUM('Annual Capacity'!J9:J20)</f>
        <v>243408.337</v>
      </c>
      <c r="I9" s="420">
        <f>SUM('Annual Capacity'!K9:K20)</f>
        <v>74</v>
      </c>
      <c r="J9" s="420">
        <f>SUM('Annual Capacity'!L9:L20)</f>
        <v>147702.36299999998</v>
      </c>
      <c r="K9" s="136">
        <f t="shared" ref="K9:L12" si="0">SUM(E9+G9+I9)</f>
        <v>2846</v>
      </c>
      <c r="L9" s="109">
        <f t="shared" si="0"/>
        <v>447005.78599999996</v>
      </c>
      <c r="M9" s="145"/>
      <c r="N9" s="278">
        <f>SUM('Annual Capacity'!P9:P20)</f>
        <v>75</v>
      </c>
      <c r="O9" s="278">
        <f>SUM('Annual Capacity'!Q9:Q20)</f>
        <v>166176.851</v>
      </c>
      <c r="P9" s="145"/>
      <c r="Q9" s="432">
        <v>0</v>
      </c>
      <c r="R9" s="432">
        <v>0</v>
      </c>
      <c r="S9" s="98"/>
      <c r="T9" s="189">
        <f>SUM(B9+K9+N9+Q9)</f>
        <v>14085</v>
      </c>
      <c r="U9" s="190">
        <f>SUM(C9+L9+O9+R9)</f>
        <v>698714.07</v>
      </c>
      <c r="V9" s="99"/>
      <c r="W9" s="264">
        <v>14088</v>
      </c>
      <c r="X9" s="265">
        <v>698743.06</v>
      </c>
      <c r="Y9" s="120"/>
      <c r="Z9" s="151">
        <f t="shared" ref="Z9:AA12" si="1">SUM(T9-W9)</f>
        <v>-3</v>
      </c>
      <c r="AA9" s="152">
        <f t="shared" si="1"/>
        <v>-28.990000000107102</v>
      </c>
    </row>
    <row r="10" spans="1:30" ht="14.4" x14ac:dyDescent="0.25">
      <c r="A10" s="147">
        <v>2012</v>
      </c>
      <c r="B10" s="138">
        <f>'Annual Capacity'!D21</f>
        <v>5287</v>
      </c>
      <c r="C10" s="138">
        <f>'Annual Capacity'!E21</f>
        <v>42078.336000000003</v>
      </c>
      <c r="D10" s="145"/>
      <c r="E10" s="421">
        <f>'Annual Capacity'!G21</f>
        <v>639</v>
      </c>
      <c r="F10" s="421">
        <f>'Annual Capacity'!H21</f>
        <v>22885.776999999998</v>
      </c>
      <c r="G10" s="421">
        <f>'Annual Capacity'!I21</f>
        <v>425</v>
      </c>
      <c r="H10" s="421">
        <f>'Annual Capacity'!J21</f>
        <v>123615.47199999999</v>
      </c>
      <c r="I10" s="421">
        <f>'Annual Capacity'!K21</f>
        <v>47</v>
      </c>
      <c r="J10" s="421">
        <f>'Annual Capacity'!L21</f>
        <v>87882.441000000006</v>
      </c>
      <c r="K10" s="138">
        <f t="shared" si="0"/>
        <v>1111</v>
      </c>
      <c r="L10" s="113">
        <f t="shared" si="0"/>
        <v>234383.69</v>
      </c>
      <c r="M10" s="145"/>
      <c r="N10" s="138">
        <v>23</v>
      </c>
      <c r="O10" s="112">
        <v>56793.803999999996</v>
      </c>
      <c r="P10" s="145"/>
      <c r="Q10" s="432">
        <v>0</v>
      </c>
      <c r="R10" s="432">
        <v>0</v>
      </c>
      <c r="S10" s="98"/>
      <c r="T10" s="279">
        <f t="shared" ref="T10:T15" si="2">SUM(B10+K10+N10+Q10)</f>
        <v>6421</v>
      </c>
      <c r="U10" s="190">
        <f t="shared" ref="U10:U15" si="3">SUM(C10+L10+O10+R10)</f>
        <v>333255.83</v>
      </c>
      <c r="V10" s="99"/>
      <c r="W10" s="263">
        <v>6421</v>
      </c>
      <c r="X10" s="262">
        <v>333255.83</v>
      </c>
      <c r="Y10" s="120"/>
      <c r="Z10" s="153">
        <f t="shared" si="1"/>
        <v>0</v>
      </c>
      <c r="AA10" s="154">
        <f t="shared" si="1"/>
        <v>0</v>
      </c>
    </row>
    <row r="11" spans="1:30" ht="14.4" x14ac:dyDescent="0.25">
      <c r="A11" s="146">
        <v>2013</v>
      </c>
      <c r="B11" s="138">
        <f>'Annual Capacity'!D22</f>
        <v>5946</v>
      </c>
      <c r="C11" s="138">
        <f>'Annual Capacity'!E22</f>
        <v>46545.186000000002</v>
      </c>
      <c r="D11" s="145"/>
      <c r="E11" s="421">
        <f>'Annual Capacity'!G22</f>
        <v>281</v>
      </c>
      <c r="F11" s="421">
        <f>'Annual Capacity'!H22</f>
        <v>11453.664000000001</v>
      </c>
      <c r="G11" s="421">
        <f>'Annual Capacity'!I22</f>
        <v>233</v>
      </c>
      <c r="H11" s="421">
        <f>'Annual Capacity'!J22</f>
        <v>74992.531000000003</v>
      </c>
      <c r="I11" s="421">
        <f>'Annual Capacity'!K22</f>
        <v>26</v>
      </c>
      <c r="J11" s="421">
        <f>'Annual Capacity'!L22</f>
        <v>64412.160000000003</v>
      </c>
      <c r="K11" s="136">
        <f t="shared" si="0"/>
        <v>540</v>
      </c>
      <c r="L11" s="109">
        <f t="shared" si="0"/>
        <v>150858.35500000001</v>
      </c>
      <c r="M11" s="145"/>
      <c r="N11" s="136">
        <v>18</v>
      </c>
      <c r="O11" s="106">
        <v>23162.1</v>
      </c>
      <c r="P11" s="145"/>
      <c r="Q11" s="432">
        <v>0</v>
      </c>
      <c r="R11" s="432">
        <v>0</v>
      </c>
      <c r="S11" s="98"/>
      <c r="T11" s="279">
        <f t="shared" si="2"/>
        <v>6504</v>
      </c>
      <c r="U11" s="190">
        <f t="shared" si="3"/>
        <v>220565.64100000003</v>
      </c>
      <c r="V11" s="99"/>
      <c r="W11" s="264">
        <v>6504</v>
      </c>
      <c r="X11" s="265">
        <v>220565.64100000003</v>
      </c>
      <c r="Y11" s="120"/>
      <c r="Z11" s="151">
        <f t="shared" si="1"/>
        <v>0</v>
      </c>
      <c r="AA11" s="152">
        <f t="shared" si="1"/>
        <v>0</v>
      </c>
    </row>
    <row r="12" spans="1:30" ht="14.4" x14ac:dyDescent="0.25">
      <c r="A12" s="146">
        <v>2014</v>
      </c>
      <c r="B12" s="138">
        <f>'Annual Capacity'!D23</f>
        <v>6825</v>
      </c>
      <c r="C12" s="138">
        <f>'Annual Capacity'!E23</f>
        <v>54731.644</v>
      </c>
      <c r="D12" s="145"/>
      <c r="E12" s="421">
        <f>'Annual Capacity'!G23</f>
        <v>117</v>
      </c>
      <c r="F12" s="421">
        <f>'Annual Capacity'!H23</f>
        <v>4343.174</v>
      </c>
      <c r="G12" s="421">
        <f>'Annual Capacity'!I23</f>
        <v>104</v>
      </c>
      <c r="H12" s="421">
        <f>'Annual Capacity'!J23</f>
        <v>36123.718000000001</v>
      </c>
      <c r="I12" s="421">
        <f>'Annual Capacity'!K23</f>
        <v>10</v>
      </c>
      <c r="J12" s="421">
        <f>'Annual Capacity'!L23</f>
        <v>45163.02</v>
      </c>
      <c r="K12" s="136">
        <f t="shared" si="0"/>
        <v>231</v>
      </c>
      <c r="L12" s="109">
        <f t="shared" si="0"/>
        <v>85629.911999999997</v>
      </c>
      <c r="M12" s="145"/>
      <c r="N12" s="136">
        <v>8</v>
      </c>
      <c r="O12" s="106">
        <v>63370.64</v>
      </c>
      <c r="P12" s="145"/>
      <c r="Q12" s="432">
        <v>0</v>
      </c>
      <c r="R12" s="432">
        <v>0</v>
      </c>
      <c r="S12" s="98"/>
      <c r="T12" s="279">
        <f t="shared" si="2"/>
        <v>7064</v>
      </c>
      <c r="U12" s="190">
        <f t="shared" si="3"/>
        <v>203732.196</v>
      </c>
      <c r="V12" s="99"/>
      <c r="W12" s="264">
        <v>7064</v>
      </c>
      <c r="X12" s="265">
        <v>203732.196</v>
      </c>
      <c r="Y12" s="120"/>
      <c r="Z12" s="151">
        <f t="shared" si="1"/>
        <v>0</v>
      </c>
      <c r="AA12" s="152">
        <f t="shared" si="1"/>
        <v>0</v>
      </c>
    </row>
    <row r="13" spans="1:30" s="198" customFormat="1" ht="14.4" x14ac:dyDescent="0.25">
      <c r="A13" s="146">
        <v>2015</v>
      </c>
      <c r="B13" s="138">
        <f>'Annual Capacity'!D24</f>
        <v>12886</v>
      </c>
      <c r="C13" s="138">
        <f>'Annual Capacity'!E24</f>
        <v>101916.82</v>
      </c>
      <c r="D13" s="145"/>
      <c r="E13" s="421">
        <f>'Annual Capacity'!G24</f>
        <v>110</v>
      </c>
      <c r="F13" s="421">
        <f>'Annual Capacity'!H24</f>
        <v>3689.21</v>
      </c>
      <c r="G13" s="421">
        <f>'Annual Capacity'!I24</f>
        <v>86</v>
      </c>
      <c r="H13" s="421">
        <f>'Annual Capacity'!J24</f>
        <v>27254.1</v>
      </c>
      <c r="I13" s="421">
        <f>'Annual Capacity'!K24</f>
        <v>7</v>
      </c>
      <c r="J13" s="421">
        <f>'Annual Capacity'!L24</f>
        <v>21629.63</v>
      </c>
      <c r="K13" s="136">
        <f t="shared" ref="K13" si="4">SUM(E13+G13+I13)</f>
        <v>203</v>
      </c>
      <c r="L13" s="109">
        <f t="shared" ref="L13" si="5">SUM(F13+H13+J13)</f>
        <v>52572.94</v>
      </c>
      <c r="M13" s="145"/>
      <c r="N13" s="136">
        <v>8</v>
      </c>
      <c r="O13" s="106">
        <v>41683.64</v>
      </c>
      <c r="P13" s="145"/>
      <c r="Q13" s="432">
        <v>0</v>
      </c>
      <c r="R13" s="432">
        <v>0</v>
      </c>
      <c r="S13" s="98"/>
      <c r="T13" s="279">
        <f t="shared" si="2"/>
        <v>13097</v>
      </c>
      <c r="U13" s="190">
        <f t="shared" si="3"/>
        <v>196173.40000000002</v>
      </c>
      <c r="V13" s="99"/>
      <c r="W13" s="264">
        <v>13097</v>
      </c>
      <c r="X13" s="265">
        <v>196173.40000000002</v>
      </c>
      <c r="Y13" s="120"/>
      <c r="Z13" s="151">
        <f t="shared" ref="Z13" si="6">SUM(T13-W13)</f>
        <v>0</v>
      </c>
      <c r="AA13" s="152">
        <f t="shared" ref="AA13" si="7">SUM(U13-X13)</f>
        <v>0</v>
      </c>
    </row>
    <row r="14" spans="1:30" s="5" customFormat="1" ht="14.4" x14ac:dyDescent="0.25">
      <c r="A14" s="422">
        <v>2016</v>
      </c>
      <c r="B14" s="138">
        <f>'Annual Capacity'!D25</f>
        <v>21913</v>
      </c>
      <c r="C14" s="138">
        <f>'Annual Capacity'!E25</f>
        <v>180289.71</v>
      </c>
      <c r="D14" s="145"/>
      <c r="E14" s="421">
        <f>'Annual Capacity'!G25</f>
        <v>211</v>
      </c>
      <c r="F14" s="421">
        <f>'Annual Capacity'!H25</f>
        <v>6519.27</v>
      </c>
      <c r="G14" s="421">
        <f>'Annual Capacity'!I25</f>
        <v>123</v>
      </c>
      <c r="H14" s="421">
        <f>'Annual Capacity'!J25</f>
        <v>42752.5</v>
      </c>
      <c r="I14" s="421">
        <f>'Annual Capacity'!K25</f>
        <v>18</v>
      </c>
      <c r="J14" s="421">
        <f>'Annual Capacity'!L25</f>
        <v>42479.69</v>
      </c>
      <c r="K14" s="136">
        <f t="shared" ref="K14" si="8">SUM(E14+G14+I14)</f>
        <v>352</v>
      </c>
      <c r="L14" s="109">
        <f t="shared" ref="L14" si="9">SUM(F14+H14+J14)</f>
        <v>91751.46</v>
      </c>
      <c r="M14" s="145"/>
      <c r="N14" s="136">
        <v>22</v>
      </c>
      <c r="O14" s="258">
        <v>136223.31</v>
      </c>
      <c r="P14" s="145"/>
      <c r="Q14" s="432">
        <v>0</v>
      </c>
      <c r="R14" s="432">
        <v>0</v>
      </c>
      <c r="S14" s="111"/>
      <c r="T14" s="279">
        <f t="shared" si="2"/>
        <v>22287</v>
      </c>
      <c r="U14" s="190">
        <f t="shared" si="3"/>
        <v>408264.48</v>
      </c>
      <c r="V14" s="97"/>
      <c r="W14" s="264">
        <v>22288</v>
      </c>
      <c r="X14" s="265">
        <v>408272.73</v>
      </c>
      <c r="Y14" s="120"/>
      <c r="Z14" s="151">
        <f t="shared" ref="Z14" si="10">SUM(T14-W14)</f>
        <v>-1</v>
      </c>
      <c r="AA14" s="152">
        <f t="shared" ref="AA14" si="11">SUM(U14-X14)</f>
        <v>-8.25</v>
      </c>
    </row>
    <row r="15" spans="1:30" s="5" customFormat="1" ht="14.4" x14ac:dyDescent="0.25">
      <c r="A15" s="146">
        <v>2017</v>
      </c>
      <c r="B15" s="138">
        <f>'Annual Capacity'!D26</f>
        <v>18560</v>
      </c>
      <c r="C15" s="138">
        <f>'Annual Capacity'!E26</f>
        <v>158934.23499999999</v>
      </c>
      <c r="D15" s="145"/>
      <c r="E15" s="421">
        <f>'Annual Capacity'!G26</f>
        <v>282</v>
      </c>
      <c r="F15" s="421">
        <f>'Annual Capacity'!H26</f>
        <v>9749.65</v>
      </c>
      <c r="G15" s="421">
        <f>'Annual Capacity'!I26</f>
        <v>174</v>
      </c>
      <c r="H15" s="421">
        <f>'Annual Capacity'!J26</f>
        <v>65123.59</v>
      </c>
      <c r="I15" s="421">
        <f>'Annual Capacity'!K26</f>
        <v>22</v>
      </c>
      <c r="J15" s="421">
        <f>'Annual Capacity'!L26</f>
        <v>57718.49</v>
      </c>
      <c r="K15" s="278">
        <f t="shared" ref="K15" si="12">SUM(E15+G15+I15)</f>
        <v>478</v>
      </c>
      <c r="L15" s="274">
        <f t="shared" ref="L15" si="13">SUM(F15+H15+J15)</f>
        <v>132591.72999999998</v>
      </c>
      <c r="M15" s="145"/>
      <c r="N15" s="278">
        <v>8</v>
      </c>
      <c r="O15" s="271">
        <v>60129.63</v>
      </c>
      <c r="P15" s="145"/>
      <c r="Q15" s="432">
        <v>0</v>
      </c>
      <c r="R15" s="432">
        <v>0</v>
      </c>
      <c r="S15" s="111"/>
      <c r="T15" s="279">
        <f t="shared" si="2"/>
        <v>19046</v>
      </c>
      <c r="U15" s="190">
        <f t="shared" si="3"/>
        <v>351655.59499999997</v>
      </c>
      <c r="V15" s="97"/>
      <c r="W15" s="281">
        <v>19047</v>
      </c>
      <c r="X15" s="265">
        <v>351667.81499999994</v>
      </c>
      <c r="Y15" s="276"/>
      <c r="Z15" s="151">
        <f t="shared" ref="Z15" si="14">SUM(T15-W15)</f>
        <v>-1</v>
      </c>
      <c r="AA15" s="152">
        <f t="shared" ref="AA15" si="15">SUM(U15-X15)</f>
        <v>-12.21999999997206</v>
      </c>
    </row>
    <row r="16" spans="1:30" s="266" customFormat="1" ht="5.4" customHeight="1" thickBot="1" x14ac:dyDescent="0.3">
      <c r="A16" s="123"/>
      <c r="B16" s="100"/>
      <c r="C16" s="257"/>
      <c r="D16" s="111"/>
      <c r="E16" s="114"/>
      <c r="F16" s="257"/>
      <c r="G16" s="114"/>
      <c r="H16" s="257"/>
      <c r="I16" s="114"/>
      <c r="J16" s="257"/>
      <c r="K16" s="114"/>
      <c r="L16" s="102"/>
      <c r="M16" s="111"/>
      <c r="N16" s="114"/>
      <c r="O16" s="257"/>
      <c r="P16" s="111"/>
      <c r="Q16" s="114"/>
      <c r="R16" s="257"/>
      <c r="S16" s="111"/>
      <c r="T16" s="100"/>
      <c r="U16" s="102"/>
      <c r="V16" s="97"/>
      <c r="W16" s="121"/>
      <c r="X16" s="104"/>
      <c r="Y16" s="276"/>
      <c r="Z16" s="103"/>
      <c r="AA16" s="104"/>
    </row>
    <row r="17" spans="1:27" s="126" customFormat="1" ht="15" thickTop="1" thickBot="1" x14ac:dyDescent="0.3">
      <c r="A17" s="129" t="s">
        <v>370</v>
      </c>
      <c r="B17" s="137">
        <f>SUM(B9:B15)</f>
        <v>82581</v>
      </c>
      <c r="C17" s="280">
        <f>SUM(C9:C15)</f>
        <v>670027.36399999994</v>
      </c>
      <c r="D17" s="89"/>
      <c r="E17" s="280">
        <f t="shared" ref="E17:L17" si="16">SUM(E9:E15)</f>
        <v>3602</v>
      </c>
      <c r="F17" s="280">
        <f t="shared" si="16"/>
        <v>114535.83100000001</v>
      </c>
      <c r="G17" s="280">
        <f t="shared" si="16"/>
        <v>1955</v>
      </c>
      <c r="H17" s="280">
        <f t="shared" si="16"/>
        <v>613270.24800000002</v>
      </c>
      <c r="I17" s="280">
        <f t="shared" si="16"/>
        <v>204</v>
      </c>
      <c r="J17" s="280">
        <f t="shared" si="16"/>
        <v>466987.79400000005</v>
      </c>
      <c r="K17" s="280">
        <f t="shared" si="16"/>
        <v>5761</v>
      </c>
      <c r="L17" s="280">
        <f t="shared" si="16"/>
        <v>1194793.8729999999</v>
      </c>
      <c r="M17" s="89"/>
      <c r="N17" s="280">
        <f>SUM(N9:N15)</f>
        <v>162</v>
      </c>
      <c r="O17" s="280">
        <f>SUM(O9:O15)</f>
        <v>547539.97499999998</v>
      </c>
      <c r="P17" s="89"/>
      <c r="Q17" s="440">
        <f>SUM(Q9:Q15)</f>
        <v>0</v>
      </c>
      <c r="R17" s="440">
        <f>SUM(R9:R15)</f>
        <v>0</v>
      </c>
      <c r="S17" s="89"/>
      <c r="T17" s="127">
        <f>SUM(T9:T15)</f>
        <v>88504</v>
      </c>
      <c r="U17" s="128">
        <f>SUM(U9:U15)</f>
        <v>2412361.2120000003</v>
      </c>
      <c r="V17" s="124"/>
      <c r="W17" s="133">
        <f>SUM(W9:W15)</f>
        <v>88509</v>
      </c>
      <c r="X17" s="134">
        <f>SUM(X9:X15)</f>
        <v>2412410.6720000003</v>
      </c>
      <c r="Y17" s="125"/>
      <c r="Z17" s="135">
        <f>SUM(Z9:Z15)</f>
        <v>-5</v>
      </c>
      <c r="AA17" s="134">
        <f>SUM(AA9:AA15)</f>
        <v>-49.460000000079162</v>
      </c>
    </row>
    <row r="18" spans="1:27" s="5" customFormat="1" ht="9.6" customHeight="1" thickTop="1" x14ac:dyDescent="0.25">
      <c r="A18" s="123"/>
      <c r="B18" s="100"/>
      <c r="C18" s="257"/>
      <c r="D18" s="111"/>
      <c r="E18" s="114"/>
      <c r="F18" s="101"/>
      <c r="G18" s="114"/>
      <c r="H18" s="101"/>
      <c r="I18" s="114"/>
      <c r="J18" s="101"/>
      <c r="K18" s="114"/>
      <c r="L18" s="102"/>
      <c r="M18" s="111"/>
      <c r="N18" s="114"/>
      <c r="O18" s="101"/>
      <c r="P18" s="111"/>
      <c r="Q18" s="114"/>
      <c r="R18" s="257"/>
      <c r="S18" s="111"/>
      <c r="T18" s="100"/>
      <c r="U18" s="102"/>
      <c r="V18" s="97"/>
      <c r="W18" s="121"/>
      <c r="X18" s="104"/>
      <c r="Y18" s="120"/>
      <c r="Z18" s="103"/>
      <c r="AA18" s="104"/>
    </row>
    <row r="19" spans="1:27" s="198" customFormat="1" ht="14.4" x14ac:dyDescent="0.25">
      <c r="A19" s="42">
        <v>43101</v>
      </c>
      <c r="B19" s="136">
        <v>1376</v>
      </c>
      <c r="C19" s="258">
        <v>11968.27</v>
      </c>
      <c r="D19" s="98"/>
      <c r="E19" s="212">
        <v>37</v>
      </c>
      <c r="F19" s="108">
        <v>1120.8</v>
      </c>
      <c r="G19" s="212">
        <v>25</v>
      </c>
      <c r="H19" s="108">
        <v>8452.56</v>
      </c>
      <c r="I19" s="212">
        <v>2</v>
      </c>
      <c r="J19" s="108">
        <v>3019.68</v>
      </c>
      <c r="K19" s="105">
        <f t="shared" ref="K19:L21" si="17">SUM(E19+G19+I19)</f>
        <v>64</v>
      </c>
      <c r="L19" s="109">
        <f t="shared" si="17"/>
        <v>12593.039999999999</v>
      </c>
      <c r="M19" s="98"/>
      <c r="N19" s="213">
        <v>0</v>
      </c>
      <c r="O19" s="106">
        <v>0</v>
      </c>
      <c r="P19" s="268"/>
      <c r="Q19" s="432">
        <v>0</v>
      </c>
      <c r="R19" s="432">
        <v>0</v>
      </c>
      <c r="S19" s="98"/>
      <c r="T19" s="279">
        <f t="shared" ref="T19:T30" si="18">SUM(B19+K19+N19+Q19)</f>
        <v>1440</v>
      </c>
      <c r="U19" s="190">
        <f t="shared" ref="U19:U30" si="19">SUM(C19+L19+O19+R19)</f>
        <v>24561.309999999998</v>
      </c>
      <c r="V19" s="99"/>
      <c r="W19" s="281">
        <v>1440</v>
      </c>
      <c r="X19" s="281">
        <v>24561.309999999998</v>
      </c>
      <c r="Y19" s="120"/>
      <c r="Z19" s="110">
        <f t="shared" ref="Z19" si="20">SUM(T19-W19)</f>
        <v>0</v>
      </c>
      <c r="AA19" s="110">
        <f t="shared" ref="AA19" si="21">SUM(U19-X19)</f>
        <v>0</v>
      </c>
    </row>
    <row r="20" spans="1:27" s="198" customFormat="1" ht="14.4" x14ac:dyDescent="0.25">
      <c r="A20" s="42">
        <v>43132</v>
      </c>
      <c r="B20" s="136">
        <v>1365</v>
      </c>
      <c r="C20" s="258">
        <v>11579.94</v>
      </c>
      <c r="D20" s="98"/>
      <c r="E20" s="212">
        <v>30</v>
      </c>
      <c r="F20" s="108">
        <v>1033.77</v>
      </c>
      <c r="G20" s="212">
        <v>26</v>
      </c>
      <c r="H20" s="108">
        <v>10538.59</v>
      </c>
      <c r="I20" s="212">
        <v>0</v>
      </c>
      <c r="J20" s="108">
        <v>0</v>
      </c>
      <c r="K20" s="105">
        <f t="shared" si="17"/>
        <v>56</v>
      </c>
      <c r="L20" s="109">
        <f t="shared" si="17"/>
        <v>11572.36</v>
      </c>
      <c r="M20" s="98"/>
      <c r="N20" s="213">
        <v>0</v>
      </c>
      <c r="O20" s="106">
        <v>0</v>
      </c>
      <c r="P20" s="268"/>
      <c r="Q20" s="432">
        <v>0</v>
      </c>
      <c r="R20" s="432">
        <v>0</v>
      </c>
      <c r="S20" s="98"/>
      <c r="T20" s="279">
        <f t="shared" si="18"/>
        <v>1421</v>
      </c>
      <c r="U20" s="190">
        <f t="shared" si="19"/>
        <v>23152.300000000003</v>
      </c>
      <c r="V20" s="99"/>
      <c r="W20" s="281">
        <v>1421</v>
      </c>
      <c r="X20" s="281">
        <v>23152.300000000003</v>
      </c>
      <c r="Y20" s="120"/>
      <c r="Z20" s="110">
        <f t="shared" ref="Z20" si="22">SUM(T20-W20)</f>
        <v>0</v>
      </c>
      <c r="AA20" s="110">
        <f t="shared" ref="AA20" si="23">SUM(U20-X20)</f>
        <v>0</v>
      </c>
    </row>
    <row r="21" spans="1:27" s="198" customFormat="1" ht="14.4" x14ac:dyDescent="0.25">
      <c r="A21" s="42">
        <v>43160</v>
      </c>
      <c r="B21" s="136">
        <v>1180</v>
      </c>
      <c r="C21" s="258">
        <v>10127.56</v>
      </c>
      <c r="D21" s="98"/>
      <c r="E21" s="212">
        <v>17</v>
      </c>
      <c r="F21" s="108">
        <v>624.28</v>
      </c>
      <c r="G21" s="212">
        <v>8</v>
      </c>
      <c r="H21" s="108">
        <v>2548.0700000000002</v>
      </c>
      <c r="I21" s="212">
        <v>1</v>
      </c>
      <c r="J21" s="108">
        <v>4039.2</v>
      </c>
      <c r="K21" s="105">
        <f t="shared" si="17"/>
        <v>26</v>
      </c>
      <c r="L21" s="109">
        <f t="shared" si="17"/>
        <v>7211.55</v>
      </c>
      <c r="M21" s="98"/>
      <c r="N21" s="213">
        <v>0</v>
      </c>
      <c r="O21" s="106">
        <v>0</v>
      </c>
      <c r="P21" s="268"/>
      <c r="Q21" s="432">
        <v>0</v>
      </c>
      <c r="R21" s="432">
        <v>0</v>
      </c>
      <c r="S21" s="98"/>
      <c r="T21" s="279">
        <f t="shared" si="18"/>
        <v>1206</v>
      </c>
      <c r="U21" s="190">
        <f t="shared" si="19"/>
        <v>17339.11</v>
      </c>
      <c r="V21" s="99"/>
      <c r="W21" s="281">
        <v>1206</v>
      </c>
      <c r="X21" s="281">
        <v>17339.11</v>
      </c>
      <c r="Y21" s="120"/>
      <c r="Z21" s="110">
        <f t="shared" ref="Z21" si="24">SUM(T21-W21)</f>
        <v>0</v>
      </c>
      <c r="AA21" s="110">
        <f t="shared" ref="AA21" si="25">SUM(U21-X21)</f>
        <v>0</v>
      </c>
    </row>
    <row r="22" spans="1:27" s="198" customFormat="1" ht="14.4" x14ac:dyDescent="0.25">
      <c r="A22" s="42">
        <v>43191</v>
      </c>
      <c r="B22" s="136">
        <v>1525</v>
      </c>
      <c r="C22" s="258">
        <v>12757.06</v>
      </c>
      <c r="D22" s="98"/>
      <c r="E22" s="212">
        <v>24</v>
      </c>
      <c r="F22" s="108">
        <v>1055.1400000000001</v>
      </c>
      <c r="G22" s="212">
        <v>20</v>
      </c>
      <c r="H22" s="108">
        <v>7907.69</v>
      </c>
      <c r="I22" s="212">
        <v>1</v>
      </c>
      <c r="J22" s="108">
        <v>1228.8</v>
      </c>
      <c r="K22" s="105">
        <f t="shared" ref="K22" si="26">SUM(E22+G22+I22)</f>
        <v>45</v>
      </c>
      <c r="L22" s="109">
        <f t="shared" ref="L22" si="27">SUM(F22+H22+J22)</f>
        <v>10191.629999999999</v>
      </c>
      <c r="M22" s="98"/>
      <c r="N22" s="213">
        <v>0</v>
      </c>
      <c r="O22" s="106">
        <v>0</v>
      </c>
      <c r="P22" s="268"/>
      <c r="Q22" s="432">
        <v>0</v>
      </c>
      <c r="R22" s="432">
        <v>0</v>
      </c>
      <c r="S22" s="98"/>
      <c r="T22" s="279">
        <f t="shared" si="18"/>
        <v>1570</v>
      </c>
      <c r="U22" s="190">
        <f t="shared" si="19"/>
        <v>22948.69</v>
      </c>
      <c r="V22" s="99"/>
      <c r="W22" s="281">
        <v>1570</v>
      </c>
      <c r="X22" s="281">
        <v>22948.69</v>
      </c>
      <c r="Y22" s="120"/>
      <c r="Z22" s="110">
        <f t="shared" ref="Z22" si="28">SUM(T22-W22)</f>
        <v>0</v>
      </c>
      <c r="AA22" s="110">
        <f t="shared" ref="AA22" si="29">SUM(U22-X22)</f>
        <v>0</v>
      </c>
    </row>
    <row r="23" spans="1:27" s="198" customFormat="1" ht="14.4" x14ac:dyDescent="0.25">
      <c r="A23" s="42">
        <v>43221</v>
      </c>
      <c r="B23" s="136">
        <v>1332</v>
      </c>
      <c r="C23" s="258">
        <v>11564.35</v>
      </c>
      <c r="D23" s="98"/>
      <c r="E23" s="212">
        <v>29</v>
      </c>
      <c r="F23" s="108">
        <v>1040.4000000000001</v>
      </c>
      <c r="G23" s="212">
        <v>16</v>
      </c>
      <c r="H23" s="108">
        <v>5524.63</v>
      </c>
      <c r="I23" s="212">
        <v>4</v>
      </c>
      <c r="J23" s="108">
        <v>7229.43</v>
      </c>
      <c r="K23" s="105">
        <f t="shared" ref="K23" si="30">SUM(E23+G23+I23)</f>
        <v>49</v>
      </c>
      <c r="L23" s="109">
        <f t="shared" ref="L23" si="31">SUM(F23+H23+J23)</f>
        <v>13794.460000000001</v>
      </c>
      <c r="M23" s="98"/>
      <c r="N23" s="213">
        <v>1</v>
      </c>
      <c r="O23" s="106">
        <v>9997.65</v>
      </c>
      <c r="P23" s="268"/>
      <c r="Q23" s="432">
        <v>0</v>
      </c>
      <c r="R23" s="432">
        <v>0</v>
      </c>
      <c r="S23" s="98"/>
      <c r="T23" s="279">
        <f t="shared" si="18"/>
        <v>1382</v>
      </c>
      <c r="U23" s="190">
        <f t="shared" si="19"/>
        <v>35356.46</v>
      </c>
      <c r="V23" s="99"/>
      <c r="W23" s="281">
        <v>1383</v>
      </c>
      <c r="X23" s="281">
        <v>35363.42</v>
      </c>
      <c r="Y23" s="120"/>
      <c r="Z23" s="110">
        <f t="shared" ref="Z23" si="32">SUM(T23-W23)</f>
        <v>-1</v>
      </c>
      <c r="AA23" s="110">
        <f t="shared" ref="AA23" si="33">SUM(U23-X23)</f>
        <v>-6.9599999999991269</v>
      </c>
    </row>
    <row r="24" spans="1:27" s="198" customFormat="1" ht="14.4" x14ac:dyDescent="0.25">
      <c r="A24" s="42">
        <v>43252</v>
      </c>
      <c r="B24" s="136">
        <v>1740</v>
      </c>
      <c r="C24" s="258">
        <v>14941.53</v>
      </c>
      <c r="D24" s="98"/>
      <c r="E24" s="107">
        <v>21</v>
      </c>
      <c r="F24" s="108">
        <v>630.23</v>
      </c>
      <c r="G24" s="107">
        <v>16</v>
      </c>
      <c r="H24" s="108">
        <v>5599.44</v>
      </c>
      <c r="I24" s="107">
        <v>4</v>
      </c>
      <c r="J24" s="108">
        <v>7999.48</v>
      </c>
      <c r="K24" s="105">
        <f t="shared" ref="K24" si="34">SUM(E24+G24+I24)</f>
        <v>41</v>
      </c>
      <c r="L24" s="109">
        <f t="shared" ref="L24" si="35">SUM(F24+H24+J24)</f>
        <v>14229.15</v>
      </c>
      <c r="M24" s="98"/>
      <c r="N24" s="105">
        <v>1</v>
      </c>
      <c r="O24" s="106">
        <v>12998.7</v>
      </c>
      <c r="P24" s="268"/>
      <c r="Q24" s="432">
        <v>0</v>
      </c>
      <c r="R24" s="432">
        <v>0</v>
      </c>
      <c r="S24" s="98"/>
      <c r="T24" s="279">
        <f t="shared" si="18"/>
        <v>1782</v>
      </c>
      <c r="U24" s="190">
        <f t="shared" si="19"/>
        <v>42169.380000000005</v>
      </c>
      <c r="V24" s="99"/>
      <c r="W24" s="281">
        <v>1782</v>
      </c>
      <c r="X24" s="281">
        <v>42169.380000000005</v>
      </c>
      <c r="Y24" s="120"/>
      <c r="Z24" s="110">
        <f t="shared" ref="Z24" si="36">SUM(T24-W24)</f>
        <v>0</v>
      </c>
      <c r="AA24" s="110">
        <f t="shared" ref="AA24" si="37">SUM(U24-X24)</f>
        <v>0</v>
      </c>
    </row>
    <row r="25" spans="1:27" s="198" customFormat="1" ht="14.4" x14ac:dyDescent="0.25">
      <c r="A25" s="42">
        <v>43282</v>
      </c>
      <c r="B25" s="136">
        <v>1363</v>
      </c>
      <c r="C25" s="258">
        <v>12347.41</v>
      </c>
      <c r="D25" s="98"/>
      <c r="E25" s="107">
        <v>21</v>
      </c>
      <c r="F25" s="108">
        <v>577.69000000000005</v>
      </c>
      <c r="G25" s="107">
        <v>10</v>
      </c>
      <c r="H25" s="108">
        <v>1955.64</v>
      </c>
      <c r="I25" s="107">
        <v>2</v>
      </c>
      <c r="J25" s="108">
        <v>3531.33</v>
      </c>
      <c r="K25" s="105">
        <f t="shared" ref="K25" si="38">SUM(E25+G25+I25)</f>
        <v>33</v>
      </c>
      <c r="L25" s="109">
        <f t="shared" ref="L25" si="39">SUM(F25+H25+J25)</f>
        <v>6064.66</v>
      </c>
      <c r="M25" s="98"/>
      <c r="N25" s="105">
        <v>0</v>
      </c>
      <c r="O25" s="106">
        <v>0</v>
      </c>
      <c r="P25" s="268"/>
      <c r="Q25" s="432">
        <v>0</v>
      </c>
      <c r="R25" s="432">
        <v>0</v>
      </c>
      <c r="S25" s="98"/>
      <c r="T25" s="279">
        <f t="shared" si="18"/>
        <v>1396</v>
      </c>
      <c r="U25" s="190">
        <f t="shared" si="19"/>
        <v>18412.07</v>
      </c>
      <c r="V25" s="99"/>
      <c r="W25" s="281">
        <v>1396</v>
      </c>
      <c r="X25" s="281">
        <v>18412.07</v>
      </c>
      <c r="Y25" s="120"/>
      <c r="Z25" s="110">
        <f t="shared" ref="Z25" si="40">SUM(T25-W25)</f>
        <v>0</v>
      </c>
      <c r="AA25" s="110">
        <f t="shared" ref="AA25" si="41">SUM(U25-X25)</f>
        <v>0</v>
      </c>
    </row>
    <row r="26" spans="1:27" s="198" customFormat="1" ht="14.4" x14ac:dyDescent="0.25">
      <c r="A26" s="42">
        <v>43313</v>
      </c>
      <c r="B26" s="136">
        <v>1426</v>
      </c>
      <c r="C26" s="258">
        <v>12666.24</v>
      </c>
      <c r="D26" s="98"/>
      <c r="E26" s="107">
        <v>31</v>
      </c>
      <c r="F26" s="108">
        <v>1035.78</v>
      </c>
      <c r="G26" s="107">
        <v>8</v>
      </c>
      <c r="H26" s="108">
        <v>2113.21</v>
      </c>
      <c r="I26" s="107">
        <v>1</v>
      </c>
      <c r="J26" s="108">
        <v>3373.65</v>
      </c>
      <c r="K26" s="105">
        <f t="shared" ref="K26" si="42">SUM(E26+G26+I26)</f>
        <v>40</v>
      </c>
      <c r="L26" s="109">
        <f t="shared" ref="L26" si="43">SUM(F26+H26+J26)</f>
        <v>6522.6399999999994</v>
      </c>
      <c r="M26" s="98"/>
      <c r="N26" s="105">
        <v>1</v>
      </c>
      <c r="O26" s="106">
        <v>10693.44</v>
      </c>
      <c r="P26" s="268"/>
      <c r="Q26" s="432">
        <v>0</v>
      </c>
      <c r="R26" s="432">
        <v>0</v>
      </c>
      <c r="S26" s="98"/>
      <c r="T26" s="279">
        <f t="shared" si="18"/>
        <v>1467</v>
      </c>
      <c r="U26" s="190">
        <f t="shared" si="19"/>
        <v>29882.32</v>
      </c>
      <c r="V26" s="99"/>
      <c r="W26" s="281">
        <v>1467</v>
      </c>
      <c r="X26" s="281">
        <v>29882.32</v>
      </c>
      <c r="Y26" s="120"/>
      <c r="Z26" s="110">
        <f t="shared" ref="Z26" si="44">SUM(T26-W26)</f>
        <v>0</v>
      </c>
      <c r="AA26" s="110">
        <f t="shared" ref="AA26" si="45">SUM(U26-X26)</f>
        <v>0</v>
      </c>
    </row>
    <row r="27" spans="1:27" s="198" customFormat="1" ht="14.4" x14ac:dyDescent="0.25">
      <c r="A27" s="42">
        <v>43344</v>
      </c>
      <c r="B27" s="136">
        <v>1552</v>
      </c>
      <c r="C27" s="258">
        <v>13539.58</v>
      </c>
      <c r="D27" s="98"/>
      <c r="E27" s="107">
        <v>27</v>
      </c>
      <c r="F27" s="108">
        <v>874.17</v>
      </c>
      <c r="G27" s="107">
        <v>10</v>
      </c>
      <c r="H27" s="108">
        <v>2264.2399999999998</v>
      </c>
      <c r="I27" s="107">
        <v>0</v>
      </c>
      <c r="J27" s="108">
        <v>0</v>
      </c>
      <c r="K27" s="105">
        <f t="shared" ref="K27" si="46">SUM(E27+G27+I27)</f>
        <v>37</v>
      </c>
      <c r="L27" s="109">
        <f t="shared" ref="L27" si="47">SUM(F27+H27+J27)</f>
        <v>3138.41</v>
      </c>
      <c r="M27" s="98"/>
      <c r="N27" s="105">
        <v>0</v>
      </c>
      <c r="O27" s="106">
        <v>0</v>
      </c>
      <c r="P27" s="268"/>
      <c r="Q27" s="432">
        <v>0</v>
      </c>
      <c r="R27" s="432">
        <v>0</v>
      </c>
      <c r="S27" s="98"/>
      <c r="T27" s="279">
        <f t="shared" si="18"/>
        <v>1589</v>
      </c>
      <c r="U27" s="190">
        <f t="shared" si="19"/>
        <v>16677.989999999998</v>
      </c>
      <c r="V27" s="99"/>
      <c r="W27" s="281">
        <v>1589</v>
      </c>
      <c r="X27" s="281">
        <v>16677.989999999998</v>
      </c>
      <c r="Y27" s="120"/>
      <c r="Z27" s="110">
        <f t="shared" ref="Z27" si="48">SUM(T27-W27)</f>
        <v>0</v>
      </c>
      <c r="AA27" s="110">
        <f t="shared" ref="AA27" si="49">SUM(U27-X27)</f>
        <v>0</v>
      </c>
    </row>
    <row r="28" spans="1:27" s="198" customFormat="1" ht="14.4" x14ac:dyDescent="0.25">
      <c r="A28" s="42">
        <v>43374</v>
      </c>
      <c r="B28" s="136">
        <v>1549</v>
      </c>
      <c r="C28" s="258">
        <v>13553.46</v>
      </c>
      <c r="D28" s="98"/>
      <c r="E28" s="107">
        <v>30</v>
      </c>
      <c r="F28" s="108">
        <v>731.46</v>
      </c>
      <c r="G28" s="107">
        <v>8</v>
      </c>
      <c r="H28" s="108">
        <v>3472.39</v>
      </c>
      <c r="I28" s="107">
        <v>2</v>
      </c>
      <c r="J28" s="108">
        <v>10832.95</v>
      </c>
      <c r="K28" s="105">
        <f t="shared" ref="K28" si="50">SUM(E28+G28+I28)</f>
        <v>40</v>
      </c>
      <c r="L28" s="109">
        <f t="shared" ref="L28" si="51">SUM(F28+H28+J28)</f>
        <v>15036.800000000001</v>
      </c>
      <c r="M28" s="98"/>
      <c r="N28" s="105">
        <v>1</v>
      </c>
      <c r="O28" s="106">
        <v>9997.33</v>
      </c>
      <c r="P28" s="268"/>
      <c r="Q28" s="432">
        <v>0</v>
      </c>
      <c r="R28" s="432">
        <v>0</v>
      </c>
      <c r="S28" s="98"/>
      <c r="T28" s="279">
        <f t="shared" si="18"/>
        <v>1590</v>
      </c>
      <c r="U28" s="190">
        <f t="shared" si="19"/>
        <v>38587.590000000004</v>
      </c>
      <c r="V28" s="99"/>
      <c r="W28" s="281">
        <v>1590</v>
      </c>
      <c r="X28" s="281">
        <v>38587.590000000004</v>
      </c>
      <c r="Y28" s="120"/>
      <c r="Z28" s="110">
        <f t="shared" ref="Z28" si="52">SUM(T28-W28)</f>
        <v>0</v>
      </c>
      <c r="AA28" s="110">
        <f t="shared" ref="AA28" si="53">SUM(U28-X28)</f>
        <v>0</v>
      </c>
    </row>
    <row r="29" spans="1:27" s="198" customFormat="1" ht="14.4" x14ac:dyDescent="0.25">
      <c r="A29" s="42">
        <v>43405</v>
      </c>
      <c r="B29" s="136">
        <v>1221</v>
      </c>
      <c r="C29" s="258">
        <v>10956.15</v>
      </c>
      <c r="D29" s="98"/>
      <c r="E29" s="107">
        <v>28</v>
      </c>
      <c r="F29" s="108">
        <v>965.73</v>
      </c>
      <c r="G29" s="107">
        <v>15</v>
      </c>
      <c r="H29" s="108">
        <v>4133.63</v>
      </c>
      <c r="I29" s="107">
        <v>4</v>
      </c>
      <c r="J29" s="108">
        <v>6262.38</v>
      </c>
      <c r="K29" s="105">
        <f t="shared" ref="K29" si="54">SUM(E29+G29+I29)</f>
        <v>47</v>
      </c>
      <c r="L29" s="109">
        <f t="shared" ref="L29" si="55">SUM(F29+H29+J29)</f>
        <v>11361.740000000002</v>
      </c>
      <c r="M29" s="98"/>
      <c r="N29" s="105">
        <v>0</v>
      </c>
      <c r="O29" s="106">
        <v>0</v>
      </c>
      <c r="P29" s="268"/>
      <c r="Q29" s="432">
        <v>0</v>
      </c>
      <c r="R29" s="432">
        <v>0</v>
      </c>
      <c r="S29" s="98"/>
      <c r="T29" s="279">
        <f t="shared" si="18"/>
        <v>1268</v>
      </c>
      <c r="U29" s="190">
        <f t="shared" si="19"/>
        <v>22317.89</v>
      </c>
      <c r="V29" s="99"/>
      <c r="W29" s="281">
        <v>1268</v>
      </c>
      <c r="X29" s="281">
        <v>22317.89</v>
      </c>
      <c r="Y29" s="120"/>
      <c r="Z29" s="110">
        <f t="shared" ref="Z29" si="56">SUM(T29-W29)</f>
        <v>0</v>
      </c>
      <c r="AA29" s="110">
        <f t="shared" ref="AA29" si="57">SUM(U29-X29)</f>
        <v>0</v>
      </c>
    </row>
    <row r="30" spans="1:27" s="198" customFormat="1" ht="14.4" x14ac:dyDescent="0.25">
      <c r="A30" s="42">
        <v>43435</v>
      </c>
      <c r="B30" s="136">
        <v>1555</v>
      </c>
      <c r="C30" s="258">
        <v>13473.43</v>
      </c>
      <c r="D30" s="98"/>
      <c r="E30" s="107">
        <v>34</v>
      </c>
      <c r="F30" s="108">
        <v>1140.82</v>
      </c>
      <c r="G30" s="107">
        <v>41</v>
      </c>
      <c r="H30" s="108">
        <v>15748.66</v>
      </c>
      <c r="I30" s="107">
        <v>5</v>
      </c>
      <c r="J30" s="108">
        <v>8791.77</v>
      </c>
      <c r="K30" s="105">
        <f t="shared" ref="K30" si="58">SUM(E30+G30+I30)</f>
        <v>80</v>
      </c>
      <c r="L30" s="109">
        <f t="shared" ref="L30" si="59">SUM(F30+H30+J30)</f>
        <v>25681.25</v>
      </c>
      <c r="M30" s="98"/>
      <c r="N30" s="105">
        <v>0</v>
      </c>
      <c r="O30" s="106">
        <v>0</v>
      </c>
      <c r="P30" s="268"/>
      <c r="Q30" s="432">
        <v>0</v>
      </c>
      <c r="R30" s="432">
        <v>0</v>
      </c>
      <c r="S30" s="98"/>
      <c r="T30" s="279">
        <f t="shared" si="18"/>
        <v>1635</v>
      </c>
      <c r="U30" s="190">
        <f t="shared" si="19"/>
        <v>39154.68</v>
      </c>
      <c r="V30" s="99"/>
      <c r="W30" s="281">
        <v>1635</v>
      </c>
      <c r="X30" s="281">
        <v>39154.68</v>
      </c>
      <c r="Y30" s="120"/>
      <c r="Z30" s="110">
        <f t="shared" ref="Z30" si="60">SUM(T30-W30)</f>
        <v>0</v>
      </c>
      <c r="AA30" s="110">
        <f t="shared" ref="AA30" si="61">SUM(U30-X30)</f>
        <v>0</v>
      </c>
    </row>
    <row r="31" spans="1:27" s="198" customFormat="1" ht="5.4" customHeight="1" thickBot="1" x14ac:dyDescent="0.3">
      <c r="A31" s="123"/>
      <c r="B31" s="100"/>
      <c r="C31" s="257"/>
      <c r="D31" s="111"/>
      <c r="E31" s="114"/>
      <c r="F31" s="101"/>
      <c r="G31" s="114"/>
      <c r="H31" s="101"/>
      <c r="I31" s="114"/>
      <c r="J31" s="101"/>
      <c r="K31" s="114"/>
      <c r="L31" s="102"/>
      <c r="M31" s="111"/>
      <c r="N31" s="114"/>
      <c r="O31" s="101"/>
      <c r="P31" s="111"/>
      <c r="Q31" s="114"/>
      <c r="R31" s="257"/>
      <c r="S31" s="111"/>
      <c r="T31" s="100"/>
      <c r="U31" s="102"/>
      <c r="V31" s="97"/>
      <c r="W31" s="121"/>
      <c r="X31" s="104"/>
      <c r="Y31" s="120"/>
      <c r="Z31" s="103"/>
      <c r="AA31" s="104"/>
    </row>
    <row r="32" spans="1:27" s="5" customFormat="1" ht="15" thickTop="1" thickBot="1" x14ac:dyDescent="0.3">
      <c r="A32" s="129" t="s">
        <v>340</v>
      </c>
      <c r="B32" s="137">
        <f>SUM(B19:B30)</f>
        <v>17184</v>
      </c>
      <c r="C32" s="259">
        <f>SUM(C19:C30)</f>
        <v>149474.97999999998</v>
      </c>
      <c r="D32" s="89"/>
      <c r="E32" s="225">
        <f>SUM(E19:E30)</f>
        <v>329</v>
      </c>
      <c r="F32" s="225">
        <f t="shared" ref="F32:J32" si="62">SUM(F19:F30)</f>
        <v>10830.269999999999</v>
      </c>
      <c r="G32" s="225">
        <f t="shared" si="62"/>
        <v>203</v>
      </c>
      <c r="H32" s="225">
        <f t="shared" si="62"/>
        <v>70258.75</v>
      </c>
      <c r="I32" s="225">
        <f t="shared" si="62"/>
        <v>26</v>
      </c>
      <c r="J32" s="225">
        <f t="shared" si="62"/>
        <v>56308.67</v>
      </c>
      <c r="K32" s="137">
        <f>SUM(K19:K30)</f>
        <v>558</v>
      </c>
      <c r="L32" s="137">
        <f>SUM(L19:L30)</f>
        <v>137397.69</v>
      </c>
      <c r="M32" s="89"/>
      <c r="N32" s="137">
        <f>SUM(N19:N30)</f>
        <v>4</v>
      </c>
      <c r="O32" s="137">
        <f>SUM(O19:O30)</f>
        <v>43687.12</v>
      </c>
      <c r="P32" s="89"/>
      <c r="Q32" s="440">
        <f>SUM(Q19:Q30)</f>
        <v>0</v>
      </c>
      <c r="R32" s="440">
        <f>SUM(R19:R30)</f>
        <v>0</v>
      </c>
      <c r="S32" s="89"/>
      <c r="T32" s="224">
        <f>SUM(T19:T30)</f>
        <v>17746</v>
      </c>
      <c r="U32" s="224">
        <f>SUM(U19:U30)</f>
        <v>330559.79000000004</v>
      </c>
      <c r="V32" s="124"/>
      <c r="W32" s="233">
        <f>SUM(W19:W30)</f>
        <v>17747</v>
      </c>
      <c r="X32" s="233">
        <f>SUM(X19:X30)</f>
        <v>330566.75000000006</v>
      </c>
      <c r="Y32" s="125"/>
      <c r="Z32" s="225">
        <f>SUM(Z19:Z30)</f>
        <v>-1</v>
      </c>
      <c r="AA32" s="225">
        <f>SUM(AA19:AA30)</f>
        <v>-6.9599999999991269</v>
      </c>
    </row>
    <row r="33" spans="1:27" s="5" customFormat="1" ht="9.6" customHeight="1" thickTop="1" x14ac:dyDescent="0.25">
      <c r="A33" s="123"/>
      <c r="B33" s="100"/>
      <c r="C33" s="257"/>
      <c r="D33" s="111"/>
      <c r="E33" s="114"/>
      <c r="F33" s="101"/>
      <c r="G33" s="114"/>
      <c r="H33" s="101"/>
      <c r="I33" s="114"/>
      <c r="J33" s="101"/>
      <c r="K33" s="114"/>
      <c r="L33" s="102"/>
      <c r="M33" s="111"/>
      <c r="N33" s="114"/>
      <c r="O33" s="101"/>
      <c r="P33" s="111"/>
      <c r="Q33" s="114"/>
      <c r="R33" s="257"/>
      <c r="S33" s="111"/>
      <c r="T33" s="100"/>
      <c r="U33" s="102"/>
      <c r="V33" s="97"/>
      <c r="W33" s="121"/>
      <c r="X33" s="104"/>
      <c r="Y33" s="120"/>
      <c r="Z33" s="103"/>
      <c r="AA33" s="104"/>
    </row>
    <row r="34" spans="1:27" s="198" customFormat="1" ht="14.4" x14ac:dyDescent="0.25">
      <c r="A34" s="42">
        <v>43466</v>
      </c>
      <c r="B34" s="136">
        <v>1593</v>
      </c>
      <c r="C34" s="258">
        <v>14182.12</v>
      </c>
      <c r="D34" s="98"/>
      <c r="E34" s="107">
        <v>31</v>
      </c>
      <c r="F34" s="108">
        <v>1142.97</v>
      </c>
      <c r="G34" s="107">
        <v>28</v>
      </c>
      <c r="H34" s="108">
        <v>9501.19</v>
      </c>
      <c r="I34" s="107">
        <v>3</v>
      </c>
      <c r="J34" s="108">
        <v>5149.88</v>
      </c>
      <c r="K34" s="105">
        <f t="shared" ref="K34" si="63">SUM(E34+G34+I34)</f>
        <v>62</v>
      </c>
      <c r="L34" s="109">
        <f t="shared" ref="L34" si="64">SUM(F34+H34+J34)</f>
        <v>15794.04</v>
      </c>
      <c r="M34" s="98"/>
      <c r="N34" s="105">
        <v>0</v>
      </c>
      <c r="O34" s="258">
        <v>0</v>
      </c>
      <c r="P34" s="268"/>
      <c r="Q34" s="432">
        <v>0</v>
      </c>
      <c r="R34" s="432">
        <v>0</v>
      </c>
      <c r="S34" s="98"/>
      <c r="T34" s="279">
        <f t="shared" ref="T34:T45" si="65">SUM(B34+K34+N34+Q34)</f>
        <v>1655</v>
      </c>
      <c r="U34" s="190">
        <f t="shared" ref="U34:U45" si="66">SUM(C34+L34+O34+R34)</f>
        <v>29976.160000000003</v>
      </c>
      <c r="V34" s="99"/>
      <c r="W34" s="281">
        <v>1656</v>
      </c>
      <c r="X34" s="281">
        <v>30092.440000000002</v>
      </c>
      <c r="Y34" s="120"/>
      <c r="Z34" s="110">
        <f t="shared" ref="Z34" si="67">SUM(T34-W34)</f>
        <v>-1</v>
      </c>
      <c r="AA34" s="110">
        <f t="shared" ref="AA34" si="68">SUM(U34-X34)</f>
        <v>-116.27999999999884</v>
      </c>
    </row>
    <row r="35" spans="1:27" s="198" customFormat="1" ht="14.4" x14ac:dyDescent="0.25">
      <c r="A35" s="42">
        <v>43497</v>
      </c>
      <c r="B35" s="136">
        <v>1248</v>
      </c>
      <c r="C35" s="258">
        <v>11000.85</v>
      </c>
      <c r="D35" s="98"/>
      <c r="E35" s="107">
        <v>23</v>
      </c>
      <c r="F35" s="108">
        <v>736.8</v>
      </c>
      <c r="G35" s="107">
        <v>20</v>
      </c>
      <c r="H35" s="108">
        <v>5215.29</v>
      </c>
      <c r="I35" s="107">
        <v>3</v>
      </c>
      <c r="J35" s="108">
        <v>18792.78</v>
      </c>
      <c r="K35" s="105">
        <f t="shared" ref="K35" si="69">SUM(E35+G35+I35)</f>
        <v>46</v>
      </c>
      <c r="L35" s="109">
        <f t="shared" ref="L35" si="70">SUM(F35+H35+J35)</f>
        <v>24744.87</v>
      </c>
      <c r="M35" s="98"/>
      <c r="N35" s="105">
        <v>0</v>
      </c>
      <c r="O35" s="258">
        <v>0</v>
      </c>
      <c r="P35" s="268"/>
      <c r="Q35" s="432">
        <v>0</v>
      </c>
      <c r="R35" s="432">
        <v>0</v>
      </c>
      <c r="S35" s="98"/>
      <c r="T35" s="279">
        <f t="shared" si="65"/>
        <v>1294</v>
      </c>
      <c r="U35" s="190">
        <f t="shared" si="66"/>
        <v>35745.72</v>
      </c>
      <c r="V35" s="99"/>
      <c r="W35" s="281">
        <v>1295</v>
      </c>
      <c r="X35" s="281">
        <v>35795.760000000002</v>
      </c>
      <c r="Y35" s="120"/>
      <c r="Z35" s="110">
        <f t="shared" ref="Z35" si="71">SUM(T35-W35)</f>
        <v>-1</v>
      </c>
      <c r="AA35" s="110">
        <f t="shared" ref="AA35" si="72">SUM(U35-X35)</f>
        <v>-50.040000000000873</v>
      </c>
    </row>
    <row r="36" spans="1:27" s="198" customFormat="1" ht="14.4" x14ac:dyDescent="0.25">
      <c r="A36" s="42">
        <v>43525</v>
      </c>
      <c r="B36" s="136">
        <v>1223</v>
      </c>
      <c r="C36" s="258">
        <v>11020.24</v>
      </c>
      <c r="D36" s="98"/>
      <c r="E36" s="107">
        <v>15</v>
      </c>
      <c r="F36" s="108">
        <v>414.85</v>
      </c>
      <c r="G36" s="107">
        <v>14</v>
      </c>
      <c r="H36" s="108">
        <v>2642.1</v>
      </c>
      <c r="I36" s="107">
        <v>0</v>
      </c>
      <c r="J36" s="108">
        <v>0</v>
      </c>
      <c r="K36" s="105">
        <f t="shared" ref="K36" si="73">SUM(E36+G36+I36)</f>
        <v>29</v>
      </c>
      <c r="L36" s="109">
        <f t="shared" ref="L36" si="74">SUM(F36+H36+J36)</f>
        <v>3056.95</v>
      </c>
      <c r="M36" s="98"/>
      <c r="N36" s="105">
        <v>1</v>
      </c>
      <c r="O36" s="258">
        <v>12996</v>
      </c>
      <c r="P36" s="268"/>
      <c r="Q36" s="432">
        <v>0</v>
      </c>
      <c r="R36" s="432">
        <v>0</v>
      </c>
      <c r="S36" s="98"/>
      <c r="T36" s="279">
        <f t="shared" si="65"/>
        <v>1253</v>
      </c>
      <c r="U36" s="190">
        <f t="shared" si="66"/>
        <v>27073.19</v>
      </c>
      <c r="V36" s="99"/>
      <c r="W36" s="281">
        <v>1255</v>
      </c>
      <c r="X36" s="281">
        <v>27167</v>
      </c>
      <c r="Y36" s="120"/>
      <c r="Z36" s="110">
        <f t="shared" ref="Z36" si="75">SUM(T36-W36)</f>
        <v>-2</v>
      </c>
      <c r="AA36" s="110">
        <f t="shared" ref="AA36" si="76">SUM(U36-X36)</f>
        <v>-93.81000000000131</v>
      </c>
    </row>
    <row r="37" spans="1:27" s="266" customFormat="1" ht="14.4" x14ac:dyDescent="0.25">
      <c r="A37" s="267">
        <v>43556</v>
      </c>
      <c r="B37" s="278">
        <v>1218</v>
      </c>
      <c r="C37" s="271">
        <v>10996.72</v>
      </c>
      <c r="D37" s="268"/>
      <c r="E37" s="272">
        <v>23</v>
      </c>
      <c r="F37" s="273">
        <v>825.23</v>
      </c>
      <c r="G37" s="272">
        <v>17</v>
      </c>
      <c r="H37" s="273">
        <v>6333.98</v>
      </c>
      <c r="I37" s="272">
        <v>3</v>
      </c>
      <c r="J37" s="273">
        <v>5644.96</v>
      </c>
      <c r="K37" s="270">
        <f t="shared" ref="K37" si="77">SUM(E37+G37+I37)</f>
        <v>43</v>
      </c>
      <c r="L37" s="274">
        <f t="shared" ref="L37" si="78">SUM(F37+H37+J37)</f>
        <v>12804.169999999998</v>
      </c>
      <c r="M37" s="268"/>
      <c r="N37" s="270">
        <v>0</v>
      </c>
      <c r="O37" s="271">
        <v>0</v>
      </c>
      <c r="P37" s="268"/>
      <c r="Q37" s="432">
        <v>0</v>
      </c>
      <c r="R37" s="432">
        <v>0</v>
      </c>
      <c r="S37" s="268"/>
      <c r="T37" s="279">
        <f t="shared" si="65"/>
        <v>1261</v>
      </c>
      <c r="U37" s="190">
        <f t="shared" si="66"/>
        <v>23800.89</v>
      </c>
      <c r="V37" s="269"/>
      <c r="W37" s="277">
        <v>1261</v>
      </c>
      <c r="X37" s="277">
        <v>23800.89</v>
      </c>
      <c r="Y37" s="276"/>
      <c r="Z37" s="275">
        <f t="shared" ref="Z37" si="79">SUM(T37-W37)</f>
        <v>0</v>
      </c>
      <c r="AA37" s="275">
        <f t="shared" ref="AA37" si="80">SUM(U37-X37)</f>
        <v>0</v>
      </c>
    </row>
    <row r="38" spans="1:27" s="266" customFormat="1" ht="14.4" x14ac:dyDescent="0.25">
      <c r="A38" s="267">
        <v>43586</v>
      </c>
      <c r="B38" s="278">
        <v>1122</v>
      </c>
      <c r="C38" s="271">
        <v>10059.44</v>
      </c>
      <c r="D38" s="268"/>
      <c r="E38" s="272">
        <v>28</v>
      </c>
      <c r="F38" s="273">
        <v>1060.68</v>
      </c>
      <c r="G38" s="272">
        <v>10</v>
      </c>
      <c r="H38" s="273">
        <v>5766.01</v>
      </c>
      <c r="I38" s="272">
        <v>2</v>
      </c>
      <c r="J38" s="273">
        <v>6667.2</v>
      </c>
      <c r="K38" s="270">
        <f t="shared" ref="K38" si="81">SUM(E38+G38+I38)</f>
        <v>40</v>
      </c>
      <c r="L38" s="274">
        <f t="shared" ref="L38" si="82">SUM(F38+H38+J38)</f>
        <v>13493.89</v>
      </c>
      <c r="M38" s="268"/>
      <c r="N38" s="270">
        <v>0</v>
      </c>
      <c r="O38" s="271">
        <v>0</v>
      </c>
      <c r="P38" s="268"/>
      <c r="Q38" s="432">
        <v>0</v>
      </c>
      <c r="R38" s="432">
        <v>0</v>
      </c>
      <c r="S38" s="268"/>
      <c r="T38" s="279">
        <f t="shared" si="65"/>
        <v>1162</v>
      </c>
      <c r="U38" s="190">
        <f t="shared" si="66"/>
        <v>23553.33</v>
      </c>
      <c r="V38" s="269"/>
      <c r="W38" s="277">
        <v>1166</v>
      </c>
      <c r="X38" s="277">
        <v>23645.440000000002</v>
      </c>
      <c r="Y38" s="276"/>
      <c r="Z38" s="275">
        <f t="shared" ref="Z38" si="83">SUM(T38-W38)</f>
        <v>-4</v>
      </c>
      <c r="AA38" s="275">
        <f t="shared" ref="AA38" si="84">SUM(U38-X38)</f>
        <v>-92.110000000000582</v>
      </c>
    </row>
    <row r="39" spans="1:27" s="266" customFormat="1" ht="14.4" x14ac:dyDescent="0.25">
      <c r="A39" s="267">
        <v>43617</v>
      </c>
      <c r="B39" s="278">
        <v>1121</v>
      </c>
      <c r="C39" s="271">
        <v>10370.43</v>
      </c>
      <c r="D39" s="268"/>
      <c r="E39" s="272">
        <v>30</v>
      </c>
      <c r="F39" s="273">
        <v>1160.27</v>
      </c>
      <c r="G39" s="272">
        <v>12</v>
      </c>
      <c r="H39" s="273">
        <v>4436</v>
      </c>
      <c r="I39" s="272">
        <v>4</v>
      </c>
      <c r="J39" s="273">
        <v>35122.959999999999</v>
      </c>
      <c r="K39" s="270">
        <f t="shared" ref="K39" si="85">SUM(E39+G39+I39)</f>
        <v>46</v>
      </c>
      <c r="L39" s="274">
        <f t="shared" ref="L39" si="86">SUM(F39+H39+J39)</f>
        <v>40719.229999999996</v>
      </c>
      <c r="M39" s="268"/>
      <c r="N39" s="270">
        <v>1</v>
      </c>
      <c r="O39" s="271">
        <v>9991.7999999999993</v>
      </c>
      <c r="P39" s="268"/>
      <c r="Q39" s="432">
        <v>0</v>
      </c>
      <c r="R39" s="432">
        <v>0</v>
      </c>
      <c r="S39" s="268"/>
      <c r="T39" s="279">
        <f t="shared" si="65"/>
        <v>1168</v>
      </c>
      <c r="U39" s="190">
        <f t="shared" si="66"/>
        <v>61081.459999999992</v>
      </c>
      <c r="V39" s="269"/>
      <c r="W39" s="277">
        <v>1169</v>
      </c>
      <c r="X39" s="277">
        <v>61086.58</v>
      </c>
      <c r="Y39" s="276"/>
      <c r="Z39" s="275">
        <f t="shared" ref="Z39" si="87">SUM(T39-W39)</f>
        <v>-1</v>
      </c>
      <c r="AA39" s="275">
        <f t="shared" ref="AA39" si="88">SUM(U39-X39)</f>
        <v>-5.1200000000098953</v>
      </c>
    </row>
    <row r="40" spans="1:27" s="266" customFormat="1" ht="14.4" x14ac:dyDescent="0.25">
      <c r="A40" s="267">
        <v>43647</v>
      </c>
      <c r="B40" s="278">
        <v>1243</v>
      </c>
      <c r="C40" s="271">
        <v>11196.23</v>
      </c>
      <c r="D40" s="268"/>
      <c r="E40" s="272">
        <v>37</v>
      </c>
      <c r="F40" s="273">
        <v>1460.97</v>
      </c>
      <c r="G40" s="272">
        <v>13</v>
      </c>
      <c r="H40" s="273">
        <v>3363.87</v>
      </c>
      <c r="I40" s="272">
        <v>5</v>
      </c>
      <c r="J40" s="273">
        <v>21477.41</v>
      </c>
      <c r="K40" s="270">
        <f t="shared" ref="K40" si="89">SUM(E40+G40+I40)</f>
        <v>55</v>
      </c>
      <c r="L40" s="274">
        <f t="shared" ref="L40" si="90">SUM(F40+H40+J40)</f>
        <v>26302.25</v>
      </c>
      <c r="M40" s="268"/>
      <c r="N40" s="270">
        <v>0</v>
      </c>
      <c r="O40" s="271">
        <v>0</v>
      </c>
      <c r="P40" s="268"/>
      <c r="Q40" s="432">
        <v>0</v>
      </c>
      <c r="R40" s="432">
        <v>0</v>
      </c>
      <c r="S40" s="268"/>
      <c r="T40" s="279">
        <f t="shared" si="65"/>
        <v>1298</v>
      </c>
      <c r="U40" s="190">
        <f t="shared" si="66"/>
        <v>37498.479999999996</v>
      </c>
      <c r="V40" s="269"/>
      <c r="W40" s="277">
        <v>1304</v>
      </c>
      <c r="X40" s="277">
        <v>37553.300000000003</v>
      </c>
      <c r="Y40" s="276"/>
      <c r="Z40" s="275">
        <f t="shared" ref="Z40" si="91">SUM(T40-W40)</f>
        <v>-6</v>
      </c>
      <c r="AA40" s="275">
        <f t="shared" ref="AA40" si="92">SUM(U40-X40)</f>
        <v>-54.820000000006985</v>
      </c>
    </row>
    <row r="41" spans="1:27" s="266" customFormat="1" ht="14.4" x14ac:dyDescent="0.25">
      <c r="A41" s="267">
        <v>43678</v>
      </c>
      <c r="B41" s="278">
        <v>1521</v>
      </c>
      <c r="C41" s="271">
        <v>13511.76</v>
      </c>
      <c r="D41" s="268"/>
      <c r="E41" s="272">
        <v>33</v>
      </c>
      <c r="F41" s="273">
        <v>1026.6300000000001</v>
      </c>
      <c r="G41" s="272">
        <v>11</v>
      </c>
      <c r="H41" s="273">
        <v>3435.22</v>
      </c>
      <c r="I41" s="272">
        <v>0</v>
      </c>
      <c r="J41" s="273">
        <v>0</v>
      </c>
      <c r="K41" s="270">
        <f t="shared" ref="K41" si="93">SUM(E41+G41+I41)</f>
        <v>44</v>
      </c>
      <c r="L41" s="274">
        <f t="shared" ref="L41" si="94">SUM(F41+H41+J41)</f>
        <v>4461.8500000000004</v>
      </c>
      <c r="M41" s="268"/>
      <c r="N41" s="270">
        <v>1</v>
      </c>
      <c r="O41" s="271">
        <v>8997.75</v>
      </c>
      <c r="P41" s="268"/>
      <c r="Q41" s="432">
        <v>0</v>
      </c>
      <c r="R41" s="432">
        <v>0</v>
      </c>
      <c r="S41" s="268"/>
      <c r="T41" s="279">
        <f t="shared" si="65"/>
        <v>1566</v>
      </c>
      <c r="U41" s="190">
        <f t="shared" si="66"/>
        <v>26971.360000000001</v>
      </c>
      <c r="V41" s="269"/>
      <c r="W41" s="277">
        <v>1570</v>
      </c>
      <c r="X41" s="277">
        <v>26991.800000000003</v>
      </c>
      <c r="Y41" s="276"/>
      <c r="Z41" s="275">
        <f t="shared" ref="Z41" si="95">SUM(T41-W41)</f>
        <v>-4</v>
      </c>
      <c r="AA41" s="275">
        <f t="shared" ref="AA41" si="96">SUM(U41-X41)</f>
        <v>-20.440000000002328</v>
      </c>
    </row>
    <row r="42" spans="1:27" s="266" customFormat="1" ht="14.4" x14ac:dyDescent="0.25">
      <c r="A42" s="267">
        <v>43709</v>
      </c>
      <c r="B42" s="278">
        <v>1261</v>
      </c>
      <c r="C42" s="271">
        <v>11472.46</v>
      </c>
      <c r="D42" s="268"/>
      <c r="E42" s="272">
        <v>22</v>
      </c>
      <c r="F42" s="273">
        <v>682.68</v>
      </c>
      <c r="G42" s="272">
        <v>20</v>
      </c>
      <c r="H42" s="273">
        <v>10230.030000000001</v>
      </c>
      <c r="I42" s="272">
        <v>5</v>
      </c>
      <c r="J42" s="273">
        <v>16487.580000000002</v>
      </c>
      <c r="K42" s="270">
        <f t="shared" ref="K42" si="97">SUM(E42+G42+I42)</f>
        <v>47</v>
      </c>
      <c r="L42" s="274">
        <f t="shared" ref="L42" si="98">SUM(F42+H42+J42)</f>
        <v>27400.29</v>
      </c>
      <c r="M42" s="268"/>
      <c r="N42" s="270">
        <v>1</v>
      </c>
      <c r="O42" s="271">
        <v>15163.2</v>
      </c>
      <c r="P42" s="268"/>
      <c r="Q42" s="432">
        <v>0</v>
      </c>
      <c r="R42" s="432">
        <v>0</v>
      </c>
      <c r="S42" s="268"/>
      <c r="T42" s="279">
        <f t="shared" si="65"/>
        <v>1309</v>
      </c>
      <c r="U42" s="190">
        <f t="shared" si="66"/>
        <v>54035.95</v>
      </c>
      <c r="V42" s="269"/>
      <c r="W42" s="277">
        <v>1310</v>
      </c>
      <c r="X42" s="277">
        <v>54052.540000000008</v>
      </c>
      <c r="Y42" s="276"/>
      <c r="Z42" s="275">
        <f t="shared" ref="Z42" si="99">SUM(T42-W42)</f>
        <v>-1</v>
      </c>
      <c r="AA42" s="275">
        <f t="shared" ref="AA42" si="100">SUM(U42-X42)</f>
        <v>-16.590000000011059</v>
      </c>
    </row>
    <row r="43" spans="1:27" s="266" customFormat="1" ht="14.4" x14ac:dyDescent="0.25">
      <c r="A43" s="267">
        <v>43739</v>
      </c>
      <c r="B43" s="278">
        <v>1247</v>
      </c>
      <c r="C43" s="271">
        <v>11308.46</v>
      </c>
      <c r="D43" s="268"/>
      <c r="E43" s="272">
        <v>28</v>
      </c>
      <c r="F43" s="273">
        <v>787.86</v>
      </c>
      <c r="G43" s="272">
        <v>27</v>
      </c>
      <c r="H43" s="273">
        <v>14523.94</v>
      </c>
      <c r="I43" s="272">
        <v>6</v>
      </c>
      <c r="J43" s="273">
        <v>9539.25</v>
      </c>
      <c r="K43" s="270">
        <f t="shared" ref="K43" si="101">SUM(E43+G43+I43)</f>
        <v>61</v>
      </c>
      <c r="L43" s="274">
        <f t="shared" ref="L43" si="102">SUM(F43+H43+J43)</f>
        <v>24851.050000000003</v>
      </c>
      <c r="M43" s="268"/>
      <c r="N43" s="270">
        <v>0</v>
      </c>
      <c r="O43" s="271">
        <v>0</v>
      </c>
      <c r="P43" s="268"/>
      <c r="Q43" s="432">
        <v>0</v>
      </c>
      <c r="R43" s="432">
        <v>0</v>
      </c>
      <c r="S43" s="268"/>
      <c r="T43" s="279">
        <f t="shared" si="65"/>
        <v>1308</v>
      </c>
      <c r="U43" s="190">
        <f t="shared" si="66"/>
        <v>36159.51</v>
      </c>
      <c r="V43" s="269"/>
      <c r="W43" s="277">
        <v>1320</v>
      </c>
      <c r="X43" s="277">
        <v>36258.870000000003</v>
      </c>
      <c r="Y43" s="276"/>
      <c r="Z43" s="275">
        <f t="shared" ref="Z43" si="103">SUM(T43-W43)</f>
        <v>-12</v>
      </c>
      <c r="AA43" s="275">
        <f t="shared" ref="AA43" si="104">SUM(U43-X43)</f>
        <v>-99.360000000000582</v>
      </c>
    </row>
    <row r="44" spans="1:27" s="266" customFormat="1" ht="14.4" x14ac:dyDescent="0.25">
      <c r="A44" s="423">
        <v>43770</v>
      </c>
      <c r="B44" s="278">
        <v>1505</v>
      </c>
      <c r="C44" s="271">
        <v>14213.47</v>
      </c>
      <c r="D44" s="268"/>
      <c r="E44" s="272">
        <v>36</v>
      </c>
      <c r="F44" s="273">
        <v>880.16</v>
      </c>
      <c r="G44" s="272">
        <v>26</v>
      </c>
      <c r="H44" s="273">
        <v>7360.55</v>
      </c>
      <c r="I44" s="272">
        <v>3</v>
      </c>
      <c r="J44" s="273">
        <v>5508.32</v>
      </c>
      <c r="K44" s="270">
        <f t="shared" ref="K44" si="105">SUM(E44+G44+I44)</f>
        <v>65</v>
      </c>
      <c r="L44" s="274">
        <f t="shared" ref="L44" si="106">SUM(F44+H44+J44)</f>
        <v>13749.03</v>
      </c>
      <c r="M44" s="268"/>
      <c r="N44" s="270">
        <v>0</v>
      </c>
      <c r="O44" s="271">
        <v>0</v>
      </c>
      <c r="P44" s="268"/>
      <c r="Q44" s="432">
        <v>0</v>
      </c>
      <c r="R44" s="432">
        <v>0</v>
      </c>
      <c r="S44" s="268"/>
      <c r="T44" s="279">
        <f t="shared" si="65"/>
        <v>1570</v>
      </c>
      <c r="U44" s="190">
        <f t="shared" si="66"/>
        <v>27962.5</v>
      </c>
      <c r="V44" s="269"/>
      <c r="W44" s="277">
        <v>1578</v>
      </c>
      <c r="X44" s="277">
        <v>28061.129999999997</v>
      </c>
      <c r="Y44" s="276"/>
      <c r="Z44" s="275">
        <f t="shared" ref="Z44" si="107">SUM(T44-W44)</f>
        <v>-8</v>
      </c>
      <c r="AA44" s="275">
        <f t="shared" ref="AA44" si="108">SUM(U44-X44)</f>
        <v>-98.629999999997381</v>
      </c>
    </row>
    <row r="45" spans="1:27" s="266" customFormat="1" ht="14.4" x14ac:dyDescent="0.25">
      <c r="A45" s="267">
        <v>43800</v>
      </c>
      <c r="B45" s="278">
        <v>1561</v>
      </c>
      <c r="C45" s="271">
        <v>14818.3</v>
      </c>
      <c r="D45" s="268"/>
      <c r="E45" s="272">
        <v>26</v>
      </c>
      <c r="F45" s="273">
        <v>944.06</v>
      </c>
      <c r="G45" s="272">
        <v>14</v>
      </c>
      <c r="H45" s="273">
        <v>6636.13</v>
      </c>
      <c r="I45" s="272">
        <v>6</v>
      </c>
      <c r="J45" s="273">
        <v>12773.51</v>
      </c>
      <c r="K45" s="270">
        <f t="shared" ref="K45" si="109">SUM(E45+G45+I45)</f>
        <v>46</v>
      </c>
      <c r="L45" s="274">
        <f t="shared" ref="L45" si="110">SUM(F45+H45+J45)</f>
        <v>20353.7</v>
      </c>
      <c r="M45" s="268"/>
      <c r="N45" s="270">
        <v>3</v>
      </c>
      <c r="O45" s="271">
        <v>30801.38</v>
      </c>
      <c r="P45" s="268"/>
      <c r="Q45" s="432">
        <v>0</v>
      </c>
      <c r="R45" s="432">
        <v>0</v>
      </c>
      <c r="S45" s="268"/>
      <c r="T45" s="279">
        <f t="shared" si="65"/>
        <v>1610</v>
      </c>
      <c r="U45" s="190">
        <f t="shared" si="66"/>
        <v>65973.38</v>
      </c>
      <c r="V45" s="269"/>
      <c r="W45" s="277">
        <v>1619</v>
      </c>
      <c r="X45" s="277">
        <v>67226.38</v>
      </c>
      <c r="Y45" s="276"/>
      <c r="Z45" s="275">
        <f t="shared" ref="Z45" si="111">SUM(T45-W45)</f>
        <v>-9</v>
      </c>
      <c r="AA45" s="275">
        <f t="shared" ref="AA45" si="112">SUM(U45-X45)</f>
        <v>-1253</v>
      </c>
    </row>
    <row r="46" spans="1:27" s="198" customFormat="1" ht="5.4" customHeight="1" thickBot="1" x14ac:dyDescent="0.3">
      <c r="A46" s="123"/>
      <c r="B46" s="100"/>
      <c r="C46" s="257"/>
      <c r="D46" s="111"/>
      <c r="E46" s="114"/>
      <c r="F46" s="257"/>
      <c r="G46" s="114"/>
      <c r="H46" s="257"/>
      <c r="I46" s="114"/>
      <c r="J46" s="257"/>
      <c r="K46" s="114"/>
      <c r="L46" s="102"/>
      <c r="M46" s="111"/>
      <c r="N46" s="114"/>
      <c r="O46" s="257"/>
      <c r="P46" s="111"/>
      <c r="Q46" s="114"/>
      <c r="R46" s="257"/>
      <c r="S46" s="111"/>
      <c r="T46" s="100"/>
      <c r="U46" s="102"/>
      <c r="V46" s="97"/>
      <c r="W46" s="121"/>
      <c r="X46" s="104"/>
      <c r="Y46" s="120"/>
      <c r="Z46" s="103"/>
      <c r="AA46" s="104"/>
    </row>
    <row r="47" spans="1:27" s="5" customFormat="1" ht="15" thickTop="1" thickBot="1" x14ac:dyDescent="0.3">
      <c r="A47" s="129" t="s">
        <v>341</v>
      </c>
      <c r="B47" s="259">
        <f>SUM(B34:B45)</f>
        <v>15863</v>
      </c>
      <c r="C47" s="280">
        <f>SUM(C34:C45)</f>
        <v>144150.47999999998</v>
      </c>
      <c r="D47" s="89"/>
      <c r="E47" s="280">
        <f t="shared" ref="E47:J47" si="113">SUM(E34:E45)</f>
        <v>332</v>
      </c>
      <c r="F47" s="280">
        <f t="shared" si="113"/>
        <v>11123.16</v>
      </c>
      <c r="G47" s="280">
        <f t="shared" si="113"/>
        <v>212</v>
      </c>
      <c r="H47" s="280">
        <f t="shared" si="113"/>
        <v>79444.310000000012</v>
      </c>
      <c r="I47" s="280">
        <f t="shared" si="113"/>
        <v>40</v>
      </c>
      <c r="J47" s="280">
        <f t="shared" si="113"/>
        <v>137163.85</v>
      </c>
      <c r="K47" s="280">
        <f>SUM(K34:K45)</f>
        <v>584</v>
      </c>
      <c r="L47" s="440">
        <f>SUM(L34:L45)</f>
        <v>227731.32000000004</v>
      </c>
      <c r="M47" s="89"/>
      <c r="N47" s="280">
        <f>SUM(N34:N45)</f>
        <v>7</v>
      </c>
      <c r="O47" s="280">
        <f>SUM(O34:O45)</f>
        <v>77950.13</v>
      </c>
      <c r="P47" s="89"/>
      <c r="Q47" s="440">
        <f>SUM(Q34:Q45)</f>
        <v>0</v>
      </c>
      <c r="R47" s="440">
        <f>SUM(R34:R45)</f>
        <v>0</v>
      </c>
      <c r="S47" s="89"/>
      <c r="T47" s="280">
        <f>SUM(T34:T45)</f>
        <v>16454</v>
      </c>
      <c r="U47" s="280">
        <f>SUM(U34:U45)</f>
        <v>449831.93</v>
      </c>
      <c r="V47" s="124"/>
      <c r="W47" s="280">
        <f>SUM(W34:W45)</f>
        <v>16503</v>
      </c>
      <c r="X47" s="280">
        <f>SUM(X34:X45)</f>
        <v>451732.13</v>
      </c>
      <c r="Y47" s="125"/>
      <c r="Z47" s="280">
        <f>SUM(Z34:Z45)</f>
        <v>-49</v>
      </c>
      <c r="AA47" s="280">
        <f>SUM(AA34:AA45)</f>
        <v>-1900.2000000000298</v>
      </c>
    </row>
    <row r="48" spans="1:27" s="5" customFormat="1" ht="9.6" customHeight="1" thickTop="1" x14ac:dyDescent="0.25">
      <c r="A48" s="123"/>
      <c r="B48" s="100"/>
      <c r="C48" s="257"/>
      <c r="D48" s="111"/>
      <c r="E48" s="114"/>
      <c r="F48" s="257"/>
      <c r="G48" s="114"/>
      <c r="H48" s="257"/>
      <c r="I48" s="114"/>
      <c r="J48" s="257"/>
      <c r="K48" s="114"/>
      <c r="L48" s="102"/>
      <c r="M48" s="111"/>
      <c r="N48" s="114"/>
      <c r="O48" s="257"/>
      <c r="P48" s="111"/>
      <c r="Q48" s="114"/>
      <c r="R48" s="257"/>
      <c r="S48" s="111"/>
      <c r="T48" s="100"/>
      <c r="U48" s="102"/>
      <c r="V48" s="97"/>
      <c r="W48" s="121"/>
      <c r="X48" s="104"/>
      <c r="Y48" s="120"/>
      <c r="Z48" s="103"/>
      <c r="AA48" s="104"/>
    </row>
    <row r="49" spans="1:29" s="266" customFormat="1" ht="14.4" x14ac:dyDescent="0.25">
      <c r="A49" s="267">
        <v>43831</v>
      </c>
      <c r="B49" s="278">
        <v>1735</v>
      </c>
      <c r="C49" s="271">
        <v>15650.26</v>
      </c>
      <c r="D49" s="268"/>
      <c r="E49" s="272">
        <v>44</v>
      </c>
      <c r="F49" s="273">
        <v>1056.29</v>
      </c>
      <c r="G49" s="272">
        <v>14</v>
      </c>
      <c r="H49" s="273">
        <v>4535.4399999999996</v>
      </c>
      <c r="I49" s="272">
        <v>1</v>
      </c>
      <c r="J49" s="273">
        <v>1415.88</v>
      </c>
      <c r="K49" s="270">
        <f t="shared" ref="K49" si="114">SUM(E49+G49+I49)</f>
        <v>59</v>
      </c>
      <c r="L49" s="274">
        <f t="shared" ref="L49" si="115">SUM(F49+H49+J49)</f>
        <v>7007.61</v>
      </c>
      <c r="M49" s="268"/>
      <c r="N49" s="270">
        <v>3</v>
      </c>
      <c r="O49" s="271">
        <v>24789.75</v>
      </c>
      <c r="P49" s="268"/>
      <c r="Q49" s="432">
        <v>0</v>
      </c>
      <c r="R49" s="432">
        <v>0</v>
      </c>
      <c r="S49" s="268"/>
      <c r="T49" s="279">
        <f t="shared" ref="T49:T54" si="116">SUM(B49+K49+N49+Q49)</f>
        <v>1797</v>
      </c>
      <c r="U49" s="190">
        <f t="shared" ref="U49:U54" si="117">SUM(C49+L49+O49+R49)</f>
        <v>47447.619999999995</v>
      </c>
      <c r="V49" s="269"/>
      <c r="W49" s="277">
        <v>1805</v>
      </c>
      <c r="X49" s="277">
        <v>47523.42</v>
      </c>
      <c r="Y49" s="276"/>
      <c r="Z49" s="275">
        <f t="shared" ref="Z49" si="118">SUM(T49-W49)</f>
        <v>-8</v>
      </c>
      <c r="AA49" s="275">
        <f t="shared" ref="AA49" si="119">SUM(U49-X49)</f>
        <v>-75.80000000000291</v>
      </c>
    </row>
    <row r="50" spans="1:29" s="266" customFormat="1" ht="14.4" x14ac:dyDescent="0.25">
      <c r="A50" s="267">
        <v>43862</v>
      </c>
      <c r="B50" s="278">
        <v>1403</v>
      </c>
      <c r="C50" s="271">
        <v>12722.62</v>
      </c>
      <c r="D50" s="268"/>
      <c r="E50" s="272">
        <v>19</v>
      </c>
      <c r="F50" s="273">
        <v>621.04999999999995</v>
      </c>
      <c r="G50" s="272">
        <v>14</v>
      </c>
      <c r="H50" s="273">
        <v>4289.58</v>
      </c>
      <c r="I50" s="272">
        <v>2</v>
      </c>
      <c r="J50" s="273">
        <v>9455.8700000000008</v>
      </c>
      <c r="K50" s="270">
        <f t="shared" ref="K50" si="120">SUM(E50+G50+I50)</f>
        <v>35</v>
      </c>
      <c r="L50" s="274">
        <f t="shared" ref="L50" si="121">SUM(F50+H50+J50)</f>
        <v>14366.5</v>
      </c>
      <c r="M50" s="268"/>
      <c r="N50" s="270">
        <v>0</v>
      </c>
      <c r="O50" s="271">
        <v>0</v>
      </c>
      <c r="P50" s="268"/>
      <c r="Q50" s="432">
        <v>0</v>
      </c>
      <c r="R50" s="432">
        <v>0</v>
      </c>
      <c r="S50" s="268"/>
      <c r="T50" s="279">
        <f t="shared" si="116"/>
        <v>1438</v>
      </c>
      <c r="U50" s="190">
        <f t="shared" si="117"/>
        <v>27089.120000000003</v>
      </c>
      <c r="V50" s="269"/>
      <c r="W50" s="277">
        <v>1444</v>
      </c>
      <c r="X50" s="277">
        <v>27140.05</v>
      </c>
      <c r="Y50" s="276"/>
      <c r="Z50" s="275">
        <f t="shared" ref="Z50" si="122">SUM(T50-W50)</f>
        <v>-6</v>
      </c>
      <c r="AA50" s="275">
        <f t="shared" ref="AA50" si="123">SUM(U50-X50)</f>
        <v>-50.929999999996653</v>
      </c>
    </row>
    <row r="51" spans="1:29" s="266" customFormat="1" ht="14.4" x14ac:dyDescent="0.25">
      <c r="A51" s="267">
        <v>43891</v>
      </c>
      <c r="B51" s="278">
        <v>1519</v>
      </c>
      <c r="C51" s="271">
        <v>13927.93</v>
      </c>
      <c r="D51" s="268"/>
      <c r="E51" s="272">
        <v>23</v>
      </c>
      <c r="F51" s="420">
        <v>973.69</v>
      </c>
      <c r="G51" s="272">
        <v>11</v>
      </c>
      <c r="H51" s="420">
        <v>3391.39</v>
      </c>
      <c r="I51" s="272">
        <v>1</v>
      </c>
      <c r="J51" s="420">
        <v>1361.88</v>
      </c>
      <c r="K51" s="270">
        <f t="shared" ref="K51:K53" si="124">SUM(E51+G51+I51)</f>
        <v>35</v>
      </c>
      <c r="L51" s="274">
        <f t="shared" ref="L51:L53" si="125">SUM(F51+H51+J51)</f>
        <v>5726.96</v>
      </c>
      <c r="M51" s="268"/>
      <c r="N51" s="270">
        <v>0</v>
      </c>
      <c r="O51" s="271">
        <v>0</v>
      </c>
      <c r="P51" s="268"/>
      <c r="Q51" s="432">
        <v>0</v>
      </c>
      <c r="R51" s="432">
        <v>0</v>
      </c>
      <c r="S51" s="268"/>
      <c r="T51" s="279">
        <f t="shared" si="116"/>
        <v>1554</v>
      </c>
      <c r="U51" s="190">
        <f t="shared" si="117"/>
        <v>19654.89</v>
      </c>
      <c r="V51" s="269"/>
      <c r="W51" s="277">
        <v>1567</v>
      </c>
      <c r="X51" s="277">
        <v>19752.419999999998</v>
      </c>
      <c r="Y51" s="276"/>
      <c r="Z51" s="275">
        <f t="shared" ref="Z51:Z53" si="126">SUM(T51-W51)</f>
        <v>-13</v>
      </c>
      <c r="AA51" s="275">
        <f t="shared" ref="AA51:AA53" si="127">SUM(U51-X51)</f>
        <v>-97.529999999998836</v>
      </c>
    </row>
    <row r="52" spans="1:29" s="266" customFormat="1" ht="14.4" x14ac:dyDescent="0.25">
      <c r="A52" s="267">
        <v>43922</v>
      </c>
      <c r="B52" s="278">
        <v>1092</v>
      </c>
      <c r="C52" s="271">
        <v>10126.23</v>
      </c>
      <c r="D52" s="268"/>
      <c r="E52" s="272">
        <v>26</v>
      </c>
      <c r="F52" s="420">
        <v>865.89</v>
      </c>
      <c r="G52" s="272">
        <v>11</v>
      </c>
      <c r="H52" s="420">
        <v>4286.83</v>
      </c>
      <c r="I52" s="272">
        <v>0</v>
      </c>
      <c r="J52" s="272">
        <v>0</v>
      </c>
      <c r="K52" s="270">
        <f t="shared" si="124"/>
        <v>37</v>
      </c>
      <c r="L52" s="274">
        <f t="shared" si="125"/>
        <v>5152.72</v>
      </c>
      <c r="M52" s="268"/>
      <c r="N52" s="270">
        <v>1</v>
      </c>
      <c r="O52" s="271">
        <v>14397.75</v>
      </c>
      <c r="P52" s="268"/>
      <c r="Q52" s="432">
        <v>0</v>
      </c>
      <c r="R52" s="432">
        <v>0</v>
      </c>
      <c r="S52" s="268"/>
      <c r="T52" s="279">
        <f t="shared" si="116"/>
        <v>1130</v>
      </c>
      <c r="U52" s="190">
        <f t="shared" si="117"/>
        <v>29676.7</v>
      </c>
      <c r="V52" s="269"/>
      <c r="W52" s="277">
        <v>1133</v>
      </c>
      <c r="X52" s="277">
        <v>32435.670000000002</v>
      </c>
      <c r="Y52" s="276"/>
      <c r="Z52" s="275">
        <f t="shared" si="126"/>
        <v>-3</v>
      </c>
      <c r="AA52" s="275">
        <f t="shared" si="127"/>
        <v>-2758.9700000000012</v>
      </c>
    </row>
    <row r="53" spans="1:29" s="266" customFormat="1" ht="14.4" x14ac:dyDescent="0.25">
      <c r="A53" s="267">
        <v>43952</v>
      </c>
      <c r="B53" s="278">
        <v>280</v>
      </c>
      <c r="C53" s="271">
        <v>2655.35</v>
      </c>
      <c r="D53" s="268"/>
      <c r="E53" s="272">
        <v>3</v>
      </c>
      <c r="F53" s="420">
        <v>102.76</v>
      </c>
      <c r="G53" s="272">
        <v>2</v>
      </c>
      <c r="H53" s="420">
        <v>505.2</v>
      </c>
      <c r="I53" s="272">
        <v>0</v>
      </c>
      <c r="J53" s="272">
        <v>0</v>
      </c>
      <c r="K53" s="270">
        <f t="shared" si="124"/>
        <v>5</v>
      </c>
      <c r="L53" s="274">
        <f t="shared" si="125"/>
        <v>607.96</v>
      </c>
      <c r="M53" s="268"/>
      <c r="N53" s="270">
        <v>1</v>
      </c>
      <c r="O53" s="271">
        <v>3030.3</v>
      </c>
      <c r="P53" s="268"/>
      <c r="Q53" s="432">
        <v>0</v>
      </c>
      <c r="R53" s="432">
        <v>0</v>
      </c>
      <c r="S53" s="268"/>
      <c r="T53" s="279">
        <f t="shared" si="116"/>
        <v>286</v>
      </c>
      <c r="U53" s="190">
        <f t="shared" si="117"/>
        <v>6293.6100000000006</v>
      </c>
      <c r="V53" s="269"/>
      <c r="W53" s="277">
        <v>302</v>
      </c>
      <c r="X53" s="277">
        <v>5962.18</v>
      </c>
      <c r="Y53" s="276"/>
      <c r="Z53" s="275">
        <f t="shared" si="126"/>
        <v>-16</v>
      </c>
      <c r="AA53" s="275">
        <f t="shared" si="127"/>
        <v>331.43000000000029</v>
      </c>
    </row>
    <row r="54" spans="1:29" s="266" customFormat="1" ht="14.4" x14ac:dyDescent="0.25">
      <c r="A54" s="267">
        <v>43983</v>
      </c>
      <c r="B54" s="278">
        <v>198</v>
      </c>
      <c r="C54" s="271">
        <v>1882.88</v>
      </c>
      <c r="D54" s="268"/>
      <c r="E54" s="272">
        <v>6</v>
      </c>
      <c r="F54" s="420">
        <v>106.58</v>
      </c>
      <c r="G54" s="272">
        <v>2</v>
      </c>
      <c r="H54" s="420">
        <v>344.46</v>
      </c>
      <c r="I54" s="272">
        <v>0</v>
      </c>
      <c r="J54" s="272">
        <v>0</v>
      </c>
      <c r="K54" s="270">
        <f t="shared" ref="K54" si="128">SUM(E54+G54+I54)</f>
        <v>8</v>
      </c>
      <c r="L54" s="274">
        <f t="shared" ref="L54" si="129">SUM(F54+H54+J54)</f>
        <v>451.03999999999996</v>
      </c>
      <c r="M54" s="268"/>
      <c r="N54" s="270">
        <v>0</v>
      </c>
      <c r="O54" s="271">
        <v>0</v>
      </c>
      <c r="P54" s="268"/>
      <c r="Q54" s="432">
        <v>0</v>
      </c>
      <c r="R54" s="432">
        <v>0</v>
      </c>
      <c r="S54" s="268"/>
      <c r="T54" s="279">
        <f t="shared" si="116"/>
        <v>206</v>
      </c>
      <c r="U54" s="190">
        <f t="shared" si="117"/>
        <v>2333.92</v>
      </c>
      <c r="V54" s="269"/>
      <c r="W54" s="277">
        <v>215</v>
      </c>
      <c r="X54" s="277">
        <v>2612.1400000000003</v>
      </c>
      <c r="Y54" s="276"/>
      <c r="Z54" s="275">
        <f t="shared" ref="Z54" si="130">SUM(T54-W54)</f>
        <v>-9</v>
      </c>
      <c r="AA54" s="275">
        <f t="shared" ref="AA54" si="131">SUM(U54-X54)</f>
        <v>-278.22000000000025</v>
      </c>
    </row>
    <row r="55" spans="1:29" s="425" customFormat="1" ht="14.4" x14ac:dyDescent="0.25">
      <c r="A55" s="267">
        <v>44013</v>
      </c>
      <c r="B55" s="439">
        <v>105</v>
      </c>
      <c r="C55" s="433">
        <v>1066.83</v>
      </c>
      <c r="D55" s="430"/>
      <c r="E55" s="434">
        <v>2</v>
      </c>
      <c r="F55" s="420">
        <v>79.569999999999993</v>
      </c>
      <c r="G55" s="434">
        <v>3</v>
      </c>
      <c r="H55" s="420">
        <v>394.2</v>
      </c>
      <c r="I55" s="434">
        <v>0</v>
      </c>
      <c r="J55" s="434">
        <v>0</v>
      </c>
      <c r="K55" s="432">
        <f t="shared" ref="K55" si="132">SUM(E55+G55+I55)</f>
        <v>5</v>
      </c>
      <c r="L55" s="436">
        <f t="shared" ref="L55" si="133">SUM(F55+H55+J55)</f>
        <v>473.77</v>
      </c>
      <c r="M55" s="430"/>
      <c r="N55" s="432">
        <v>0</v>
      </c>
      <c r="O55" s="433">
        <v>0</v>
      </c>
      <c r="P55" s="430"/>
      <c r="Q55" s="432">
        <v>0</v>
      </c>
      <c r="R55" s="432">
        <v>0</v>
      </c>
      <c r="S55" s="430"/>
      <c r="T55" s="454">
        <f t="shared" ref="T55" si="134">SUM(B55+K55+N55+Q55)</f>
        <v>110</v>
      </c>
      <c r="U55" s="444">
        <f t="shared" ref="U55" si="135">SUM(C55+L55+O55+R55)</f>
        <v>1540.6</v>
      </c>
      <c r="V55" s="431"/>
      <c r="W55" s="453">
        <v>153</v>
      </c>
      <c r="X55" s="453">
        <v>1978.32</v>
      </c>
      <c r="Y55" s="438"/>
      <c r="Z55" s="437">
        <f t="shared" ref="Z55" si="136">SUM(T55-W55)</f>
        <v>-43</v>
      </c>
      <c r="AA55" s="437">
        <f t="shared" ref="AA55" si="137">SUM(U55-X55)</f>
        <v>-437.72</v>
      </c>
    </row>
    <row r="56" spans="1:29" s="425" customFormat="1" ht="14.4" x14ac:dyDescent="0.25">
      <c r="A56" s="267">
        <v>44044</v>
      </c>
      <c r="B56" s="439">
        <v>30</v>
      </c>
      <c r="C56" s="433">
        <v>296.5</v>
      </c>
      <c r="D56" s="430"/>
      <c r="E56" s="434">
        <v>0</v>
      </c>
      <c r="F56" s="420">
        <v>0</v>
      </c>
      <c r="G56" s="434">
        <v>0</v>
      </c>
      <c r="H56" s="420">
        <v>0</v>
      </c>
      <c r="I56" s="434">
        <v>0</v>
      </c>
      <c r="J56" s="434">
        <v>0</v>
      </c>
      <c r="K56" s="432">
        <f t="shared" ref="K56" si="138">SUM(E56+G56+I56)</f>
        <v>0</v>
      </c>
      <c r="L56" s="436">
        <f t="shared" ref="L56" si="139">SUM(F56+H56+J56)</f>
        <v>0</v>
      </c>
      <c r="M56" s="430"/>
      <c r="N56" s="432">
        <v>0</v>
      </c>
      <c r="O56" s="433">
        <v>0</v>
      </c>
      <c r="P56" s="430"/>
      <c r="Q56" s="432">
        <v>0</v>
      </c>
      <c r="R56" s="432">
        <v>0</v>
      </c>
      <c r="S56" s="430"/>
      <c r="T56" s="454">
        <f t="shared" ref="T56" si="140">SUM(B56+K56+N56+Q56)</f>
        <v>30</v>
      </c>
      <c r="U56" s="444">
        <f t="shared" ref="U56" si="141">SUM(C56+L56+O56+R56)</f>
        <v>296.5</v>
      </c>
      <c r="V56" s="431"/>
      <c r="W56" s="453">
        <v>0</v>
      </c>
      <c r="X56" s="453">
        <v>0</v>
      </c>
      <c r="Y56" s="438"/>
      <c r="Z56" s="437">
        <f t="shared" ref="Z56" si="142">SUM(T56-W56)</f>
        <v>30</v>
      </c>
      <c r="AA56" s="437">
        <f t="shared" ref="AA56" si="143">SUM(U56-X56)</f>
        <v>296.5</v>
      </c>
    </row>
    <row r="57" spans="1:29" s="266" customFormat="1" ht="5.4" customHeight="1" thickBot="1" x14ac:dyDescent="0.3">
      <c r="A57" s="123"/>
      <c r="B57" s="100"/>
      <c r="C57" s="257"/>
      <c r="D57" s="111"/>
      <c r="E57" s="114"/>
      <c r="F57" s="257"/>
      <c r="G57" s="114"/>
      <c r="H57" s="257"/>
      <c r="I57" s="114"/>
      <c r="J57" s="257"/>
      <c r="K57" s="114"/>
      <c r="L57" s="102"/>
      <c r="M57" s="111"/>
      <c r="N57" s="114"/>
      <c r="O57" s="257"/>
      <c r="P57" s="111"/>
      <c r="Q57" s="114"/>
      <c r="R57" s="257"/>
      <c r="S57" s="111"/>
      <c r="T57" s="100"/>
      <c r="U57" s="102"/>
      <c r="V57" s="97"/>
      <c r="W57" s="121"/>
      <c r="X57" s="104"/>
      <c r="Y57" s="276"/>
      <c r="Z57" s="103"/>
      <c r="AA57" s="104"/>
    </row>
    <row r="58" spans="1:29" s="5" customFormat="1" ht="15" thickTop="1" thickBot="1" x14ac:dyDescent="0.3">
      <c r="A58" s="129" t="s">
        <v>342</v>
      </c>
      <c r="B58" s="280">
        <f>SUM(B49:B56)</f>
        <v>6362</v>
      </c>
      <c r="C58" s="440">
        <f>SUM(C49:C56)</f>
        <v>58328.599999999991</v>
      </c>
      <c r="D58" s="89"/>
      <c r="E58" s="440">
        <f t="shared" ref="E58:L58" si="144">SUM(E49:E56)</f>
        <v>123</v>
      </c>
      <c r="F58" s="440">
        <f t="shared" si="144"/>
        <v>3805.83</v>
      </c>
      <c r="G58" s="440">
        <f t="shared" si="144"/>
        <v>57</v>
      </c>
      <c r="H58" s="440">
        <f t="shared" si="144"/>
        <v>17747.099999999999</v>
      </c>
      <c r="I58" s="440">
        <f t="shared" si="144"/>
        <v>4</v>
      </c>
      <c r="J58" s="440">
        <f t="shared" si="144"/>
        <v>12233.630000000001</v>
      </c>
      <c r="K58" s="440">
        <f t="shared" si="144"/>
        <v>184</v>
      </c>
      <c r="L58" s="440">
        <f t="shared" si="144"/>
        <v>33786.559999999998</v>
      </c>
      <c r="M58" s="89"/>
      <c r="N58" s="440">
        <f t="shared" ref="N58:O58" si="145">SUM(N49:N56)</f>
        <v>5</v>
      </c>
      <c r="O58" s="440">
        <f t="shared" si="145"/>
        <v>42217.8</v>
      </c>
      <c r="P58" s="89"/>
      <c r="Q58" s="440">
        <f t="shared" ref="Q58:R58" si="146">SUM(Q49:Q56)</f>
        <v>0</v>
      </c>
      <c r="R58" s="440">
        <f t="shared" si="146"/>
        <v>0</v>
      </c>
      <c r="S58" s="89"/>
      <c r="T58" s="440">
        <f t="shared" ref="T58:U58" si="147">SUM(T49:T56)</f>
        <v>6551</v>
      </c>
      <c r="U58" s="440">
        <f t="shared" si="147"/>
        <v>134332.96</v>
      </c>
      <c r="V58" s="124"/>
      <c r="W58" s="440">
        <f t="shared" ref="W58:X58" si="148">SUM(W49:W56)</f>
        <v>6619</v>
      </c>
      <c r="X58" s="440">
        <f t="shared" si="148"/>
        <v>137404.20000000001</v>
      </c>
      <c r="Y58" s="125"/>
      <c r="Z58" s="440">
        <f t="shared" ref="Z58:AA58" si="149">SUM(Z49:Z56)</f>
        <v>-68</v>
      </c>
      <c r="AA58" s="440">
        <f t="shared" si="149"/>
        <v>-3071.24</v>
      </c>
    </row>
    <row r="59" spans="1:29" s="208" customFormat="1" ht="3.6" customHeight="1" thickTop="1" thickBot="1" x14ac:dyDescent="0.3">
      <c r="A59" s="204"/>
      <c r="B59" s="308"/>
      <c r="C59" s="80"/>
      <c r="D59" s="80"/>
      <c r="E59" s="80"/>
      <c r="F59" s="80"/>
      <c r="G59" s="80"/>
      <c r="H59" s="80"/>
      <c r="I59" s="80"/>
      <c r="J59" s="80"/>
      <c r="K59" s="80"/>
      <c r="L59" s="80"/>
      <c r="M59" s="80"/>
      <c r="N59" s="80"/>
      <c r="O59" s="80"/>
      <c r="P59" s="80"/>
      <c r="Q59" s="80"/>
      <c r="R59" s="80"/>
      <c r="S59" s="80"/>
      <c r="T59" s="80"/>
      <c r="U59" s="80"/>
      <c r="V59" s="80"/>
      <c r="W59" s="80"/>
      <c r="Y59" s="306"/>
      <c r="Z59" s="306"/>
      <c r="AA59" s="5"/>
      <c r="AB59" s="306"/>
      <c r="AC59" s="306"/>
    </row>
    <row r="60" spans="1:29" s="5" customFormat="1" ht="15" thickBot="1" x14ac:dyDescent="0.3">
      <c r="A60" s="352" t="s">
        <v>328</v>
      </c>
      <c r="B60" s="353">
        <f>SUM(B9:B15)+B32+B47+B58</f>
        <v>121990</v>
      </c>
      <c r="C60" s="353">
        <f>SUM(C9:C15)+C32+C47+C58</f>
        <v>1021981.4239999999</v>
      </c>
      <c r="D60" s="130"/>
      <c r="E60" s="353">
        <f t="shared" ref="E60:L60" si="150">SUM(E9:E15)+E32+E47+E58</f>
        <v>4386</v>
      </c>
      <c r="F60" s="353">
        <f t="shared" si="150"/>
        <v>140295.09099999999</v>
      </c>
      <c r="G60" s="353">
        <f t="shared" si="150"/>
        <v>2427</v>
      </c>
      <c r="H60" s="353">
        <f t="shared" si="150"/>
        <v>780720.40800000005</v>
      </c>
      <c r="I60" s="353">
        <f t="shared" si="150"/>
        <v>274</v>
      </c>
      <c r="J60" s="353">
        <f t="shared" si="150"/>
        <v>672693.94400000002</v>
      </c>
      <c r="K60" s="353">
        <f t="shared" si="150"/>
        <v>7087</v>
      </c>
      <c r="L60" s="353">
        <f t="shared" si="150"/>
        <v>1593709.443</v>
      </c>
      <c r="M60" s="130"/>
      <c r="N60" s="353">
        <f>SUM(N9:N15)+N32+N47+N58</f>
        <v>178</v>
      </c>
      <c r="O60" s="353">
        <f>SUM(O9:O15)+O32+O47+O58</f>
        <v>711395.02500000002</v>
      </c>
      <c r="P60" s="130"/>
      <c r="Q60" s="353">
        <f>SUM(Q9:Q15)+Q32+Q47+Q58</f>
        <v>0</v>
      </c>
      <c r="R60" s="353">
        <f>SUM(R9:R15)+R32+R47+R58</f>
        <v>0</v>
      </c>
      <c r="S60" s="130"/>
      <c r="T60" s="353">
        <f>SUM(T9:T15)+T32+T47+T58</f>
        <v>129255</v>
      </c>
      <c r="U60" s="353">
        <f>SUM(U9:U15)+U32+U47+U58</f>
        <v>3327085.8920000005</v>
      </c>
      <c r="V60" s="131"/>
      <c r="W60" s="353">
        <f>SUM(W9:W15)+W32+W47+W58</f>
        <v>129378</v>
      </c>
      <c r="X60" s="353">
        <f>SUM(X9:X15)+X32+X47+X58</f>
        <v>3332113.7520000003</v>
      </c>
      <c r="Y60" s="132"/>
      <c r="Z60" s="519">
        <f>SUM(Z9:Z15)+Z32+Z47+Z58</f>
        <v>-123</v>
      </c>
      <c r="AA60" s="519">
        <f>SUM(AA9:AA15)+AA32+AA47+AA58</f>
        <v>-5027.8600000001079</v>
      </c>
    </row>
    <row r="61" spans="1:29" s="208" customFormat="1" ht="14.4" customHeight="1" x14ac:dyDescent="0.25">
      <c r="A61" s="204"/>
      <c r="B61" s="470"/>
      <c r="C61" s="470"/>
      <c r="D61" s="80"/>
      <c r="E61" s="80"/>
      <c r="F61" s="80"/>
      <c r="G61" s="80"/>
      <c r="H61" s="80"/>
      <c r="I61" s="80"/>
      <c r="J61" s="80"/>
      <c r="K61" s="80"/>
      <c r="L61" s="80"/>
      <c r="M61" s="80"/>
      <c r="N61" s="80"/>
      <c r="O61" s="80"/>
      <c r="P61" s="80"/>
      <c r="Q61" s="80"/>
      <c r="R61" s="80"/>
      <c r="S61" s="80"/>
      <c r="T61" s="80"/>
      <c r="U61" s="80"/>
      <c r="V61" s="80"/>
      <c r="W61" s="80"/>
      <c r="Y61" s="306"/>
      <c r="Z61" s="306"/>
      <c r="AA61" s="5"/>
      <c r="AB61" s="306"/>
      <c r="AC61" s="306"/>
    </row>
    <row r="62" spans="1:29" s="67" customFormat="1" x14ac:dyDescent="0.25">
      <c r="A62" s="479" t="s">
        <v>338</v>
      </c>
      <c r="B62" s="85"/>
      <c r="C62" s="253"/>
      <c r="D62" s="85"/>
      <c r="E62" s="85"/>
      <c r="F62" s="85"/>
      <c r="G62" s="85"/>
      <c r="H62" s="85"/>
      <c r="I62" s="85"/>
      <c r="J62" s="85"/>
      <c r="K62" s="85"/>
      <c r="L62" s="85"/>
      <c r="M62" s="429"/>
      <c r="N62" s="429"/>
      <c r="O62" s="429"/>
      <c r="P62" s="429"/>
      <c r="Q62" s="429"/>
      <c r="R62" s="429"/>
      <c r="S62" s="23"/>
      <c r="T62" s="429"/>
      <c r="U62" s="429"/>
      <c r="V62" s="84"/>
      <c r="W62" s="87"/>
      <c r="X62" s="87"/>
      <c r="Y62" s="438"/>
      <c r="Z62" s="87"/>
      <c r="AA62" s="87"/>
    </row>
    <row r="63" spans="1:29" s="425" customFormat="1" ht="14.4" x14ac:dyDescent="0.25">
      <c r="A63" s="480">
        <v>43831</v>
      </c>
      <c r="B63" s="439">
        <v>0</v>
      </c>
      <c r="C63" s="433">
        <v>0</v>
      </c>
      <c r="D63" s="430"/>
      <c r="E63" s="434">
        <v>0</v>
      </c>
      <c r="F63" s="435">
        <v>0</v>
      </c>
      <c r="G63" s="434">
        <v>4</v>
      </c>
      <c r="H63" s="435">
        <v>1490.4</v>
      </c>
      <c r="I63" s="434">
        <v>1</v>
      </c>
      <c r="J63" s="435">
        <v>1270.08</v>
      </c>
      <c r="K63" s="432">
        <f t="shared" ref="K63:K65" si="151">SUM(E63+G63+I63)</f>
        <v>5</v>
      </c>
      <c r="L63" s="436">
        <f t="shared" ref="L63:L65" si="152">SUM(F63+H63+J63)</f>
        <v>2760.48</v>
      </c>
      <c r="M63" s="430"/>
      <c r="N63" s="432">
        <v>0</v>
      </c>
      <c r="O63" s="433">
        <v>0</v>
      </c>
      <c r="P63" s="430"/>
      <c r="Q63" s="469">
        <v>0</v>
      </c>
      <c r="R63" s="469">
        <v>0</v>
      </c>
      <c r="S63" s="430"/>
      <c r="T63" s="454">
        <f t="shared" ref="T63:U68" si="153">SUM(B63+K63+N63+Q63)</f>
        <v>5</v>
      </c>
      <c r="U63" s="444">
        <f t="shared" si="153"/>
        <v>2760.48</v>
      </c>
      <c r="V63" s="431"/>
      <c r="W63" s="453">
        <v>5</v>
      </c>
      <c r="X63" s="453">
        <v>2760.48</v>
      </c>
      <c r="Y63" s="438"/>
      <c r="Z63" s="437">
        <f t="shared" ref="Z63:Z65" si="154">SUM(T63-W63)</f>
        <v>0</v>
      </c>
      <c r="AA63" s="437">
        <f t="shared" ref="AA63:AA65" si="155">SUM(U63-X63)</f>
        <v>0</v>
      </c>
    </row>
    <row r="64" spans="1:29" s="425" customFormat="1" ht="14.4" x14ac:dyDescent="0.25">
      <c r="A64" s="317">
        <v>43862</v>
      </c>
      <c r="B64" s="439">
        <v>0</v>
      </c>
      <c r="C64" s="433">
        <v>0</v>
      </c>
      <c r="D64" s="430"/>
      <c r="E64" s="434">
        <v>0</v>
      </c>
      <c r="F64" s="435">
        <v>0</v>
      </c>
      <c r="G64" s="434">
        <v>1</v>
      </c>
      <c r="H64" s="435">
        <v>155.52000000000001</v>
      </c>
      <c r="I64" s="434">
        <v>0</v>
      </c>
      <c r="J64" s="435">
        <v>0</v>
      </c>
      <c r="K64" s="432">
        <f t="shared" si="151"/>
        <v>1</v>
      </c>
      <c r="L64" s="436">
        <f t="shared" si="152"/>
        <v>155.52000000000001</v>
      </c>
      <c r="M64" s="430"/>
      <c r="N64" s="432">
        <v>0</v>
      </c>
      <c r="O64" s="433">
        <v>0</v>
      </c>
      <c r="P64" s="430"/>
      <c r="Q64" s="469">
        <v>0</v>
      </c>
      <c r="R64" s="469">
        <v>0</v>
      </c>
      <c r="S64" s="430"/>
      <c r="T64" s="454">
        <f t="shared" si="153"/>
        <v>1</v>
      </c>
      <c r="U64" s="444">
        <f t="shared" si="153"/>
        <v>155.52000000000001</v>
      </c>
      <c r="V64" s="431"/>
      <c r="W64" s="453">
        <v>1</v>
      </c>
      <c r="X64" s="453">
        <v>155.52000000000001</v>
      </c>
      <c r="Y64" s="438"/>
      <c r="Z64" s="437">
        <f t="shared" si="154"/>
        <v>0</v>
      </c>
      <c r="AA64" s="437">
        <f t="shared" si="155"/>
        <v>0</v>
      </c>
    </row>
    <row r="65" spans="1:29" s="425" customFormat="1" ht="14.4" x14ac:dyDescent="0.25">
      <c r="A65" s="317">
        <v>43891</v>
      </c>
      <c r="B65" s="439">
        <v>1</v>
      </c>
      <c r="C65" s="433">
        <v>5.67</v>
      </c>
      <c r="D65" s="430"/>
      <c r="E65" s="434">
        <v>0</v>
      </c>
      <c r="F65" s="435">
        <v>0</v>
      </c>
      <c r="G65" s="434">
        <v>1</v>
      </c>
      <c r="H65" s="435">
        <v>816.48</v>
      </c>
      <c r="I65" s="434">
        <v>0</v>
      </c>
      <c r="J65" s="435">
        <v>0</v>
      </c>
      <c r="K65" s="432">
        <f t="shared" si="151"/>
        <v>1</v>
      </c>
      <c r="L65" s="436">
        <f t="shared" si="152"/>
        <v>816.48</v>
      </c>
      <c r="M65" s="430"/>
      <c r="N65" s="432">
        <v>0</v>
      </c>
      <c r="O65" s="433">
        <v>0</v>
      </c>
      <c r="P65" s="430"/>
      <c r="Q65" s="469">
        <v>0</v>
      </c>
      <c r="R65" s="469">
        <v>0</v>
      </c>
      <c r="S65" s="430"/>
      <c r="T65" s="454">
        <f t="shared" si="153"/>
        <v>2</v>
      </c>
      <c r="U65" s="444">
        <f t="shared" si="153"/>
        <v>822.15</v>
      </c>
      <c r="V65" s="431"/>
      <c r="W65" s="453">
        <v>1</v>
      </c>
      <c r="X65" s="453">
        <v>816.48</v>
      </c>
      <c r="Y65" s="438"/>
      <c r="Z65" s="437">
        <f t="shared" si="154"/>
        <v>1</v>
      </c>
      <c r="AA65" s="437">
        <f t="shared" si="155"/>
        <v>5.6699999999999591</v>
      </c>
    </row>
    <row r="66" spans="1:29" s="425" customFormat="1" ht="14.4" x14ac:dyDescent="0.25">
      <c r="A66" s="317">
        <v>43922</v>
      </c>
      <c r="B66" s="439">
        <v>2</v>
      </c>
      <c r="C66" s="433">
        <v>15.6</v>
      </c>
      <c r="D66" s="430"/>
      <c r="E66" s="434">
        <v>0</v>
      </c>
      <c r="F66" s="435">
        <v>0</v>
      </c>
      <c r="G66" s="434">
        <v>0</v>
      </c>
      <c r="H66" s="435">
        <v>0</v>
      </c>
      <c r="I66" s="434">
        <v>0</v>
      </c>
      <c r="J66" s="435">
        <v>0</v>
      </c>
      <c r="K66" s="432">
        <f t="shared" ref="K66" si="156">SUM(E66+G66+I66)</f>
        <v>0</v>
      </c>
      <c r="L66" s="436">
        <f t="shared" ref="L66" si="157">SUM(F66+H66+J66)</f>
        <v>0</v>
      </c>
      <c r="M66" s="430"/>
      <c r="N66" s="432">
        <v>0</v>
      </c>
      <c r="O66" s="433">
        <v>0</v>
      </c>
      <c r="P66" s="430"/>
      <c r="Q66" s="469">
        <v>0</v>
      </c>
      <c r="R66" s="469">
        <v>0</v>
      </c>
      <c r="S66" s="430"/>
      <c r="T66" s="454">
        <f t="shared" si="153"/>
        <v>2</v>
      </c>
      <c r="U66" s="444">
        <f t="shared" si="153"/>
        <v>15.6</v>
      </c>
      <c r="V66" s="431"/>
      <c r="W66" s="453">
        <v>2</v>
      </c>
      <c r="X66" s="453">
        <v>15.6</v>
      </c>
      <c r="Y66" s="438"/>
      <c r="Z66" s="437">
        <f t="shared" ref="Z66" si="158">SUM(T66-W66)</f>
        <v>0</v>
      </c>
      <c r="AA66" s="437">
        <f t="shared" ref="AA66" si="159">SUM(U66-X66)</f>
        <v>0</v>
      </c>
    </row>
    <row r="67" spans="1:29" ht="14.4" x14ac:dyDescent="0.25">
      <c r="A67" s="317">
        <v>43952</v>
      </c>
      <c r="B67" s="278">
        <v>260</v>
      </c>
      <c r="C67" s="271">
        <v>2360.06</v>
      </c>
      <c r="D67" s="268"/>
      <c r="E67" s="272">
        <v>3</v>
      </c>
      <c r="F67" s="273">
        <v>140.4</v>
      </c>
      <c r="G67" s="272">
        <v>3</v>
      </c>
      <c r="H67" s="273">
        <v>1808.79</v>
      </c>
      <c r="I67" s="272">
        <v>0</v>
      </c>
      <c r="J67" s="273">
        <v>0</v>
      </c>
      <c r="K67" s="270">
        <f t="shared" ref="K67" si="160">SUM(E67+G67+I67)</f>
        <v>6</v>
      </c>
      <c r="L67" s="274">
        <f t="shared" ref="L67" si="161">SUM(F67+H67+J67)</f>
        <v>1949.19</v>
      </c>
      <c r="M67" s="268"/>
      <c r="N67" s="270">
        <v>0</v>
      </c>
      <c r="O67" s="271">
        <v>0</v>
      </c>
      <c r="P67" s="268"/>
      <c r="Q67" s="469">
        <v>0</v>
      </c>
      <c r="R67" s="469">
        <v>0</v>
      </c>
      <c r="S67" s="268"/>
      <c r="T67" s="279">
        <f t="shared" si="153"/>
        <v>266</v>
      </c>
      <c r="U67" s="190">
        <f t="shared" si="153"/>
        <v>4309.25</v>
      </c>
      <c r="V67" s="269"/>
      <c r="W67" s="277">
        <v>132</v>
      </c>
      <c r="X67" s="277">
        <v>3246.04</v>
      </c>
      <c r="Y67" s="276"/>
      <c r="Z67" s="275">
        <f t="shared" ref="Z67" si="162">SUM(T67-W67)</f>
        <v>134</v>
      </c>
      <c r="AA67" s="275">
        <f t="shared" ref="AA67" si="163">SUM(U67-X67)</f>
        <v>1063.21</v>
      </c>
    </row>
    <row r="68" spans="1:29" s="266" customFormat="1" ht="14.4" x14ac:dyDescent="0.25">
      <c r="A68" s="317">
        <v>43983</v>
      </c>
      <c r="B68" s="278">
        <v>452</v>
      </c>
      <c r="C68" s="271">
        <v>3839.03</v>
      </c>
      <c r="D68" s="268"/>
      <c r="E68" s="272">
        <v>14</v>
      </c>
      <c r="F68" s="273">
        <v>508.61</v>
      </c>
      <c r="G68" s="272">
        <v>9</v>
      </c>
      <c r="H68" s="273">
        <v>3586.49</v>
      </c>
      <c r="I68" s="272">
        <v>0</v>
      </c>
      <c r="J68" s="273">
        <v>0</v>
      </c>
      <c r="K68" s="270">
        <f t="shared" ref="K68" si="164">SUM(E68+G68+I68)</f>
        <v>23</v>
      </c>
      <c r="L68" s="274">
        <f t="shared" ref="L68" si="165">SUM(F68+H68+J68)</f>
        <v>4095.1</v>
      </c>
      <c r="M68" s="268"/>
      <c r="N68" s="270">
        <v>0</v>
      </c>
      <c r="O68" s="271">
        <v>0</v>
      </c>
      <c r="P68" s="268"/>
      <c r="Q68" s="469">
        <v>0</v>
      </c>
      <c r="R68" s="469">
        <v>0</v>
      </c>
      <c r="S68" s="268"/>
      <c r="T68" s="279">
        <f t="shared" si="153"/>
        <v>475</v>
      </c>
      <c r="U68" s="190">
        <f t="shared" si="153"/>
        <v>7934.13</v>
      </c>
      <c r="V68" s="269"/>
      <c r="W68" s="277">
        <v>269</v>
      </c>
      <c r="X68" s="277">
        <v>5709.1299999999992</v>
      </c>
      <c r="Y68" s="276"/>
      <c r="Z68" s="275">
        <f t="shared" ref="Z68" si="166">SUM(T68-W68)</f>
        <v>206</v>
      </c>
      <c r="AA68" s="275">
        <f t="shared" ref="AA68" si="167">SUM(U68-X68)</f>
        <v>2225.0000000000009</v>
      </c>
    </row>
    <row r="69" spans="1:29" s="425" customFormat="1" ht="14.4" x14ac:dyDescent="0.25">
      <c r="A69" s="317">
        <v>44013</v>
      </c>
      <c r="B69" s="439">
        <v>543</v>
      </c>
      <c r="C69" s="433">
        <v>4738.97</v>
      </c>
      <c r="D69" s="430"/>
      <c r="E69" s="434">
        <v>4</v>
      </c>
      <c r="F69" s="435">
        <v>64.56</v>
      </c>
      <c r="G69" s="434">
        <v>7</v>
      </c>
      <c r="H69" s="435">
        <v>3286.58</v>
      </c>
      <c r="I69" s="434">
        <v>0</v>
      </c>
      <c r="J69" s="435">
        <v>0</v>
      </c>
      <c r="K69" s="432">
        <f t="shared" ref="K69" si="168">SUM(E69+G69+I69)</f>
        <v>11</v>
      </c>
      <c r="L69" s="436">
        <f t="shared" ref="L69" si="169">SUM(F69+H69+J69)</f>
        <v>3351.14</v>
      </c>
      <c r="M69" s="430"/>
      <c r="N69" s="432">
        <v>0</v>
      </c>
      <c r="O69" s="433">
        <v>0</v>
      </c>
      <c r="P69" s="430"/>
      <c r="Q69" s="469">
        <v>0</v>
      </c>
      <c r="R69" s="469">
        <v>0</v>
      </c>
      <c r="S69" s="430"/>
      <c r="T69" s="454">
        <f t="shared" ref="T69" si="170">SUM(B69+K69+N69+Q69)</f>
        <v>554</v>
      </c>
      <c r="U69" s="444">
        <f t="shared" ref="U69" si="171">SUM(C69+L69+O69+R69)</f>
        <v>8090.1100000000006</v>
      </c>
      <c r="V69" s="431"/>
      <c r="W69" s="453">
        <v>141</v>
      </c>
      <c r="X69" s="453">
        <v>2177.9299999999998</v>
      </c>
      <c r="Y69" s="438"/>
      <c r="Z69" s="437">
        <f t="shared" ref="Z69" si="172">SUM(T69-W69)</f>
        <v>413</v>
      </c>
      <c r="AA69" s="437">
        <f t="shared" ref="AA69" si="173">SUM(U69-X69)</f>
        <v>5912.18</v>
      </c>
    </row>
    <row r="70" spans="1:29" s="425" customFormat="1" ht="14.4" x14ac:dyDescent="0.25">
      <c r="A70" s="317">
        <v>44044</v>
      </c>
      <c r="B70" s="439">
        <v>87</v>
      </c>
      <c r="C70" s="433">
        <v>814.85</v>
      </c>
      <c r="D70" s="430"/>
      <c r="E70" s="434">
        <v>2</v>
      </c>
      <c r="F70" s="435">
        <v>25.38</v>
      </c>
      <c r="G70" s="434">
        <v>0</v>
      </c>
      <c r="H70" s="435">
        <v>0</v>
      </c>
      <c r="I70" s="434">
        <v>0</v>
      </c>
      <c r="J70" s="435">
        <v>0</v>
      </c>
      <c r="K70" s="432">
        <f t="shared" ref="K70" si="174">SUM(E70+G70+I70)</f>
        <v>2</v>
      </c>
      <c r="L70" s="436">
        <f t="shared" ref="L70" si="175">SUM(F70+H70+J70)</f>
        <v>25.38</v>
      </c>
      <c r="M70" s="430"/>
      <c r="N70" s="432">
        <v>0</v>
      </c>
      <c r="O70" s="433">
        <v>0</v>
      </c>
      <c r="P70" s="430"/>
      <c r="Q70" s="469">
        <v>0</v>
      </c>
      <c r="R70" s="469">
        <v>0</v>
      </c>
      <c r="S70" s="430"/>
      <c r="T70" s="454">
        <f t="shared" ref="T70" si="176">SUM(B70+K70+N70+Q70)</f>
        <v>89</v>
      </c>
      <c r="U70" s="444">
        <f t="shared" ref="U70" si="177">SUM(C70+L70+O70+R70)</f>
        <v>840.23</v>
      </c>
      <c r="V70" s="431"/>
      <c r="W70" s="453">
        <v>0</v>
      </c>
      <c r="X70" s="453">
        <v>0</v>
      </c>
      <c r="Y70" s="438"/>
      <c r="Z70" s="437">
        <f t="shared" ref="Z70" si="178">SUM(T70-W70)</f>
        <v>89</v>
      </c>
      <c r="AA70" s="437">
        <f t="shared" ref="AA70" si="179">SUM(U70-X70)</f>
        <v>840.23</v>
      </c>
    </row>
    <row r="71" spans="1:29" s="208" customFormat="1" ht="3.6" customHeight="1" thickBot="1" x14ac:dyDescent="0.3">
      <c r="A71" s="204"/>
      <c r="B71" s="308"/>
      <c r="C71" s="80"/>
      <c r="D71" s="80"/>
      <c r="E71" s="80"/>
      <c r="F71" s="80"/>
      <c r="G71" s="80"/>
      <c r="H71" s="80"/>
      <c r="I71" s="80"/>
      <c r="J71" s="80"/>
      <c r="K71" s="80"/>
      <c r="L71" s="80"/>
      <c r="M71" s="80"/>
      <c r="N71" s="80"/>
      <c r="O71" s="80"/>
      <c r="P71" s="80"/>
      <c r="Q71" s="80"/>
      <c r="R71" s="80"/>
      <c r="S71" s="80"/>
      <c r="T71" s="80"/>
      <c r="U71" s="80"/>
      <c r="V71" s="80"/>
      <c r="W71" s="80"/>
      <c r="Y71" s="306"/>
      <c r="Z71" s="306"/>
      <c r="AA71" s="5"/>
      <c r="AB71" s="306"/>
      <c r="AC71" s="306"/>
    </row>
    <row r="72" spans="1:29" ht="15" thickTop="1" thickBot="1" x14ac:dyDescent="0.3">
      <c r="A72" s="350" t="s">
        <v>343</v>
      </c>
      <c r="B72" s="280">
        <f>SUM(B63:B70)</f>
        <v>1345</v>
      </c>
      <c r="C72" s="440">
        <f>SUM(C63:C70)</f>
        <v>11774.180000000002</v>
      </c>
      <c r="D72" s="89"/>
      <c r="E72" s="440">
        <f t="shared" ref="E72:L72" si="180">SUM(E63:E70)</f>
        <v>23</v>
      </c>
      <c r="F72" s="440">
        <f t="shared" si="180"/>
        <v>738.94999999999993</v>
      </c>
      <c r="G72" s="440">
        <f t="shared" si="180"/>
        <v>25</v>
      </c>
      <c r="H72" s="440">
        <f t="shared" si="180"/>
        <v>11144.26</v>
      </c>
      <c r="I72" s="440">
        <f t="shared" si="180"/>
        <v>1</v>
      </c>
      <c r="J72" s="440">
        <f t="shared" si="180"/>
        <v>1270.08</v>
      </c>
      <c r="K72" s="440">
        <f t="shared" si="180"/>
        <v>49</v>
      </c>
      <c r="L72" s="440">
        <f t="shared" si="180"/>
        <v>13153.289999999999</v>
      </c>
      <c r="M72" s="89"/>
      <c r="N72" s="440">
        <f t="shared" ref="N72:O72" si="181">SUM(N63:N70)</f>
        <v>0</v>
      </c>
      <c r="O72" s="440">
        <f t="shared" si="181"/>
        <v>0</v>
      </c>
      <c r="P72" s="89"/>
      <c r="Q72" s="440">
        <f t="shared" ref="Q72:R72" si="182">SUM(Q63:Q70)</f>
        <v>0</v>
      </c>
      <c r="R72" s="440">
        <f t="shared" si="182"/>
        <v>0</v>
      </c>
      <c r="S72" s="89"/>
      <c r="T72" s="440">
        <f t="shared" ref="T72:U72" si="183">SUM(T63:T70)</f>
        <v>1394</v>
      </c>
      <c r="U72" s="440">
        <f t="shared" si="183"/>
        <v>24927.47</v>
      </c>
      <c r="V72" s="124"/>
      <c r="W72" s="440">
        <f t="shared" ref="W72:X72" si="184">SUM(W63:W70)</f>
        <v>551</v>
      </c>
      <c r="X72" s="440">
        <f t="shared" si="184"/>
        <v>14881.18</v>
      </c>
      <c r="Y72" s="125"/>
      <c r="Z72" s="440">
        <f t="shared" ref="Z72:AA72" si="185">SUM(Z63:Z70)</f>
        <v>843</v>
      </c>
      <c r="AA72" s="440">
        <f t="shared" si="185"/>
        <v>10046.290000000001</v>
      </c>
      <c r="AB72" s="5"/>
    </row>
    <row r="73" spans="1:29" s="208" customFormat="1" ht="3.6" customHeight="1" thickTop="1" x14ac:dyDescent="0.25">
      <c r="A73" s="204"/>
      <c r="B73" s="308"/>
      <c r="C73" s="80"/>
      <c r="D73" s="80"/>
      <c r="E73" s="80"/>
      <c r="F73" s="80"/>
      <c r="G73" s="80"/>
      <c r="H73" s="80"/>
      <c r="I73" s="80"/>
      <c r="J73" s="80"/>
      <c r="K73" s="80"/>
      <c r="L73" s="80"/>
      <c r="M73" s="80"/>
      <c r="N73" s="80"/>
      <c r="O73" s="80"/>
      <c r="P73" s="80"/>
      <c r="Q73" s="80"/>
      <c r="R73" s="80"/>
      <c r="S73" s="80"/>
      <c r="T73" s="80"/>
      <c r="U73" s="80"/>
      <c r="V73" s="80"/>
      <c r="W73" s="80"/>
      <c r="Y73" s="306"/>
      <c r="Z73" s="306"/>
      <c r="AA73" s="5"/>
      <c r="AB73" s="306"/>
      <c r="AC73" s="306"/>
    </row>
    <row r="74" spans="1:29" s="208" customFormat="1" ht="14.4" customHeight="1" x14ac:dyDescent="0.25">
      <c r="A74" s="204"/>
      <c r="B74" s="308"/>
      <c r="C74" s="80"/>
      <c r="D74" s="80"/>
      <c r="E74" s="80"/>
      <c r="F74" s="80"/>
      <c r="G74" s="80"/>
      <c r="H74" s="80"/>
      <c r="I74" s="80"/>
      <c r="J74" s="80"/>
      <c r="K74" s="80"/>
      <c r="L74" s="80"/>
      <c r="M74" s="80"/>
      <c r="N74" s="80"/>
      <c r="O74" s="80"/>
      <c r="P74" s="80"/>
      <c r="Q74" s="80"/>
      <c r="R74" s="80"/>
      <c r="S74" s="80"/>
      <c r="T74" s="80"/>
      <c r="U74" s="80"/>
      <c r="V74" s="80"/>
      <c r="W74" s="80"/>
      <c r="Y74" s="306"/>
      <c r="Z74" s="306"/>
      <c r="AA74" s="5"/>
      <c r="AB74" s="306"/>
      <c r="AC74" s="306"/>
    </row>
    <row r="75" spans="1:29" s="208" customFormat="1" ht="14.4" customHeight="1" x14ac:dyDescent="0.25">
      <c r="A75" s="398" t="s">
        <v>344</v>
      </c>
      <c r="B75" s="308"/>
      <c r="C75" s="80"/>
      <c r="D75" s="80"/>
      <c r="E75" s="80"/>
      <c r="F75" s="80"/>
      <c r="G75" s="80"/>
      <c r="H75" s="80"/>
      <c r="I75" s="80"/>
      <c r="J75" s="80"/>
      <c r="K75" s="80"/>
      <c r="L75" s="80"/>
      <c r="M75" s="80"/>
      <c r="N75" s="80"/>
      <c r="O75" s="80"/>
      <c r="P75" s="80"/>
      <c r="Q75" s="80"/>
      <c r="R75" s="80"/>
      <c r="S75" s="80"/>
      <c r="T75" s="80"/>
      <c r="U75" s="80"/>
      <c r="V75" s="80"/>
      <c r="W75" s="80"/>
      <c r="Y75" s="306"/>
      <c r="Z75" s="306"/>
      <c r="AA75" s="5"/>
      <c r="AB75" s="306"/>
      <c r="AC75" s="306"/>
    </row>
    <row r="76" spans="1:29" s="449" customFormat="1" ht="14.4" customHeight="1" x14ac:dyDescent="0.25">
      <c r="A76" s="317">
        <v>43831</v>
      </c>
      <c r="B76" s="482">
        <f t="shared" ref="B76:C83" si="186">SUM(B49+B63)</f>
        <v>1735</v>
      </c>
      <c r="C76" s="482">
        <f t="shared" si="186"/>
        <v>15650.26</v>
      </c>
      <c r="D76" s="430"/>
      <c r="E76" s="439">
        <f t="shared" ref="E76:J83" si="187">SUM(E49+E63)</f>
        <v>44</v>
      </c>
      <c r="F76" s="439">
        <f t="shared" si="187"/>
        <v>1056.29</v>
      </c>
      <c r="G76" s="439">
        <f t="shared" si="187"/>
        <v>18</v>
      </c>
      <c r="H76" s="439">
        <f t="shared" si="187"/>
        <v>6025.84</v>
      </c>
      <c r="I76" s="439">
        <f t="shared" si="187"/>
        <v>2</v>
      </c>
      <c r="J76" s="439">
        <f t="shared" si="187"/>
        <v>2685.96</v>
      </c>
      <c r="K76" s="484">
        <f t="shared" ref="K76:K78" si="188">SUM(E76+G76+I76)</f>
        <v>64</v>
      </c>
      <c r="L76" s="483">
        <f t="shared" ref="L76:L78" si="189">SUM(F76+H76+J76)</f>
        <v>9768.09</v>
      </c>
      <c r="M76" s="430"/>
      <c r="N76" s="482">
        <f t="shared" ref="N76:O83" si="190">SUM(N49+N63)</f>
        <v>3</v>
      </c>
      <c r="O76" s="482">
        <f t="shared" si="190"/>
        <v>24789.75</v>
      </c>
      <c r="P76" s="430"/>
      <c r="Q76" s="482">
        <f t="shared" ref="Q76:R83" si="191">SUM(Q49+Q63)</f>
        <v>0</v>
      </c>
      <c r="R76" s="482">
        <f t="shared" si="191"/>
        <v>0</v>
      </c>
      <c r="S76" s="430"/>
      <c r="T76" s="485">
        <f t="shared" ref="T76:U83" si="192">SUM(T49+T63)</f>
        <v>1802</v>
      </c>
      <c r="U76" s="485">
        <f t="shared" si="192"/>
        <v>50208.1</v>
      </c>
      <c r="V76" s="431"/>
      <c r="W76" s="482">
        <f t="shared" ref="W76:X83" si="193">W49+W63</f>
        <v>1810</v>
      </c>
      <c r="X76" s="482">
        <f t="shared" si="193"/>
        <v>50283.9</v>
      </c>
      <c r="Y76" s="438"/>
      <c r="Z76" s="482">
        <f t="shared" ref="Z76:AA83" si="194">SUM(Z49+Z63)</f>
        <v>-8</v>
      </c>
      <c r="AA76" s="482">
        <f t="shared" si="194"/>
        <v>-75.80000000000291</v>
      </c>
      <c r="AB76" s="306"/>
      <c r="AC76" s="306"/>
    </row>
    <row r="77" spans="1:29" s="449" customFormat="1" ht="14.4" customHeight="1" x14ac:dyDescent="0.25">
      <c r="A77" s="317">
        <v>43862</v>
      </c>
      <c r="B77" s="482">
        <f t="shared" si="186"/>
        <v>1403</v>
      </c>
      <c r="C77" s="482">
        <f t="shared" si="186"/>
        <v>12722.62</v>
      </c>
      <c r="D77" s="430"/>
      <c r="E77" s="439">
        <f t="shared" si="187"/>
        <v>19</v>
      </c>
      <c r="F77" s="439">
        <f t="shared" si="187"/>
        <v>621.04999999999995</v>
      </c>
      <c r="G77" s="439">
        <f t="shared" si="187"/>
        <v>15</v>
      </c>
      <c r="H77" s="439">
        <f t="shared" si="187"/>
        <v>4445.1000000000004</v>
      </c>
      <c r="I77" s="439">
        <f t="shared" si="187"/>
        <v>2</v>
      </c>
      <c r="J77" s="439">
        <f t="shared" si="187"/>
        <v>9455.8700000000008</v>
      </c>
      <c r="K77" s="484">
        <f t="shared" si="188"/>
        <v>36</v>
      </c>
      <c r="L77" s="483">
        <f t="shared" si="189"/>
        <v>14522.02</v>
      </c>
      <c r="M77" s="430"/>
      <c r="N77" s="482">
        <f t="shared" si="190"/>
        <v>0</v>
      </c>
      <c r="O77" s="482">
        <f t="shared" si="190"/>
        <v>0</v>
      </c>
      <c r="P77" s="430"/>
      <c r="Q77" s="482">
        <f t="shared" si="191"/>
        <v>0</v>
      </c>
      <c r="R77" s="482">
        <f t="shared" si="191"/>
        <v>0</v>
      </c>
      <c r="S77" s="430"/>
      <c r="T77" s="485">
        <f t="shared" si="192"/>
        <v>1439</v>
      </c>
      <c r="U77" s="485">
        <f t="shared" si="192"/>
        <v>27244.640000000003</v>
      </c>
      <c r="V77" s="431"/>
      <c r="W77" s="482">
        <f t="shared" si="193"/>
        <v>1445</v>
      </c>
      <c r="X77" s="482">
        <f t="shared" si="193"/>
        <v>27295.57</v>
      </c>
      <c r="Y77" s="438"/>
      <c r="Z77" s="482">
        <f t="shared" si="194"/>
        <v>-6</v>
      </c>
      <c r="AA77" s="482">
        <f t="shared" si="194"/>
        <v>-50.929999999996653</v>
      </c>
      <c r="AB77" s="306"/>
      <c r="AC77" s="306"/>
    </row>
    <row r="78" spans="1:29" s="449" customFormat="1" ht="14.4" customHeight="1" x14ac:dyDescent="0.25">
      <c r="A78" s="317">
        <v>43891</v>
      </c>
      <c r="B78" s="482">
        <f t="shared" si="186"/>
        <v>1520</v>
      </c>
      <c r="C78" s="482">
        <f t="shared" si="186"/>
        <v>13933.6</v>
      </c>
      <c r="D78" s="430"/>
      <c r="E78" s="439">
        <f t="shared" si="187"/>
        <v>23</v>
      </c>
      <c r="F78" s="439">
        <f t="shared" si="187"/>
        <v>973.69</v>
      </c>
      <c r="G78" s="439">
        <f t="shared" si="187"/>
        <v>12</v>
      </c>
      <c r="H78" s="439">
        <f t="shared" si="187"/>
        <v>4207.87</v>
      </c>
      <c r="I78" s="439">
        <f t="shared" si="187"/>
        <v>1</v>
      </c>
      <c r="J78" s="439">
        <f t="shared" si="187"/>
        <v>1361.88</v>
      </c>
      <c r="K78" s="484">
        <f t="shared" si="188"/>
        <v>36</v>
      </c>
      <c r="L78" s="483">
        <f t="shared" si="189"/>
        <v>6543.44</v>
      </c>
      <c r="M78" s="430"/>
      <c r="N78" s="482">
        <f t="shared" si="190"/>
        <v>0</v>
      </c>
      <c r="O78" s="482">
        <f t="shared" si="190"/>
        <v>0</v>
      </c>
      <c r="P78" s="430"/>
      <c r="Q78" s="482">
        <f t="shared" si="191"/>
        <v>0</v>
      </c>
      <c r="R78" s="482">
        <f t="shared" si="191"/>
        <v>0</v>
      </c>
      <c r="S78" s="430"/>
      <c r="T78" s="485">
        <f t="shared" si="192"/>
        <v>1556</v>
      </c>
      <c r="U78" s="485">
        <f t="shared" si="192"/>
        <v>20477.04</v>
      </c>
      <c r="V78" s="431"/>
      <c r="W78" s="482">
        <f t="shared" si="193"/>
        <v>1568</v>
      </c>
      <c r="X78" s="482">
        <f t="shared" si="193"/>
        <v>20568.899999999998</v>
      </c>
      <c r="Y78" s="438"/>
      <c r="Z78" s="482">
        <f t="shared" si="194"/>
        <v>-12</v>
      </c>
      <c r="AA78" s="482">
        <f t="shared" si="194"/>
        <v>-91.859999999998877</v>
      </c>
      <c r="AB78" s="306"/>
      <c r="AC78" s="306"/>
    </row>
    <row r="79" spans="1:29" s="449" customFormat="1" ht="14.4" customHeight="1" x14ac:dyDescent="0.25">
      <c r="A79" s="317">
        <v>43922</v>
      </c>
      <c r="B79" s="482">
        <f t="shared" si="186"/>
        <v>1094</v>
      </c>
      <c r="C79" s="482">
        <f t="shared" si="186"/>
        <v>10141.83</v>
      </c>
      <c r="D79" s="430"/>
      <c r="E79" s="439">
        <f t="shared" si="187"/>
        <v>26</v>
      </c>
      <c r="F79" s="439">
        <f t="shared" si="187"/>
        <v>865.89</v>
      </c>
      <c r="G79" s="439">
        <f t="shared" si="187"/>
        <v>11</v>
      </c>
      <c r="H79" s="439">
        <f t="shared" si="187"/>
        <v>4286.83</v>
      </c>
      <c r="I79" s="439">
        <f t="shared" si="187"/>
        <v>0</v>
      </c>
      <c r="J79" s="439">
        <f t="shared" si="187"/>
        <v>0</v>
      </c>
      <c r="K79" s="484">
        <f t="shared" ref="K79" si="195">SUM(E79+G79+I79)</f>
        <v>37</v>
      </c>
      <c r="L79" s="483">
        <f t="shared" ref="L79" si="196">SUM(F79+H79+J79)</f>
        <v>5152.72</v>
      </c>
      <c r="M79" s="430"/>
      <c r="N79" s="482">
        <f t="shared" si="190"/>
        <v>1</v>
      </c>
      <c r="O79" s="482">
        <f t="shared" si="190"/>
        <v>14397.75</v>
      </c>
      <c r="P79" s="430"/>
      <c r="Q79" s="482">
        <f t="shared" si="191"/>
        <v>0</v>
      </c>
      <c r="R79" s="482">
        <f t="shared" si="191"/>
        <v>0</v>
      </c>
      <c r="S79" s="430"/>
      <c r="T79" s="485">
        <f t="shared" si="192"/>
        <v>1132</v>
      </c>
      <c r="U79" s="485">
        <f t="shared" si="192"/>
        <v>29692.3</v>
      </c>
      <c r="V79" s="431"/>
      <c r="W79" s="482">
        <f t="shared" si="193"/>
        <v>1135</v>
      </c>
      <c r="X79" s="482">
        <f t="shared" si="193"/>
        <v>32451.27</v>
      </c>
      <c r="Y79" s="438"/>
      <c r="Z79" s="482">
        <f t="shared" si="194"/>
        <v>-3</v>
      </c>
      <c r="AA79" s="482">
        <f t="shared" si="194"/>
        <v>-2758.9700000000012</v>
      </c>
      <c r="AB79" s="306"/>
      <c r="AC79" s="306"/>
    </row>
    <row r="80" spans="1:29" s="208" customFormat="1" ht="14.4" customHeight="1" x14ac:dyDescent="0.25">
      <c r="A80" s="317">
        <v>43952</v>
      </c>
      <c r="B80" s="482">
        <f t="shared" si="186"/>
        <v>540</v>
      </c>
      <c r="C80" s="482">
        <f t="shared" si="186"/>
        <v>5015.41</v>
      </c>
      <c r="D80" s="268"/>
      <c r="E80" s="278">
        <f t="shared" si="187"/>
        <v>6</v>
      </c>
      <c r="F80" s="278">
        <f t="shared" si="187"/>
        <v>243.16000000000003</v>
      </c>
      <c r="G80" s="278">
        <f t="shared" si="187"/>
        <v>5</v>
      </c>
      <c r="H80" s="278">
        <f t="shared" si="187"/>
        <v>2313.9899999999998</v>
      </c>
      <c r="I80" s="278">
        <f t="shared" si="187"/>
        <v>0</v>
      </c>
      <c r="J80" s="278">
        <f t="shared" si="187"/>
        <v>0</v>
      </c>
      <c r="K80" s="484">
        <f t="shared" ref="K80" si="197">SUM(E80+G80+I80)</f>
        <v>11</v>
      </c>
      <c r="L80" s="483">
        <f t="shared" ref="L80" si="198">SUM(F80+H80+J80)</f>
        <v>2557.1499999999996</v>
      </c>
      <c r="M80" s="268"/>
      <c r="N80" s="482">
        <f t="shared" si="190"/>
        <v>1</v>
      </c>
      <c r="O80" s="482">
        <f t="shared" si="190"/>
        <v>3030.3</v>
      </c>
      <c r="P80" s="268"/>
      <c r="Q80" s="482">
        <f t="shared" si="191"/>
        <v>0</v>
      </c>
      <c r="R80" s="482">
        <f t="shared" si="191"/>
        <v>0</v>
      </c>
      <c r="S80" s="268"/>
      <c r="T80" s="485">
        <f t="shared" si="192"/>
        <v>552</v>
      </c>
      <c r="U80" s="485">
        <f t="shared" si="192"/>
        <v>10602.86</v>
      </c>
      <c r="V80" s="269"/>
      <c r="W80" s="482">
        <f t="shared" si="193"/>
        <v>434</v>
      </c>
      <c r="X80" s="482">
        <f t="shared" si="193"/>
        <v>9208.2200000000012</v>
      </c>
      <c r="Y80" s="276"/>
      <c r="Z80" s="482">
        <f t="shared" si="194"/>
        <v>118</v>
      </c>
      <c r="AA80" s="482">
        <f t="shared" si="194"/>
        <v>1394.6400000000003</v>
      </c>
      <c r="AB80" s="306"/>
      <c r="AC80" s="306"/>
    </row>
    <row r="81" spans="1:29" s="208" customFormat="1" ht="14.4" customHeight="1" x14ac:dyDescent="0.25">
      <c r="A81" s="317">
        <v>43983</v>
      </c>
      <c r="B81" s="482">
        <f t="shared" si="186"/>
        <v>650</v>
      </c>
      <c r="C81" s="482">
        <f t="shared" si="186"/>
        <v>5721.91</v>
      </c>
      <c r="D81" s="268"/>
      <c r="E81" s="278">
        <f t="shared" si="187"/>
        <v>20</v>
      </c>
      <c r="F81" s="278">
        <f t="shared" si="187"/>
        <v>615.19000000000005</v>
      </c>
      <c r="G81" s="278">
        <f t="shared" si="187"/>
        <v>11</v>
      </c>
      <c r="H81" s="278">
        <f t="shared" si="187"/>
        <v>3930.95</v>
      </c>
      <c r="I81" s="278">
        <f t="shared" si="187"/>
        <v>0</v>
      </c>
      <c r="J81" s="278">
        <f t="shared" si="187"/>
        <v>0</v>
      </c>
      <c r="K81" s="484">
        <f t="shared" ref="K81" si="199">SUM(E81+G81+I81)</f>
        <v>31</v>
      </c>
      <c r="L81" s="483">
        <f t="shared" ref="L81" si="200">SUM(F81+H81+J81)</f>
        <v>4546.1399999999994</v>
      </c>
      <c r="M81" s="268"/>
      <c r="N81" s="482">
        <f t="shared" si="190"/>
        <v>0</v>
      </c>
      <c r="O81" s="482">
        <f t="shared" si="190"/>
        <v>0</v>
      </c>
      <c r="P81" s="268"/>
      <c r="Q81" s="482">
        <f t="shared" si="191"/>
        <v>0</v>
      </c>
      <c r="R81" s="482">
        <f t="shared" si="191"/>
        <v>0</v>
      </c>
      <c r="S81" s="268"/>
      <c r="T81" s="485">
        <f t="shared" si="192"/>
        <v>681</v>
      </c>
      <c r="U81" s="485">
        <f t="shared" si="192"/>
        <v>10268.049999999999</v>
      </c>
      <c r="V81" s="269"/>
      <c r="W81" s="482">
        <f t="shared" si="193"/>
        <v>484</v>
      </c>
      <c r="X81" s="482">
        <f t="shared" si="193"/>
        <v>8321.27</v>
      </c>
      <c r="Y81" s="276"/>
      <c r="Z81" s="482">
        <f t="shared" si="194"/>
        <v>197</v>
      </c>
      <c r="AA81" s="482">
        <f t="shared" si="194"/>
        <v>1946.7800000000007</v>
      </c>
      <c r="AB81" s="306"/>
      <c r="AC81" s="306"/>
    </row>
    <row r="82" spans="1:29" s="449" customFormat="1" ht="14.4" customHeight="1" x14ac:dyDescent="0.25">
      <c r="A82" s="317">
        <v>44013</v>
      </c>
      <c r="B82" s="482">
        <f t="shared" si="186"/>
        <v>648</v>
      </c>
      <c r="C82" s="482">
        <f t="shared" si="186"/>
        <v>5805.8</v>
      </c>
      <c r="D82" s="430"/>
      <c r="E82" s="439">
        <f t="shared" si="187"/>
        <v>6</v>
      </c>
      <c r="F82" s="439">
        <f t="shared" si="187"/>
        <v>144.13</v>
      </c>
      <c r="G82" s="439">
        <f t="shared" si="187"/>
        <v>10</v>
      </c>
      <c r="H82" s="439">
        <f t="shared" si="187"/>
        <v>3680.7799999999997</v>
      </c>
      <c r="I82" s="439">
        <f t="shared" si="187"/>
        <v>0</v>
      </c>
      <c r="J82" s="439">
        <f t="shared" si="187"/>
        <v>0</v>
      </c>
      <c r="K82" s="484">
        <f t="shared" ref="K82" si="201">SUM(E82+G82+I82)</f>
        <v>16</v>
      </c>
      <c r="L82" s="483">
        <f t="shared" ref="L82" si="202">SUM(F82+H82+J82)</f>
        <v>3824.91</v>
      </c>
      <c r="M82" s="430"/>
      <c r="N82" s="482">
        <f t="shared" si="190"/>
        <v>0</v>
      </c>
      <c r="O82" s="482">
        <f t="shared" si="190"/>
        <v>0</v>
      </c>
      <c r="P82" s="430"/>
      <c r="Q82" s="482">
        <f t="shared" si="191"/>
        <v>0</v>
      </c>
      <c r="R82" s="482">
        <f t="shared" si="191"/>
        <v>0</v>
      </c>
      <c r="S82" s="430"/>
      <c r="T82" s="485">
        <f t="shared" si="192"/>
        <v>664</v>
      </c>
      <c r="U82" s="485">
        <f t="shared" si="192"/>
        <v>9630.7100000000009</v>
      </c>
      <c r="V82" s="431"/>
      <c r="W82" s="482">
        <f t="shared" si="193"/>
        <v>294</v>
      </c>
      <c r="X82" s="482">
        <f t="shared" si="193"/>
        <v>4156.25</v>
      </c>
      <c r="Y82" s="438"/>
      <c r="Z82" s="482">
        <f t="shared" si="194"/>
        <v>370</v>
      </c>
      <c r="AA82" s="482">
        <f t="shared" si="194"/>
        <v>5474.46</v>
      </c>
      <c r="AB82" s="306"/>
      <c r="AC82" s="306"/>
    </row>
    <row r="83" spans="1:29" s="449" customFormat="1" ht="14.4" customHeight="1" x14ac:dyDescent="0.25">
      <c r="A83" s="317">
        <v>44044</v>
      </c>
      <c r="B83" s="482">
        <f t="shared" si="186"/>
        <v>117</v>
      </c>
      <c r="C83" s="482">
        <f t="shared" si="186"/>
        <v>1111.3499999999999</v>
      </c>
      <c r="D83" s="430"/>
      <c r="E83" s="439">
        <f t="shared" si="187"/>
        <v>2</v>
      </c>
      <c r="F83" s="439">
        <f t="shared" si="187"/>
        <v>25.38</v>
      </c>
      <c r="G83" s="439">
        <f t="shared" si="187"/>
        <v>0</v>
      </c>
      <c r="H83" s="439">
        <f t="shared" si="187"/>
        <v>0</v>
      </c>
      <c r="I83" s="439">
        <f t="shared" si="187"/>
        <v>0</v>
      </c>
      <c r="J83" s="439">
        <f t="shared" si="187"/>
        <v>0</v>
      </c>
      <c r="K83" s="484">
        <f t="shared" ref="K83" si="203">SUM(E83+G83+I83)</f>
        <v>2</v>
      </c>
      <c r="L83" s="483">
        <f t="shared" ref="L83" si="204">SUM(F83+H83+J83)</f>
        <v>25.38</v>
      </c>
      <c r="M83" s="430"/>
      <c r="N83" s="482">
        <f t="shared" si="190"/>
        <v>0</v>
      </c>
      <c r="O83" s="482">
        <f t="shared" si="190"/>
        <v>0</v>
      </c>
      <c r="P83" s="430"/>
      <c r="Q83" s="482">
        <f t="shared" si="191"/>
        <v>0</v>
      </c>
      <c r="R83" s="482">
        <f t="shared" si="191"/>
        <v>0</v>
      </c>
      <c r="S83" s="430"/>
      <c r="T83" s="485">
        <f t="shared" si="192"/>
        <v>119</v>
      </c>
      <c r="U83" s="485">
        <f t="shared" si="192"/>
        <v>1136.73</v>
      </c>
      <c r="V83" s="431"/>
      <c r="W83" s="482">
        <f t="shared" si="193"/>
        <v>0</v>
      </c>
      <c r="X83" s="482">
        <f t="shared" si="193"/>
        <v>0</v>
      </c>
      <c r="Y83" s="438"/>
      <c r="Z83" s="482">
        <f t="shared" si="194"/>
        <v>119</v>
      </c>
      <c r="AA83" s="482">
        <f t="shared" si="194"/>
        <v>1136.73</v>
      </c>
      <c r="AB83" s="306"/>
      <c r="AC83" s="306"/>
    </row>
    <row r="84" spans="1:29" s="208" customFormat="1" ht="3.6" customHeight="1" thickBot="1" x14ac:dyDescent="0.3">
      <c r="A84" s="486"/>
      <c r="B84" s="308"/>
      <c r="C84" s="80"/>
      <c r="D84" s="80"/>
      <c r="E84" s="80"/>
      <c r="F84" s="80"/>
      <c r="G84" s="80"/>
      <c r="H84" s="80"/>
      <c r="I84" s="80"/>
      <c r="J84" s="80"/>
      <c r="K84" s="80"/>
      <c r="L84" s="80"/>
      <c r="M84" s="80"/>
      <c r="N84" s="80"/>
      <c r="O84" s="80"/>
      <c r="P84" s="80"/>
      <c r="Q84" s="80"/>
      <c r="R84" s="80"/>
      <c r="S84" s="80"/>
      <c r="T84" s="80"/>
      <c r="U84" s="80"/>
      <c r="V84" s="80"/>
      <c r="W84" s="80"/>
      <c r="Y84" s="306"/>
      <c r="Z84" s="306"/>
      <c r="AA84" s="5"/>
      <c r="AB84" s="306"/>
      <c r="AC84" s="306"/>
    </row>
    <row r="85" spans="1:29" s="266" customFormat="1" ht="15" thickTop="1" thickBot="1" x14ac:dyDescent="0.3">
      <c r="A85" s="493" t="s">
        <v>345</v>
      </c>
      <c r="B85" s="400">
        <f>SUM(B76:B83)</f>
        <v>7707</v>
      </c>
      <c r="C85" s="400">
        <f>SUM(C76:C83)</f>
        <v>70102.780000000013</v>
      </c>
      <c r="D85" s="89"/>
      <c r="E85" s="481">
        <f>SUM(E76:E83)</f>
        <v>146</v>
      </c>
      <c r="F85" s="481">
        <f t="shared" ref="F85:J85" si="205">SUM(F76:F83)</f>
        <v>4544.78</v>
      </c>
      <c r="G85" s="481">
        <f t="shared" si="205"/>
        <v>82</v>
      </c>
      <c r="H85" s="481">
        <f t="shared" si="205"/>
        <v>28891.359999999997</v>
      </c>
      <c r="I85" s="481">
        <f t="shared" si="205"/>
        <v>5</v>
      </c>
      <c r="J85" s="481">
        <f t="shared" si="205"/>
        <v>13503.710000000003</v>
      </c>
      <c r="K85" s="400">
        <f t="shared" ref="K85:AA85" si="206">SUM(K76:K83)</f>
        <v>233</v>
      </c>
      <c r="L85" s="400">
        <f t="shared" si="206"/>
        <v>46939.85</v>
      </c>
      <c r="M85" s="89"/>
      <c r="N85" s="400">
        <f t="shared" si="206"/>
        <v>5</v>
      </c>
      <c r="O85" s="400">
        <f t="shared" si="206"/>
        <v>42217.8</v>
      </c>
      <c r="P85" s="89"/>
      <c r="Q85" s="400">
        <f t="shared" si="206"/>
        <v>0</v>
      </c>
      <c r="R85" s="400">
        <f t="shared" si="206"/>
        <v>0</v>
      </c>
      <c r="S85" s="89"/>
      <c r="T85" s="400">
        <f t="shared" si="206"/>
        <v>7945</v>
      </c>
      <c r="U85" s="400">
        <f t="shared" si="206"/>
        <v>159260.43</v>
      </c>
      <c r="V85" s="124"/>
      <c r="W85" s="400">
        <f t="shared" si="206"/>
        <v>7170</v>
      </c>
      <c r="X85" s="400">
        <f t="shared" si="206"/>
        <v>152285.37999999998</v>
      </c>
      <c r="Y85" s="125"/>
      <c r="Z85" s="400">
        <f t="shared" si="206"/>
        <v>775</v>
      </c>
      <c r="AA85" s="400">
        <f t="shared" si="206"/>
        <v>6975.0500000000011</v>
      </c>
      <c r="AB85" s="5"/>
    </row>
    <row r="86" spans="1:29" s="208" customFormat="1" ht="6.6" customHeight="1" thickTop="1" thickBot="1" x14ac:dyDescent="0.3">
      <c r="A86" s="486"/>
      <c r="B86" s="308"/>
      <c r="C86" s="80"/>
      <c r="D86" s="80"/>
      <c r="E86" s="80"/>
      <c r="F86" s="80"/>
      <c r="G86" s="80"/>
      <c r="H86" s="80"/>
      <c r="I86" s="80"/>
      <c r="J86" s="80"/>
      <c r="K86" s="80"/>
      <c r="L86" s="80"/>
      <c r="M86" s="80"/>
      <c r="N86" s="80"/>
      <c r="O86" s="80"/>
      <c r="P86" s="80"/>
      <c r="Q86" s="80"/>
      <c r="R86" s="80"/>
      <c r="S86" s="80"/>
      <c r="T86" s="80"/>
      <c r="U86" s="80"/>
      <c r="V86" s="80"/>
      <c r="W86" s="80"/>
      <c r="Y86" s="306"/>
      <c r="Z86" s="306"/>
      <c r="AA86" s="5"/>
      <c r="AB86" s="306"/>
      <c r="AC86" s="306"/>
    </row>
    <row r="87" spans="1:29" ht="28.8" thickTop="1" thickBot="1" x14ac:dyDescent="0.3">
      <c r="A87" s="494" t="s">
        <v>372</v>
      </c>
      <c r="B87" s="401">
        <f>SUM(B17+B32+B47+B85)</f>
        <v>123335</v>
      </c>
      <c r="C87" s="401">
        <f>SUM(C17+C32+C47+C85)</f>
        <v>1033755.6039999999</v>
      </c>
      <c r="D87" s="89"/>
      <c r="E87" s="401">
        <f t="shared" ref="E87:L87" si="207">SUM(E17+E32+E47+E85)</f>
        <v>4409</v>
      </c>
      <c r="F87" s="401">
        <f t="shared" si="207"/>
        <v>141034.041</v>
      </c>
      <c r="G87" s="401">
        <f t="shared" si="207"/>
        <v>2452</v>
      </c>
      <c r="H87" s="401">
        <f t="shared" si="207"/>
        <v>791864.66800000006</v>
      </c>
      <c r="I87" s="401">
        <f t="shared" si="207"/>
        <v>275</v>
      </c>
      <c r="J87" s="401">
        <f t="shared" si="207"/>
        <v>673964.02399999998</v>
      </c>
      <c r="K87" s="401">
        <f t="shared" si="207"/>
        <v>7136</v>
      </c>
      <c r="L87" s="401">
        <f t="shared" si="207"/>
        <v>1606862.733</v>
      </c>
      <c r="M87" s="89"/>
      <c r="N87" s="401">
        <f t="shared" ref="N87:O87" si="208">SUM(N17+N32+N47+N85)</f>
        <v>178</v>
      </c>
      <c r="O87" s="401">
        <f t="shared" si="208"/>
        <v>711395.02500000002</v>
      </c>
      <c r="P87" s="89"/>
      <c r="Q87" s="401">
        <f t="shared" ref="Q87:R87" si="209">SUM(Q17+Q32+Q47+Q85)</f>
        <v>0</v>
      </c>
      <c r="R87" s="401">
        <f t="shared" si="209"/>
        <v>0</v>
      </c>
      <c r="S87" s="89"/>
      <c r="T87" s="401">
        <f t="shared" ref="T87:U87" si="210">SUM(T17+T32+T47+T85)</f>
        <v>130649</v>
      </c>
      <c r="U87" s="401">
        <f t="shared" si="210"/>
        <v>3352013.3620000007</v>
      </c>
      <c r="V87" s="124"/>
      <c r="W87" s="401">
        <f t="shared" ref="W87:X87" si="211">SUM(W17+W32+W47+W85)</f>
        <v>129929</v>
      </c>
      <c r="X87" s="401">
        <f t="shared" si="211"/>
        <v>3346994.932</v>
      </c>
      <c r="Y87" s="125"/>
      <c r="Z87" s="401">
        <f t="shared" ref="Z87" si="212">SUM(Z17+Z32+Z47+Z85)</f>
        <v>720</v>
      </c>
      <c r="AA87" s="401">
        <v>5019</v>
      </c>
    </row>
    <row r="88" spans="1:29" ht="14.4" thickTop="1" x14ac:dyDescent="0.25">
      <c r="B88" s="1"/>
    </row>
    <row r="89" spans="1:29" ht="19.2" customHeight="1" x14ac:dyDescent="0.3">
      <c r="A89" s="523" t="s">
        <v>376</v>
      </c>
      <c r="B89" s="566" t="s">
        <v>380</v>
      </c>
      <c r="C89" s="566"/>
      <c r="D89" s="566"/>
      <c r="E89" s="566"/>
      <c r="F89" s="566"/>
      <c r="G89" s="566"/>
      <c r="H89" s="566"/>
      <c r="I89" s="566"/>
      <c r="J89" s="566"/>
      <c r="K89" s="566"/>
      <c r="L89" s="566"/>
      <c r="M89" s="566"/>
      <c r="N89" s="566"/>
      <c r="O89" s="566"/>
      <c r="P89" s="566"/>
      <c r="Q89" s="566"/>
      <c r="R89" s="566"/>
      <c r="S89" s="566"/>
      <c r="T89" s="566"/>
      <c r="U89" s="566"/>
    </row>
    <row r="90" spans="1:29" ht="70.2" customHeight="1" x14ac:dyDescent="0.25">
      <c r="B90" s="566"/>
      <c r="C90" s="566"/>
      <c r="D90" s="566"/>
      <c r="E90" s="566"/>
      <c r="F90" s="566"/>
      <c r="G90" s="566"/>
      <c r="H90" s="566"/>
      <c r="I90" s="566"/>
      <c r="J90" s="566"/>
      <c r="K90" s="566"/>
      <c r="L90" s="566"/>
      <c r="M90" s="566"/>
      <c r="N90" s="566"/>
      <c r="O90" s="566"/>
      <c r="P90" s="566"/>
      <c r="Q90" s="566"/>
      <c r="R90" s="566"/>
      <c r="S90" s="566"/>
      <c r="T90" s="566"/>
      <c r="U90" s="566"/>
    </row>
    <row r="91" spans="1:29" s="521" customFormat="1" ht="6" customHeight="1" x14ac:dyDescent="0.25">
      <c r="B91" s="566"/>
      <c r="C91" s="566"/>
      <c r="D91" s="566"/>
      <c r="E91" s="566"/>
      <c r="F91" s="566"/>
      <c r="G91" s="566"/>
      <c r="H91" s="566"/>
      <c r="I91" s="566"/>
      <c r="J91" s="566"/>
      <c r="K91" s="566"/>
      <c r="L91" s="566"/>
      <c r="M91" s="566"/>
      <c r="N91" s="566"/>
      <c r="O91" s="566"/>
      <c r="P91" s="566"/>
      <c r="Q91" s="566"/>
      <c r="R91" s="566"/>
      <c r="S91" s="566"/>
      <c r="T91" s="566"/>
      <c r="U91" s="566"/>
      <c r="V91" s="522"/>
      <c r="Y91" s="522"/>
    </row>
    <row r="92" spans="1:29" x14ac:dyDescent="0.25">
      <c r="B92" s="563"/>
      <c r="C92" s="563"/>
      <c r="D92" s="563"/>
      <c r="E92" s="563"/>
      <c r="F92" s="563"/>
      <c r="G92" s="563"/>
      <c r="H92" s="563"/>
      <c r="I92" s="563"/>
      <c r="J92" s="563"/>
      <c r="K92" s="563"/>
      <c r="L92" s="563"/>
    </row>
    <row r="93" spans="1:29" x14ac:dyDescent="0.25">
      <c r="B93" s="563"/>
      <c r="C93" s="563"/>
      <c r="D93" s="563"/>
      <c r="E93" s="563"/>
      <c r="F93" s="563"/>
      <c r="G93" s="563"/>
      <c r="H93" s="563"/>
      <c r="I93" s="563"/>
      <c r="J93" s="563"/>
      <c r="K93" s="563"/>
      <c r="L93" s="563"/>
    </row>
    <row r="96" spans="1:29" ht="15" x14ac:dyDescent="0.25">
      <c r="B96" s="475"/>
    </row>
  </sheetData>
  <mergeCells count="18">
    <mergeCell ref="B92:L93"/>
    <mergeCell ref="P1:S1"/>
    <mergeCell ref="A1:N1"/>
    <mergeCell ref="B89:U91"/>
    <mergeCell ref="Z3:AA4"/>
    <mergeCell ref="W3:X4"/>
    <mergeCell ref="I4:J4"/>
    <mergeCell ref="K4:L4"/>
    <mergeCell ref="B3:C4"/>
    <mergeCell ref="E3:F3"/>
    <mergeCell ref="G3:H3"/>
    <mergeCell ref="I3:J3"/>
    <mergeCell ref="K3:L3"/>
    <mergeCell ref="Q3:R4"/>
    <mergeCell ref="N3:O4"/>
    <mergeCell ref="T3:U4"/>
    <mergeCell ref="E4:F4"/>
    <mergeCell ref="G4:H4"/>
  </mergeCells>
  <printOptions horizontalCentered="1"/>
  <pageMargins left="0.25" right="0.25" top="0.75" bottom="0.75" header="0.3" footer="0.3"/>
  <pageSetup scale="45" orientation="landscape" r:id="rId1"/>
  <ignoredErrors>
    <ignoredError sqref="B9:O9" formulaRange="1"/>
    <ignoredError sqref="E79:J79 N79:O7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N47"/>
  <sheetViews>
    <sheetView showGridLines="0" zoomScale="75" zoomScaleNormal="75" workbookViewId="0">
      <selection sqref="A1:C1"/>
    </sheetView>
  </sheetViews>
  <sheetFormatPr defaultColWidth="10.33203125" defaultRowHeight="13.8" x14ac:dyDescent="0.25"/>
  <cols>
    <col min="1" max="1" width="23.109375" style="46" bestFit="1" customWidth="1"/>
    <col min="2" max="2" width="22.77734375" style="46" customWidth="1"/>
    <col min="3" max="3" width="19" style="47" customWidth="1"/>
    <col min="4" max="4" width="19" style="46" customWidth="1"/>
    <col min="5" max="5" width="0.88671875" style="46" customWidth="1"/>
    <col min="6" max="6" width="17.5546875" style="46" customWidth="1"/>
    <col min="7" max="7" width="17.88671875" style="46" customWidth="1"/>
    <col min="8" max="8" width="11.109375" style="46" customWidth="1"/>
    <col min="9" max="9" width="0.88671875" style="291" customWidth="1"/>
    <col min="10" max="10" width="17.109375" style="46" customWidth="1"/>
    <col min="11" max="11" width="16.5546875" style="46" customWidth="1"/>
    <col min="12" max="12" width="16" style="46" customWidth="1"/>
    <col min="13" max="13" width="10.33203125" style="46"/>
    <col min="14" max="14" width="11.21875" style="46" bestFit="1" customWidth="1"/>
    <col min="15" max="16384" width="10.33203125" style="46"/>
  </cols>
  <sheetData>
    <row r="1" spans="1:12" ht="24.6" customHeight="1" x14ac:dyDescent="0.25">
      <c r="A1" s="525" t="s">
        <v>333</v>
      </c>
      <c r="B1" s="525"/>
      <c r="C1" s="525"/>
      <c r="D1" s="409">
        <f>'Annual Capacity'!P2</f>
        <v>44074</v>
      </c>
      <c r="E1" s="395"/>
      <c r="F1" s="395"/>
      <c r="G1" s="395"/>
      <c r="H1" s="395"/>
      <c r="I1" s="245"/>
      <c r="J1" s="312"/>
    </row>
    <row r="2" spans="1:12" ht="24.6" customHeight="1" x14ac:dyDescent="0.25">
      <c r="A2" s="415" t="s">
        <v>318</v>
      </c>
      <c r="B2" s="413"/>
      <c r="C2" s="413"/>
      <c r="D2" s="413"/>
      <c r="E2" s="245"/>
      <c r="F2" s="245"/>
      <c r="G2" s="260"/>
      <c r="I2" s="245"/>
    </row>
    <row r="3" spans="1:12" s="67" customFormat="1" ht="4.8" customHeight="1" x14ac:dyDescent="0.25">
      <c r="A3" s="412"/>
      <c r="B3" s="412"/>
      <c r="C3" s="412"/>
      <c r="D3" s="412"/>
      <c r="E3" s="395"/>
      <c r="F3" s="395"/>
      <c r="G3" s="412"/>
      <c r="I3" s="395"/>
    </row>
    <row r="4" spans="1:12" ht="28.2" customHeight="1" x14ac:dyDescent="0.25">
      <c r="A4" s="77" t="s">
        <v>31</v>
      </c>
      <c r="B4" s="76" t="s">
        <v>32</v>
      </c>
      <c r="C4" s="75" t="s">
        <v>69</v>
      </c>
      <c r="D4" s="75" t="s">
        <v>26</v>
      </c>
    </row>
    <row r="5" spans="1:12" x14ac:dyDescent="0.25">
      <c r="A5" s="28" t="s">
        <v>174</v>
      </c>
      <c r="B5" s="118">
        <f>SUM('Annual Capacity'!D43+'Annual Capacity'!M43)</f>
        <v>130471</v>
      </c>
      <c r="C5" s="115">
        <f>SUM('Annual Capacity'!E43+'Annual Capacity'!N43)</f>
        <v>2640618.3369999998</v>
      </c>
      <c r="D5" s="60">
        <f>C5/$C$8</f>
        <v>0.7877708266128326</v>
      </c>
    </row>
    <row r="6" spans="1:12" x14ac:dyDescent="0.25">
      <c r="A6" s="28" t="s">
        <v>30</v>
      </c>
      <c r="B6" s="118">
        <f>'Annual Capacity'!P43</f>
        <v>178</v>
      </c>
      <c r="C6" s="115">
        <f>'Annual Capacity'!Q43</f>
        <v>711395.02500000002</v>
      </c>
      <c r="D6" s="60">
        <f>C6/$C$8</f>
        <v>0.21222917338716746</v>
      </c>
    </row>
    <row r="7" spans="1:12" s="291" customFormat="1" x14ac:dyDescent="0.25">
      <c r="A7" s="28" t="s">
        <v>314</v>
      </c>
      <c r="B7" s="118">
        <f>'Annual Capacity'!S43</f>
        <v>0</v>
      </c>
      <c r="C7" s="115">
        <f>'Annual Capacity'!T43</f>
        <v>0</v>
      </c>
      <c r="D7" s="60">
        <f>C7/$C$8</f>
        <v>0</v>
      </c>
    </row>
    <row r="8" spans="1:12" x14ac:dyDescent="0.25">
      <c r="A8" s="6" t="s">
        <v>0</v>
      </c>
      <c r="B8" s="119">
        <f>SUM(B5:B7)</f>
        <v>130649</v>
      </c>
      <c r="C8" s="116">
        <f>SUM(C5:C7)</f>
        <v>3352013.3619999997</v>
      </c>
      <c r="D8" s="117">
        <f>SUM(D5:D7)</f>
        <v>1</v>
      </c>
    </row>
    <row r="9" spans="1:12" s="67" customFormat="1" ht="7.2" customHeight="1" x14ac:dyDescent="0.25">
      <c r="A9" s="23"/>
      <c r="B9" s="318"/>
      <c r="C9" s="318"/>
      <c r="D9" s="319"/>
      <c r="F9" s="318"/>
      <c r="G9" s="318"/>
      <c r="H9" s="319"/>
      <c r="J9" s="318"/>
      <c r="K9" s="318"/>
      <c r="L9" s="319"/>
    </row>
    <row r="10" spans="1:12" ht="17.399999999999999" x14ac:dyDescent="0.25">
      <c r="E10" s="245"/>
      <c r="F10" s="245"/>
      <c r="G10" s="245"/>
      <c r="H10" s="245"/>
      <c r="I10" s="245"/>
      <c r="J10" s="245"/>
      <c r="K10" s="245"/>
    </row>
    <row r="11" spans="1:12" ht="24" customHeight="1" x14ac:dyDescent="0.25">
      <c r="A11" s="571" t="s">
        <v>309</v>
      </c>
      <c r="B11" s="571"/>
      <c r="C11" s="571"/>
      <c r="D11" s="571"/>
    </row>
    <row r="12" spans="1:12" ht="6" customHeight="1" x14ac:dyDescent="0.3">
      <c r="A12" s="27"/>
    </row>
    <row r="13" spans="1:12" s="291" customFormat="1" ht="15.6" x14ac:dyDescent="0.3">
      <c r="A13" s="27"/>
      <c r="B13" s="575" t="s">
        <v>337</v>
      </c>
      <c r="C13" s="575"/>
      <c r="D13" s="575"/>
      <c r="F13" s="576" t="s">
        <v>338</v>
      </c>
      <c r="G13" s="577"/>
      <c r="H13" s="578"/>
      <c r="J13" s="568" t="s">
        <v>346</v>
      </c>
      <c r="K13" s="569"/>
      <c r="L13" s="570"/>
    </row>
    <row r="14" spans="1:12" ht="41.4" x14ac:dyDescent="0.25">
      <c r="A14" s="78" t="s">
        <v>73</v>
      </c>
      <c r="B14" s="76" t="s">
        <v>32</v>
      </c>
      <c r="C14" s="75" t="s">
        <v>69</v>
      </c>
      <c r="D14" s="75" t="s">
        <v>26</v>
      </c>
      <c r="F14" s="76" t="s">
        <v>32</v>
      </c>
      <c r="G14" s="75" t="s">
        <v>69</v>
      </c>
      <c r="H14" s="75" t="s">
        <v>26</v>
      </c>
      <c r="J14" s="76" t="s">
        <v>32</v>
      </c>
      <c r="K14" s="75" t="s">
        <v>69</v>
      </c>
      <c r="L14" s="75" t="s">
        <v>26</v>
      </c>
    </row>
    <row r="15" spans="1:12" x14ac:dyDescent="0.25">
      <c r="A15" s="28" t="s">
        <v>3</v>
      </c>
      <c r="B15" s="282">
        <v>4954</v>
      </c>
      <c r="C15" s="283">
        <v>1200489.504</v>
      </c>
      <c r="D15" s="60">
        <f t="shared" ref="D15:D26" si="0">C15/$C$27</f>
        <v>0.45895695058830516</v>
      </c>
      <c r="F15" s="282">
        <v>23</v>
      </c>
      <c r="G15" s="283">
        <v>6516.16</v>
      </c>
      <c r="H15" s="60">
        <f>G15/$G$27</f>
        <v>0.26140478756969721</v>
      </c>
      <c r="J15" s="357">
        <f>SUM(B15+F15)</f>
        <v>4977</v>
      </c>
      <c r="K15" s="358">
        <f>SUM(C15+G15)</f>
        <v>1207005.6639999999</v>
      </c>
      <c r="L15" s="359">
        <f>K15/$K$27</f>
        <v>0.45709205570816269</v>
      </c>
    </row>
    <row r="16" spans="1:12" x14ac:dyDescent="0.25">
      <c r="A16" s="28" t="s">
        <v>1</v>
      </c>
      <c r="B16" s="284">
        <v>187</v>
      </c>
      <c r="C16" s="283">
        <v>9919.0310000000009</v>
      </c>
      <c r="D16" s="60">
        <f t="shared" si="0"/>
        <v>3.7921266328296592E-3</v>
      </c>
      <c r="F16" s="282">
        <v>3</v>
      </c>
      <c r="G16" s="283">
        <v>136.66999999999999</v>
      </c>
      <c r="H16" s="60">
        <f t="shared" ref="H16:H26" si="1">G16/$G$27</f>
        <v>5.4827064278885895E-3</v>
      </c>
      <c r="J16" s="357">
        <f t="shared" ref="J16:J26" si="2">SUM(B16+F16)</f>
        <v>190</v>
      </c>
      <c r="K16" s="358">
        <f t="shared" ref="K16:K26" si="3">SUM(C16+G16)</f>
        <v>10055.701000000001</v>
      </c>
      <c r="L16" s="359">
        <f t="shared" ref="L16:L26" si="4">K16/$K$27</f>
        <v>3.8080857271574728E-3</v>
      </c>
    </row>
    <row r="17" spans="1:14" x14ac:dyDescent="0.25">
      <c r="A17" s="28" t="s">
        <v>71</v>
      </c>
      <c r="B17" s="284">
        <v>100</v>
      </c>
      <c r="C17" s="283">
        <v>29250.197</v>
      </c>
      <c r="D17" s="60">
        <f t="shared" si="0"/>
        <v>1.1182589414148842E-2</v>
      </c>
      <c r="F17" s="282">
        <v>0</v>
      </c>
      <c r="G17" s="283">
        <v>0</v>
      </c>
      <c r="H17" s="60">
        <f t="shared" si="1"/>
        <v>0</v>
      </c>
      <c r="J17" s="357">
        <f t="shared" si="2"/>
        <v>100</v>
      </c>
      <c r="K17" s="358">
        <f t="shared" si="3"/>
        <v>29250.197</v>
      </c>
      <c r="L17" s="359">
        <f t="shared" si="4"/>
        <v>1.1077025630758543E-2</v>
      </c>
    </row>
    <row r="18" spans="1:14" x14ac:dyDescent="0.25">
      <c r="A18" s="28" t="s">
        <v>33</v>
      </c>
      <c r="B18" s="284">
        <v>274</v>
      </c>
      <c r="C18" s="283">
        <v>56241.112999999998</v>
      </c>
      <c r="D18" s="60">
        <f t="shared" si="0"/>
        <v>2.1501437233867136E-2</v>
      </c>
      <c r="F18" s="282">
        <v>0</v>
      </c>
      <c r="G18" s="283">
        <v>0</v>
      </c>
      <c r="H18" s="60">
        <f t="shared" si="1"/>
        <v>0</v>
      </c>
      <c r="J18" s="357">
        <f t="shared" si="2"/>
        <v>274</v>
      </c>
      <c r="K18" s="358">
        <f t="shared" si="3"/>
        <v>56241.112999999998</v>
      </c>
      <c r="L18" s="359">
        <f t="shared" si="4"/>
        <v>2.1298463398499078E-2</v>
      </c>
    </row>
    <row r="19" spans="1:14" x14ac:dyDescent="0.25">
      <c r="A19" s="28" t="s">
        <v>2</v>
      </c>
      <c r="B19" s="284">
        <v>702</v>
      </c>
      <c r="C19" s="283">
        <v>54018.459000000003</v>
      </c>
      <c r="D19" s="60">
        <f t="shared" si="0"/>
        <v>2.0651698440938133E-2</v>
      </c>
      <c r="F19" s="282">
        <v>7</v>
      </c>
      <c r="G19" s="283">
        <v>515.62</v>
      </c>
      <c r="H19" s="60">
        <f t="shared" si="1"/>
        <v>2.0684810773014671E-2</v>
      </c>
      <c r="J19" s="357">
        <f t="shared" si="2"/>
        <v>709</v>
      </c>
      <c r="K19" s="358">
        <f t="shared" si="3"/>
        <v>54534.079000000005</v>
      </c>
      <c r="L19" s="359">
        <f t="shared" si="4"/>
        <v>2.0652011021765469E-2</v>
      </c>
    </row>
    <row r="20" spans="1:14" ht="13.8" customHeight="1" x14ac:dyDescent="0.25">
      <c r="A20" s="28" t="s">
        <v>304</v>
      </c>
      <c r="B20" s="284">
        <v>13</v>
      </c>
      <c r="C20" s="283">
        <v>1229.587</v>
      </c>
      <c r="D20" s="60">
        <f t="shared" si="0"/>
        <v>4.7008116116192415E-4</v>
      </c>
      <c r="F20" s="282">
        <v>0</v>
      </c>
      <c r="G20" s="283">
        <v>0</v>
      </c>
      <c r="H20" s="60">
        <f t="shared" si="1"/>
        <v>0</v>
      </c>
      <c r="J20" s="357">
        <f t="shared" si="2"/>
        <v>13</v>
      </c>
      <c r="K20" s="358">
        <f t="shared" si="3"/>
        <v>1229.587</v>
      </c>
      <c r="L20" s="359">
        <f t="shared" si="4"/>
        <v>4.656435891439468E-4</v>
      </c>
    </row>
    <row r="21" spans="1:14" ht="13.8" customHeight="1" x14ac:dyDescent="0.25">
      <c r="A21" s="28" t="s">
        <v>305</v>
      </c>
      <c r="B21" s="284">
        <v>52</v>
      </c>
      <c r="C21" s="283">
        <v>28850.492999999999</v>
      </c>
      <c r="D21" s="60">
        <f t="shared" si="0"/>
        <v>1.1029779307632534E-2</v>
      </c>
      <c r="F21" s="282">
        <v>0</v>
      </c>
      <c r="G21" s="283">
        <v>0</v>
      </c>
      <c r="H21" s="60">
        <f t="shared" si="1"/>
        <v>0</v>
      </c>
      <c r="J21" s="357">
        <f t="shared" si="2"/>
        <v>52</v>
      </c>
      <c r="K21" s="358">
        <f t="shared" si="3"/>
        <v>28850.492999999999</v>
      </c>
      <c r="L21" s="359">
        <f t="shared" si="4"/>
        <v>1.0925658053551569E-2</v>
      </c>
    </row>
    <row r="22" spans="1:14" x14ac:dyDescent="0.25">
      <c r="A22" s="28" t="s">
        <v>4</v>
      </c>
      <c r="B22" s="284">
        <v>121990</v>
      </c>
      <c r="C22" s="283">
        <v>1021981.424</v>
      </c>
      <c r="D22" s="60">
        <f t="shared" si="0"/>
        <v>0.39071185241860623</v>
      </c>
      <c r="F22" s="282">
        <v>1345</v>
      </c>
      <c r="G22" s="283">
        <v>11774.18</v>
      </c>
      <c r="H22" s="60">
        <f t="shared" si="1"/>
        <v>0.47233754568754871</v>
      </c>
      <c r="J22" s="357">
        <f t="shared" si="2"/>
        <v>123335</v>
      </c>
      <c r="K22" s="358">
        <f t="shared" si="3"/>
        <v>1033755.6040000001</v>
      </c>
      <c r="L22" s="359">
        <f t="shared" si="4"/>
        <v>0.39148239998001655</v>
      </c>
      <c r="N22" s="472"/>
    </row>
    <row r="23" spans="1:14" x14ac:dyDescent="0.25">
      <c r="A23" s="28" t="s">
        <v>311</v>
      </c>
      <c r="B23" s="284">
        <v>1</v>
      </c>
      <c r="C23" s="283">
        <v>209.3</v>
      </c>
      <c r="D23" s="60">
        <f t="shared" si="0"/>
        <v>8.001710088931546E-5</v>
      </c>
      <c r="F23" s="282">
        <v>0</v>
      </c>
      <c r="G23" s="283">
        <v>0</v>
      </c>
      <c r="H23" s="60">
        <f t="shared" si="1"/>
        <v>0</v>
      </c>
      <c r="J23" s="357">
        <f t="shared" si="2"/>
        <v>1</v>
      </c>
      <c r="K23" s="358">
        <f t="shared" si="3"/>
        <v>209.3</v>
      </c>
      <c r="L23" s="359">
        <f t="shared" si="4"/>
        <v>7.9261738460009802E-5</v>
      </c>
    </row>
    <row r="24" spans="1:14" x14ac:dyDescent="0.25">
      <c r="A24" s="28" t="s">
        <v>6</v>
      </c>
      <c r="B24" s="284">
        <v>116</v>
      </c>
      <c r="C24" s="283">
        <v>37475.487000000001</v>
      </c>
      <c r="D24" s="60">
        <f t="shared" si="0"/>
        <v>1.4327185017464071E-2</v>
      </c>
      <c r="F24" s="282">
        <v>1</v>
      </c>
      <c r="G24" s="283">
        <v>56.25</v>
      </c>
      <c r="H24" s="60">
        <f t="shared" si="1"/>
        <v>2.2565466932665049E-3</v>
      </c>
      <c r="J24" s="357">
        <f t="shared" si="2"/>
        <v>117</v>
      </c>
      <c r="K24" s="358">
        <f t="shared" si="3"/>
        <v>37531.737000000001</v>
      </c>
      <c r="L24" s="359">
        <f t="shared" si="4"/>
        <v>1.4213238041298962E-2</v>
      </c>
      <c r="N24" s="472"/>
    </row>
    <row r="25" spans="1:14" x14ac:dyDescent="0.25">
      <c r="A25" s="28" t="s">
        <v>5</v>
      </c>
      <c r="B25" s="284">
        <v>629</v>
      </c>
      <c r="C25" s="283">
        <v>174502.91099999999</v>
      </c>
      <c r="D25" s="60">
        <f t="shared" si="0"/>
        <v>6.6713889321386693E-2</v>
      </c>
      <c r="F25" s="282">
        <v>15</v>
      </c>
      <c r="G25" s="283">
        <v>5928.59</v>
      </c>
      <c r="H25" s="60">
        <f t="shared" si="1"/>
        <v>0.23783360284858432</v>
      </c>
      <c r="J25" s="357">
        <f t="shared" si="2"/>
        <v>644</v>
      </c>
      <c r="K25" s="358">
        <f t="shared" si="3"/>
        <v>180431.50099999999</v>
      </c>
      <c r="L25" s="359">
        <f t="shared" si="4"/>
        <v>6.8329261549015752E-2</v>
      </c>
    </row>
    <row r="26" spans="1:14" x14ac:dyDescent="0.25">
      <c r="A26" s="28" t="s">
        <v>72</v>
      </c>
      <c r="B26" s="284">
        <v>59</v>
      </c>
      <c r="C26" s="283">
        <v>1523.3610000000001</v>
      </c>
      <c r="D26" s="60">
        <f t="shared" si="0"/>
        <v>5.8239336277041804E-4</v>
      </c>
      <c r="F26" s="282">
        <v>0</v>
      </c>
      <c r="G26" s="283">
        <v>0</v>
      </c>
      <c r="H26" s="60">
        <f t="shared" si="1"/>
        <v>0</v>
      </c>
      <c r="J26" s="357">
        <f t="shared" si="2"/>
        <v>59</v>
      </c>
      <c r="K26" s="358">
        <f t="shared" si="3"/>
        <v>1523.3610000000001</v>
      </c>
      <c r="L26" s="359">
        <f t="shared" si="4"/>
        <v>5.7689556216999037E-4</v>
      </c>
    </row>
    <row r="27" spans="1:14" ht="13.8" customHeight="1" x14ac:dyDescent="0.25">
      <c r="A27" s="320" t="s">
        <v>0</v>
      </c>
      <c r="B27" s="321">
        <f>SUM(B15:B26)</f>
        <v>129077</v>
      </c>
      <c r="C27" s="321">
        <f>SUM(C15:C26)</f>
        <v>2615690.8669999996</v>
      </c>
      <c r="D27" s="322">
        <f>SUM(D15:D26)</f>
        <v>1</v>
      </c>
      <c r="F27" s="321">
        <f>SUM(F15:F26)</f>
        <v>1394</v>
      </c>
      <c r="G27" s="321">
        <f>SUM(G15:G26)</f>
        <v>24927.47</v>
      </c>
      <c r="H27" s="322">
        <f>SUM(H15:H26)</f>
        <v>1</v>
      </c>
      <c r="J27" s="402">
        <f>SUM(J15:J26)</f>
        <v>130471</v>
      </c>
      <c r="K27" s="402">
        <f>SUM(K15:K26)</f>
        <v>2640618.3369999998</v>
      </c>
      <c r="L27" s="403">
        <f>SUM(L15:L26)</f>
        <v>0.99999999999999989</v>
      </c>
    </row>
    <row r="28" spans="1:14" s="67" customFormat="1" ht="7.2" customHeight="1" x14ac:dyDescent="0.25">
      <c r="A28" s="23"/>
      <c r="B28" s="318"/>
      <c r="C28" s="318"/>
      <c r="D28" s="319"/>
      <c r="F28" s="318"/>
      <c r="G28" s="318"/>
      <c r="H28" s="319"/>
      <c r="J28" s="318"/>
      <c r="K28" s="318"/>
      <c r="L28" s="319"/>
    </row>
    <row r="29" spans="1:14" s="67" customFormat="1" ht="18" customHeight="1" x14ac:dyDescent="0.25">
      <c r="A29" s="23"/>
      <c r="B29" s="92"/>
      <c r="C29" s="93"/>
      <c r="D29" s="94"/>
    </row>
    <row r="30" spans="1:14" ht="28.8" customHeight="1" x14ac:dyDescent="0.25">
      <c r="A30" s="567" t="s">
        <v>310</v>
      </c>
      <c r="B30" s="567"/>
      <c r="C30" s="567"/>
      <c r="D30" s="567"/>
      <c r="F30" s="573" t="str">
        <f>'Annual Capacity'!Y3</f>
        <v>Previously Reported through 07/31/2020</v>
      </c>
      <c r="G30" s="573"/>
      <c r="H30" s="574" t="str">
        <f>'Annual Capacity'!AB3</f>
        <v>Difference between 07/31/2020 and 08/31/2020</v>
      </c>
      <c r="I30" s="574"/>
      <c r="J30" s="574"/>
    </row>
    <row r="31" spans="1:14" s="67" customFormat="1" ht="5.4" customHeight="1" x14ac:dyDescent="0.25">
      <c r="A31" s="414"/>
      <c r="B31" s="414"/>
      <c r="C31" s="414"/>
      <c r="D31" s="414"/>
      <c r="F31" s="573"/>
      <c r="G31" s="573"/>
      <c r="H31" s="574"/>
      <c r="I31" s="574"/>
      <c r="J31" s="574"/>
    </row>
    <row r="32" spans="1:14" ht="27.6" customHeight="1" x14ac:dyDescent="0.25">
      <c r="A32" s="411" t="s">
        <v>337</v>
      </c>
      <c r="B32" s="90"/>
      <c r="C32" s="90"/>
      <c r="D32" s="90"/>
      <c r="E32" s="90"/>
      <c r="F32" s="572"/>
      <c r="G32" s="572"/>
      <c r="H32" s="572"/>
      <c r="I32" s="572"/>
      <c r="J32" s="572"/>
    </row>
    <row r="33" spans="1:12" ht="27.6" customHeight="1" x14ac:dyDescent="0.25">
      <c r="A33" s="79" t="s">
        <v>317</v>
      </c>
      <c r="B33" s="71" t="s">
        <v>21</v>
      </c>
      <c r="C33" s="53" t="s">
        <v>69</v>
      </c>
      <c r="D33" s="53" t="s">
        <v>26</v>
      </c>
      <c r="F33" s="324" t="s">
        <v>7</v>
      </c>
      <c r="G33" s="325" t="s">
        <v>27</v>
      </c>
      <c r="H33" s="324" t="s">
        <v>7</v>
      </c>
      <c r="J33" s="324" t="s">
        <v>27</v>
      </c>
    </row>
    <row r="34" spans="1:12" ht="14.4" x14ac:dyDescent="0.3">
      <c r="A34" s="48" t="s">
        <v>15</v>
      </c>
      <c r="B34" s="49">
        <v>80</v>
      </c>
      <c r="C34" s="49">
        <v>80859.649000000005</v>
      </c>
      <c r="D34" s="50">
        <f t="shared" ref="D34:D39" si="5">C34/$C$40</f>
        <v>0.11366350080955374</v>
      </c>
      <c r="F34" s="326">
        <v>80</v>
      </c>
      <c r="G34" s="326">
        <v>80859.649000000005</v>
      </c>
      <c r="H34" s="327">
        <f t="shared" ref="H34:H39" si="6">B34-F34</f>
        <v>0</v>
      </c>
      <c r="J34" s="328">
        <f t="shared" ref="J34:J39" si="7">C34-G34</f>
        <v>0</v>
      </c>
    </row>
    <row r="35" spans="1:12" ht="14.4" x14ac:dyDescent="0.3">
      <c r="A35" s="48" t="s">
        <v>22</v>
      </c>
      <c r="B35" s="49">
        <v>31</v>
      </c>
      <c r="C35" s="49">
        <v>194412.08</v>
      </c>
      <c r="D35" s="50">
        <f t="shared" si="5"/>
        <v>0.27328287824335007</v>
      </c>
      <c r="F35" s="326">
        <v>31</v>
      </c>
      <c r="G35" s="326">
        <v>194412.08</v>
      </c>
      <c r="H35" s="327">
        <f t="shared" si="6"/>
        <v>0</v>
      </c>
      <c r="J35" s="328">
        <f t="shared" si="7"/>
        <v>0</v>
      </c>
    </row>
    <row r="36" spans="1:12" ht="14.4" x14ac:dyDescent="0.3">
      <c r="A36" s="48" t="s">
        <v>312</v>
      </c>
      <c r="B36" s="49">
        <v>2</v>
      </c>
      <c r="C36" s="49">
        <v>42956.33</v>
      </c>
      <c r="D36" s="50">
        <f t="shared" si="5"/>
        <v>6.0383230821722429E-2</v>
      </c>
      <c r="F36" s="326">
        <v>2</v>
      </c>
      <c r="G36" s="326">
        <v>42956.33</v>
      </c>
      <c r="H36" s="327">
        <f t="shared" si="6"/>
        <v>0</v>
      </c>
      <c r="J36" s="328">
        <f t="shared" si="7"/>
        <v>0</v>
      </c>
    </row>
    <row r="37" spans="1:12" ht="14.4" x14ac:dyDescent="0.3">
      <c r="A37" s="48" t="s">
        <v>23</v>
      </c>
      <c r="B37" s="49">
        <v>12</v>
      </c>
      <c r="C37" s="49">
        <v>94478.23</v>
      </c>
      <c r="D37" s="50">
        <f t="shared" si="5"/>
        <v>0.1328069872290715</v>
      </c>
      <c r="F37" s="326">
        <v>12</v>
      </c>
      <c r="G37" s="326">
        <v>94478.23</v>
      </c>
      <c r="H37" s="327">
        <f t="shared" si="6"/>
        <v>0</v>
      </c>
      <c r="J37" s="328">
        <f t="shared" si="7"/>
        <v>0</v>
      </c>
    </row>
    <row r="38" spans="1:12" ht="14.4" x14ac:dyDescent="0.3">
      <c r="A38" s="51" t="s">
        <v>24</v>
      </c>
      <c r="B38" s="52">
        <v>20</v>
      </c>
      <c r="C38" s="52">
        <v>176163.02</v>
      </c>
      <c r="D38" s="50">
        <f t="shared" si="5"/>
        <v>0.24763037947868694</v>
      </c>
      <c r="F38" s="329">
        <v>20</v>
      </c>
      <c r="G38" s="329">
        <v>176163.02</v>
      </c>
      <c r="H38" s="327">
        <f t="shared" si="6"/>
        <v>0</v>
      </c>
      <c r="J38" s="328">
        <f t="shared" si="7"/>
        <v>0</v>
      </c>
      <c r="K38" s="91"/>
    </row>
    <row r="39" spans="1:12" ht="14.4" x14ac:dyDescent="0.3">
      <c r="A39" s="51" t="s">
        <v>28</v>
      </c>
      <c r="B39" s="52">
        <v>33</v>
      </c>
      <c r="C39" s="52">
        <v>122525.716</v>
      </c>
      <c r="D39" s="50">
        <f t="shared" si="5"/>
        <v>0.17223302341761526</v>
      </c>
      <c r="F39" s="329">
        <v>33</v>
      </c>
      <c r="G39" s="329">
        <v>122525.716</v>
      </c>
      <c r="H39" s="327">
        <f t="shared" si="6"/>
        <v>0</v>
      </c>
      <c r="J39" s="328">
        <f t="shared" si="7"/>
        <v>0</v>
      </c>
      <c r="K39" s="88"/>
    </row>
    <row r="40" spans="1:12" x14ac:dyDescent="0.25">
      <c r="A40" s="53" t="s">
        <v>25</v>
      </c>
      <c r="B40" s="54">
        <f>SUM(B34:B39)</f>
        <v>178</v>
      </c>
      <c r="C40" s="54">
        <f>SUM(C34:C39)</f>
        <v>711395.02500000002</v>
      </c>
      <c r="D40" s="55">
        <f>SUM(D34:D39)</f>
        <v>0.99999999999999989</v>
      </c>
      <c r="F40" s="330">
        <f>SUM(F34:F39)</f>
        <v>178</v>
      </c>
      <c r="G40" s="331">
        <f>SUM(G34:G39)</f>
        <v>711395.02500000002</v>
      </c>
      <c r="H40" s="331">
        <f>SUM(H34:H39)</f>
        <v>0</v>
      </c>
      <c r="J40" s="332">
        <f>SUM(J34:J39)</f>
        <v>0</v>
      </c>
      <c r="K40" s="91"/>
    </row>
    <row r="41" spans="1:12" s="291" customFormat="1" ht="4.2" customHeight="1" x14ac:dyDescent="0.25">
      <c r="A41" s="292"/>
      <c r="B41" s="292"/>
      <c r="C41" s="292"/>
      <c r="D41" s="292"/>
      <c r="E41" s="292"/>
      <c r="F41" s="289"/>
      <c r="G41" s="290"/>
      <c r="H41" s="290"/>
      <c r="I41" s="292"/>
      <c r="J41" s="290"/>
      <c r="K41" s="290"/>
      <c r="L41" s="290"/>
    </row>
    <row r="42" spans="1:12" s="291" customFormat="1" ht="14.4" x14ac:dyDescent="0.25">
      <c r="A42" s="333"/>
      <c r="B42" s="334"/>
      <c r="C42" s="335"/>
      <c r="D42" s="336"/>
      <c r="E42" s="293"/>
      <c r="F42" s="289"/>
      <c r="G42" s="290"/>
      <c r="H42" s="573" t="str">
        <f>H30</f>
        <v>Difference between 07/31/2020 and 08/31/2020</v>
      </c>
      <c r="I42" s="573"/>
      <c r="J42" s="573"/>
      <c r="K42" s="290"/>
      <c r="L42" s="290"/>
    </row>
    <row r="43" spans="1:12" s="291" customFormat="1" ht="33.6" customHeight="1" x14ac:dyDescent="0.25">
      <c r="A43" s="411" t="s">
        <v>338</v>
      </c>
      <c r="B43" s="90"/>
      <c r="C43" s="90"/>
      <c r="D43" s="90"/>
      <c r="E43" s="90"/>
      <c r="F43" s="572" t="str">
        <f>F30</f>
        <v>Previously Reported through 07/31/2020</v>
      </c>
      <c r="G43" s="572"/>
      <c r="H43" s="572"/>
      <c r="I43" s="572"/>
      <c r="J43" s="572"/>
    </row>
    <row r="44" spans="1:12" s="291" customFormat="1" ht="27.6" customHeight="1" x14ac:dyDescent="0.25">
      <c r="A44" s="79" t="s">
        <v>317</v>
      </c>
      <c r="B44" s="304" t="s">
        <v>21</v>
      </c>
      <c r="C44" s="53" t="s">
        <v>69</v>
      </c>
      <c r="D44" s="53" t="s">
        <v>26</v>
      </c>
      <c r="F44" s="324" t="s">
        <v>7</v>
      </c>
      <c r="G44" s="325" t="s">
        <v>27</v>
      </c>
      <c r="H44" s="324" t="s">
        <v>7</v>
      </c>
      <c r="J44" s="324" t="s">
        <v>27</v>
      </c>
    </row>
    <row r="45" spans="1:12" s="291" customFormat="1" ht="14.4" x14ac:dyDescent="0.3">
      <c r="A45" s="48" t="s">
        <v>312</v>
      </c>
      <c r="B45" s="49">
        <v>0</v>
      </c>
      <c r="C45" s="49">
        <v>0</v>
      </c>
      <c r="D45" s="50">
        <f>C45/$C$40</f>
        <v>0</v>
      </c>
      <c r="F45" s="326">
        <v>0</v>
      </c>
      <c r="G45" s="326">
        <v>0</v>
      </c>
      <c r="H45" s="327">
        <f>B45-F45</f>
        <v>0</v>
      </c>
      <c r="J45" s="328">
        <f>C45-G45</f>
        <v>0</v>
      </c>
    </row>
    <row r="46" spans="1:12" s="291" customFormat="1" ht="14.4" x14ac:dyDescent="0.3">
      <c r="A46" s="51" t="s">
        <v>24</v>
      </c>
      <c r="B46" s="52">
        <v>0</v>
      </c>
      <c r="C46" s="52">
        <v>0</v>
      </c>
      <c r="D46" s="50">
        <f>C46/$C$40</f>
        <v>0</v>
      </c>
      <c r="F46" s="329">
        <v>0</v>
      </c>
      <c r="G46" s="329">
        <v>0</v>
      </c>
      <c r="H46" s="327">
        <f>B46-F46</f>
        <v>0</v>
      </c>
      <c r="J46" s="328">
        <f>C46-G46</f>
        <v>0</v>
      </c>
      <c r="K46" s="91"/>
    </row>
    <row r="47" spans="1:12" s="291" customFormat="1" x14ac:dyDescent="0.25">
      <c r="A47" s="53" t="s">
        <v>25</v>
      </c>
      <c r="B47" s="54">
        <f>SUM(B45:B46)</f>
        <v>0</v>
      </c>
      <c r="C47" s="54">
        <f>SUM(C45:C46)</f>
        <v>0</v>
      </c>
      <c r="D47" s="55">
        <f>SUM(D45:D46)</f>
        <v>0</v>
      </c>
      <c r="F47" s="330">
        <f>SUM(F45:F46)</f>
        <v>0</v>
      </c>
      <c r="G47" s="331">
        <f>SUM(G45:G46)</f>
        <v>0</v>
      </c>
      <c r="H47" s="331">
        <f>SUM(H45:H46)</f>
        <v>0</v>
      </c>
      <c r="J47" s="332">
        <f>SUM(J45:J46)</f>
        <v>0</v>
      </c>
      <c r="K47" s="91"/>
    </row>
  </sheetData>
  <mergeCells count="10">
    <mergeCell ref="A1:C1"/>
    <mergeCell ref="A30:D30"/>
    <mergeCell ref="J13:L13"/>
    <mergeCell ref="A11:D11"/>
    <mergeCell ref="F43:G43"/>
    <mergeCell ref="F30:G32"/>
    <mergeCell ref="H30:J32"/>
    <mergeCell ref="H42:J43"/>
    <mergeCell ref="B13:D13"/>
    <mergeCell ref="F13:H13"/>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pageSetUpPr fitToPage="1"/>
  </sheetPr>
  <dimension ref="A1:M18"/>
  <sheetViews>
    <sheetView showGridLines="0" zoomScale="75" zoomScaleNormal="75" workbookViewId="0">
      <selection sqref="A1:C1"/>
    </sheetView>
  </sheetViews>
  <sheetFormatPr defaultRowHeight="13.2" x14ac:dyDescent="0.25"/>
  <cols>
    <col min="1" max="1" width="40.21875" customWidth="1"/>
    <col min="3" max="3" width="15" customWidth="1"/>
    <col min="4" max="4" width="17.5546875" customWidth="1"/>
    <col min="5" max="5" width="17.109375" customWidth="1"/>
    <col min="12" max="12" width="25" bestFit="1" customWidth="1"/>
    <col min="13" max="13" width="12.109375" style="290" customWidth="1"/>
    <col min="14" max="14" width="11.6640625" customWidth="1"/>
    <col min="15" max="15" width="17.21875" customWidth="1"/>
    <col min="16" max="16" width="17" customWidth="1"/>
  </cols>
  <sheetData>
    <row r="1" spans="1:13" s="290" customFormat="1" ht="26.4" customHeight="1" x14ac:dyDescent="0.25">
      <c r="A1" s="579" t="s">
        <v>334</v>
      </c>
      <c r="B1" s="579"/>
      <c r="C1" s="579"/>
      <c r="D1" s="410">
        <f>'Annual Capacity'!P2</f>
        <v>44074</v>
      </c>
    </row>
    <row r="2" spans="1:13" s="290" customFormat="1" x14ac:dyDescent="0.25"/>
    <row r="3" spans="1:13" ht="27.6" x14ac:dyDescent="0.25">
      <c r="A3" s="361" t="s">
        <v>319</v>
      </c>
      <c r="B3" s="374" t="s">
        <v>320</v>
      </c>
      <c r="C3" s="76" t="s">
        <v>32</v>
      </c>
      <c r="D3" s="75" t="s">
        <v>69</v>
      </c>
      <c r="E3" s="75" t="s">
        <v>26</v>
      </c>
    </row>
    <row r="4" spans="1:13" ht="27.6" customHeight="1" x14ac:dyDescent="0.25">
      <c r="A4" s="360" t="s">
        <v>347</v>
      </c>
      <c r="B4" s="374">
        <v>1</v>
      </c>
      <c r="C4" s="511"/>
      <c r="D4" s="512"/>
      <c r="E4" s="364">
        <f>D4/$D$12</f>
        <v>0</v>
      </c>
    </row>
    <row r="5" spans="1:13" s="290" customFormat="1" ht="27.6" customHeight="1" x14ac:dyDescent="0.25">
      <c r="A5" s="360" t="s">
        <v>321</v>
      </c>
      <c r="B5" s="374">
        <v>1</v>
      </c>
      <c r="C5" s="513"/>
      <c r="D5" s="514"/>
      <c r="E5" s="364">
        <f t="shared" ref="E5:E11" si="0">D5/$D$12</f>
        <v>0</v>
      </c>
    </row>
    <row r="6" spans="1:13" s="290" customFormat="1" ht="27.6" customHeight="1" x14ac:dyDescent="0.25">
      <c r="A6" s="360" t="s">
        <v>322</v>
      </c>
      <c r="B6" s="374">
        <v>1</v>
      </c>
      <c r="C6" s="362">
        <v>46</v>
      </c>
      <c r="D6" s="363">
        <v>13033.87</v>
      </c>
      <c r="E6" s="364">
        <f t="shared" si="0"/>
        <v>0.54735756865660057</v>
      </c>
    </row>
    <row r="7" spans="1:13" s="290" customFormat="1" ht="27.6" customHeight="1" x14ac:dyDescent="0.25">
      <c r="A7" s="360" t="s">
        <v>314</v>
      </c>
      <c r="B7" s="374">
        <v>0.85</v>
      </c>
      <c r="C7" s="515"/>
      <c r="D7" s="516"/>
      <c r="E7" s="364">
        <f t="shared" si="0"/>
        <v>0</v>
      </c>
    </row>
    <row r="8" spans="1:13" s="290" customFormat="1" ht="27.6" customHeight="1" x14ac:dyDescent="0.25">
      <c r="A8" s="360" t="s">
        <v>323</v>
      </c>
      <c r="B8" s="374">
        <v>0.6</v>
      </c>
      <c r="C8" s="517"/>
      <c r="D8" s="518"/>
      <c r="E8" s="364">
        <f t="shared" si="0"/>
        <v>0</v>
      </c>
    </row>
    <row r="9" spans="1:13" s="290" customFormat="1" ht="27.6" customHeight="1" x14ac:dyDescent="0.25">
      <c r="A9" s="360" t="s">
        <v>324</v>
      </c>
      <c r="B9" s="374">
        <v>0.6</v>
      </c>
      <c r="C9" s="362">
        <v>20</v>
      </c>
      <c r="D9" s="363">
        <v>334.98</v>
      </c>
      <c r="E9" s="364">
        <f t="shared" si="0"/>
        <v>1.4067490188914577E-2</v>
      </c>
    </row>
    <row r="10" spans="1:13" s="290" customFormat="1" ht="27.6" customHeight="1" x14ac:dyDescent="0.25">
      <c r="A10" s="360" t="s">
        <v>325</v>
      </c>
      <c r="B10" s="374">
        <v>0.6</v>
      </c>
      <c r="C10" s="362">
        <v>1201</v>
      </c>
      <c r="D10" s="363">
        <v>10324.08</v>
      </c>
      <c r="E10" s="364">
        <f t="shared" si="0"/>
        <v>0.43355989644029258</v>
      </c>
      <c r="I10" s="473"/>
    </row>
    <row r="11" spans="1:13" s="290" customFormat="1" ht="27.6" customHeight="1" x14ac:dyDescent="0.25">
      <c r="A11" s="360" t="s">
        <v>326</v>
      </c>
      <c r="B11" s="374">
        <v>0.6</v>
      </c>
      <c r="C11" s="362">
        <v>3</v>
      </c>
      <c r="D11" s="363">
        <v>119.42</v>
      </c>
      <c r="E11" s="364">
        <f t="shared" si="0"/>
        <v>5.0150447141924254E-3</v>
      </c>
    </row>
    <row r="12" spans="1:13" ht="27" customHeight="1" x14ac:dyDescent="0.25">
      <c r="A12" s="290"/>
      <c r="B12" s="365"/>
      <c r="C12" s="366">
        <f>SUM(C4:C11)</f>
        <v>1270</v>
      </c>
      <c r="D12" s="367">
        <f>SUM(D4:D11)</f>
        <v>23812.35</v>
      </c>
      <c r="E12" s="368">
        <f>SUM(E4:E11)</f>
        <v>1.0000000000000002</v>
      </c>
      <c r="M12" s="351"/>
    </row>
    <row r="13" spans="1:13" x14ac:dyDescent="0.25">
      <c r="M13" s="351"/>
    </row>
    <row r="14" spans="1:13" ht="45.6" customHeight="1" x14ac:dyDescent="0.25">
      <c r="A14" s="580" t="s">
        <v>378</v>
      </c>
      <c r="B14" s="580"/>
      <c r="C14" s="580"/>
      <c r="D14" s="580"/>
      <c r="M14" s="351"/>
    </row>
    <row r="15" spans="1:13" s="509" customFormat="1" ht="6" customHeight="1" x14ac:dyDescent="0.25">
      <c r="A15" s="508"/>
      <c r="B15" s="508"/>
      <c r="C15" s="508"/>
      <c r="D15" s="508"/>
      <c r="M15" s="351"/>
    </row>
    <row r="16" spans="1:13" ht="19.2" customHeight="1" x14ac:dyDescent="0.25">
      <c r="A16" s="581" t="s">
        <v>377</v>
      </c>
      <c r="B16" s="581"/>
      <c r="C16" s="510">
        <v>124</v>
      </c>
      <c r="D16" s="507">
        <v>1115.1199999999999</v>
      </c>
      <c r="M16" s="351"/>
    </row>
    <row r="18" spans="3:4" x14ac:dyDescent="0.25">
      <c r="C18" s="473"/>
      <c r="D18" s="473"/>
    </row>
  </sheetData>
  <mergeCells count="3">
    <mergeCell ref="A1:C1"/>
    <mergeCell ref="A14:D14"/>
    <mergeCell ref="A16:B16"/>
  </mergeCells>
  <pageMargins left="0.7" right="0.7" top="0.75" bottom="0.75" header="0.3" footer="0.3"/>
  <pageSetup scale="93" fitToHeight="0"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R21"/>
  <sheetViews>
    <sheetView showGridLines="0" zoomScale="90" zoomScaleNormal="90" workbookViewId="0">
      <selection sqref="A1:G1"/>
    </sheetView>
  </sheetViews>
  <sheetFormatPr defaultColWidth="9.109375" defaultRowHeight="15" x14ac:dyDescent="0.25"/>
  <cols>
    <col min="1" max="1" width="7" style="40" customWidth="1"/>
    <col min="2" max="2" width="9.109375" style="40"/>
    <col min="3" max="3" width="8.6640625" style="40" customWidth="1"/>
    <col min="4" max="4" width="1.33203125" style="386" customWidth="1"/>
    <col min="5" max="5" width="8.33203125" style="40" bestFit="1" customWidth="1"/>
    <col min="6" max="6" width="19" style="40" customWidth="1"/>
    <col min="7" max="7" width="11.77734375" style="40" customWidth="1"/>
    <col min="8" max="8" width="3.21875" style="386" customWidth="1"/>
    <col min="9" max="9" width="11.6640625" style="40" customWidth="1"/>
    <col min="10" max="10" width="14.88671875" style="40" bestFit="1" customWidth="1"/>
    <col min="11" max="11" width="13" style="40" customWidth="1"/>
    <col min="12" max="12" width="3.21875" style="386" customWidth="1"/>
    <col min="13" max="13" width="13.77734375" style="40" customWidth="1"/>
    <col min="14" max="14" width="13.33203125" style="40" customWidth="1"/>
    <col min="15" max="15" width="12.33203125" style="40" customWidth="1"/>
    <col min="16" max="16384" width="9.109375" style="40"/>
  </cols>
  <sheetData>
    <row r="1" spans="1:18" ht="21" x14ac:dyDescent="0.25">
      <c r="A1" s="590" t="s">
        <v>333</v>
      </c>
      <c r="B1" s="590"/>
      <c r="C1" s="590"/>
      <c r="D1" s="590"/>
      <c r="E1" s="590"/>
      <c r="F1" s="590"/>
      <c r="G1" s="590"/>
      <c r="H1" s="599">
        <f>'Annual Capacity'!P2</f>
        <v>44074</v>
      </c>
      <c r="I1" s="599"/>
      <c r="J1" s="396"/>
      <c r="K1" s="314"/>
      <c r="L1" s="384"/>
      <c r="M1" s="313"/>
      <c r="N1" s="313"/>
      <c r="O1" s="314"/>
    </row>
    <row r="2" spans="1:18" ht="21" x14ac:dyDescent="0.25">
      <c r="A2" s="598" t="s">
        <v>309</v>
      </c>
      <c r="B2" s="598"/>
      <c r="C2" s="598"/>
      <c r="D2" s="598"/>
      <c r="E2" s="598"/>
      <c r="F2" s="598"/>
      <c r="G2" s="598"/>
      <c r="H2" s="248"/>
      <c r="I2" s="584"/>
      <c r="J2" s="584"/>
      <c r="K2" s="584"/>
      <c r="L2" s="248"/>
      <c r="M2" s="584"/>
      <c r="N2" s="584"/>
      <c r="O2" s="584"/>
    </row>
    <row r="3" spans="1:18" ht="21" x14ac:dyDescent="0.25">
      <c r="A3" s="590" t="s">
        <v>335</v>
      </c>
      <c r="B3" s="590"/>
      <c r="C3" s="590"/>
      <c r="D3" s="590"/>
      <c r="E3" s="590"/>
      <c r="F3" s="590"/>
      <c r="G3" s="590"/>
      <c r="H3" s="248"/>
      <c r="I3" s="584"/>
      <c r="J3" s="584"/>
      <c r="K3" s="584"/>
      <c r="L3" s="248"/>
      <c r="M3" s="584"/>
      <c r="N3" s="584"/>
      <c r="O3" s="584"/>
    </row>
    <row r="4" spans="1:18" ht="18.600000000000001" customHeight="1" x14ac:dyDescent="0.25">
      <c r="A4" s="303"/>
      <c r="B4" s="303"/>
      <c r="C4" s="303"/>
      <c r="D4" s="385"/>
      <c r="E4" s="303"/>
      <c r="F4" s="303"/>
      <c r="G4" s="303"/>
      <c r="H4" s="385"/>
      <c r="I4" s="303"/>
      <c r="J4" s="303"/>
      <c r="K4" s="303"/>
      <c r="L4" s="385"/>
      <c r="M4" s="347"/>
      <c r="N4" s="347"/>
      <c r="O4" s="347"/>
    </row>
    <row r="5" spans="1:18" x14ac:dyDescent="0.25">
      <c r="A5" s="375"/>
      <c r="B5" s="375"/>
      <c r="C5" s="375"/>
      <c r="D5" s="375"/>
      <c r="E5" s="591" t="s">
        <v>337</v>
      </c>
      <c r="F5" s="592"/>
      <c r="G5" s="593"/>
      <c r="H5" s="375"/>
      <c r="I5" s="597" t="s">
        <v>338</v>
      </c>
      <c r="J5" s="597"/>
      <c r="K5" s="597"/>
      <c r="L5" s="375"/>
      <c r="M5" s="588" t="s">
        <v>331</v>
      </c>
      <c r="N5" s="588"/>
      <c r="O5" s="588"/>
    </row>
    <row r="6" spans="1:18" s="56" customFormat="1" ht="17.399999999999999" customHeight="1" x14ac:dyDescent="0.25">
      <c r="A6" s="376"/>
      <c r="B6" s="376"/>
      <c r="C6" s="376"/>
      <c r="D6" s="376"/>
      <c r="E6" s="594" t="s">
        <v>74</v>
      </c>
      <c r="F6" s="595"/>
      <c r="G6" s="596"/>
      <c r="H6" s="376"/>
      <c r="I6" s="585" t="s">
        <v>74</v>
      </c>
      <c r="J6" s="585"/>
      <c r="K6" s="585"/>
      <c r="L6" s="376"/>
      <c r="M6" s="587" t="s">
        <v>74</v>
      </c>
      <c r="N6" s="587"/>
      <c r="O6" s="587"/>
    </row>
    <row r="7" spans="1:18" s="56" customFormat="1" ht="41.4" x14ac:dyDescent="0.25">
      <c r="A7" s="369" t="s">
        <v>34</v>
      </c>
      <c r="B7" s="57" t="s">
        <v>20</v>
      </c>
      <c r="C7" s="57"/>
      <c r="D7" s="383"/>
      <c r="E7" s="315" t="s">
        <v>315</v>
      </c>
      <c r="F7" s="315" t="s">
        <v>27</v>
      </c>
      <c r="G7" s="315" t="s">
        <v>35</v>
      </c>
      <c r="H7" s="383"/>
      <c r="I7" s="315" t="s">
        <v>315</v>
      </c>
      <c r="J7" s="315" t="s">
        <v>27</v>
      </c>
      <c r="K7" s="315" t="s">
        <v>35</v>
      </c>
      <c r="L7" s="383"/>
      <c r="M7" s="315" t="s">
        <v>315</v>
      </c>
      <c r="N7" s="315" t="s">
        <v>27</v>
      </c>
      <c r="O7" s="315" t="s">
        <v>35</v>
      </c>
    </row>
    <row r="8" spans="1:18" s="390" customFormat="1" ht="7.2" customHeight="1" x14ac:dyDescent="0.25">
      <c r="A8" s="379"/>
      <c r="B8" s="380"/>
      <c r="C8" s="380"/>
      <c r="D8" s="383"/>
      <c r="E8" s="389"/>
      <c r="F8" s="389"/>
      <c r="G8" s="389"/>
      <c r="H8" s="383"/>
      <c r="I8" s="389"/>
      <c r="J8" s="389"/>
      <c r="K8" s="389"/>
      <c r="L8" s="383"/>
      <c r="M8" s="389"/>
      <c r="N8" s="389"/>
      <c r="O8" s="389"/>
    </row>
    <row r="9" spans="1:18" s="56" customFormat="1" ht="14.4" x14ac:dyDescent="0.3">
      <c r="A9" s="74" t="s">
        <v>13</v>
      </c>
      <c r="B9" s="58" t="s">
        <v>36</v>
      </c>
      <c r="C9" s="58"/>
      <c r="D9" s="346"/>
      <c r="E9" s="59">
        <v>36318</v>
      </c>
      <c r="F9" s="59">
        <v>982297.81299999997</v>
      </c>
      <c r="G9" s="60">
        <f>F9/$F$11</f>
        <v>0.37554048354598624</v>
      </c>
      <c r="H9" s="346"/>
      <c r="I9" s="59">
        <v>517</v>
      </c>
      <c r="J9" s="59">
        <v>7760.98</v>
      </c>
      <c r="K9" s="60">
        <f>J9/$J$11</f>
        <v>0.31134246676457739</v>
      </c>
      <c r="L9" s="346"/>
      <c r="M9" s="59">
        <f>SUM(E9+I9)</f>
        <v>36835</v>
      </c>
      <c r="N9" s="59">
        <f>SUM(F9+J9)</f>
        <v>990058.79299999995</v>
      </c>
      <c r="O9" s="60">
        <f>N9/$N$11</f>
        <v>0.37493445346774473</v>
      </c>
    </row>
    <row r="10" spans="1:18" s="56" customFormat="1" ht="14.4" x14ac:dyDescent="0.3">
      <c r="A10" s="377" t="s">
        <v>68</v>
      </c>
      <c r="B10" s="378" t="s">
        <v>37</v>
      </c>
      <c r="C10" s="378"/>
      <c r="D10" s="346"/>
      <c r="E10" s="387">
        <v>92759</v>
      </c>
      <c r="F10" s="387">
        <v>1633393.054</v>
      </c>
      <c r="G10" s="388">
        <f>F10/$F$11</f>
        <v>0.62445951645401376</v>
      </c>
      <c r="H10" s="346"/>
      <c r="I10" s="387">
        <v>877</v>
      </c>
      <c r="J10" s="387">
        <v>17166.490000000002</v>
      </c>
      <c r="K10" s="60">
        <f>J10/$J$11</f>
        <v>0.68865753323542267</v>
      </c>
      <c r="L10" s="346"/>
      <c r="M10" s="387">
        <f>SUM(E10+I10)</f>
        <v>93636</v>
      </c>
      <c r="N10" s="387">
        <f>SUM(F10+J10)</f>
        <v>1650559.544</v>
      </c>
      <c r="O10" s="60">
        <f>N10/$N$11</f>
        <v>0.62506554653225532</v>
      </c>
      <c r="R10" s="474"/>
    </row>
    <row r="11" spans="1:18" s="63" customFormat="1" ht="13.8" x14ac:dyDescent="0.25">
      <c r="A11" s="589" t="s">
        <v>25</v>
      </c>
      <c r="B11" s="589"/>
      <c r="C11" s="589"/>
      <c r="D11" s="381"/>
      <c r="E11" s="61">
        <f>SUM(E9:E10)</f>
        <v>129077</v>
      </c>
      <c r="F11" s="61">
        <f>SUM(F9:F10)</f>
        <v>2615690.8670000001</v>
      </c>
      <c r="G11" s="62">
        <f>SUM(G9:G10)</f>
        <v>1</v>
      </c>
      <c r="H11" s="381"/>
      <c r="I11" s="61">
        <f>SUM(I9:I10)</f>
        <v>1394</v>
      </c>
      <c r="J11" s="61">
        <f>SUM(J9:J10)</f>
        <v>24927.47</v>
      </c>
      <c r="K11" s="62">
        <f>SUM(K9:K10)</f>
        <v>1</v>
      </c>
      <c r="L11" s="381"/>
      <c r="M11" s="404">
        <f>SUM(M9:M10)</f>
        <v>130471</v>
      </c>
      <c r="N11" s="404">
        <f>SUM(N9:N10)</f>
        <v>2640618.3369999998</v>
      </c>
      <c r="O11" s="405">
        <f>SUM(O9:O10)</f>
        <v>1</v>
      </c>
    </row>
    <row r="12" spans="1:18" s="56" customFormat="1" ht="3.6" customHeight="1" x14ac:dyDescent="0.25">
      <c r="A12" s="346"/>
      <c r="B12" s="346"/>
      <c r="C12" s="346"/>
      <c r="D12" s="346"/>
      <c r="E12" s="345"/>
      <c r="F12" s="65"/>
      <c r="G12" s="64"/>
      <c r="H12" s="346"/>
      <c r="I12" s="345"/>
      <c r="J12" s="65"/>
      <c r="K12" s="64"/>
      <c r="L12" s="346"/>
      <c r="M12" s="345"/>
      <c r="N12" s="65"/>
      <c r="O12" s="64"/>
    </row>
    <row r="13" spans="1:18" s="56" customFormat="1" ht="13.8" x14ac:dyDescent="0.25">
      <c r="D13" s="346"/>
      <c r="H13" s="346"/>
      <c r="L13" s="346"/>
    </row>
    <row r="14" spans="1:18" s="56" customFormat="1" ht="17.399999999999999" customHeight="1" x14ac:dyDescent="0.25">
      <c r="A14" s="376"/>
      <c r="B14" s="376"/>
      <c r="C14" s="376"/>
      <c r="D14" s="376"/>
      <c r="E14" s="585" t="s">
        <v>77</v>
      </c>
      <c r="F14" s="585"/>
      <c r="G14" s="585"/>
      <c r="H14" s="376"/>
      <c r="I14" s="582" t="s">
        <v>77</v>
      </c>
      <c r="J14" s="582"/>
      <c r="K14" s="583"/>
      <c r="L14" s="376"/>
      <c r="M14" s="587" t="s">
        <v>77</v>
      </c>
      <c r="N14" s="587"/>
      <c r="O14" s="587"/>
    </row>
    <row r="15" spans="1:18" s="56" customFormat="1" ht="41.4" x14ac:dyDescent="0.25">
      <c r="A15" s="369" t="s">
        <v>34</v>
      </c>
      <c r="B15" s="57" t="s">
        <v>20</v>
      </c>
      <c r="C15" s="57"/>
      <c r="D15" s="383"/>
      <c r="E15" s="315" t="s">
        <v>316</v>
      </c>
      <c r="F15" s="315" t="s">
        <v>27</v>
      </c>
      <c r="G15" s="315" t="s">
        <v>35</v>
      </c>
      <c r="H15" s="383"/>
      <c r="I15" s="315" t="s">
        <v>316</v>
      </c>
      <c r="J15" s="315" t="s">
        <v>27</v>
      </c>
      <c r="K15" s="315" t="s">
        <v>35</v>
      </c>
      <c r="L15" s="383"/>
      <c r="M15" s="315" t="s">
        <v>316</v>
      </c>
      <c r="N15" s="315" t="s">
        <v>27</v>
      </c>
      <c r="O15" s="315" t="s">
        <v>35</v>
      </c>
    </row>
    <row r="16" spans="1:18" s="56" customFormat="1" ht="14.4" x14ac:dyDescent="0.3">
      <c r="A16" s="74" t="s">
        <v>13</v>
      </c>
      <c r="B16" s="58" t="s">
        <v>36</v>
      </c>
      <c r="C16" s="58"/>
      <c r="D16" s="346"/>
      <c r="E16" s="59">
        <v>31874</v>
      </c>
      <c r="F16" s="59">
        <v>286864.77399999998</v>
      </c>
      <c r="G16" s="60">
        <f>F16/F18</f>
        <v>0.28069470468183383</v>
      </c>
      <c r="H16" s="346"/>
      <c r="I16" s="59">
        <v>499</v>
      </c>
      <c r="J16" s="59">
        <v>4419.42</v>
      </c>
      <c r="K16" s="60">
        <f>J16/$J$18</f>
        <v>0.37534843190778466</v>
      </c>
      <c r="L16" s="346"/>
      <c r="M16" s="59">
        <f>SUM(E16+I16)</f>
        <v>32373</v>
      </c>
      <c r="N16" s="59">
        <f>SUM(F16+J16)</f>
        <v>291284.19399999996</v>
      </c>
      <c r="O16" s="60">
        <f>N16/$N$18</f>
        <v>0.28177278350212448</v>
      </c>
      <c r="R16" s="474"/>
    </row>
    <row r="17" spans="1:15" s="56" customFormat="1" ht="14.4" x14ac:dyDescent="0.3">
      <c r="A17" s="74" t="s">
        <v>68</v>
      </c>
      <c r="B17" s="58" t="s">
        <v>37</v>
      </c>
      <c r="C17" s="58"/>
      <c r="D17" s="346"/>
      <c r="E17" s="59">
        <v>90116</v>
      </c>
      <c r="F17" s="59">
        <v>735116.65</v>
      </c>
      <c r="G17" s="60">
        <f>F17/F18</f>
        <v>0.71930529531816623</v>
      </c>
      <c r="H17" s="346"/>
      <c r="I17" s="59">
        <v>846</v>
      </c>
      <c r="J17" s="59">
        <v>7354.76</v>
      </c>
      <c r="K17" s="60">
        <f>J17/$J$18</f>
        <v>0.62465156809221534</v>
      </c>
      <c r="L17" s="346"/>
      <c r="M17" s="59">
        <f>SUM(E17+I17)</f>
        <v>90962</v>
      </c>
      <c r="N17" s="59">
        <f>SUM(F17+J17)</f>
        <v>742471.41</v>
      </c>
      <c r="O17" s="60">
        <f>N17/$N$18</f>
        <v>0.71822721649787546</v>
      </c>
    </row>
    <row r="18" spans="1:15" s="63" customFormat="1" ht="13.8" x14ac:dyDescent="0.25">
      <c r="A18" s="589" t="s">
        <v>25</v>
      </c>
      <c r="B18" s="589"/>
      <c r="C18" s="589"/>
      <c r="D18" s="381"/>
      <c r="E18" s="61">
        <f>SUM(E16:E17)</f>
        <v>121990</v>
      </c>
      <c r="F18" s="61">
        <f>SUM(F16:F17)</f>
        <v>1021981.424</v>
      </c>
      <c r="G18" s="62">
        <f>SUM(G16:G17)</f>
        <v>1</v>
      </c>
      <c r="H18" s="381"/>
      <c r="I18" s="61">
        <f>SUM(I16:I17)</f>
        <v>1345</v>
      </c>
      <c r="J18" s="61">
        <f>SUM(J16:J17)</f>
        <v>11774.18</v>
      </c>
      <c r="K18" s="62">
        <f>SUM(K16:K17)</f>
        <v>1</v>
      </c>
      <c r="L18" s="381"/>
      <c r="M18" s="404">
        <f>SUM(M16:M17)</f>
        <v>123335</v>
      </c>
      <c r="N18" s="404">
        <f>SUM(N16:N17)</f>
        <v>1033755.6040000001</v>
      </c>
      <c r="O18" s="405">
        <f>SUM(O16:O17)</f>
        <v>1</v>
      </c>
    </row>
    <row r="19" spans="1:15" s="56" customFormat="1" ht="3.6" customHeight="1" x14ac:dyDescent="0.25">
      <c r="A19" s="346"/>
      <c r="B19" s="346"/>
      <c r="C19" s="346"/>
      <c r="D19" s="346"/>
      <c r="E19" s="345"/>
      <c r="F19" s="65"/>
      <c r="G19" s="64"/>
      <c r="H19" s="346"/>
      <c r="I19" s="345"/>
      <c r="J19" s="65"/>
      <c r="K19" s="64"/>
      <c r="L19" s="346"/>
      <c r="M19" s="345"/>
      <c r="N19" s="65"/>
      <c r="O19" s="64"/>
    </row>
    <row r="20" spans="1:15" s="382" customFormat="1" ht="13.8" customHeight="1" x14ac:dyDescent="0.25">
      <c r="A20" s="346"/>
      <c r="B20" s="346"/>
      <c r="C20" s="346"/>
      <c r="D20" s="346"/>
      <c r="E20" s="391"/>
      <c r="F20" s="391"/>
      <c r="G20" s="346"/>
      <c r="H20" s="346"/>
      <c r="I20" s="391"/>
      <c r="J20" s="391"/>
      <c r="K20" s="346"/>
      <c r="L20" s="346"/>
      <c r="M20" s="391"/>
      <c r="N20" s="391"/>
      <c r="O20" s="346"/>
    </row>
    <row r="21" spans="1:15" ht="33" customHeight="1" x14ac:dyDescent="0.25">
      <c r="A21" s="586" t="s">
        <v>306</v>
      </c>
      <c r="B21" s="586"/>
      <c r="C21" s="586"/>
      <c r="D21" s="586"/>
      <c r="E21" s="586"/>
      <c r="F21" s="586"/>
      <c r="G21" s="586"/>
      <c r="H21" s="586"/>
      <c r="I21" s="586"/>
      <c r="J21" s="586"/>
      <c r="K21" s="586"/>
      <c r="L21" s="586"/>
      <c r="M21" s="586"/>
      <c r="N21" s="586"/>
      <c r="O21" s="586"/>
    </row>
  </sheetData>
  <mergeCells count="20">
    <mergeCell ref="A1:G1"/>
    <mergeCell ref="E5:G5"/>
    <mergeCell ref="E6:G6"/>
    <mergeCell ref="I5:K5"/>
    <mergeCell ref="I6:K6"/>
    <mergeCell ref="A2:G2"/>
    <mergeCell ref="A3:G3"/>
    <mergeCell ref="H1:I1"/>
    <mergeCell ref="I14:K14"/>
    <mergeCell ref="I2:K2"/>
    <mergeCell ref="I3:K3"/>
    <mergeCell ref="E14:G14"/>
    <mergeCell ref="A21:O21"/>
    <mergeCell ref="M14:O14"/>
    <mergeCell ref="M2:O2"/>
    <mergeCell ref="M3:O3"/>
    <mergeCell ref="M5:O5"/>
    <mergeCell ref="M6:O6"/>
    <mergeCell ref="A11:C11"/>
    <mergeCell ref="A18:C18"/>
  </mergeCells>
  <pageMargins left="0.7" right="0.7" top="0.75" bottom="0.75" header="0.3" footer="0.3"/>
  <pageSetup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D8D4"/>
    <pageSetUpPr fitToPage="1"/>
  </sheetPr>
  <dimension ref="A1:AK84"/>
  <sheetViews>
    <sheetView showGridLines="0" topLeftCell="A2" zoomScale="75" zoomScaleNormal="75" workbookViewId="0">
      <pane ySplit="5" topLeftCell="A7" activePane="bottomLeft" state="frozen"/>
      <selection activeCell="A2" sqref="A2"/>
      <selection pane="bottomLeft" activeCell="C2" sqref="C2:AB2"/>
    </sheetView>
  </sheetViews>
  <sheetFormatPr defaultColWidth="10.33203125" defaultRowHeight="17.399999999999999" x14ac:dyDescent="0.3"/>
  <cols>
    <col min="1" max="1" width="1.33203125" style="155" customWidth="1"/>
    <col min="2" max="2" width="4.21875" style="199" hidden="1" customWidth="1"/>
    <col min="3" max="3" width="17.44140625" style="46" bestFit="1" customWidth="1"/>
    <col min="4" max="4" width="0.88671875" style="96" customWidth="1"/>
    <col min="5" max="5" width="11.77734375" style="67" hidden="1" customWidth="1"/>
    <col min="6" max="6" width="12.6640625" style="67" hidden="1" customWidth="1"/>
    <col min="7" max="7" width="0.88671875" style="96" hidden="1" customWidth="1"/>
    <col min="8" max="8" width="11.21875" style="67" hidden="1" customWidth="1"/>
    <col min="9" max="9" width="12.88671875" style="67" hidden="1" customWidth="1"/>
    <col min="10" max="10" width="12.21875" style="67" hidden="1" customWidth="1"/>
    <col min="11" max="11" width="14.44140625" style="67" hidden="1" customWidth="1"/>
    <col min="12" max="12" width="12.33203125" style="67" hidden="1" customWidth="1"/>
    <col min="13" max="13" width="15.109375" style="67" hidden="1" customWidth="1"/>
    <col min="14" max="14" width="14.109375" style="67" hidden="1" customWidth="1"/>
    <col min="15" max="15" width="15.6640625" style="67" hidden="1" customWidth="1"/>
    <col min="16" max="16" width="0.88671875" style="96" hidden="1" customWidth="1"/>
    <col min="17" max="17" width="11.109375" style="67" hidden="1" customWidth="1"/>
    <col min="18" max="18" width="13.5546875" style="67" hidden="1" customWidth="1"/>
    <col min="19" max="19" width="0.88671875" style="96" hidden="1" customWidth="1"/>
    <col min="20" max="20" width="11.109375" style="67" hidden="1" customWidth="1"/>
    <col min="21" max="21" width="13.5546875" style="67" hidden="1" customWidth="1"/>
    <col min="22" max="22" width="0.88671875" style="96" hidden="1" customWidth="1"/>
    <col min="23" max="23" width="11.33203125" style="67" customWidth="1"/>
    <col min="24" max="24" width="15" style="67" customWidth="1"/>
    <col min="25" max="25" width="0.6640625" style="155" customWidth="1"/>
    <col min="26" max="26" width="10.33203125" style="155"/>
    <col min="27" max="27" width="1.5546875" style="155" customWidth="1"/>
    <col min="28" max="28" width="12.44140625" style="155" customWidth="1"/>
    <col min="29" max="29" width="14.77734375" style="155" bestFit="1" customWidth="1"/>
    <col min="30" max="30" width="1.44140625" style="155" customWidth="1"/>
    <col min="31" max="31" width="13.44140625" style="155" customWidth="1"/>
    <col min="32" max="32" width="11.21875" style="155" bestFit="1" customWidth="1"/>
    <col min="33" max="33" width="5.33203125" style="155" customWidth="1"/>
    <col min="34" max="36" width="10.33203125" style="155"/>
    <col min="37" max="37" width="10.88671875" style="155" bestFit="1" customWidth="1"/>
    <col min="38" max="16384" width="10.33203125" style="155"/>
  </cols>
  <sheetData>
    <row r="1" spans="1:35" ht="19.2" hidden="1" customHeight="1" x14ac:dyDescent="0.3">
      <c r="A1" s="338">
        <f>'Annual Capacity'!A2:P2</f>
        <v>0</v>
      </c>
      <c r="B1" s="338"/>
      <c r="C1" s="397" t="s">
        <v>336</v>
      </c>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38"/>
      <c r="AE1" s="340"/>
      <c r="AF1" s="340"/>
    </row>
    <row r="2" spans="1:35" s="1" customFormat="1" ht="26.4" customHeight="1" x14ac:dyDescent="0.3">
      <c r="A2" s="425"/>
      <c r="B2" s="394"/>
      <c r="C2" s="525" t="s">
        <v>368</v>
      </c>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457">
        <f>'Annual Capacity'!P2</f>
        <v>44074</v>
      </c>
      <c r="AD2" s="458"/>
      <c r="AF2" s="340"/>
      <c r="AI2" s="266"/>
    </row>
    <row r="3" spans="1:35" ht="27" customHeight="1" x14ac:dyDescent="0.3">
      <c r="B3" s="424"/>
      <c r="C3" s="601" t="s">
        <v>367</v>
      </c>
      <c r="D3" s="601"/>
      <c r="E3" s="601"/>
      <c r="F3" s="601"/>
      <c r="G3" s="601"/>
      <c r="H3" s="601"/>
      <c r="I3" s="601"/>
      <c r="J3" s="601"/>
      <c r="K3" s="601"/>
      <c r="L3" s="601"/>
      <c r="M3" s="601"/>
      <c r="N3" s="601"/>
      <c r="O3" s="601"/>
      <c r="P3" s="601"/>
      <c r="Q3" s="601"/>
      <c r="R3" s="601"/>
      <c r="S3" s="601"/>
      <c r="T3" s="601"/>
      <c r="U3" s="601"/>
      <c r="V3" s="601"/>
      <c r="W3" s="601"/>
      <c r="X3" s="601"/>
      <c r="Y3" s="601"/>
      <c r="Z3" s="601"/>
      <c r="AA3" s="601"/>
      <c r="AB3" s="601"/>
      <c r="AC3" s="370"/>
      <c r="AD3" s="370"/>
      <c r="AE3" s="370"/>
      <c r="AF3" s="370"/>
    </row>
    <row r="4" spans="1:35" s="199" customFormat="1" ht="18" customHeight="1" x14ac:dyDescent="0.3">
      <c r="C4" s="291"/>
      <c r="D4" s="22"/>
      <c r="E4" s="610" t="s">
        <v>4</v>
      </c>
      <c r="F4" s="611"/>
      <c r="G4" s="22"/>
      <c r="H4" s="341"/>
      <c r="I4" s="342"/>
      <c r="J4" s="343"/>
      <c r="K4" s="344"/>
      <c r="L4" s="343"/>
      <c r="M4" s="344"/>
      <c r="N4" s="300"/>
      <c r="O4" s="301"/>
      <c r="P4" s="22"/>
      <c r="Q4" s="613" t="s">
        <v>30</v>
      </c>
      <c r="R4" s="610"/>
      <c r="S4" s="22"/>
      <c r="T4" s="613" t="s">
        <v>314</v>
      </c>
      <c r="U4" s="610"/>
      <c r="V4" s="22"/>
      <c r="W4" s="67"/>
      <c r="X4" s="316"/>
      <c r="Z4" s="149"/>
      <c r="AA4" s="4"/>
      <c r="AB4" s="615"/>
      <c r="AC4" s="615"/>
      <c r="AD4" s="246"/>
      <c r="AE4" s="323"/>
      <c r="AF4" s="323"/>
    </row>
    <row r="5" spans="1:35" s="157" customFormat="1" ht="51.6" customHeight="1" x14ac:dyDescent="0.25">
      <c r="A5" s="200"/>
      <c r="B5" s="200"/>
      <c r="C5" s="339"/>
      <c r="D5" s="22"/>
      <c r="E5" s="612"/>
      <c r="F5" s="534"/>
      <c r="G5" s="22"/>
      <c r="H5" s="531" t="s">
        <v>78</v>
      </c>
      <c r="I5" s="614"/>
      <c r="J5" s="537" t="s">
        <v>79</v>
      </c>
      <c r="K5" s="607"/>
      <c r="L5" s="537" t="s">
        <v>80</v>
      </c>
      <c r="M5" s="607"/>
      <c r="N5" s="608" t="s">
        <v>369</v>
      </c>
      <c r="O5" s="609"/>
      <c r="P5" s="22"/>
      <c r="Q5" s="533"/>
      <c r="R5" s="612"/>
      <c r="S5" s="22"/>
      <c r="T5" s="533"/>
      <c r="U5" s="612"/>
      <c r="V5" s="22"/>
      <c r="W5" s="603" t="str">
        <f>'Annual Capacity'!V4</f>
        <v>Total of All Projects               as of 08/31/2020 (kW)</v>
      </c>
      <c r="X5" s="604"/>
      <c r="AA5" s="46"/>
      <c r="AB5" s="605" t="str">
        <f>'Annual Capacity'!Y3</f>
        <v>Previously Reported through 07/31/2020</v>
      </c>
      <c r="AC5" s="605"/>
      <c r="AD5" s="247"/>
      <c r="AE5" s="606" t="str">
        <f>'Annual Capacity'!AB3</f>
        <v>Difference between 07/31/2020 and 08/31/2020</v>
      </c>
      <c r="AF5" s="606"/>
    </row>
    <row r="6" spans="1:35" s="158" customFormat="1" ht="41.4" x14ac:dyDescent="0.3">
      <c r="B6" s="201"/>
      <c r="C6" s="465" t="s">
        <v>42</v>
      </c>
      <c r="D6" s="80"/>
      <c r="E6" s="148" t="s">
        <v>8</v>
      </c>
      <c r="F6" s="148" t="s">
        <v>10</v>
      </c>
      <c r="G6" s="80"/>
      <c r="H6" s="81" t="s">
        <v>8</v>
      </c>
      <c r="I6" s="81" t="s">
        <v>10</v>
      </c>
      <c r="J6" s="82" t="s">
        <v>8</v>
      </c>
      <c r="K6" s="82" t="s">
        <v>10</v>
      </c>
      <c r="L6" s="81" t="s">
        <v>8</v>
      </c>
      <c r="M6" s="81" t="s">
        <v>10</v>
      </c>
      <c r="N6" s="148" t="s">
        <v>8</v>
      </c>
      <c r="O6" s="148" t="s">
        <v>10</v>
      </c>
      <c r="P6" s="80"/>
      <c r="Q6" s="148" t="s">
        <v>8</v>
      </c>
      <c r="R6" s="148" t="s">
        <v>10</v>
      </c>
      <c r="S6" s="429"/>
      <c r="T6" s="478" t="s">
        <v>8</v>
      </c>
      <c r="U6" s="478" t="s">
        <v>10</v>
      </c>
      <c r="V6" s="429"/>
      <c r="W6" s="460" t="s">
        <v>7</v>
      </c>
      <c r="X6" s="460" t="s">
        <v>11</v>
      </c>
      <c r="Z6" s="466" t="s">
        <v>66</v>
      </c>
      <c r="AA6" s="46"/>
      <c r="AB6" s="72" t="s">
        <v>32</v>
      </c>
      <c r="AC6" s="73" t="s">
        <v>65</v>
      </c>
      <c r="AD6" s="176"/>
      <c r="AE6" s="72" t="s">
        <v>32</v>
      </c>
      <c r="AF6" s="73" t="s">
        <v>65</v>
      </c>
    </row>
    <row r="7" spans="1:35" s="158" customFormat="1" x14ac:dyDescent="0.3">
      <c r="B7" s="201">
        <v>1</v>
      </c>
      <c r="C7" s="463" t="s">
        <v>43</v>
      </c>
      <c r="D7" s="165"/>
      <c r="E7" s="234">
        <v>1165</v>
      </c>
      <c r="F7" s="234">
        <v>11524.677</v>
      </c>
      <c r="G7" s="168"/>
      <c r="H7" s="237">
        <v>102</v>
      </c>
      <c r="I7" s="234">
        <v>3613.2620000000002</v>
      </c>
      <c r="J7" s="237">
        <v>47</v>
      </c>
      <c r="K7" s="234">
        <v>16229.727000000001</v>
      </c>
      <c r="L7" s="237">
        <v>3</v>
      </c>
      <c r="M7" s="234">
        <v>9960.57</v>
      </c>
      <c r="N7" s="162">
        <f>SUM(H7+J7+L7)</f>
        <v>152</v>
      </c>
      <c r="O7" s="162">
        <f>SUM(I7+K7+M7)</f>
        <v>29803.559000000001</v>
      </c>
      <c r="P7" s="165"/>
      <c r="Q7" s="237">
        <v>4</v>
      </c>
      <c r="R7" s="234">
        <v>31844.63</v>
      </c>
      <c r="S7" s="165"/>
      <c r="T7" s="237">
        <v>0</v>
      </c>
      <c r="U7" s="234">
        <v>0</v>
      </c>
      <c r="V7" s="165"/>
      <c r="W7" s="461">
        <f>SUM(E7+N7+Q7+T7)</f>
        <v>1321</v>
      </c>
      <c r="X7" s="461">
        <f>SUM(F7+O7+R7+U7)</f>
        <v>73172.866000000009</v>
      </c>
      <c r="Z7" s="60">
        <f>X7/$X$29</f>
        <v>2.1829526943275952E-2</v>
      </c>
      <c r="AA7" s="46"/>
      <c r="AB7" s="441">
        <v>1315</v>
      </c>
      <c r="AC7" s="441">
        <v>73054.745999999999</v>
      </c>
      <c r="AD7" s="177"/>
      <c r="AE7" s="174">
        <f>SUM(W7-AB7)</f>
        <v>6</v>
      </c>
      <c r="AF7" s="174">
        <f>SUM(X7-AC7)</f>
        <v>118.1200000000099</v>
      </c>
    </row>
    <row r="8" spans="1:35" s="158" customFormat="1" x14ac:dyDescent="0.3">
      <c r="B8" s="201">
        <v>2</v>
      </c>
      <c r="C8" s="463" t="s">
        <v>44</v>
      </c>
      <c r="D8" s="165"/>
      <c r="E8" s="234">
        <v>1109</v>
      </c>
      <c r="F8" s="234">
        <v>10488.106</v>
      </c>
      <c r="G8" s="168"/>
      <c r="H8" s="237">
        <v>86</v>
      </c>
      <c r="I8" s="234">
        <v>2151.2710000000002</v>
      </c>
      <c r="J8" s="237">
        <v>36</v>
      </c>
      <c r="K8" s="234">
        <v>14042.636</v>
      </c>
      <c r="L8" s="237">
        <v>5</v>
      </c>
      <c r="M8" s="234">
        <v>30565.85</v>
      </c>
      <c r="N8" s="162">
        <f t="shared" ref="N8:N27" si="0">SUM(H8+J8+L8)</f>
        <v>127</v>
      </c>
      <c r="O8" s="162">
        <f t="shared" ref="O8:O27" si="1">SUM(I8+K8+M8)</f>
        <v>46759.756999999998</v>
      </c>
      <c r="P8" s="165"/>
      <c r="Q8" s="237">
        <v>8</v>
      </c>
      <c r="R8" s="234">
        <v>53167.504000000001</v>
      </c>
      <c r="S8" s="165"/>
      <c r="T8" s="237">
        <v>0</v>
      </c>
      <c r="U8" s="234">
        <v>0</v>
      </c>
      <c r="V8" s="165"/>
      <c r="W8" s="461">
        <f t="shared" ref="W8:W27" si="2">SUM(E8+N8+Q8+T8)</f>
        <v>1244</v>
      </c>
      <c r="X8" s="461">
        <f t="shared" ref="X8:X27" si="3">SUM(F8+O8+R8+U8)</f>
        <v>110415.367</v>
      </c>
      <c r="Z8" s="60">
        <f t="shared" ref="Z8:Z27" si="4">X8/$X$29</f>
        <v>3.2940013978381033E-2</v>
      </c>
      <c r="AA8" s="46"/>
      <c r="AB8" s="441">
        <v>1245</v>
      </c>
      <c r="AC8" s="441">
        <v>110425.23699999999</v>
      </c>
      <c r="AD8" s="177"/>
      <c r="AE8" s="174">
        <f t="shared" ref="AE8:AE27" si="5">SUM(W8-AB8)</f>
        <v>-1</v>
      </c>
      <c r="AF8" s="174">
        <f t="shared" ref="AF8:AF27" si="6">SUM(X8-AC8)</f>
        <v>-9.8699999999953434</v>
      </c>
    </row>
    <row r="9" spans="1:35" s="159" customFormat="1" ht="18" x14ac:dyDescent="0.3">
      <c r="B9" s="201">
        <v>3</v>
      </c>
      <c r="C9" s="463" t="s">
        <v>45</v>
      </c>
      <c r="D9" s="166"/>
      <c r="E9" s="234">
        <v>3201</v>
      </c>
      <c r="F9" s="234">
        <v>26292.061000000002</v>
      </c>
      <c r="G9" s="235"/>
      <c r="H9" s="237">
        <v>157</v>
      </c>
      <c r="I9" s="234">
        <v>6212.616</v>
      </c>
      <c r="J9" s="237">
        <v>135</v>
      </c>
      <c r="K9" s="234">
        <v>43637.08</v>
      </c>
      <c r="L9" s="237">
        <v>13</v>
      </c>
      <c r="M9" s="234">
        <v>36302.54</v>
      </c>
      <c r="N9" s="162">
        <f t="shared" si="0"/>
        <v>305</v>
      </c>
      <c r="O9" s="162">
        <f t="shared" si="1"/>
        <v>86152.236000000004</v>
      </c>
      <c r="P9" s="165"/>
      <c r="Q9" s="237">
        <v>1</v>
      </c>
      <c r="R9" s="234">
        <v>2936.64</v>
      </c>
      <c r="S9" s="165"/>
      <c r="T9" s="237">
        <v>0</v>
      </c>
      <c r="U9" s="234">
        <v>0</v>
      </c>
      <c r="V9" s="165"/>
      <c r="W9" s="461">
        <f t="shared" si="2"/>
        <v>3507</v>
      </c>
      <c r="X9" s="461">
        <f t="shared" si="3"/>
        <v>115380.93700000001</v>
      </c>
      <c r="Z9" s="60">
        <f t="shared" si="4"/>
        <v>3.4421383371561871E-2</v>
      </c>
      <c r="AA9" s="46"/>
      <c r="AB9" s="441">
        <v>3494</v>
      </c>
      <c r="AC9" s="441">
        <v>115266.327</v>
      </c>
      <c r="AD9" s="177"/>
      <c r="AE9" s="174">
        <f t="shared" si="5"/>
        <v>13</v>
      </c>
      <c r="AF9" s="174">
        <f t="shared" si="6"/>
        <v>114.61000000000058</v>
      </c>
    </row>
    <row r="10" spans="1:35" s="159" customFormat="1" ht="18" x14ac:dyDescent="0.3">
      <c r="B10" s="201">
        <v>4</v>
      </c>
      <c r="C10" s="463" t="s">
        <v>46</v>
      </c>
      <c r="D10" s="166"/>
      <c r="E10" s="234">
        <v>1662</v>
      </c>
      <c r="F10" s="234">
        <v>17473.661</v>
      </c>
      <c r="G10" s="235"/>
      <c r="H10" s="237">
        <v>139</v>
      </c>
      <c r="I10" s="234">
        <v>3083.1709999999998</v>
      </c>
      <c r="J10" s="237">
        <v>25</v>
      </c>
      <c r="K10" s="234">
        <v>7999.69</v>
      </c>
      <c r="L10" s="237">
        <v>4</v>
      </c>
      <c r="M10" s="234">
        <v>6248.43</v>
      </c>
      <c r="N10" s="162">
        <f t="shared" si="0"/>
        <v>168</v>
      </c>
      <c r="O10" s="162">
        <f t="shared" si="1"/>
        <v>17331.290999999997</v>
      </c>
      <c r="P10" s="165"/>
      <c r="Q10" s="237">
        <v>12</v>
      </c>
      <c r="R10" s="234">
        <v>72299.074999999997</v>
      </c>
      <c r="S10" s="165"/>
      <c r="T10" s="237">
        <v>0</v>
      </c>
      <c r="U10" s="234">
        <v>0</v>
      </c>
      <c r="V10" s="165"/>
      <c r="W10" s="461">
        <f t="shared" si="2"/>
        <v>1842</v>
      </c>
      <c r="X10" s="461">
        <f t="shared" si="3"/>
        <v>107104.027</v>
      </c>
      <c r="Z10" s="60">
        <f t="shared" si="4"/>
        <v>3.1952147987887404E-2</v>
      </c>
      <c r="AA10" s="46"/>
      <c r="AB10" s="441">
        <v>1838</v>
      </c>
      <c r="AC10" s="441">
        <v>107021.977</v>
      </c>
      <c r="AD10" s="177"/>
      <c r="AE10" s="174">
        <f t="shared" si="5"/>
        <v>4</v>
      </c>
      <c r="AF10" s="174">
        <f t="shared" si="6"/>
        <v>82.05000000000291</v>
      </c>
    </row>
    <row r="11" spans="1:35" s="158" customFormat="1" x14ac:dyDescent="0.3">
      <c r="B11" s="201">
        <v>5</v>
      </c>
      <c r="C11" s="463" t="s">
        <v>47</v>
      </c>
      <c r="D11" s="165"/>
      <c r="E11" s="234">
        <v>4005</v>
      </c>
      <c r="F11" s="234">
        <v>34042.519</v>
      </c>
      <c r="G11" s="168"/>
      <c r="H11" s="237">
        <v>180</v>
      </c>
      <c r="I11" s="234">
        <v>6467.174</v>
      </c>
      <c r="J11" s="237">
        <v>153</v>
      </c>
      <c r="K11" s="234">
        <v>46330.252</v>
      </c>
      <c r="L11" s="237">
        <v>24</v>
      </c>
      <c r="M11" s="234">
        <v>50659.000999999997</v>
      </c>
      <c r="N11" s="162">
        <f t="shared" si="0"/>
        <v>357</v>
      </c>
      <c r="O11" s="162">
        <f t="shared" si="1"/>
        <v>103456.427</v>
      </c>
      <c r="P11" s="165"/>
      <c r="Q11" s="237">
        <v>3</v>
      </c>
      <c r="R11" s="234">
        <v>5755.86</v>
      </c>
      <c r="S11" s="165"/>
      <c r="T11" s="237">
        <v>0</v>
      </c>
      <c r="U11" s="234">
        <v>0</v>
      </c>
      <c r="V11" s="165"/>
      <c r="W11" s="461">
        <f t="shared" si="2"/>
        <v>4365</v>
      </c>
      <c r="X11" s="461">
        <f t="shared" si="3"/>
        <v>143254.80599999998</v>
      </c>
      <c r="Z11" s="60">
        <f t="shared" si="4"/>
        <v>4.2736943600524935E-2</v>
      </c>
      <c r="AA11" s="46"/>
      <c r="AB11" s="441">
        <v>4343</v>
      </c>
      <c r="AC11" s="441">
        <v>143077.33599999998</v>
      </c>
      <c r="AD11" s="177"/>
      <c r="AE11" s="174">
        <f t="shared" si="5"/>
        <v>22</v>
      </c>
      <c r="AF11" s="174">
        <f t="shared" si="6"/>
        <v>177.47000000000116</v>
      </c>
    </row>
    <row r="12" spans="1:35" s="158" customFormat="1" x14ac:dyDescent="0.3">
      <c r="B12" s="201">
        <v>6</v>
      </c>
      <c r="C12" s="463" t="s">
        <v>49</v>
      </c>
      <c r="D12" s="165"/>
      <c r="E12" s="234">
        <v>3213</v>
      </c>
      <c r="F12" s="234">
        <v>23751.712</v>
      </c>
      <c r="G12" s="168"/>
      <c r="H12" s="237">
        <v>136</v>
      </c>
      <c r="I12" s="234">
        <v>3971.6840000000002</v>
      </c>
      <c r="J12" s="237">
        <v>109</v>
      </c>
      <c r="K12" s="234">
        <v>32812.480000000003</v>
      </c>
      <c r="L12" s="237">
        <v>5</v>
      </c>
      <c r="M12" s="234">
        <v>6454.1139999999996</v>
      </c>
      <c r="N12" s="162">
        <f t="shared" si="0"/>
        <v>250</v>
      </c>
      <c r="O12" s="162">
        <f t="shared" si="1"/>
        <v>43238.278000000006</v>
      </c>
      <c r="P12" s="165"/>
      <c r="Q12" s="237">
        <v>5</v>
      </c>
      <c r="R12" s="234">
        <v>3514.01</v>
      </c>
      <c r="S12" s="165"/>
      <c r="T12" s="237">
        <v>0</v>
      </c>
      <c r="U12" s="234">
        <v>0</v>
      </c>
      <c r="V12" s="165"/>
      <c r="W12" s="461">
        <f t="shared" si="2"/>
        <v>3468</v>
      </c>
      <c r="X12" s="461">
        <f t="shared" si="3"/>
        <v>70504</v>
      </c>
      <c r="Z12" s="60">
        <f t="shared" si="4"/>
        <v>2.1033329043155524E-2</v>
      </c>
      <c r="AA12" s="46"/>
      <c r="AB12" s="441">
        <v>3444</v>
      </c>
      <c r="AC12" s="441">
        <v>73113.27</v>
      </c>
      <c r="AD12" s="177"/>
      <c r="AE12" s="174">
        <f t="shared" si="5"/>
        <v>24</v>
      </c>
      <c r="AF12" s="174">
        <f t="shared" si="6"/>
        <v>-2609.2700000000041</v>
      </c>
    </row>
    <row r="13" spans="1:35" s="158" customFormat="1" x14ac:dyDescent="0.3">
      <c r="B13" s="201">
        <v>7</v>
      </c>
      <c r="C13" s="463" t="s">
        <v>50</v>
      </c>
      <c r="D13" s="165"/>
      <c r="E13" s="234">
        <v>5692</v>
      </c>
      <c r="F13" s="234">
        <v>41108.040999999997</v>
      </c>
      <c r="G13" s="168"/>
      <c r="H13" s="237">
        <v>293</v>
      </c>
      <c r="I13" s="234">
        <v>11921.800999999999</v>
      </c>
      <c r="J13" s="237">
        <v>220</v>
      </c>
      <c r="K13" s="234">
        <v>64403.911</v>
      </c>
      <c r="L13" s="237">
        <v>10</v>
      </c>
      <c r="M13" s="234">
        <v>18289.14</v>
      </c>
      <c r="N13" s="162">
        <f t="shared" si="0"/>
        <v>523</v>
      </c>
      <c r="O13" s="162">
        <f t="shared" si="1"/>
        <v>94614.851999999999</v>
      </c>
      <c r="P13" s="165"/>
      <c r="Q13" s="237">
        <v>2</v>
      </c>
      <c r="R13" s="234">
        <v>2688.92</v>
      </c>
      <c r="S13" s="165"/>
      <c r="T13" s="237">
        <v>0</v>
      </c>
      <c r="U13" s="234">
        <v>0</v>
      </c>
      <c r="V13" s="165"/>
      <c r="W13" s="461">
        <f t="shared" si="2"/>
        <v>6217</v>
      </c>
      <c r="X13" s="461">
        <f t="shared" si="3"/>
        <v>138411.81299999999</v>
      </c>
      <c r="Z13" s="60">
        <f t="shared" si="4"/>
        <v>4.1292142378995679E-2</v>
      </c>
      <c r="AA13" s="46"/>
      <c r="AB13" s="441">
        <v>6169</v>
      </c>
      <c r="AC13" s="441">
        <v>137569.08300000001</v>
      </c>
      <c r="AD13" s="177"/>
      <c r="AE13" s="174">
        <f t="shared" si="5"/>
        <v>48</v>
      </c>
      <c r="AF13" s="174">
        <f t="shared" si="6"/>
        <v>842.72999999998137</v>
      </c>
    </row>
    <row r="14" spans="1:35" s="158" customFormat="1" x14ac:dyDescent="0.3">
      <c r="B14" s="201">
        <v>8</v>
      </c>
      <c r="C14" s="463" t="s">
        <v>51</v>
      </c>
      <c r="D14" s="165"/>
      <c r="E14" s="234">
        <v>1496</v>
      </c>
      <c r="F14" s="234">
        <v>9467.1910000000007</v>
      </c>
      <c r="G14" s="168"/>
      <c r="H14" s="237">
        <v>108</v>
      </c>
      <c r="I14" s="234">
        <v>4729.7190000000001</v>
      </c>
      <c r="J14" s="237">
        <v>147</v>
      </c>
      <c r="K14" s="234">
        <v>50969.023999999998</v>
      </c>
      <c r="L14" s="237">
        <v>15</v>
      </c>
      <c r="M14" s="234">
        <v>24036.562000000002</v>
      </c>
      <c r="N14" s="162">
        <f t="shared" si="0"/>
        <v>270</v>
      </c>
      <c r="O14" s="162">
        <f t="shared" si="1"/>
        <v>79735.304999999993</v>
      </c>
      <c r="P14" s="165"/>
      <c r="Q14" s="237">
        <v>7</v>
      </c>
      <c r="R14" s="234">
        <v>9077.125</v>
      </c>
      <c r="S14" s="165"/>
      <c r="T14" s="237">
        <v>0</v>
      </c>
      <c r="U14" s="234">
        <v>0</v>
      </c>
      <c r="V14" s="165"/>
      <c r="W14" s="461">
        <f t="shared" si="2"/>
        <v>1773</v>
      </c>
      <c r="X14" s="461">
        <f t="shared" si="3"/>
        <v>98279.620999999999</v>
      </c>
      <c r="Z14" s="60">
        <f t="shared" si="4"/>
        <v>2.9319579126427121E-2</v>
      </c>
      <c r="AA14" s="46"/>
      <c r="AB14" s="441">
        <v>1766</v>
      </c>
      <c r="AC14" s="441">
        <v>98238.570999999996</v>
      </c>
      <c r="AD14" s="177"/>
      <c r="AE14" s="174">
        <f t="shared" si="5"/>
        <v>7</v>
      </c>
      <c r="AF14" s="174">
        <f t="shared" si="6"/>
        <v>41.05000000000291</v>
      </c>
    </row>
    <row r="15" spans="1:35" s="160" customFormat="1" x14ac:dyDescent="0.3">
      <c r="B15" s="201">
        <v>9</v>
      </c>
      <c r="C15" s="463" t="s">
        <v>52</v>
      </c>
      <c r="D15" s="167"/>
      <c r="E15" s="234">
        <v>4018</v>
      </c>
      <c r="F15" s="234">
        <v>26998.155999999999</v>
      </c>
      <c r="G15" s="236"/>
      <c r="H15" s="237">
        <v>163</v>
      </c>
      <c r="I15" s="234">
        <v>5649.8119999999999</v>
      </c>
      <c r="J15" s="237">
        <v>101</v>
      </c>
      <c r="K15" s="234">
        <v>31779.326000000001</v>
      </c>
      <c r="L15" s="237">
        <v>9</v>
      </c>
      <c r="M15" s="234">
        <v>18279.989000000001</v>
      </c>
      <c r="N15" s="162">
        <f t="shared" si="0"/>
        <v>273</v>
      </c>
      <c r="O15" s="162">
        <f t="shared" si="1"/>
        <v>55709.127</v>
      </c>
      <c r="P15" s="167"/>
      <c r="Q15" s="237">
        <v>15</v>
      </c>
      <c r="R15" s="234">
        <v>12831.09</v>
      </c>
      <c r="S15" s="167"/>
      <c r="T15" s="237">
        <v>0</v>
      </c>
      <c r="U15" s="234">
        <v>0</v>
      </c>
      <c r="V15" s="167"/>
      <c r="W15" s="461">
        <f t="shared" si="2"/>
        <v>4306</v>
      </c>
      <c r="X15" s="461">
        <f t="shared" si="3"/>
        <v>95538.372999999992</v>
      </c>
      <c r="Z15" s="60">
        <f t="shared" si="4"/>
        <v>2.850178763696706E-2</v>
      </c>
      <c r="AA15" s="46"/>
      <c r="AB15" s="441">
        <v>4283</v>
      </c>
      <c r="AC15" s="441">
        <v>95380.012999999992</v>
      </c>
      <c r="AD15" s="177"/>
      <c r="AE15" s="174">
        <f t="shared" si="5"/>
        <v>23</v>
      </c>
      <c r="AF15" s="174">
        <f t="shared" si="6"/>
        <v>158.36000000000058</v>
      </c>
    </row>
    <row r="16" spans="1:35" x14ac:dyDescent="0.3">
      <c r="B16" s="201">
        <v>10</v>
      </c>
      <c r="C16" s="463" t="s">
        <v>53</v>
      </c>
      <c r="D16" s="168"/>
      <c r="E16" s="234">
        <v>5466</v>
      </c>
      <c r="F16" s="234">
        <v>37375.938999999998</v>
      </c>
      <c r="G16" s="168"/>
      <c r="H16" s="237">
        <v>167</v>
      </c>
      <c r="I16" s="234">
        <v>7361.4260000000004</v>
      </c>
      <c r="J16" s="237">
        <v>131</v>
      </c>
      <c r="K16" s="234">
        <v>39754.917999999998</v>
      </c>
      <c r="L16" s="237">
        <v>14</v>
      </c>
      <c r="M16" s="234">
        <v>23578.346000000001</v>
      </c>
      <c r="N16" s="162">
        <f t="shared" si="0"/>
        <v>312</v>
      </c>
      <c r="O16" s="162">
        <f t="shared" si="1"/>
        <v>70694.69</v>
      </c>
      <c r="P16" s="168"/>
      <c r="Q16" s="237">
        <v>10</v>
      </c>
      <c r="R16" s="234">
        <v>6375.6949999999997</v>
      </c>
      <c r="S16" s="168"/>
      <c r="T16" s="237">
        <v>0</v>
      </c>
      <c r="U16" s="234">
        <v>0</v>
      </c>
      <c r="V16" s="168"/>
      <c r="W16" s="461">
        <f t="shared" si="2"/>
        <v>5788</v>
      </c>
      <c r="X16" s="461">
        <f t="shared" si="3"/>
        <v>114446.32399999999</v>
      </c>
      <c r="Z16" s="60">
        <f t="shared" si="4"/>
        <v>3.4142561988987678E-2</v>
      </c>
      <c r="AA16" s="46"/>
      <c r="AB16" s="441">
        <v>5738</v>
      </c>
      <c r="AC16" s="441">
        <v>113229.32399999999</v>
      </c>
      <c r="AD16" s="177"/>
      <c r="AE16" s="174">
        <f t="shared" si="5"/>
        <v>50</v>
      </c>
      <c r="AF16" s="174">
        <f t="shared" si="6"/>
        <v>1217</v>
      </c>
    </row>
    <row r="17" spans="2:37" s="156" customFormat="1" x14ac:dyDescent="0.3">
      <c r="B17" s="201">
        <v>11</v>
      </c>
      <c r="C17" s="463" t="s">
        <v>54</v>
      </c>
      <c r="D17" s="165"/>
      <c r="E17" s="234">
        <v>10962</v>
      </c>
      <c r="F17" s="234">
        <v>85333.198999999993</v>
      </c>
      <c r="G17" s="168"/>
      <c r="H17" s="237">
        <v>224</v>
      </c>
      <c r="I17" s="234">
        <v>7933.2560000000003</v>
      </c>
      <c r="J17" s="237">
        <v>307</v>
      </c>
      <c r="K17" s="234">
        <v>115056.68700000001</v>
      </c>
      <c r="L17" s="237">
        <v>57</v>
      </c>
      <c r="M17" s="234">
        <v>123542.238</v>
      </c>
      <c r="N17" s="162">
        <f t="shared" si="0"/>
        <v>588</v>
      </c>
      <c r="O17" s="162">
        <f t="shared" si="1"/>
        <v>246532.18099999998</v>
      </c>
      <c r="P17" s="165"/>
      <c r="Q17" s="237">
        <v>29</v>
      </c>
      <c r="R17" s="234">
        <v>65630.350999999995</v>
      </c>
      <c r="S17" s="165"/>
      <c r="T17" s="237">
        <v>0</v>
      </c>
      <c r="U17" s="234">
        <v>0</v>
      </c>
      <c r="V17" s="165"/>
      <c r="W17" s="461">
        <f t="shared" si="2"/>
        <v>11579</v>
      </c>
      <c r="X17" s="461">
        <f t="shared" si="3"/>
        <v>397495.73100000003</v>
      </c>
      <c r="Z17" s="60">
        <f t="shared" si="4"/>
        <v>0.11858417257705431</v>
      </c>
      <c r="AA17" s="46"/>
      <c r="AB17" s="441">
        <v>11524</v>
      </c>
      <c r="AC17" s="441">
        <v>398161.38100000005</v>
      </c>
      <c r="AD17" s="177"/>
      <c r="AE17" s="174">
        <f t="shared" si="5"/>
        <v>55</v>
      </c>
      <c r="AF17" s="174">
        <f t="shared" si="6"/>
        <v>-665.65000000002328</v>
      </c>
    </row>
    <row r="18" spans="2:37" x14ac:dyDescent="0.3">
      <c r="B18" s="201">
        <v>12</v>
      </c>
      <c r="C18" s="463" t="s">
        <v>55</v>
      </c>
      <c r="D18" s="168"/>
      <c r="E18" s="234">
        <v>4358</v>
      </c>
      <c r="F18" s="234">
        <v>36307.127999999997</v>
      </c>
      <c r="G18" s="168"/>
      <c r="H18" s="237">
        <v>244</v>
      </c>
      <c r="I18" s="234">
        <v>8090.58</v>
      </c>
      <c r="J18" s="237">
        <v>125</v>
      </c>
      <c r="K18" s="234">
        <v>40889.427000000003</v>
      </c>
      <c r="L18" s="237">
        <v>22</v>
      </c>
      <c r="M18" s="234">
        <v>68731.698000000004</v>
      </c>
      <c r="N18" s="162">
        <f t="shared" si="0"/>
        <v>391</v>
      </c>
      <c r="O18" s="162">
        <f t="shared" si="1"/>
        <v>117711.70500000002</v>
      </c>
      <c r="P18" s="168"/>
      <c r="Q18" s="237">
        <v>14</v>
      </c>
      <c r="R18" s="234">
        <v>32943.985000000001</v>
      </c>
      <c r="S18" s="168"/>
      <c r="T18" s="237">
        <v>0</v>
      </c>
      <c r="U18" s="234">
        <v>0</v>
      </c>
      <c r="V18" s="168"/>
      <c r="W18" s="461">
        <f t="shared" si="2"/>
        <v>4763</v>
      </c>
      <c r="X18" s="461">
        <f t="shared" si="3"/>
        <v>186962.81800000003</v>
      </c>
      <c r="Z18" s="60">
        <f t="shared" si="4"/>
        <v>5.5776274677033943E-2</v>
      </c>
      <c r="AA18" s="46"/>
      <c r="AB18" s="441">
        <v>4732</v>
      </c>
      <c r="AC18" s="441">
        <v>186647.06800000003</v>
      </c>
      <c r="AD18" s="177"/>
      <c r="AE18" s="174">
        <f t="shared" si="5"/>
        <v>31</v>
      </c>
      <c r="AF18" s="174">
        <f t="shared" si="6"/>
        <v>315.75</v>
      </c>
    </row>
    <row r="19" spans="2:37" x14ac:dyDescent="0.3">
      <c r="B19" s="201">
        <v>13</v>
      </c>
      <c r="C19" s="463" t="s">
        <v>56</v>
      </c>
      <c r="D19" s="168"/>
      <c r="E19" s="234">
        <v>10187</v>
      </c>
      <c r="F19" s="234">
        <v>89149.217000000004</v>
      </c>
      <c r="G19" s="168"/>
      <c r="H19" s="237">
        <v>345</v>
      </c>
      <c r="I19" s="234">
        <v>10093.137000000001</v>
      </c>
      <c r="J19" s="237">
        <v>143</v>
      </c>
      <c r="K19" s="234">
        <v>46717.495999999999</v>
      </c>
      <c r="L19" s="237">
        <v>22</v>
      </c>
      <c r="M19" s="234">
        <v>54597.601999999999</v>
      </c>
      <c r="N19" s="162">
        <f t="shared" si="0"/>
        <v>510</v>
      </c>
      <c r="O19" s="162">
        <f t="shared" si="1"/>
        <v>111408.235</v>
      </c>
      <c r="P19" s="168"/>
      <c r="Q19" s="237">
        <v>20</v>
      </c>
      <c r="R19" s="234">
        <v>155558.495</v>
      </c>
      <c r="S19" s="168"/>
      <c r="T19" s="237">
        <v>0</v>
      </c>
      <c r="U19" s="234">
        <v>0</v>
      </c>
      <c r="V19" s="168"/>
      <c r="W19" s="461">
        <f t="shared" si="2"/>
        <v>10717</v>
      </c>
      <c r="X19" s="461">
        <f t="shared" si="3"/>
        <v>356115.94699999999</v>
      </c>
      <c r="Z19" s="60">
        <f t="shared" si="4"/>
        <v>0.10623941749072299</v>
      </c>
      <c r="AA19" s="46"/>
      <c r="AB19" s="441">
        <v>10666</v>
      </c>
      <c r="AC19" s="441">
        <v>355341.90700000001</v>
      </c>
      <c r="AD19" s="177"/>
      <c r="AE19" s="174">
        <f t="shared" si="5"/>
        <v>51</v>
      </c>
      <c r="AF19" s="174">
        <f t="shared" si="6"/>
        <v>774.03999999997905</v>
      </c>
    </row>
    <row r="20" spans="2:37" x14ac:dyDescent="0.3">
      <c r="B20" s="201">
        <v>14</v>
      </c>
      <c r="C20" s="463" t="s">
        <v>57</v>
      </c>
      <c r="D20" s="168"/>
      <c r="E20" s="234">
        <v>9504</v>
      </c>
      <c r="F20" s="234">
        <v>78565.695000000007</v>
      </c>
      <c r="G20" s="168"/>
      <c r="H20" s="237">
        <v>221</v>
      </c>
      <c r="I20" s="234">
        <v>7566.067</v>
      </c>
      <c r="J20" s="237">
        <v>132</v>
      </c>
      <c r="K20" s="234">
        <v>45160.18</v>
      </c>
      <c r="L20" s="237">
        <v>16</v>
      </c>
      <c r="M20" s="234">
        <v>35143.245999999999</v>
      </c>
      <c r="N20" s="162">
        <f t="shared" si="0"/>
        <v>369</v>
      </c>
      <c r="O20" s="162">
        <f t="shared" si="1"/>
        <v>87869.493000000002</v>
      </c>
      <c r="P20" s="168"/>
      <c r="Q20" s="237">
        <v>13</v>
      </c>
      <c r="R20" s="234">
        <v>27451.595000000001</v>
      </c>
      <c r="S20" s="168"/>
      <c r="T20" s="237">
        <v>0</v>
      </c>
      <c r="U20" s="234">
        <v>0</v>
      </c>
      <c r="V20" s="168"/>
      <c r="W20" s="461">
        <f t="shared" si="2"/>
        <v>9886</v>
      </c>
      <c r="X20" s="461">
        <f t="shared" si="3"/>
        <v>193886.78300000002</v>
      </c>
      <c r="Z20" s="60">
        <f t="shared" si="4"/>
        <v>5.7841888459631986E-2</v>
      </c>
      <c r="AA20" s="46"/>
      <c r="AB20" s="441">
        <v>9831</v>
      </c>
      <c r="AC20" s="441">
        <v>193407.05300000001</v>
      </c>
      <c r="AD20" s="177"/>
      <c r="AE20" s="174">
        <f t="shared" si="5"/>
        <v>55</v>
      </c>
      <c r="AF20" s="174">
        <f t="shared" si="6"/>
        <v>479.73000000001048</v>
      </c>
    </row>
    <row r="21" spans="2:37" x14ac:dyDescent="0.3">
      <c r="B21" s="201">
        <v>15</v>
      </c>
      <c r="C21" s="463" t="s">
        <v>58</v>
      </c>
      <c r="D21" s="168"/>
      <c r="E21" s="234">
        <v>8412</v>
      </c>
      <c r="F21" s="234">
        <v>77844.479000000007</v>
      </c>
      <c r="G21" s="168"/>
      <c r="H21" s="237">
        <v>188</v>
      </c>
      <c r="I21" s="234">
        <v>5430.5860000000002</v>
      </c>
      <c r="J21" s="237">
        <v>86</v>
      </c>
      <c r="K21" s="234">
        <v>31103.773000000001</v>
      </c>
      <c r="L21" s="237">
        <v>14</v>
      </c>
      <c r="M21" s="234">
        <v>43275.71</v>
      </c>
      <c r="N21" s="162">
        <f t="shared" si="0"/>
        <v>288</v>
      </c>
      <c r="O21" s="162">
        <f t="shared" si="1"/>
        <v>79810.069000000003</v>
      </c>
      <c r="P21" s="168"/>
      <c r="Q21" s="237">
        <v>5</v>
      </c>
      <c r="R21" s="234">
        <v>24438.275000000001</v>
      </c>
      <c r="S21" s="168"/>
      <c r="T21" s="237">
        <v>0</v>
      </c>
      <c r="U21" s="234">
        <v>0</v>
      </c>
      <c r="V21" s="168"/>
      <c r="W21" s="461">
        <f t="shared" si="2"/>
        <v>8705</v>
      </c>
      <c r="X21" s="461">
        <f t="shared" si="3"/>
        <v>182092.823</v>
      </c>
      <c r="Z21" s="60">
        <f t="shared" si="4"/>
        <v>5.432341799835582E-2</v>
      </c>
      <c r="AA21" s="46"/>
      <c r="AB21" s="441">
        <v>8618</v>
      </c>
      <c r="AC21" s="441">
        <v>180853.443</v>
      </c>
      <c r="AD21" s="177"/>
      <c r="AE21" s="174">
        <f t="shared" si="5"/>
        <v>87</v>
      </c>
      <c r="AF21" s="174">
        <f t="shared" si="6"/>
        <v>1239.3800000000047</v>
      </c>
    </row>
    <row r="22" spans="2:37" x14ac:dyDescent="0.3">
      <c r="B22" s="201">
        <v>16</v>
      </c>
      <c r="C22" s="463" t="s">
        <v>59</v>
      </c>
      <c r="D22" s="168"/>
      <c r="E22" s="234">
        <v>2434</v>
      </c>
      <c r="F22" s="234">
        <v>26395.82</v>
      </c>
      <c r="G22" s="168"/>
      <c r="H22" s="237">
        <v>144</v>
      </c>
      <c r="I22" s="234">
        <v>4095.0309999999999</v>
      </c>
      <c r="J22" s="237">
        <v>20</v>
      </c>
      <c r="K22" s="234">
        <v>5761.9750000000004</v>
      </c>
      <c r="L22" s="237">
        <v>2</v>
      </c>
      <c r="M22" s="234">
        <v>2955.3</v>
      </c>
      <c r="N22" s="162">
        <f t="shared" si="0"/>
        <v>166</v>
      </c>
      <c r="O22" s="162">
        <f t="shared" si="1"/>
        <v>12812.306</v>
      </c>
      <c r="P22" s="168"/>
      <c r="Q22" s="237">
        <v>3</v>
      </c>
      <c r="R22" s="234">
        <v>22196.884999999998</v>
      </c>
      <c r="S22" s="168"/>
      <c r="T22" s="237">
        <v>0</v>
      </c>
      <c r="U22" s="234">
        <v>0</v>
      </c>
      <c r="V22" s="168"/>
      <c r="W22" s="461">
        <f t="shared" si="2"/>
        <v>2603</v>
      </c>
      <c r="X22" s="461">
        <f t="shared" si="3"/>
        <v>61405.010999999999</v>
      </c>
      <c r="Z22" s="60">
        <f t="shared" si="4"/>
        <v>1.8318844338783394E-2</v>
      </c>
      <c r="AA22" s="46"/>
      <c r="AB22" s="441">
        <v>2589</v>
      </c>
      <c r="AC22" s="441">
        <v>61366.061000000002</v>
      </c>
      <c r="AD22" s="177"/>
      <c r="AE22" s="174">
        <f t="shared" si="5"/>
        <v>14</v>
      </c>
      <c r="AF22" s="174">
        <f t="shared" si="6"/>
        <v>38.94999999999709</v>
      </c>
    </row>
    <row r="23" spans="2:37" x14ac:dyDescent="0.3">
      <c r="B23" s="201">
        <v>17</v>
      </c>
      <c r="C23" s="463" t="s">
        <v>60</v>
      </c>
      <c r="D23" s="168"/>
      <c r="E23" s="234">
        <v>10541</v>
      </c>
      <c r="F23" s="234">
        <v>90715.933000000005</v>
      </c>
      <c r="G23" s="168"/>
      <c r="H23" s="237">
        <v>477</v>
      </c>
      <c r="I23" s="234">
        <v>13472.643</v>
      </c>
      <c r="J23" s="237">
        <v>162</v>
      </c>
      <c r="K23" s="234">
        <v>48946.673000000003</v>
      </c>
      <c r="L23" s="237">
        <v>13</v>
      </c>
      <c r="M23" s="234">
        <v>36305.415999999997</v>
      </c>
      <c r="N23" s="162">
        <f t="shared" si="0"/>
        <v>652</v>
      </c>
      <c r="O23" s="162">
        <f t="shared" si="1"/>
        <v>98724.732000000004</v>
      </c>
      <c r="P23" s="168"/>
      <c r="Q23" s="237">
        <v>13</v>
      </c>
      <c r="R23" s="234">
        <v>106655.39</v>
      </c>
      <c r="S23" s="168"/>
      <c r="T23" s="237">
        <v>0</v>
      </c>
      <c r="U23" s="234">
        <v>0</v>
      </c>
      <c r="V23" s="168"/>
      <c r="W23" s="461">
        <f t="shared" si="2"/>
        <v>11206</v>
      </c>
      <c r="X23" s="461">
        <f t="shared" si="3"/>
        <v>296096.05499999999</v>
      </c>
      <c r="Z23" s="60">
        <f t="shared" si="4"/>
        <v>8.8333793163441449E-2</v>
      </c>
      <c r="AA23" s="46"/>
      <c r="AB23" s="441">
        <v>11150</v>
      </c>
      <c r="AC23" s="441">
        <v>295572.505</v>
      </c>
      <c r="AD23" s="177"/>
      <c r="AE23" s="174">
        <f t="shared" si="5"/>
        <v>56</v>
      </c>
      <c r="AF23" s="174">
        <f t="shared" si="6"/>
        <v>523.54999999998836</v>
      </c>
    </row>
    <row r="24" spans="2:37" x14ac:dyDescent="0.3">
      <c r="B24" s="201">
        <v>18</v>
      </c>
      <c r="C24" s="463" t="s">
        <v>61</v>
      </c>
      <c r="D24" s="168"/>
      <c r="E24" s="234">
        <v>18126</v>
      </c>
      <c r="F24" s="234">
        <v>153218.9</v>
      </c>
      <c r="G24" s="168"/>
      <c r="H24" s="237">
        <v>342</v>
      </c>
      <c r="I24" s="234">
        <v>9711.4279999999999</v>
      </c>
      <c r="J24" s="237">
        <v>184</v>
      </c>
      <c r="K24" s="234">
        <v>51357.72</v>
      </c>
      <c r="L24" s="237">
        <v>9</v>
      </c>
      <c r="M24" s="234">
        <v>44523.519999999997</v>
      </c>
      <c r="N24" s="162">
        <f t="shared" si="0"/>
        <v>535</v>
      </c>
      <c r="O24" s="162">
        <f t="shared" si="1"/>
        <v>105592.66800000001</v>
      </c>
      <c r="P24" s="168"/>
      <c r="Q24" s="237">
        <v>2</v>
      </c>
      <c r="R24" s="234">
        <v>20501.25</v>
      </c>
      <c r="S24" s="168"/>
      <c r="T24" s="237">
        <v>0</v>
      </c>
      <c r="U24" s="234">
        <v>0</v>
      </c>
      <c r="V24" s="168"/>
      <c r="W24" s="461">
        <f t="shared" si="2"/>
        <v>18663</v>
      </c>
      <c r="X24" s="461">
        <f t="shared" si="3"/>
        <v>279312.81799999997</v>
      </c>
      <c r="Z24" s="60">
        <f t="shared" si="4"/>
        <v>8.3326880843143838E-2</v>
      </c>
      <c r="AA24" s="46"/>
      <c r="AB24" s="441">
        <v>18585</v>
      </c>
      <c r="AC24" s="441">
        <v>278452.37800000003</v>
      </c>
      <c r="AD24" s="177"/>
      <c r="AE24" s="174">
        <f t="shared" si="5"/>
        <v>78</v>
      </c>
      <c r="AF24" s="174">
        <f t="shared" si="6"/>
        <v>860.43999999994412</v>
      </c>
    </row>
    <row r="25" spans="2:37" x14ac:dyDescent="0.3">
      <c r="B25" s="201">
        <v>19</v>
      </c>
      <c r="C25" s="463" t="s">
        <v>62</v>
      </c>
      <c r="D25" s="168"/>
      <c r="E25" s="234">
        <v>10034</v>
      </c>
      <c r="F25" s="234">
        <v>89173.5</v>
      </c>
      <c r="G25" s="168"/>
      <c r="H25" s="237">
        <v>337</v>
      </c>
      <c r="I25" s="234">
        <v>9169.9459999999999</v>
      </c>
      <c r="J25" s="237">
        <v>109</v>
      </c>
      <c r="K25" s="234">
        <v>31196.548999999999</v>
      </c>
      <c r="L25" s="237">
        <v>7</v>
      </c>
      <c r="M25" s="234">
        <v>12944.48</v>
      </c>
      <c r="N25" s="162">
        <f t="shared" si="0"/>
        <v>453</v>
      </c>
      <c r="O25" s="162">
        <f t="shared" si="1"/>
        <v>53310.974999999991</v>
      </c>
      <c r="P25" s="168"/>
      <c r="Q25" s="237">
        <v>3</v>
      </c>
      <c r="R25" s="234">
        <v>16199.12</v>
      </c>
      <c r="S25" s="168"/>
      <c r="T25" s="237">
        <v>0</v>
      </c>
      <c r="U25" s="234">
        <v>0</v>
      </c>
      <c r="V25" s="168"/>
      <c r="W25" s="461">
        <f t="shared" si="2"/>
        <v>10490</v>
      </c>
      <c r="X25" s="461">
        <f t="shared" si="3"/>
        <v>158683.59499999997</v>
      </c>
      <c r="Z25" s="60">
        <f t="shared" si="4"/>
        <v>4.7339785932512035E-2</v>
      </c>
      <c r="AA25" s="46"/>
      <c r="AB25" s="441">
        <v>10422</v>
      </c>
      <c r="AC25" s="441">
        <v>157662.88500000001</v>
      </c>
      <c r="AD25" s="177"/>
      <c r="AE25" s="174">
        <f t="shared" si="5"/>
        <v>68</v>
      </c>
      <c r="AF25" s="174">
        <f t="shared" si="6"/>
        <v>1020.7099999999627</v>
      </c>
      <c r="AK25" s="477"/>
    </row>
    <row r="26" spans="2:37" ht="17.399999999999999" customHeight="1" x14ac:dyDescent="0.3">
      <c r="B26" s="201">
        <v>20</v>
      </c>
      <c r="C26" s="464" t="s">
        <v>63</v>
      </c>
      <c r="D26" s="168"/>
      <c r="E26" s="234">
        <v>3312</v>
      </c>
      <c r="F26" s="234">
        <v>30043.032999999999</v>
      </c>
      <c r="G26" s="168"/>
      <c r="H26" s="237">
        <v>132</v>
      </c>
      <c r="I26" s="234">
        <v>4089.9650000000001</v>
      </c>
      <c r="J26" s="237">
        <v>49</v>
      </c>
      <c r="K26" s="234">
        <v>18192.88</v>
      </c>
      <c r="L26" s="237">
        <v>10</v>
      </c>
      <c r="M26" s="234">
        <v>25735.712</v>
      </c>
      <c r="N26" s="162">
        <f t="shared" si="0"/>
        <v>191</v>
      </c>
      <c r="O26" s="162">
        <f t="shared" si="1"/>
        <v>48018.557000000001</v>
      </c>
      <c r="P26" s="168"/>
      <c r="Q26" s="237">
        <v>9</v>
      </c>
      <c r="R26" s="234">
        <v>39329.129999999997</v>
      </c>
      <c r="S26" s="168"/>
      <c r="T26" s="237">
        <v>0</v>
      </c>
      <c r="U26" s="234">
        <v>0</v>
      </c>
      <c r="V26" s="168"/>
      <c r="W26" s="461">
        <f t="shared" si="2"/>
        <v>3512</v>
      </c>
      <c r="X26" s="461">
        <f t="shared" si="3"/>
        <v>117390.72</v>
      </c>
      <c r="Z26" s="60">
        <f t="shared" si="4"/>
        <v>3.5020958248793518E-2</v>
      </c>
      <c r="AA26" s="46"/>
      <c r="AB26" s="441">
        <v>3500</v>
      </c>
      <c r="AC26" s="441">
        <v>117242.78</v>
      </c>
      <c r="AD26" s="177"/>
      <c r="AE26" s="174">
        <f t="shared" si="5"/>
        <v>12</v>
      </c>
      <c r="AF26" s="174">
        <f t="shared" si="6"/>
        <v>147.94000000000233</v>
      </c>
    </row>
    <row r="27" spans="2:37" x14ac:dyDescent="0.3">
      <c r="B27" s="201">
        <v>21</v>
      </c>
      <c r="C27" s="463" t="s">
        <v>64</v>
      </c>
      <c r="D27" s="168"/>
      <c r="E27" s="234">
        <v>4438</v>
      </c>
      <c r="F27" s="234">
        <v>38486.637000000002</v>
      </c>
      <c r="G27" s="168"/>
      <c r="H27" s="237">
        <v>224</v>
      </c>
      <c r="I27" s="234">
        <v>6219.4660000000003</v>
      </c>
      <c r="J27" s="237">
        <v>31</v>
      </c>
      <c r="K27" s="234">
        <v>9522.2639999999992</v>
      </c>
      <c r="L27" s="237">
        <v>1</v>
      </c>
      <c r="M27" s="234">
        <v>1834.56</v>
      </c>
      <c r="N27" s="162">
        <f t="shared" si="0"/>
        <v>256</v>
      </c>
      <c r="O27" s="162">
        <f t="shared" si="1"/>
        <v>17576.29</v>
      </c>
      <c r="P27" s="168"/>
      <c r="Q27" s="237">
        <v>0</v>
      </c>
      <c r="R27" s="234">
        <v>0</v>
      </c>
      <c r="S27" s="168"/>
      <c r="T27" s="237">
        <v>0</v>
      </c>
      <c r="U27" s="234">
        <v>0</v>
      </c>
      <c r="V27" s="168"/>
      <c r="W27" s="461">
        <f t="shared" si="2"/>
        <v>4694</v>
      </c>
      <c r="X27" s="461">
        <f t="shared" si="3"/>
        <v>56062.927000000003</v>
      </c>
      <c r="Z27" s="60">
        <f t="shared" si="4"/>
        <v>1.6725150214362421E-2</v>
      </c>
      <c r="AA27" s="46"/>
      <c r="AB27" s="441">
        <v>4677</v>
      </c>
      <c r="AC27" s="441">
        <v>55911.387000000002</v>
      </c>
      <c r="AD27" s="177"/>
      <c r="AE27" s="174">
        <f t="shared" si="5"/>
        <v>17</v>
      </c>
      <c r="AF27" s="174">
        <f t="shared" si="6"/>
        <v>151.54000000000087</v>
      </c>
    </row>
    <row r="28" spans="2:37" s="160" customFormat="1" ht="7.2" customHeight="1" x14ac:dyDescent="0.3">
      <c r="B28" s="202"/>
      <c r="C28" s="169"/>
      <c r="D28" s="167"/>
      <c r="E28" s="164"/>
      <c r="F28" s="164"/>
      <c r="G28" s="236"/>
      <c r="H28" s="167"/>
      <c r="I28" s="164"/>
      <c r="J28" s="167"/>
      <c r="K28" s="164"/>
      <c r="L28" s="167"/>
      <c r="M28" s="164"/>
      <c r="N28" s="167"/>
      <c r="O28" s="164"/>
      <c r="P28" s="167"/>
      <c r="Q28" s="167"/>
      <c r="R28" s="164"/>
      <c r="S28" s="167"/>
      <c r="T28" s="167"/>
      <c r="U28" s="164"/>
      <c r="V28" s="167"/>
      <c r="W28" s="163"/>
      <c r="X28" s="163"/>
      <c r="AA28" s="161"/>
      <c r="AB28" s="178"/>
      <c r="AC28" s="175"/>
      <c r="AD28" s="175"/>
      <c r="AE28" s="179"/>
      <c r="AF28" s="179"/>
    </row>
    <row r="29" spans="2:37" s="172" customFormat="1" x14ac:dyDescent="0.3">
      <c r="B29" s="203"/>
      <c r="C29" s="468" t="s">
        <v>67</v>
      </c>
      <c r="D29" s="170"/>
      <c r="E29" s="171">
        <f>SUM(E7:E27)</f>
        <v>123335</v>
      </c>
      <c r="F29" s="171">
        <f>SUM(F7:F27)</f>
        <v>1033755.6040000001</v>
      </c>
      <c r="G29" s="170"/>
      <c r="H29" s="171">
        <f t="shared" ref="H29:O29" si="7">SUM(H7:H27)</f>
        <v>4409</v>
      </c>
      <c r="I29" s="171">
        <f t="shared" si="7"/>
        <v>141034.04099999997</v>
      </c>
      <c r="J29" s="171">
        <f t="shared" si="7"/>
        <v>2452</v>
      </c>
      <c r="K29" s="171">
        <f t="shared" si="7"/>
        <v>791864.66800000006</v>
      </c>
      <c r="L29" s="171">
        <f t="shared" si="7"/>
        <v>275</v>
      </c>
      <c r="M29" s="171">
        <f t="shared" si="7"/>
        <v>673964.02399999998</v>
      </c>
      <c r="N29" s="171">
        <f>SUM(N7:N27)</f>
        <v>7136</v>
      </c>
      <c r="O29" s="171">
        <f t="shared" si="7"/>
        <v>1606862.7330000005</v>
      </c>
      <c r="P29" s="170"/>
      <c r="Q29" s="171">
        <f>SUM(Q7:Q27)</f>
        <v>178</v>
      </c>
      <c r="R29" s="171">
        <f>SUM(R7:R27)</f>
        <v>711395.02500000002</v>
      </c>
      <c r="S29" s="170"/>
      <c r="T29" s="171">
        <f>SUM(T7:T27)</f>
        <v>0</v>
      </c>
      <c r="U29" s="171">
        <f>SUM(U7:U27)</f>
        <v>0</v>
      </c>
      <c r="V29" s="170"/>
      <c r="W29" s="462">
        <f>SUM(W7:W27)</f>
        <v>130649</v>
      </c>
      <c r="X29" s="462">
        <f>SUM(X7:X27)</f>
        <v>3352013.3620000002</v>
      </c>
      <c r="Z29" s="467">
        <f>SUM(Z7:Z27)</f>
        <v>1</v>
      </c>
      <c r="AA29" s="173"/>
      <c r="AB29" s="150">
        <f>SUM(AB7:AB27)</f>
        <v>129929</v>
      </c>
      <c r="AC29" s="150">
        <f>SUM(AC7:AC27)</f>
        <v>3346994.7320000003</v>
      </c>
      <c r="AD29" s="180"/>
      <c r="AE29" s="150">
        <f>SUM(W29-AB29)</f>
        <v>720</v>
      </c>
      <c r="AF29" s="150">
        <f>SUM(X29-AC29)</f>
        <v>5018.6299999998882</v>
      </c>
    </row>
    <row r="30" spans="2:37" ht="16.2" customHeight="1" x14ac:dyDescent="0.3">
      <c r="D30" s="67"/>
      <c r="G30" s="67"/>
      <c r="P30" s="67"/>
      <c r="S30" s="67"/>
      <c r="V30" s="67"/>
    </row>
    <row r="31" spans="2:37" ht="31.2" customHeight="1" x14ac:dyDescent="0.3">
      <c r="C31" s="602" t="s">
        <v>379</v>
      </c>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row>
    <row r="32" spans="2:37" ht="6.6" customHeight="1" x14ac:dyDescent="0.3">
      <c r="C32" s="602"/>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row>
    <row r="33" spans="3:32" x14ac:dyDescent="0.3">
      <c r="C33" s="602"/>
      <c r="D33" s="602"/>
      <c r="E33" s="602"/>
      <c r="F33" s="602"/>
      <c r="G33" s="602"/>
      <c r="H33" s="602"/>
      <c r="I33" s="602"/>
      <c r="J33" s="602"/>
      <c r="K33" s="602"/>
      <c r="L33" s="602"/>
      <c r="M33" s="602"/>
      <c r="N33" s="602"/>
      <c r="O33" s="602"/>
      <c r="P33" s="602"/>
      <c r="Q33" s="602"/>
      <c r="R33" s="602"/>
      <c r="S33" s="602"/>
      <c r="T33" s="602"/>
      <c r="U33" s="602"/>
      <c r="V33" s="602"/>
      <c r="W33" s="602"/>
      <c r="X33" s="602"/>
      <c r="Y33" s="602"/>
      <c r="Z33" s="602"/>
      <c r="AA33" s="602"/>
      <c r="AB33" s="602"/>
      <c r="AC33" s="602"/>
      <c r="AD33" s="602"/>
      <c r="AE33" s="602"/>
      <c r="AF33" s="602"/>
    </row>
    <row r="34" spans="3:32" ht="99.6" customHeight="1" x14ac:dyDescent="0.3">
      <c r="C34" s="600" t="s">
        <v>381</v>
      </c>
      <c r="D34" s="600"/>
      <c r="E34" s="600"/>
      <c r="F34" s="600"/>
      <c r="G34" s="600"/>
      <c r="H34" s="600"/>
      <c r="I34" s="600"/>
      <c r="J34" s="600"/>
      <c r="K34" s="600"/>
      <c r="L34" s="600"/>
      <c r="M34" s="600"/>
      <c r="N34" s="600"/>
      <c r="O34" s="600"/>
      <c r="P34" s="600"/>
      <c r="Q34" s="600"/>
      <c r="R34" s="600"/>
      <c r="S34" s="600"/>
      <c r="T34" s="600"/>
      <c r="U34" s="600"/>
      <c r="V34" s="600"/>
      <c r="W34" s="600"/>
      <c r="X34" s="600"/>
      <c r="Y34" s="600"/>
      <c r="Z34" s="600"/>
      <c r="AA34" s="600"/>
      <c r="AB34" s="600"/>
      <c r="AC34" s="600"/>
      <c r="AD34" s="600"/>
      <c r="AE34" s="600"/>
      <c r="AF34" s="600"/>
    </row>
    <row r="35" spans="3:32" x14ac:dyDescent="0.3">
      <c r="D35" s="67"/>
      <c r="G35" s="67"/>
      <c r="P35" s="67"/>
      <c r="S35" s="67"/>
      <c r="V35" s="67"/>
    </row>
    <row r="36" spans="3:32" x14ac:dyDescent="0.3">
      <c r="D36" s="67"/>
      <c r="G36" s="67"/>
      <c r="P36" s="67"/>
      <c r="S36" s="67"/>
      <c r="V36" s="67"/>
    </row>
    <row r="37" spans="3:32" ht="6.6" customHeight="1" x14ac:dyDescent="0.3">
      <c r="D37" s="67"/>
      <c r="G37" s="67"/>
      <c r="P37" s="67"/>
      <c r="S37" s="67"/>
      <c r="V37" s="67"/>
    </row>
    <row r="38" spans="3:32" ht="65.400000000000006" customHeight="1" x14ac:dyDescent="0.3">
      <c r="D38" s="67"/>
      <c r="G38" s="67"/>
      <c r="P38" s="67"/>
      <c r="S38" s="67"/>
      <c r="V38" s="67"/>
    </row>
    <row r="39" spans="3:32" ht="13.8" customHeight="1" x14ac:dyDescent="0.3">
      <c r="D39" s="67"/>
      <c r="G39" s="67"/>
      <c r="P39" s="67"/>
      <c r="S39" s="67"/>
      <c r="V39" s="67"/>
    </row>
    <row r="40" spans="3:32" x14ac:dyDescent="0.3">
      <c r="D40" s="67"/>
      <c r="G40" s="67"/>
      <c r="P40" s="67"/>
      <c r="S40" s="67"/>
      <c r="V40" s="67"/>
    </row>
    <row r="41" spans="3:32" x14ac:dyDescent="0.3">
      <c r="D41" s="67"/>
      <c r="G41" s="67"/>
      <c r="P41" s="67"/>
      <c r="S41" s="67"/>
      <c r="V41" s="67"/>
    </row>
    <row r="42" spans="3:32" x14ac:dyDescent="0.3">
      <c r="D42" s="67"/>
      <c r="G42" s="67"/>
      <c r="P42" s="67"/>
      <c r="S42" s="67"/>
      <c r="V42" s="67"/>
    </row>
    <row r="43" spans="3:32" x14ac:dyDescent="0.3">
      <c r="D43" s="67"/>
      <c r="G43" s="67"/>
      <c r="P43" s="67"/>
      <c r="S43" s="67"/>
      <c r="V43" s="67"/>
    </row>
    <row r="44" spans="3:32" x14ac:dyDescent="0.3">
      <c r="D44" s="67"/>
      <c r="G44" s="67"/>
      <c r="P44" s="67"/>
      <c r="S44" s="67"/>
      <c r="V44" s="67"/>
    </row>
    <row r="45" spans="3:32" x14ac:dyDescent="0.3">
      <c r="D45" s="67"/>
      <c r="G45" s="67"/>
      <c r="P45" s="67"/>
      <c r="S45" s="67"/>
      <c r="V45" s="67"/>
    </row>
    <row r="46" spans="3:32" x14ac:dyDescent="0.3">
      <c r="D46" s="67"/>
      <c r="G46" s="67"/>
      <c r="P46" s="67"/>
      <c r="S46" s="67"/>
      <c r="V46" s="67"/>
    </row>
    <row r="47" spans="3:32" x14ac:dyDescent="0.3">
      <c r="D47" s="67"/>
      <c r="G47" s="67"/>
      <c r="P47" s="67"/>
      <c r="S47" s="67"/>
      <c r="V47" s="67"/>
    </row>
    <row r="48" spans="3:32" x14ac:dyDescent="0.3">
      <c r="D48" s="67"/>
      <c r="G48" s="67"/>
      <c r="P48" s="67"/>
      <c r="S48" s="67"/>
      <c r="V48" s="67"/>
    </row>
    <row r="49" spans="4:22" x14ac:dyDescent="0.3">
      <c r="D49" s="67"/>
      <c r="G49" s="67"/>
      <c r="P49" s="67"/>
      <c r="S49" s="67"/>
      <c r="V49" s="67"/>
    </row>
    <row r="50" spans="4:22" x14ac:dyDescent="0.3">
      <c r="D50" s="67"/>
      <c r="G50" s="67"/>
      <c r="P50" s="67"/>
      <c r="S50" s="67"/>
      <c r="V50" s="67"/>
    </row>
    <row r="51" spans="4:22" x14ac:dyDescent="0.3">
      <c r="D51" s="67"/>
      <c r="G51" s="67"/>
      <c r="P51" s="67"/>
      <c r="S51" s="67"/>
      <c r="V51" s="67"/>
    </row>
    <row r="52" spans="4:22" x14ac:dyDescent="0.3">
      <c r="D52" s="67"/>
      <c r="G52" s="67"/>
      <c r="P52" s="67"/>
      <c r="S52" s="67"/>
      <c r="V52" s="67"/>
    </row>
    <row r="53" spans="4:22" x14ac:dyDescent="0.3">
      <c r="D53" s="67"/>
      <c r="G53" s="67"/>
      <c r="P53" s="67"/>
      <c r="S53" s="67"/>
      <c r="V53" s="67"/>
    </row>
    <row r="54" spans="4:22" x14ac:dyDescent="0.3">
      <c r="D54" s="67"/>
      <c r="G54" s="67"/>
      <c r="P54" s="67"/>
      <c r="S54" s="67"/>
      <c r="V54" s="67"/>
    </row>
    <row r="55" spans="4:22" x14ac:dyDescent="0.3">
      <c r="D55" s="67"/>
      <c r="G55" s="67"/>
      <c r="P55" s="67"/>
      <c r="S55" s="67"/>
      <c r="V55" s="67"/>
    </row>
    <row r="56" spans="4:22" x14ac:dyDescent="0.3">
      <c r="D56" s="67"/>
      <c r="G56" s="67"/>
      <c r="P56" s="67"/>
      <c r="S56" s="67"/>
      <c r="V56" s="67"/>
    </row>
    <row r="57" spans="4:22" x14ac:dyDescent="0.3">
      <c r="D57" s="67"/>
      <c r="G57" s="67"/>
      <c r="P57" s="67"/>
      <c r="S57" s="67"/>
      <c r="V57" s="67"/>
    </row>
    <row r="58" spans="4:22" x14ac:dyDescent="0.3">
      <c r="D58" s="67"/>
      <c r="G58" s="67"/>
      <c r="P58" s="67"/>
      <c r="S58" s="67"/>
      <c r="V58" s="67"/>
    </row>
    <row r="59" spans="4:22" x14ac:dyDescent="0.3">
      <c r="D59" s="67"/>
      <c r="G59" s="67"/>
      <c r="P59" s="67"/>
      <c r="S59" s="67"/>
      <c r="V59" s="67"/>
    </row>
    <row r="60" spans="4:22" x14ac:dyDescent="0.3">
      <c r="D60" s="67"/>
      <c r="G60" s="67"/>
      <c r="P60" s="67"/>
      <c r="S60" s="67"/>
      <c r="V60" s="67"/>
    </row>
    <row r="61" spans="4:22" x14ac:dyDescent="0.3">
      <c r="D61" s="67"/>
      <c r="G61" s="67"/>
      <c r="P61" s="67"/>
      <c r="S61" s="67"/>
      <c r="V61" s="67"/>
    </row>
    <row r="62" spans="4:22" x14ac:dyDescent="0.3">
      <c r="D62" s="67"/>
      <c r="G62" s="67"/>
      <c r="P62" s="67"/>
      <c r="S62" s="67"/>
      <c r="V62" s="67"/>
    </row>
    <row r="63" spans="4:22" x14ac:dyDescent="0.3">
      <c r="D63" s="67"/>
      <c r="G63" s="67"/>
      <c r="P63" s="67"/>
      <c r="S63" s="67"/>
      <c r="V63" s="67"/>
    </row>
    <row r="64" spans="4:22" x14ac:dyDescent="0.3">
      <c r="D64" s="67"/>
      <c r="G64" s="67"/>
      <c r="P64" s="67"/>
      <c r="S64" s="67"/>
      <c r="V64" s="67"/>
    </row>
    <row r="65" spans="4:22" x14ac:dyDescent="0.3">
      <c r="D65" s="67"/>
      <c r="G65" s="67"/>
      <c r="P65" s="67"/>
      <c r="S65" s="67"/>
      <c r="V65" s="67"/>
    </row>
    <row r="66" spans="4:22" x14ac:dyDescent="0.3">
      <c r="D66" s="67"/>
      <c r="G66" s="67"/>
      <c r="P66" s="67"/>
      <c r="S66" s="67"/>
      <c r="V66" s="67"/>
    </row>
    <row r="67" spans="4:22" x14ac:dyDescent="0.3">
      <c r="D67" s="67"/>
      <c r="G67" s="67"/>
      <c r="P67" s="67"/>
      <c r="S67" s="67"/>
      <c r="V67" s="67"/>
    </row>
    <row r="68" spans="4:22" x14ac:dyDescent="0.3">
      <c r="D68" s="67"/>
      <c r="G68" s="67"/>
      <c r="P68" s="67"/>
      <c r="S68" s="67"/>
      <c r="V68" s="67"/>
    </row>
    <row r="69" spans="4:22" x14ac:dyDescent="0.3">
      <c r="D69" s="67"/>
      <c r="G69" s="67"/>
      <c r="P69" s="67"/>
      <c r="S69" s="67"/>
      <c r="V69" s="67"/>
    </row>
    <row r="70" spans="4:22" x14ac:dyDescent="0.3">
      <c r="D70" s="67"/>
      <c r="G70" s="67"/>
      <c r="P70" s="67"/>
      <c r="S70" s="67"/>
      <c r="V70" s="67"/>
    </row>
    <row r="71" spans="4:22" x14ac:dyDescent="0.3">
      <c r="D71" s="67"/>
      <c r="G71" s="67"/>
      <c r="P71" s="67"/>
      <c r="S71" s="67"/>
      <c r="V71" s="67"/>
    </row>
    <row r="72" spans="4:22" x14ac:dyDescent="0.3">
      <c r="D72" s="67"/>
      <c r="G72" s="67"/>
      <c r="P72" s="67"/>
      <c r="S72" s="67"/>
      <c r="V72" s="67"/>
    </row>
    <row r="73" spans="4:22" x14ac:dyDescent="0.3">
      <c r="D73" s="67"/>
      <c r="G73" s="67"/>
      <c r="P73" s="67"/>
      <c r="S73" s="67"/>
      <c r="V73" s="67"/>
    </row>
    <row r="74" spans="4:22" x14ac:dyDescent="0.3">
      <c r="D74" s="67"/>
      <c r="G74" s="67"/>
      <c r="P74" s="67"/>
      <c r="S74" s="67"/>
      <c r="V74" s="67"/>
    </row>
    <row r="75" spans="4:22" x14ac:dyDescent="0.3">
      <c r="D75" s="67"/>
      <c r="G75" s="67"/>
      <c r="P75" s="67"/>
      <c r="S75" s="67"/>
      <c r="V75" s="67"/>
    </row>
    <row r="76" spans="4:22" x14ac:dyDescent="0.3">
      <c r="D76" s="67"/>
      <c r="G76" s="67"/>
      <c r="P76" s="67"/>
      <c r="S76" s="67"/>
      <c r="V76" s="67"/>
    </row>
    <row r="77" spans="4:22" x14ac:dyDescent="0.3">
      <c r="D77" s="67"/>
      <c r="G77" s="67"/>
      <c r="P77" s="67"/>
      <c r="S77" s="67"/>
      <c r="V77" s="67"/>
    </row>
    <row r="78" spans="4:22" x14ac:dyDescent="0.3">
      <c r="D78" s="67"/>
      <c r="G78" s="67"/>
      <c r="P78" s="67"/>
      <c r="S78" s="67"/>
      <c r="V78" s="67"/>
    </row>
    <row r="79" spans="4:22" x14ac:dyDescent="0.3">
      <c r="D79" s="67"/>
      <c r="G79" s="67"/>
      <c r="P79" s="67"/>
      <c r="S79" s="67"/>
      <c r="V79" s="67"/>
    </row>
    <row r="80" spans="4:22" x14ac:dyDescent="0.3">
      <c r="D80" s="67"/>
      <c r="G80" s="67"/>
      <c r="P80" s="67"/>
      <c r="S80" s="67"/>
      <c r="V80" s="67"/>
    </row>
    <row r="81" spans="4:22" x14ac:dyDescent="0.3">
      <c r="D81" s="67"/>
      <c r="G81" s="67"/>
      <c r="P81" s="67"/>
      <c r="S81" s="67"/>
      <c r="V81" s="67"/>
    </row>
    <row r="82" spans="4:22" x14ac:dyDescent="0.3">
      <c r="D82" s="67"/>
      <c r="G82" s="67"/>
      <c r="P82" s="67"/>
      <c r="S82" s="67"/>
      <c r="V82" s="67"/>
    </row>
    <row r="83" spans="4:22" x14ac:dyDescent="0.3">
      <c r="D83" s="67"/>
      <c r="G83" s="67"/>
      <c r="P83" s="67"/>
      <c r="S83" s="67"/>
      <c r="V83" s="67"/>
    </row>
    <row r="84" spans="4:22" x14ac:dyDescent="0.3">
      <c r="D84" s="67"/>
      <c r="G84" s="67"/>
      <c r="P84" s="67"/>
      <c r="S84" s="67"/>
      <c r="V84" s="67"/>
    </row>
  </sheetData>
  <mergeCells count="15">
    <mergeCell ref="C34:AF34"/>
    <mergeCell ref="C3:AB3"/>
    <mergeCell ref="C2:AB2"/>
    <mergeCell ref="C31:AF33"/>
    <mergeCell ref="W5:X5"/>
    <mergeCell ref="AB5:AC5"/>
    <mergeCell ref="AE5:AF5"/>
    <mergeCell ref="L5:M5"/>
    <mergeCell ref="N5:O5"/>
    <mergeCell ref="E4:F5"/>
    <mergeCell ref="Q4:R5"/>
    <mergeCell ref="H5:I5"/>
    <mergeCell ref="J5:K5"/>
    <mergeCell ref="AB4:AC4"/>
    <mergeCell ref="T4:U5"/>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906C2C89-CD49-44C9-B3E6-49C9A9CBF71C}">
  <ds:schemaRefs>
    <ds:schemaRef ds:uri="http://schemas.microsoft.com/office/2006/documentManagement/types"/>
    <ds:schemaRef ds:uri="http://schemas.microsoft.com/sharepoint/v3"/>
    <ds:schemaRef ds:uri="http://purl.org/dc/elements/1.1/"/>
    <ds:schemaRef ds:uri="ab5b6c4f-5201-4d55-98c6-21c366652d49"/>
    <ds:schemaRef ds:uri="http://schemas.microsoft.com/office/infopath/2007/PartnerControls"/>
    <ds:schemaRef ds:uri="4bed5f5f-57df-4378-aeb2-ffb628aea86f"/>
    <ds:schemaRef ds:uri="http://purl.org/dc/terms/"/>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&amp; TI Annual - Graph</vt:lpstr>
      <vt:lpstr>Monthly Capacity</vt:lpstr>
      <vt:lpstr>Interconnection &amp; Customer Type</vt:lpstr>
      <vt:lpstr>Project Type</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2020-09-14T17:34:54Z</cp:lastPrinted>
  <dcterms:created xsi:type="dcterms:W3CDTF">2009-08-03T14:10:19Z</dcterms:created>
  <dcterms:modified xsi:type="dcterms:W3CDTF">2020-09-17T19:17:46Z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