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5) May\To be Posted on Website\"/>
    </mc:Choice>
  </mc:AlternateContent>
  <xr:revisionPtr revIDLastSave="0" documentId="13_ncr:1_{4241ED87-CF8E-42B0-8D63-8EFC19214E97}" xr6:coauthVersionLast="45" xr6:coauthVersionMax="45" xr10:uidLastSave="{00000000-0000-0000-0000-000000000000}"/>
  <bookViews>
    <workbookView xWindow="-23148" yWindow="-2760"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Capacity'!$B$1:$AC$55</definedName>
    <definedName name="_xlnm.Print_Area" localSheetId="10">Definitions!$A$1:$Q$33</definedName>
    <definedName name="_xlnm.Print_Area" localSheetId="8">'Installations by County'!$C$1:$AF$30</definedName>
    <definedName name="_xlnm.Print_Area" localSheetId="5">'Interconnection &amp; Customer Type'!$A$1:$L$63</definedName>
    <definedName name="_xlnm.Print_Area" localSheetId="4">'Monthly Capacity'!$A$1:$AA$107</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5" i="61" l="1"/>
  <c r="W105" i="61"/>
  <c r="O105" i="61"/>
  <c r="N105" i="61"/>
  <c r="X103" i="61"/>
  <c r="W103" i="61"/>
  <c r="R103" i="61"/>
  <c r="R105" i="61" s="1"/>
  <c r="Q103" i="61"/>
  <c r="Q105" i="61" s="1"/>
  <c r="O103" i="61"/>
  <c r="N103" i="61"/>
  <c r="J103" i="61"/>
  <c r="I103" i="61"/>
  <c r="H103" i="61"/>
  <c r="G103" i="61"/>
  <c r="F103" i="61"/>
  <c r="E103" i="61"/>
  <c r="C103" i="61"/>
  <c r="B103" i="61"/>
  <c r="C42" i="61"/>
  <c r="B42" i="61"/>
  <c r="C77" i="61"/>
  <c r="B77" i="61"/>
  <c r="X77" i="61"/>
  <c r="W77" i="61"/>
  <c r="R77" i="61"/>
  <c r="Q77" i="61"/>
  <c r="O77" i="61"/>
  <c r="N77" i="61"/>
  <c r="J77" i="61"/>
  <c r="I77" i="61"/>
  <c r="H77" i="61"/>
  <c r="G77" i="61"/>
  <c r="F77" i="61"/>
  <c r="E77" i="61"/>
  <c r="L75" i="61"/>
  <c r="U75" i="61" s="1"/>
  <c r="AA75" i="61" s="1"/>
  <c r="AA103" i="61" s="1"/>
  <c r="K75" i="61"/>
  <c r="T75" i="61" s="1"/>
  <c r="Z75" i="61" s="1"/>
  <c r="Z103" i="61" s="1"/>
  <c r="R42" i="61"/>
  <c r="Q42" i="61"/>
  <c r="X42" i="61"/>
  <c r="W42" i="61"/>
  <c r="O42" i="61"/>
  <c r="N42" i="61"/>
  <c r="L42" i="61"/>
  <c r="K42" i="61"/>
  <c r="J42" i="61"/>
  <c r="I42" i="61"/>
  <c r="H42" i="61"/>
  <c r="G42" i="61"/>
  <c r="F42" i="61"/>
  <c r="E42" i="61"/>
  <c r="L40" i="61"/>
  <c r="U40" i="61" s="1"/>
  <c r="AA40" i="61" s="1"/>
  <c r="K40" i="61"/>
  <c r="T40" i="61" s="1"/>
  <c r="Z40" i="61" s="1"/>
  <c r="K103" i="61" l="1"/>
  <c r="L103" i="61"/>
  <c r="U103" i="61"/>
  <c r="T103" i="61"/>
  <c r="X102" i="61"/>
  <c r="W102" i="61"/>
  <c r="R102" i="61"/>
  <c r="Q102" i="61"/>
  <c r="O102" i="61"/>
  <c r="N102" i="61"/>
  <c r="J102" i="61"/>
  <c r="I102" i="61"/>
  <c r="H102" i="61"/>
  <c r="G102" i="61"/>
  <c r="F102" i="61"/>
  <c r="E102" i="61"/>
  <c r="C102" i="61"/>
  <c r="B102" i="61"/>
  <c r="L74" i="61"/>
  <c r="U74" i="61" s="1"/>
  <c r="AA74" i="61" s="1"/>
  <c r="K74" i="61"/>
  <c r="T74" i="61" s="1"/>
  <c r="Z74" i="61" s="1"/>
  <c r="L39" i="61"/>
  <c r="U39" i="61" s="1"/>
  <c r="K39" i="61"/>
  <c r="T39" i="61" s="1"/>
  <c r="Y45" i="65"/>
  <c r="Z45" i="65"/>
  <c r="Y46" i="65"/>
  <c r="Z46" i="65"/>
  <c r="Y47" i="65"/>
  <c r="Z47" i="65"/>
  <c r="Y48" i="65"/>
  <c r="Z48" i="65"/>
  <c r="Y49" i="65"/>
  <c r="Z49" i="65"/>
  <c r="Y50" i="65"/>
  <c r="Z50" i="65"/>
  <c r="Y51" i="65"/>
  <c r="Z51" i="65"/>
  <c r="Y52" i="65"/>
  <c r="Z52" i="65"/>
  <c r="K102" i="61" l="1"/>
  <c r="AA39" i="61"/>
  <c r="AA42" i="61" s="1"/>
  <c r="U42" i="61"/>
  <c r="Z39" i="61"/>
  <c r="Z42" i="61" s="1"/>
  <c r="T42" i="61"/>
  <c r="Z102" i="61"/>
  <c r="AA102" i="61"/>
  <c r="L102" i="61"/>
  <c r="U102" i="61"/>
  <c r="T102" i="61"/>
  <c r="X101" i="61"/>
  <c r="W101" i="61"/>
  <c r="R101" i="61"/>
  <c r="Q101" i="61"/>
  <c r="O101" i="61"/>
  <c r="N101" i="61"/>
  <c r="J101" i="61"/>
  <c r="J105" i="61" s="1"/>
  <c r="I101" i="61"/>
  <c r="I105" i="61" s="1"/>
  <c r="H101" i="61"/>
  <c r="G101" i="61"/>
  <c r="F101" i="61"/>
  <c r="F105" i="61" s="1"/>
  <c r="E101" i="61"/>
  <c r="E105" i="61" s="1"/>
  <c r="C101" i="61"/>
  <c r="B101" i="61"/>
  <c r="L73" i="61"/>
  <c r="K73" i="61"/>
  <c r="U38" i="61"/>
  <c r="AA38" i="61" s="1"/>
  <c r="T38" i="61"/>
  <c r="Z38" i="61" s="1"/>
  <c r="L38" i="61"/>
  <c r="K38" i="61"/>
  <c r="U73" i="61" l="1"/>
  <c r="AA73" i="61" s="1"/>
  <c r="T73" i="61"/>
  <c r="Z73" i="61" s="1"/>
  <c r="Z101" i="61" s="1"/>
  <c r="AA101" i="61"/>
  <c r="L101" i="61"/>
  <c r="K101" i="61"/>
  <c r="C45" i="46"/>
  <c r="B45" i="46"/>
  <c r="T101" i="61" l="1"/>
  <c r="U101" i="61"/>
  <c r="X100" i="61"/>
  <c r="W100" i="61"/>
  <c r="R100" i="61"/>
  <c r="Q100" i="61"/>
  <c r="O100" i="61"/>
  <c r="N100" i="61"/>
  <c r="J100" i="61"/>
  <c r="I100" i="61"/>
  <c r="H100" i="61"/>
  <c r="G100" i="61"/>
  <c r="F100" i="61"/>
  <c r="E100" i="61"/>
  <c r="C100" i="61"/>
  <c r="B100" i="61"/>
  <c r="L72" i="61"/>
  <c r="K72" i="61"/>
  <c r="L37" i="61"/>
  <c r="U37" i="61" s="1"/>
  <c r="AA37" i="61" s="1"/>
  <c r="K37" i="61"/>
  <c r="T37" i="61" s="1"/>
  <c r="Z37" i="61" s="1"/>
  <c r="U72" i="61" l="1"/>
  <c r="AA72" i="61" s="1"/>
  <c r="AA100" i="61" s="1"/>
  <c r="T72" i="61"/>
  <c r="Z72" i="61" s="1"/>
  <c r="Z100" i="61" s="1"/>
  <c r="L100" i="61"/>
  <c r="K100" i="61"/>
  <c r="E28" i="63"/>
  <c r="U100" i="61" l="1"/>
  <c r="T100" i="61"/>
  <c r="W84" i="61"/>
  <c r="X84" i="61"/>
  <c r="W85" i="61"/>
  <c r="X85" i="61"/>
  <c r="W86" i="61"/>
  <c r="X86" i="61"/>
  <c r="W87" i="61"/>
  <c r="X87" i="61"/>
  <c r="W88" i="61"/>
  <c r="X88" i="61"/>
  <c r="W89" i="61"/>
  <c r="X89" i="61"/>
  <c r="W90" i="61"/>
  <c r="X90" i="61"/>
  <c r="W91" i="61"/>
  <c r="X91" i="61"/>
  <c r="W92" i="61"/>
  <c r="X92" i="61"/>
  <c r="W93" i="61"/>
  <c r="X93" i="61"/>
  <c r="W94" i="61"/>
  <c r="X94" i="61"/>
  <c r="W95" i="61"/>
  <c r="X95" i="61"/>
  <c r="X99" i="61"/>
  <c r="W99" i="61"/>
  <c r="R99" i="61"/>
  <c r="Q99" i="61"/>
  <c r="O99" i="61"/>
  <c r="N99" i="61"/>
  <c r="J99" i="61"/>
  <c r="I99" i="61"/>
  <c r="H99" i="61"/>
  <c r="H105" i="61" s="1"/>
  <c r="G99" i="61"/>
  <c r="G105" i="61" s="1"/>
  <c r="F99" i="61"/>
  <c r="E99" i="61"/>
  <c r="C99" i="61"/>
  <c r="C105" i="61" s="1"/>
  <c r="B99" i="61"/>
  <c r="B105" i="61" s="1"/>
  <c r="X54" i="61"/>
  <c r="W54" i="61"/>
  <c r="L71" i="61"/>
  <c r="L77" i="61" s="1"/>
  <c r="K71" i="61"/>
  <c r="K77" i="61" s="1"/>
  <c r="R52" i="61"/>
  <c r="Q52" i="61"/>
  <c r="O52" i="61"/>
  <c r="N52" i="61"/>
  <c r="J52" i="61"/>
  <c r="I52" i="61"/>
  <c r="H52" i="61"/>
  <c r="G52" i="61"/>
  <c r="F52" i="61"/>
  <c r="E52" i="61"/>
  <c r="C52" i="61"/>
  <c r="B52" i="61"/>
  <c r="L36" i="61"/>
  <c r="U36" i="61" s="1"/>
  <c r="K36" i="61"/>
  <c r="T36" i="61" s="1"/>
  <c r="X19" i="61"/>
  <c r="W19" i="61"/>
  <c r="R17" i="61"/>
  <c r="Q17" i="61"/>
  <c r="O17" i="61"/>
  <c r="N17" i="61"/>
  <c r="J17" i="61"/>
  <c r="I17" i="61"/>
  <c r="H17" i="61"/>
  <c r="G17" i="61"/>
  <c r="F17" i="61"/>
  <c r="E17" i="61"/>
  <c r="C17" i="61"/>
  <c r="B17" i="61"/>
  <c r="AA36" i="61" l="1"/>
  <c r="Z36" i="61"/>
  <c r="K99" i="61"/>
  <c r="K105" i="61" s="1"/>
  <c r="L99" i="61"/>
  <c r="L105" i="61" s="1"/>
  <c r="T71" i="61"/>
  <c r="T77" i="61" s="1"/>
  <c r="U71" i="61"/>
  <c r="U77" i="61" s="1"/>
  <c r="K52" i="61"/>
  <c r="T52" i="61" s="1"/>
  <c r="Z52" i="61" s="1"/>
  <c r="L52" i="61"/>
  <c r="U52" i="61" s="1"/>
  <c r="AA52" i="61" s="1"/>
  <c r="L17" i="61"/>
  <c r="U17" i="61" s="1"/>
  <c r="AA17" i="61" s="1"/>
  <c r="K17" i="61"/>
  <c r="T17" i="61" s="1"/>
  <c r="Z17" i="61" s="1"/>
  <c r="T52" i="65"/>
  <c r="S52" i="65"/>
  <c r="Q52" i="65"/>
  <c r="P52" i="65"/>
  <c r="L52" i="65"/>
  <c r="K52" i="65"/>
  <c r="J52" i="65"/>
  <c r="I52" i="65"/>
  <c r="H52" i="65"/>
  <c r="G52" i="65"/>
  <c r="E52" i="65"/>
  <c r="D52" i="65"/>
  <c r="Z42" i="65"/>
  <c r="Y42" i="65"/>
  <c r="T42" i="65"/>
  <c r="S42" i="65"/>
  <c r="Q42" i="65"/>
  <c r="P42" i="65"/>
  <c r="L42" i="65"/>
  <c r="K42" i="65"/>
  <c r="J42" i="65"/>
  <c r="I42" i="65"/>
  <c r="H42" i="65"/>
  <c r="G42" i="65"/>
  <c r="E42" i="65"/>
  <c r="D42" i="65"/>
  <c r="N40" i="65"/>
  <c r="W40" i="65" s="1"/>
  <c r="AC40" i="65" s="1"/>
  <c r="M40" i="65"/>
  <c r="V40" i="65" s="1"/>
  <c r="AB40" i="65" s="1"/>
  <c r="Z31" i="65"/>
  <c r="Y31" i="65"/>
  <c r="Q31" i="65"/>
  <c r="P31" i="65"/>
  <c r="L31" i="65"/>
  <c r="K31" i="65"/>
  <c r="J31" i="65"/>
  <c r="I31" i="65"/>
  <c r="H31" i="65"/>
  <c r="G31" i="65"/>
  <c r="E31" i="65"/>
  <c r="D31" i="65"/>
  <c r="N29" i="65"/>
  <c r="W29" i="65" s="1"/>
  <c r="AC29" i="65" s="1"/>
  <c r="M29" i="65"/>
  <c r="V29" i="65" s="1"/>
  <c r="AB29" i="65" s="1"/>
  <c r="U99" i="61" l="1"/>
  <c r="U105" i="61" s="1"/>
  <c r="N52" i="65"/>
  <c r="M52" i="65"/>
  <c r="W52" i="65"/>
  <c r="AC52" i="65" s="1"/>
  <c r="V52" i="65"/>
  <c r="AB52" i="65" s="1"/>
  <c r="T99" i="61"/>
  <c r="T105" i="61" s="1"/>
  <c r="Z71" i="61"/>
  <c r="Z77" i="61" s="1"/>
  <c r="AA71" i="61"/>
  <c r="AA77" i="61" s="1"/>
  <c r="R95" i="61"/>
  <c r="Q95" i="61"/>
  <c r="O95" i="61"/>
  <c r="N95" i="61"/>
  <c r="J95" i="61"/>
  <c r="I95" i="61"/>
  <c r="H95" i="61"/>
  <c r="G95" i="61"/>
  <c r="F95" i="61"/>
  <c r="E95" i="61"/>
  <c r="C95" i="61"/>
  <c r="B95" i="61"/>
  <c r="X69" i="61"/>
  <c r="X79" i="61" s="1"/>
  <c r="W69" i="61"/>
  <c r="W79" i="61" s="1"/>
  <c r="R69" i="61"/>
  <c r="Q69" i="61"/>
  <c r="O69" i="61"/>
  <c r="N69" i="61"/>
  <c r="J69" i="61"/>
  <c r="I69" i="61"/>
  <c r="H69" i="61"/>
  <c r="G69" i="61"/>
  <c r="F69" i="61"/>
  <c r="E69" i="61"/>
  <c r="C69" i="61"/>
  <c r="B69" i="61"/>
  <c r="L67" i="61"/>
  <c r="U67" i="61" s="1"/>
  <c r="AA67" i="61" s="1"/>
  <c r="K67" i="61"/>
  <c r="T67" i="61" s="1"/>
  <c r="Z67" i="61" s="1"/>
  <c r="X34" i="61"/>
  <c r="X44" i="61" s="1"/>
  <c r="W34" i="61"/>
  <c r="W44" i="61" s="1"/>
  <c r="R34" i="61"/>
  <c r="Q34" i="61"/>
  <c r="O34" i="61"/>
  <c r="N34" i="61"/>
  <c r="J34" i="61"/>
  <c r="I34" i="61"/>
  <c r="H34" i="61"/>
  <c r="G34" i="61"/>
  <c r="F34" i="61"/>
  <c r="E34" i="61"/>
  <c r="C34" i="61"/>
  <c r="B34" i="61"/>
  <c r="L32" i="61"/>
  <c r="U32" i="61" s="1"/>
  <c r="AA32" i="61" s="1"/>
  <c r="K32" i="61"/>
  <c r="T32" i="61" s="1"/>
  <c r="Z32" i="61" s="1"/>
  <c r="AA99" i="61" l="1"/>
  <c r="AA105" i="61" s="1"/>
  <c r="Z99" i="61"/>
  <c r="Z105" i="61" s="1"/>
  <c r="K95" i="61"/>
  <c r="L95" i="61"/>
  <c r="AA95" i="61"/>
  <c r="Z95" i="61"/>
  <c r="U95" i="61"/>
  <c r="T95" i="61"/>
  <c r="X82" i="61"/>
  <c r="W82"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B84" i="61"/>
  <c r="C84" i="61"/>
  <c r="E84" i="61"/>
  <c r="F84" i="61"/>
  <c r="G84" i="61"/>
  <c r="H84" i="61"/>
  <c r="I84" i="61"/>
  <c r="J84" i="61"/>
  <c r="N84" i="61"/>
  <c r="O84" i="61"/>
  <c r="Q84" i="61"/>
  <c r="R84" i="61"/>
  <c r="R51" i="61"/>
  <c r="Q51" i="61"/>
  <c r="R50" i="61"/>
  <c r="Q50" i="61"/>
  <c r="R49" i="61"/>
  <c r="Q49" i="61"/>
  <c r="R48" i="61"/>
  <c r="Q48" i="61"/>
  <c r="O51" i="61"/>
  <c r="O50" i="61"/>
  <c r="O49" i="61"/>
  <c r="O48" i="61"/>
  <c r="N51" i="61"/>
  <c r="N50" i="61"/>
  <c r="N49" i="61"/>
  <c r="N48" i="61"/>
  <c r="J51" i="61"/>
  <c r="I51" i="61"/>
  <c r="H51" i="61"/>
  <c r="G51" i="61"/>
  <c r="F51" i="61"/>
  <c r="J50" i="61"/>
  <c r="I50" i="61"/>
  <c r="H50" i="61"/>
  <c r="G50" i="61"/>
  <c r="F50" i="61"/>
  <c r="J49" i="61"/>
  <c r="I49" i="61"/>
  <c r="H49" i="61"/>
  <c r="G49" i="61"/>
  <c r="F49" i="61"/>
  <c r="J48" i="61"/>
  <c r="I48" i="61"/>
  <c r="H48" i="61"/>
  <c r="G48" i="61"/>
  <c r="F48" i="61"/>
  <c r="E51" i="61"/>
  <c r="E50" i="61"/>
  <c r="E49" i="61"/>
  <c r="E48" i="61"/>
  <c r="C51" i="61"/>
  <c r="C50" i="61"/>
  <c r="C49" i="61"/>
  <c r="C48" i="61"/>
  <c r="B51" i="61"/>
  <c r="B50" i="61"/>
  <c r="B49" i="61"/>
  <c r="B48" i="61"/>
  <c r="T51" i="65"/>
  <c r="S51" i="65"/>
  <c r="T50" i="65"/>
  <c r="S50" i="65"/>
  <c r="T49" i="65"/>
  <c r="S49" i="65"/>
  <c r="T48" i="65"/>
  <c r="S48" i="65"/>
  <c r="T47" i="65"/>
  <c r="S47" i="65"/>
  <c r="T46" i="65"/>
  <c r="S46" i="65"/>
  <c r="Q51" i="65"/>
  <c r="P51" i="65"/>
  <c r="Q50" i="65"/>
  <c r="P50" i="65"/>
  <c r="Q49" i="65"/>
  <c r="P49" i="65"/>
  <c r="Q48" i="65"/>
  <c r="P48" i="65"/>
  <c r="Q47" i="65"/>
  <c r="P47" i="65"/>
  <c r="Q46" i="65"/>
  <c r="P46" i="65"/>
  <c r="L51" i="65"/>
  <c r="K51" i="65"/>
  <c r="J51" i="65"/>
  <c r="I51" i="65"/>
  <c r="H51" i="65"/>
  <c r="G51" i="65"/>
  <c r="L50" i="65"/>
  <c r="K50" i="65"/>
  <c r="J50" i="65"/>
  <c r="I50" i="65"/>
  <c r="H50" i="65"/>
  <c r="G50" i="65"/>
  <c r="L49" i="65"/>
  <c r="K49" i="65"/>
  <c r="J49" i="65"/>
  <c r="I49" i="65"/>
  <c r="H49" i="65"/>
  <c r="G49" i="65"/>
  <c r="L48" i="65"/>
  <c r="K48" i="65"/>
  <c r="J48" i="65"/>
  <c r="I48" i="65"/>
  <c r="H48" i="65"/>
  <c r="G48" i="65"/>
  <c r="L47" i="65"/>
  <c r="K47" i="65"/>
  <c r="J47" i="65"/>
  <c r="I47" i="65"/>
  <c r="H47" i="65"/>
  <c r="G47" i="65"/>
  <c r="L46" i="65"/>
  <c r="K46" i="65"/>
  <c r="J46" i="65"/>
  <c r="I46" i="65"/>
  <c r="H46" i="65"/>
  <c r="G46" i="65"/>
  <c r="E51" i="65"/>
  <c r="E50" i="65"/>
  <c r="E49" i="65"/>
  <c r="E48" i="65"/>
  <c r="E47" i="65"/>
  <c r="E46" i="65"/>
  <c r="D51" i="65"/>
  <c r="D50" i="65"/>
  <c r="D49" i="65"/>
  <c r="D48" i="65"/>
  <c r="D47" i="65"/>
  <c r="D46" i="65"/>
  <c r="T45" i="65"/>
  <c r="T54" i="65" s="1"/>
  <c r="S45" i="65"/>
  <c r="Q45" i="65"/>
  <c r="P45" i="65"/>
  <c r="L45" i="65"/>
  <c r="K45" i="65"/>
  <c r="J45" i="65"/>
  <c r="I45" i="65"/>
  <c r="H45" i="65"/>
  <c r="G45" i="65"/>
  <c r="E45" i="65"/>
  <c r="D45" i="65"/>
  <c r="N38" i="65"/>
  <c r="W38" i="65" s="1"/>
  <c r="AC38" i="65" s="1"/>
  <c r="M38" i="65"/>
  <c r="V38" i="65" s="1"/>
  <c r="AB38" i="65" s="1"/>
  <c r="N37" i="65"/>
  <c r="W37" i="65" s="1"/>
  <c r="AC37" i="65" s="1"/>
  <c r="M37" i="65"/>
  <c r="V37" i="65" s="1"/>
  <c r="AB37" i="65" s="1"/>
  <c r="N36" i="65"/>
  <c r="M36" i="65"/>
  <c r="V36" i="65" s="1"/>
  <c r="AB36" i="65" s="1"/>
  <c r="N35" i="65"/>
  <c r="W35" i="65" s="1"/>
  <c r="M35" i="65"/>
  <c r="V35" i="65" s="1"/>
  <c r="W36" i="65"/>
  <c r="AC36" i="65" s="1"/>
  <c r="N34" i="65"/>
  <c r="M34" i="65"/>
  <c r="V34" i="65" l="1"/>
  <c r="AB34" i="65" s="1"/>
  <c r="M47" i="65"/>
  <c r="M49" i="65"/>
  <c r="W34" i="65"/>
  <c r="AC34" i="65" s="1"/>
  <c r="S54" i="65"/>
  <c r="B7" i="46" s="1"/>
  <c r="P54" i="65"/>
  <c r="B6" i="46" s="1"/>
  <c r="G54" i="65"/>
  <c r="K54" i="65"/>
  <c r="N45" i="65"/>
  <c r="W45" i="65" s="1"/>
  <c r="N47" i="65"/>
  <c r="N48" i="65"/>
  <c r="H54" i="65"/>
  <c r="L54" i="65"/>
  <c r="C7" i="46"/>
  <c r="Q54" i="65"/>
  <c r="C6" i="46" s="1"/>
  <c r="J54" i="65"/>
  <c r="I54" i="65"/>
  <c r="E54" i="65"/>
  <c r="D54" i="65"/>
  <c r="AC35" i="65"/>
  <c r="AB35" i="65"/>
  <c r="Z54" i="65"/>
  <c r="Y54" i="65"/>
  <c r="H54" i="61"/>
  <c r="H79" i="61" s="1"/>
  <c r="I54" i="61"/>
  <c r="I79" i="61" s="1"/>
  <c r="B54" i="61"/>
  <c r="B79" i="61" s="1"/>
  <c r="C54" i="61"/>
  <c r="C79" i="61" s="1"/>
  <c r="E54" i="61"/>
  <c r="E79" i="61" s="1"/>
  <c r="F54" i="61"/>
  <c r="F79" i="61" s="1"/>
  <c r="J54" i="61"/>
  <c r="J79" i="61" s="1"/>
  <c r="N54" i="61"/>
  <c r="N79" i="61" s="1"/>
  <c r="O54" i="61"/>
  <c r="O79" i="61" s="1"/>
  <c r="Q54" i="61"/>
  <c r="Q79" i="61" s="1"/>
  <c r="G54" i="61"/>
  <c r="G79" i="61" s="1"/>
  <c r="R54" i="61"/>
  <c r="R79" i="61" s="1"/>
  <c r="N19" i="61"/>
  <c r="N44" i="61" s="1"/>
  <c r="Q19" i="61"/>
  <c r="Q44" i="61" s="1"/>
  <c r="O19" i="61"/>
  <c r="O44" i="61" s="1"/>
  <c r="R19" i="61"/>
  <c r="R44" i="61" s="1"/>
  <c r="N46" i="65"/>
  <c r="K84" i="61"/>
  <c r="K16" i="61"/>
  <c r="T16" i="61" s="1"/>
  <c r="Z16" i="61" s="1"/>
  <c r="N50" i="65"/>
  <c r="L16" i="61"/>
  <c r="U16" i="61" s="1"/>
  <c r="AA16" i="61" s="1"/>
  <c r="L84" i="61"/>
  <c r="M46" i="65"/>
  <c r="N49" i="65"/>
  <c r="M45" i="65"/>
  <c r="V45" i="65" s="1"/>
  <c r="M48" i="65"/>
  <c r="M50" i="65"/>
  <c r="K51" i="61"/>
  <c r="T51" i="61" s="1"/>
  <c r="Z51" i="61" s="1"/>
  <c r="L48" i="61"/>
  <c r="L51" i="61"/>
  <c r="U51" i="61" s="1"/>
  <c r="AA51" i="61" s="1"/>
  <c r="K49" i="61"/>
  <c r="T49" i="61" s="1"/>
  <c r="Z49" i="61" s="1"/>
  <c r="L49" i="61"/>
  <c r="U49" i="61" s="1"/>
  <c r="AA49" i="61" s="1"/>
  <c r="K48" i="61"/>
  <c r="K50" i="61"/>
  <c r="T50" i="61" s="1"/>
  <c r="Z50" i="61" s="1"/>
  <c r="L50" i="61"/>
  <c r="U50" i="61" s="1"/>
  <c r="AA50" i="61" s="1"/>
  <c r="R94" i="61"/>
  <c r="Q94" i="61"/>
  <c r="O94" i="61"/>
  <c r="N94" i="61"/>
  <c r="J94" i="61"/>
  <c r="I94" i="61"/>
  <c r="H94" i="61"/>
  <c r="G94" i="61"/>
  <c r="F94" i="61"/>
  <c r="E94" i="61"/>
  <c r="C94" i="61"/>
  <c r="B94" i="61"/>
  <c r="L66" i="61"/>
  <c r="U66" i="61" s="1"/>
  <c r="AA66" i="61" s="1"/>
  <c r="K66" i="61"/>
  <c r="T66" i="61" s="1"/>
  <c r="Z66" i="61" s="1"/>
  <c r="L31" i="61"/>
  <c r="U31" i="61" s="1"/>
  <c r="K31" i="61"/>
  <c r="T31" i="61" s="1"/>
  <c r="Z31" i="61" s="1"/>
  <c r="K54" i="61" l="1"/>
  <c r="L54" i="61"/>
  <c r="R82" i="61"/>
  <c r="N82" i="61"/>
  <c r="Q82" i="61"/>
  <c r="O82" i="61"/>
  <c r="T48" i="61"/>
  <c r="T54" i="61" s="1"/>
  <c r="U48" i="61"/>
  <c r="U54" i="61" s="1"/>
  <c r="AA31" i="61"/>
  <c r="U94" i="61"/>
  <c r="K94" i="61"/>
  <c r="Z94" i="61"/>
  <c r="L94" i="61"/>
  <c r="T94" i="61"/>
  <c r="R93" i="61"/>
  <c r="Q93" i="61"/>
  <c r="O93" i="61"/>
  <c r="N93" i="61"/>
  <c r="J93" i="61"/>
  <c r="I93" i="61"/>
  <c r="H93" i="61"/>
  <c r="G93" i="61"/>
  <c r="F93" i="61"/>
  <c r="E93" i="61"/>
  <c r="C93" i="61"/>
  <c r="B93" i="61"/>
  <c r="L65" i="61"/>
  <c r="U65" i="61" s="1"/>
  <c r="AA65" i="61" s="1"/>
  <c r="K65" i="61"/>
  <c r="T65" i="61" s="1"/>
  <c r="Z65" i="61" s="1"/>
  <c r="L30" i="61"/>
  <c r="U30" i="61" s="1"/>
  <c r="K30" i="61"/>
  <c r="T30" i="61" s="1"/>
  <c r="Z30" i="61" s="1"/>
  <c r="AA94" i="61" l="1"/>
  <c r="AA48" i="61"/>
  <c r="AA54" i="61" s="1"/>
  <c r="Z48" i="61"/>
  <c r="Z54" i="61" s="1"/>
  <c r="AA30" i="61"/>
  <c r="AA93" i="61" s="1"/>
  <c r="U93" i="61"/>
  <c r="L93" i="61"/>
  <c r="K93" i="61"/>
  <c r="T93" i="61"/>
  <c r="Z93" i="61"/>
  <c r="AC28" i="63"/>
  <c r="AB28" i="63"/>
  <c r="U28" i="63"/>
  <c r="T28" i="63"/>
  <c r="R28" i="63"/>
  <c r="Q28" i="63"/>
  <c r="M28" i="63"/>
  <c r="L28" i="63"/>
  <c r="K28" i="63"/>
  <c r="J28" i="63"/>
  <c r="I28" i="63"/>
  <c r="H28" i="63"/>
  <c r="F28" i="63"/>
  <c r="O26" i="63"/>
  <c r="X26" i="63" s="1"/>
  <c r="AF26" i="63" s="1"/>
  <c r="N26" i="63"/>
  <c r="W26" i="63" s="1"/>
  <c r="AE26" i="63" s="1"/>
  <c r="O25" i="63"/>
  <c r="X25" i="63" s="1"/>
  <c r="AF25" i="63" s="1"/>
  <c r="N25" i="63"/>
  <c r="W25" i="63" s="1"/>
  <c r="AE25" i="63" s="1"/>
  <c r="O24" i="63"/>
  <c r="X24" i="63" s="1"/>
  <c r="AF24" i="63" s="1"/>
  <c r="N24" i="63"/>
  <c r="W24" i="63" s="1"/>
  <c r="AE24" i="63" s="1"/>
  <c r="O23" i="63"/>
  <c r="X23" i="63" s="1"/>
  <c r="AF23" i="63" s="1"/>
  <c r="N23" i="63"/>
  <c r="W23" i="63" s="1"/>
  <c r="AE23" i="63" s="1"/>
  <c r="O22" i="63"/>
  <c r="X22" i="63" s="1"/>
  <c r="AF22" i="63" s="1"/>
  <c r="N22" i="63"/>
  <c r="W22" i="63" s="1"/>
  <c r="AE22" i="63" s="1"/>
  <c r="O21" i="63"/>
  <c r="X21" i="63" s="1"/>
  <c r="AF21" i="63" s="1"/>
  <c r="N21" i="63"/>
  <c r="W21" i="63" s="1"/>
  <c r="AE21" i="63" s="1"/>
  <c r="O20" i="63"/>
  <c r="X20" i="63" s="1"/>
  <c r="AF20" i="63" s="1"/>
  <c r="N20" i="63"/>
  <c r="W20" i="63" s="1"/>
  <c r="AE20" i="63" s="1"/>
  <c r="O19" i="63"/>
  <c r="X19" i="63" s="1"/>
  <c r="AF19" i="63" s="1"/>
  <c r="N19" i="63"/>
  <c r="W19" i="63" s="1"/>
  <c r="AE19" i="63" s="1"/>
  <c r="O18" i="63"/>
  <c r="X18" i="63" s="1"/>
  <c r="AF18" i="63" s="1"/>
  <c r="N18" i="63"/>
  <c r="W18" i="63" s="1"/>
  <c r="AE18" i="63" s="1"/>
  <c r="O17" i="63"/>
  <c r="X17" i="63" s="1"/>
  <c r="AF17" i="63" s="1"/>
  <c r="N17" i="63"/>
  <c r="W17" i="63" s="1"/>
  <c r="AE17" i="63" s="1"/>
  <c r="O16" i="63"/>
  <c r="X16" i="63" s="1"/>
  <c r="AF16" i="63" s="1"/>
  <c r="N16" i="63"/>
  <c r="W16" i="63" s="1"/>
  <c r="AE16" i="63" s="1"/>
  <c r="O15" i="63"/>
  <c r="X15" i="63" s="1"/>
  <c r="AF15" i="63" s="1"/>
  <c r="N15" i="63"/>
  <c r="W15" i="63" s="1"/>
  <c r="AE15" i="63" s="1"/>
  <c r="O14" i="63"/>
  <c r="X14" i="63" s="1"/>
  <c r="AF14" i="63" s="1"/>
  <c r="N14" i="63"/>
  <c r="W14" i="63" s="1"/>
  <c r="AE14" i="63" s="1"/>
  <c r="O13" i="63"/>
  <c r="X13" i="63" s="1"/>
  <c r="AF13" i="63" s="1"/>
  <c r="N13" i="63"/>
  <c r="W13" i="63" s="1"/>
  <c r="AE13" i="63" s="1"/>
  <c r="O12" i="63"/>
  <c r="X12" i="63" s="1"/>
  <c r="AF12" i="63" s="1"/>
  <c r="N12" i="63"/>
  <c r="W12" i="63" s="1"/>
  <c r="AE12" i="63" s="1"/>
  <c r="O11" i="63"/>
  <c r="X11" i="63" s="1"/>
  <c r="AF11" i="63" s="1"/>
  <c r="N11" i="63"/>
  <c r="W11" i="63" s="1"/>
  <c r="AE11" i="63" s="1"/>
  <c r="O10" i="63"/>
  <c r="X10" i="63" s="1"/>
  <c r="AF10" i="63" s="1"/>
  <c r="N10" i="63"/>
  <c r="W10" i="63" s="1"/>
  <c r="AE10" i="63" s="1"/>
  <c r="O9" i="63"/>
  <c r="X9" i="63" s="1"/>
  <c r="AF9" i="63" s="1"/>
  <c r="N9" i="63"/>
  <c r="W9" i="63" s="1"/>
  <c r="AE9" i="63" s="1"/>
  <c r="O8" i="63"/>
  <c r="X8" i="63" s="1"/>
  <c r="AF8" i="63" s="1"/>
  <c r="N8" i="63"/>
  <c r="W8" i="63" s="1"/>
  <c r="AE8" i="63" s="1"/>
  <c r="O7" i="63"/>
  <c r="X7" i="63" s="1"/>
  <c r="N7" i="63"/>
  <c r="W7" i="63" s="1"/>
  <c r="AE7" i="63" s="1"/>
  <c r="O6" i="63"/>
  <c r="X6" i="63" s="1"/>
  <c r="AF6" i="63" s="1"/>
  <c r="N6" i="63"/>
  <c r="AE4" i="63"/>
  <c r="AB4" i="63"/>
  <c r="W4" i="63"/>
  <c r="AC1" i="63"/>
  <c r="J18" i="47"/>
  <c r="K16" i="47" s="1"/>
  <c r="I18" i="47"/>
  <c r="F18" i="47"/>
  <c r="G17" i="47" s="1"/>
  <c r="E18" i="47"/>
  <c r="N17" i="47"/>
  <c r="M17" i="47"/>
  <c r="N16" i="47"/>
  <c r="M16" i="47"/>
  <c r="J11" i="47"/>
  <c r="K10" i="47" s="1"/>
  <c r="I11" i="47"/>
  <c r="F11" i="47"/>
  <c r="G9" i="47" s="1"/>
  <c r="E11" i="47"/>
  <c r="N10" i="47"/>
  <c r="M10" i="47"/>
  <c r="N9" i="47"/>
  <c r="M9" i="47"/>
  <c r="H1" i="47"/>
  <c r="D13" i="71"/>
  <c r="C13" i="71"/>
  <c r="D1" i="71"/>
  <c r="G63" i="46"/>
  <c r="F63" i="46"/>
  <c r="C63" i="46"/>
  <c r="B63" i="46"/>
  <c r="J62" i="46"/>
  <c r="H62" i="46"/>
  <c r="J61" i="46"/>
  <c r="H61" i="46"/>
  <c r="G57" i="46"/>
  <c r="F57" i="46"/>
  <c r="C57" i="46"/>
  <c r="D61" i="46" s="1"/>
  <c r="B57" i="46"/>
  <c r="J56" i="46"/>
  <c r="H56" i="46"/>
  <c r="J55" i="46"/>
  <c r="H55" i="46"/>
  <c r="J54" i="46"/>
  <c r="H54" i="46"/>
  <c r="J53" i="46"/>
  <c r="H53" i="46"/>
  <c r="J52" i="46"/>
  <c r="H52" i="46"/>
  <c r="J51" i="46"/>
  <c r="H51" i="46"/>
  <c r="H47" i="46"/>
  <c r="F47" i="46"/>
  <c r="F59" i="46" s="1"/>
  <c r="G27" i="46"/>
  <c r="H24" i="46" s="1"/>
  <c r="F27" i="46"/>
  <c r="C27" i="46"/>
  <c r="B27" i="46"/>
  <c r="K26" i="46"/>
  <c r="J26" i="46"/>
  <c r="K25" i="46"/>
  <c r="J25" i="46"/>
  <c r="K24" i="46"/>
  <c r="J24" i="46"/>
  <c r="K23" i="46"/>
  <c r="J23" i="46"/>
  <c r="K22" i="46"/>
  <c r="J22" i="46"/>
  <c r="K21" i="46"/>
  <c r="J21" i="46"/>
  <c r="K20" i="46"/>
  <c r="J20" i="46"/>
  <c r="K19" i="46"/>
  <c r="J19" i="46"/>
  <c r="K18" i="46"/>
  <c r="J18" i="46"/>
  <c r="K17" i="46"/>
  <c r="J17" i="46"/>
  <c r="K16" i="46"/>
  <c r="J16" i="46"/>
  <c r="K15" i="46"/>
  <c r="J15" i="46"/>
  <c r="D1" i="46"/>
  <c r="R92" i="61"/>
  <c r="Q92" i="61"/>
  <c r="O92" i="61"/>
  <c r="N92" i="61"/>
  <c r="J92" i="61"/>
  <c r="I92" i="61"/>
  <c r="H92" i="61"/>
  <c r="G92" i="61"/>
  <c r="F92" i="61"/>
  <c r="E92" i="61"/>
  <c r="C92" i="61"/>
  <c r="B92" i="61"/>
  <c r="R91" i="61"/>
  <c r="Q91" i="61"/>
  <c r="O91" i="61"/>
  <c r="N91" i="61"/>
  <c r="J91" i="61"/>
  <c r="I91" i="61"/>
  <c r="H91" i="61"/>
  <c r="G91" i="61"/>
  <c r="F91" i="61"/>
  <c r="E91" i="61"/>
  <c r="C91" i="61"/>
  <c r="B91" i="61"/>
  <c r="R90" i="61"/>
  <c r="Q90" i="61"/>
  <c r="O90" i="61"/>
  <c r="N90" i="61"/>
  <c r="J90" i="61"/>
  <c r="I90" i="61"/>
  <c r="H90" i="61"/>
  <c r="G90" i="61"/>
  <c r="F90" i="61"/>
  <c r="E90" i="61"/>
  <c r="C90" i="61"/>
  <c r="B90" i="61"/>
  <c r="R89" i="61"/>
  <c r="Q89" i="61"/>
  <c r="O89" i="61"/>
  <c r="N89" i="61"/>
  <c r="J89" i="61"/>
  <c r="I89" i="61"/>
  <c r="H89" i="61"/>
  <c r="G89" i="61"/>
  <c r="F89" i="61"/>
  <c r="E89" i="61"/>
  <c r="C89" i="61"/>
  <c r="B89" i="61"/>
  <c r="R88" i="61"/>
  <c r="Q88" i="61"/>
  <c r="O88" i="61"/>
  <c r="N88" i="61"/>
  <c r="J88" i="61"/>
  <c r="I88" i="61"/>
  <c r="H88" i="61"/>
  <c r="G88" i="61"/>
  <c r="F88" i="61"/>
  <c r="E88" i="61"/>
  <c r="C88" i="61"/>
  <c r="B88" i="61"/>
  <c r="R87" i="61"/>
  <c r="Q87" i="61"/>
  <c r="O87" i="61"/>
  <c r="N87" i="61"/>
  <c r="J87" i="61"/>
  <c r="I87" i="61"/>
  <c r="H87" i="61"/>
  <c r="G87" i="61"/>
  <c r="F87" i="61"/>
  <c r="E87" i="61"/>
  <c r="C87" i="61"/>
  <c r="B87" i="61"/>
  <c r="R86" i="61"/>
  <c r="Q86" i="61"/>
  <c r="O86" i="61"/>
  <c r="N86" i="61"/>
  <c r="J86" i="61"/>
  <c r="I86" i="61"/>
  <c r="H86" i="61"/>
  <c r="G86" i="61"/>
  <c r="F86" i="61"/>
  <c r="E86" i="61"/>
  <c r="C86" i="61"/>
  <c r="B86" i="61"/>
  <c r="R85" i="61"/>
  <c r="Q85" i="61"/>
  <c r="O85" i="61"/>
  <c r="N85" i="61"/>
  <c r="J85" i="61"/>
  <c r="I85" i="61"/>
  <c r="H85" i="61"/>
  <c r="G85" i="61"/>
  <c r="F85" i="61"/>
  <c r="E85" i="61"/>
  <c r="C85" i="61"/>
  <c r="B85" i="61"/>
  <c r="L64" i="61"/>
  <c r="U64" i="61" s="1"/>
  <c r="AA64" i="61" s="1"/>
  <c r="K64" i="61"/>
  <c r="T64" i="61" s="1"/>
  <c r="Z64" i="61" s="1"/>
  <c r="L63" i="61"/>
  <c r="U63" i="61" s="1"/>
  <c r="AA63" i="61" s="1"/>
  <c r="K63" i="61"/>
  <c r="T63" i="61" s="1"/>
  <c r="Z63" i="61" s="1"/>
  <c r="L62" i="61"/>
  <c r="U62" i="61" s="1"/>
  <c r="AA62" i="61" s="1"/>
  <c r="K62" i="61"/>
  <c r="T62" i="61" s="1"/>
  <c r="Z62" i="61" s="1"/>
  <c r="L61" i="61"/>
  <c r="K61" i="61"/>
  <c r="L60" i="61"/>
  <c r="U60" i="61" s="1"/>
  <c r="AA60" i="61" s="1"/>
  <c r="K60" i="61"/>
  <c r="T60" i="61" s="1"/>
  <c r="Z60" i="61" s="1"/>
  <c r="L59" i="61"/>
  <c r="U59" i="61" s="1"/>
  <c r="K59" i="61"/>
  <c r="L58" i="61"/>
  <c r="U58" i="61" s="1"/>
  <c r="AA58" i="61" s="1"/>
  <c r="K58" i="61"/>
  <c r="T58" i="61" s="1"/>
  <c r="Z58" i="61" s="1"/>
  <c r="L57" i="61"/>
  <c r="U57" i="61" s="1"/>
  <c r="AA57" i="61" s="1"/>
  <c r="K57" i="61"/>
  <c r="T57" i="61" s="1"/>
  <c r="Z57" i="61" s="1"/>
  <c r="L56" i="61"/>
  <c r="K56" i="61"/>
  <c r="L29" i="61"/>
  <c r="U29" i="61" s="1"/>
  <c r="AA29" i="61" s="1"/>
  <c r="K29" i="61"/>
  <c r="T29" i="61" s="1"/>
  <c r="L28" i="61"/>
  <c r="U28" i="61" s="1"/>
  <c r="AA28" i="61" s="1"/>
  <c r="K28" i="61"/>
  <c r="T28" i="61" s="1"/>
  <c r="L27" i="61"/>
  <c r="U27" i="61" s="1"/>
  <c r="AA27" i="61" s="1"/>
  <c r="K27" i="61"/>
  <c r="T27" i="61" s="1"/>
  <c r="L26" i="61"/>
  <c r="U26" i="61" s="1"/>
  <c r="K26" i="61"/>
  <c r="T26" i="61" s="1"/>
  <c r="L25" i="61"/>
  <c r="U25" i="61" s="1"/>
  <c r="AA25" i="61" s="1"/>
  <c r="K25" i="61"/>
  <c r="T25" i="61" s="1"/>
  <c r="L24" i="61"/>
  <c r="U24" i="61" s="1"/>
  <c r="AA24" i="61" s="1"/>
  <c r="K24" i="61"/>
  <c r="T24" i="61" s="1"/>
  <c r="L23" i="61"/>
  <c r="U23" i="61" s="1"/>
  <c r="AA23" i="61" s="1"/>
  <c r="K23" i="61"/>
  <c r="T23" i="61" s="1"/>
  <c r="L22" i="61"/>
  <c r="U22" i="61" s="1"/>
  <c r="K22" i="61"/>
  <c r="T22" i="61" s="1"/>
  <c r="L21" i="61"/>
  <c r="K21" i="61"/>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O1" i="61"/>
  <c r="A1" i="61"/>
  <c r="N39" i="65"/>
  <c r="N42" i="65" s="1"/>
  <c r="M39" i="65"/>
  <c r="M42" i="65" s="1"/>
  <c r="N28" i="65"/>
  <c r="W28" i="65" s="1"/>
  <c r="M28" i="65"/>
  <c r="V28" i="65" s="1"/>
  <c r="N27" i="65"/>
  <c r="W27" i="65" s="1"/>
  <c r="W50" i="65" s="1"/>
  <c r="M27" i="65"/>
  <c r="V27" i="65" s="1"/>
  <c r="N26" i="65"/>
  <c r="W26" i="65" s="1"/>
  <c r="W49" i="65" s="1"/>
  <c r="M26" i="65"/>
  <c r="V26" i="65" s="1"/>
  <c r="V49" i="65" s="1"/>
  <c r="N25" i="65"/>
  <c r="W25" i="65" s="1"/>
  <c r="W48" i="65" s="1"/>
  <c r="M25" i="65"/>
  <c r="V25" i="65" s="1"/>
  <c r="V48" i="65" s="1"/>
  <c r="N24" i="65"/>
  <c r="W24" i="65" s="1"/>
  <c r="W47" i="65" s="1"/>
  <c r="M24" i="65"/>
  <c r="V24" i="65" s="1"/>
  <c r="V47" i="65" s="1"/>
  <c r="N23" i="65"/>
  <c r="W23" i="65" s="1"/>
  <c r="W46" i="65" s="1"/>
  <c r="M23" i="65"/>
  <c r="V23" i="65" s="1"/>
  <c r="V46" i="65" s="1"/>
  <c r="N22" i="65"/>
  <c r="W22" i="65" s="1"/>
  <c r="M22" i="65"/>
  <c r="V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W9" i="65" s="1"/>
  <c r="AC9" i="65" s="1"/>
  <c r="M9" i="65"/>
  <c r="V9" i="65" s="1"/>
  <c r="AB9" i="65" s="1"/>
  <c r="N8" i="65"/>
  <c r="M8" i="65"/>
  <c r="D25" i="46" l="1"/>
  <c r="D42" i="46"/>
  <c r="D38" i="46"/>
  <c r="D34" i="46"/>
  <c r="D35" i="46"/>
  <c r="D41" i="46"/>
  <c r="D37" i="46"/>
  <c r="D33" i="46"/>
  <c r="D39" i="46"/>
  <c r="D44" i="46"/>
  <c r="D40" i="46"/>
  <c r="D36" i="46"/>
  <c r="D43" i="46"/>
  <c r="V8" i="65"/>
  <c r="M31" i="65"/>
  <c r="W8" i="65"/>
  <c r="AC8" i="65" s="1"/>
  <c r="N31" i="65"/>
  <c r="K9" i="47"/>
  <c r="W97" i="61"/>
  <c r="W107" i="61" s="1"/>
  <c r="H19" i="61"/>
  <c r="H44" i="61" s="1"/>
  <c r="X97" i="61"/>
  <c r="X107" i="61" s="1"/>
  <c r="B19" i="61"/>
  <c r="B44" i="61" s="1"/>
  <c r="F97" i="61"/>
  <c r="J97" i="61"/>
  <c r="R97" i="61"/>
  <c r="R107" i="61" s="1"/>
  <c r="F19" i="61"/>
  <c r="J19" i="61"/>
  <c r="J44" i="61" s="1"/>
  <c r="H97" i="61"/>
  <c r="I19" i="61"/>
  <c r="G97" i="61"/>
  <c r="G19" i="61"/>
  <c r="I97" i="61"/>
  <c r="Q97" i="61"/>
  <c r="Q107" i="61" s="1"/>
  <c r="N97" i="61"/>
  <c r="N107" i="61" s="1"/>
  <c r="E19" i="61"/>
  <c r="C19" i="61"/>
  <c r="O97" i="61"/>
  <c r="O107" i="61" s="1"/>
  <c r="AB8" i="65"/>
  <c r="V31" i="65"/>
  <c r="E97" i="61"/>
  <c r="L69" i="61"/>
  <c r="L79" i="61" s="1"/>
  <c r="C97" i="61"/>
  <c r="B97" i="61"/>
  <c r="D52" i="46"/>
  <c r="J63" i="46"/>
  <c r="T56" i="61"/>
  <c r="Z56" i="61" s="1"/>
  <c r="K69" i="61"/>
  <c r="K79" i="61" s="1"/>
  <c r="K34" i="61"/>
  <c r="L34" i="61"/>
  <c r="E9" i="71"/>
  <c r="E8" i="71"/>
  <c r="T59" i="61"/>
  <c r="Z59" i="61" s="1"/>
  <c r="AB28" i="65"/>
  <c r="V50" i="65"/>
  <c r="AB50" i="65" s="1"/>
  <c r="AC28" i="65"/>
  <c r="AB22" i="65"/>
  <c r="AB45" i="65"/>
  <c r="AC22" i="65"/>
  <c r="AC45" i="65"/>
  <c r="AC23" i="65"/>
  <c r="AC46" i="65"/>
  <c r="AB23" i="65"/>
  <c r="AB46" i="65"/>
  <c r="AC24" i="65"/>
  <c r="AC47" i="65"/>
  <c r="AB24" i="65"/>
  <c r="AB47" i="65"/>
  <c r="AB25" i="65"/>
  <c r="AB48" i="65"/>
  <c r="AC25" i="65"/>
  <c r="AC48" i="65"/>
  <c r="AB27" i="65"/>
  <c r="AB26" i="65"/>
  <c r="AB49" i="65"/>
  <c r="AC26" i="65"/>
  <c r="AC49" i="65"/>
  <c r="AC27" i="65"/>
  <c r="AC50" i="65"/>
  <c r="L86" i="61"/>
  <c r="L88" i="61"/>
  <c r="L90" i="61"/>
  <c r="L92" i="61"/>
  <c r="K85" i="61"/>
  <c r="K87" i="61"/>
  <c r="K91" i="61"/>
  <c r="N51" i="65"/>
  <c r="T86" i="61"/>
  <c r="K13" i="61"/>
  <c r="T13" i="61" s="1"/>
  <c r="Z13" i="61" s="1"/>
  <c r="K15" i="61"/>
  <c r="T15" i="61" s="1"/>
  <c r="Z15" i="61" s="1"/>
  <c r="K86" i="61"/>
  <c r="K88" i="61"/>
  <c r="L13" i="61"/>
  <c r="U13" i="61" s="1"/>
  <c r="AA13" i="61" s="1"/>
  <c r="L15" i="61"/>
  <c r="U15" i="61" s="1"/>
  <c r="AA15" i="61" s="1"/>
  <c r="L85" i="61"/>
  <c r="L87" i="61"/>
  <c r="L89" i="61"/>
  <c r="H18" i="46"/>
  <c r="H17" i="46"/>
  <c r="L91" i="61"/>
  <c r="K92" i="61"/>
  <c r="K90" i="61"/>
  <c r="U61" i="61"/>
  <c r="AA61" i="61" s="1"/>
  <c r="T61" i="61"/>
  <c r="Z61" i="61" s="1"/>
  <c r="K89" i="61"/>
  <c r="T90" i="61"/>
  <c r="AA59" i="61"/>
  <c r="AA87" i="61" s="1"/>
  <c r="D56" i="46"/>
  <c r="D51" i="46"/>
  <c r="J57" i="46"/>
  <c r="D55" i="46"/>
  <c r="D62" i="46"/>
  <c r="D63" i="46" s="1"/>
  <c r="D54" i="46"/>
  <c r="D53" i="46"/>
  <c r="W39" i="65"/>
  <c r="V39" i="65"/>
  <c r="V42" i="65" s="1"/>
  <c r="M51" i="65"/>
  <c r="D22" i="46"/>
  <c r="D15" i="46"/>
  <c r="D20" i="46"/>
  <c r="D23" i="46"/>
  <c r="D26" i="46"/>
  <c r="D18" i="46"/>
  <c r="D19" i="46"/>
  <c r="D16" i="46"/>
  <c r="D24" i="46"/>
  <c r="J27" i="46"/>
  <c r="K10" i="61"/>
  <c r="T10" i="61" s="1"/>
  <c r="Z10" i="61" s="1"/>
  <c r="K12" i="61"/>
  <c r="T12" i="61" s="1"/>
  <c r="Z12" i="61" s="1"/>
  <c r="L10" i="61"/>
  <c r="U10" i="61" s="1"/>
  <c r="AA10" i="61" s="1"/>
  <c r="L12" i="61"/>
  <c r="U12" i="61" s="1"/>
  <c r="AA12" i="61" s="1"/>
  <c r="AA26" i="61"/>
  <c r="AA22" i="61"/>
  <c r="AA85" i="61" s="1"/>
  <c r="U85" i="61"/>
  <c r="AA91" i="61"/>
  <c r="AA86" i="61"/>
  <c r="AA90" i="61"/>
  <c r="K9" i="61"/>
  <c r="K11" i="61"/>
  <c r="T11" i="61" s="1"/>
  <c r="Z11" i="61" s="1"/>
  <c r="K14" i="61"/>
  <c r="T14" i="61" s="1"/>
  <c r="Z14" i="61" s="1"/>
  <c r="T88" i="61"/>
  <c r="T92" i="61"/>
  <c r="U56" i="61"/>
  <c r="L9" i="61"/>
  <c r="L11" i="61"/>
  <c r="U11" i="61" s="1"/>
  <c r="AA11" i="61" s="1"/>
  <c r="L14" i="61"/>
  <c r="U14" i="61" s="1"/>
  <c r="AA14" i="61" s="1"/>
  <c r="AA88" i="61"/>
  <c r="AA92" i="61"/>
  <c r="U88" i="61"/>
  <c r="T21" i="61"/>
  <c r="T34" i="61" s="1"/>
  <c r="T85" i="61"/>
  <c r="Z22" i="61"/>
  <c r="Z85" i="61" s="1"/>
  <c r="Z23" i="61"/>
  <c r="Z86" i="61" s="1"/>
  <c r="Z24" i="61"/>
  <c r="Z25" i="61"/>
  <c r="Z88" i="61" s="1"/>
  <c r="Z26" i="61"/>
  <c r="Z27" i="61"/>
  <c r="Z90" i="61" s="1"/>
  <c r="T91" i="61"/>
  <c r="Z28" i="61"/>
  <c r="Z91" i="61" s="1"/>
  <c r="Z29" i="61"/>
  <c r="Z92" i="61" s="1"/>
  <c r="U86" i="61"/>
  <c r="U90" i="61"/>
  <c r="U91" i="61"/>
  <c r="U92" i="61"/>
  <c r="U21" i="61"/>
  <c r="U34" i="61" s="1"/>
  <c r="U87" i="61"/>
  <c r="O28" i="63"/>
  <c r="N28" i="63"/>
  <c r="W6" i="63"/>
  <c r="W28" i="63" s="1"/>
  <c r="AE28" i="63" s="1"/>
  <c r="X28" i="63"/>
  <c r="Z25" i="63" s="1"/>
  <c r="AF7" i="63"/>
  <c r="G16" i="47"/>
  <c r="G18" i="47" s="1"/>
  <c r="N18" i="47"/>
  <c r="O17" i="47" s="1"/>
  <c r="M18" i="47"/>
  <c r="G10" i="47"/>
  <c r="G11" i="47" s="1"/>
  <c r="N11" i="47"/>
  <c r="O10" i="47" s="1"/>
  <c r="M11" i="47"/>
  <c r="K17" i="47"/>
  <c r="K18" i="47" s="1"/>
  <c r="K11" i="47"/>
  <c r="E6" i="71"/>
  <c r="E10" i="71"/>
  <c r="E11" i="71"/>
  <c r="E5" i="71"/>
  <c r="E12" i="71"/>
  <c r="E7" i="71"/>
  <c r="E4" i="71"/>
  <c r="H57" i="46"/>
  <c r="H21" i="46"/>
  <c r="H22" i="46"/>
  <c r="H25" i="46"/>
  <c r="H26" i="46"/>
  <c r="H63" i="46"/>
  <c r="K27" i="46"/>
  <c r="H15" i="46"/>
  <c r="H19" i="46"/>
  <c r="H23" i="46"/>
  <c r="H16" i="46"/>
  <c r="D17" i="46"/>
  <c r="H20" i="46"/>
  <c r="D21" i="46"/>
  <c r="W31" i="65" l="1"/>
  <c r="D45" i="46"/>
  <c r="H82" i="61"/>
  <c r="H107" i="61" s="1"/>
  <c r="N54" i="65"/>
  <c r="C5" i="46" s="1"/>
  <c r="C8" i="46" s="1"/>
  <c r="D6" i="46" s="1"/>
  <c r="M54" i="65"/>
  <c r="B5" i="46" s="1"/>
  <c r="B8" i="46" s="1"/>
  <c r="W51" i="65"/>
  <c r="W54" i="65" s="1"/>
  <c r="W42" i="65"/>
  <c r="E82" i="61"/>
  <c r="E107" i="61" s="1"/>
  <c r="E44" i="61"/>
  <c r="I82" i="61"/>
  <c r="I107" i="61" s="1"/>
  <c r="I44" i="61"/>
  <c r="G82" i="61"/>
  <c r="G107" i="61" s="1"/>
  <c r="G44" i="61"/>
  <c r="F82" i="61"/>
  <c r="F107" i="61" s="1"/>
  <c r="F44" i="61"/>
  <c r="B82" i="61"/>
  <c r="B107" i="61" s="1"/>
  <c r="C82" i="61"/>
  <c r="C107" i="61" s="1"/>
  <c r="C44" i="61"/>
  <c r="L19" i="61"/>
  <c r="L44" i="61" s="1"/>
  <c r="J82" i="61"/>
  <c r="J107" i="61" s="1"/>
  <c r="K19" i="61"/>
  <c r="K44" i="61" s="1"/>
  <c r="AB31" i="65"/>
  <c r="AC31" i="65"/>
  <c r="L97" i="61"/>
  <c r="K97" i="61"/>
  <c r="U69" i="61"/>
  <c r="U79" i="61" s="1"/>
  <c r="Z69" i="61"/>
  <c r="Z79" i="61" s="1"/>
  <c r="T69" i="61"/>
  <c r="T79" i="61" s="1"/>
  <c r="T87" i="61"/>
  <c r="T9" i="61"/>
  <c r="U84" i="61"/>
  <c r="T84" i="61"/>
  <c r="Z87" i="61"/>
  <c r="V51" i="65"/>
  <c r="V54" i="65" s="1"/>
  <c r="U89" i="61"/>
  <c r="AB39" i="65"/>
  <c r="AB42" i="65" s="1"/>
  <c r="AC39" i="65"/>
  <c r="AC42" i="65" s="1"/>
  <c r="AA89" i="61"/>
  <c r="Z89" i="61"/>
  <c r="T89" i="61"/>
  <c r="AE6" i="63"/>
  <c r="O9" i="47"/>
  <c r="O11" i="47" s="1"/>
  <c r="D57" i="46"/>
  <c r="O16" i="47"/>
  <c r="O18" i="47" s="1"/>
  <c r="U9" i="61"/>
  <c r="AA56" i="61"/>
  <c r="AA21" i="61"/>
  <c r="AA34" i="61" s="1"/>
  <c r="Z21" i="61"/>
  <c r="Z34" i="61" s="1"/>
  <c r="AF28" i="63"/>
  <c r="Z15" i="63"/>
  <c r="Z22" i="63"/>
  <c r="Z16" i="63"/>
  <c r="Z13" i="63"/>
  <c r="Z10" i="63"/>
  <c r="Z9" i="63"/>
  <c r="Z23" i="63"/>
  <c r="Z20" i="63"/>
  <c r="Z11" i="63"/>
  <c r="Z26" i="63"/>
  <c r="Z18" i="63"/>
  <c r="Z19" i="63"/>
  <c r="Z12" i="63"/>
  <c r="Z17" i="63"/>
  <c r="Z21" i="63"/>
  <c r="Z14" i="63"/>
  <c r="Z24" i="63"/>
  <c r="Z8" i="63"/>
  <c r="Z7" i="63"/>
  <c r="Z6" i="63"/>
  <c r="E13" i="71"/>
  <c r="D27" i="46"/>
  <c r="L26" i="46"/>
  <c r="L22" i="46"/>
  <c r="L18" i="46"/>
  <c r="L24" i="46"/>
  <c r="L20" i="46"/>
  <c r="L23" i="46"/>
  <c r="L19" i="46"/>
  <c r="L15" i="46"/>
  <c r="L17" i="46"/>
  <c r="L21" i="46"/>
  <c r="H27" i="46"/>
  <c r="L25" i="46"/>
  <c r="L16" i="46"/>
  <c r="K82" i="61" l="1"/>
  <c r="K107" i="61" s="1"/>
  <c r="L82" i="61"/>
  <c r="L107" i="61" s="1"/>
  <c r="AC51" i="65"/>
  <c r="AC54" i="65" s="1"/>
  <c r="U19" i="61"/>
  <c r="Z9" i="61"/>
  <c r="T19" i="61"/>
  <c r="T44" i="61" s="1"/>
  <c r="U97" i="61"/>
  <c r="T97" i="61"/>
  <c r="AA69" i="61"/>
  <c r="AA79" i="61" s="1"/>
  <c r="D7" i="46"/>
  <c r="D5" i="46"/>
  <c r="AB51" i="65"/>
  <c r="AB54" i="65" s="1"/>
  <c r="Z84" i="61"/>
  <c r="Z97" i="61" s="1"/>
  <c r="AA84" i="61"/>
  <c r="AA97" i="61" s="1"/>
  <c r="AA9" i="61"/>
  <c r="Z28" i="63"/>
  <c r="L27" i="46"/>
  <c r="T82" i="61" l="1"/>
  <c r="T107" i="61" s="1"/>
  <c r="U82" i="61"/>
  <c r="U107" i="61" s="1"/>
  <c r="U44" i="61"/>
  <c r="AA19" i="61"/>
  <c r="Z19" i="61"/>
  <c r="Z44" i="61" s="1"/>
  <c r="D8" i="46"/>
  <c r="AA82" i="61" l="1"/>
  <c r="AA44" i="61"/>
  <c r="Z82" i="61"/>
  <c r="Z107" i="61" s="1"/>
</calcChain>
</file>

<file path=xl/sharedStrings.xml><?xml version="1.0" encoding="utf-8"?>
<sst xmlns="http://schemas.openxmlformats.org/spreadsheetml/2006/main" count="1064" uniqueCount="385">
  <si>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</si>
  <si>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</si>
  <si>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</si>
  <si>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</si>
  <si>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</si>
  <si>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</si>
  <si>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</si>
  <si>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</si>
  <si>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</si>
  <si>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</si>
  <si>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</si>
  <si>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</si>
  <si>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</si>
  <si>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</si>
  <si>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</si>
  <si>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</si>
  <si>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</si>
  <si>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</si>
  <si>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</si>
  <si>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</si>
  <si>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</si>
  <si>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</si>
  <si>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</si>
  <si>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</si>
  <si>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</si>
  <si>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</si>
  <si>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</si>
  <si>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</si>
  <si>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</si>
  <si>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</si>
  <si>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</si>
  <si>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</si>
  <si>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</si>
  <si>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</si>
  <si>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</si>
  <si>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</si>
  <si>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</si>
  <si>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</si>
  <si>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</si>
  <si>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</si>
  <si>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</si>
  <si>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</si>
  <si>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</si>
  <si>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</si>
  <si>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</si>
  <si>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</si>
  <si>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</si>
  <si>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</si>
  <si>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</si>
  <si>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</si>
  <si>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</si>
  <si>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</si>
  <si>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</si>
  <si>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</si>
  <si>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</si>
  <si>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</si>
  <si>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</si>
  <si>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</si>
  <si>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</si>
  <si>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</si>
  <si>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</si>
  <si>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</si>
  <si>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</si>
  <si>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</si>
  <si>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</si>
  <si>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</si>
  <si>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</si>
  <si>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</si>
  <si>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</si>
  <si>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</si>
  <si>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</si>
  <si>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</si>
  <si>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</si>
  <si>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</si>
  <si>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</si>
  <si>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</si>
  <si>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</si>
  <si>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</si>
  <si>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</si>
  <si>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</si>
  <si>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</si>
  <si>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</si>
  <si>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</si>
  <si>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</si>
  <si>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</si>
  <si>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</si>
  <si>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</si>
  <si>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</si>
  <si>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</si>
  <si>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</si>
  <si>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</si>
  <si>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</si>
  <si>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</si>
  <si>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</si>
  <si>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</si>
  <si>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</si>
  <si>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</si>
  <si>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</si>
  <si>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</si>
  <si>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</si>
  <si>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</si>
  <si>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</si>
  <si>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</si>
  <si>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</si>
  <si>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</si>
  <si>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</si>
  <si>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</si>
  <si>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</si>
  <si>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</si>
  <si>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</si>
  <si>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</si>
  <si>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</si>
  <si>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</si>
  <si>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</si>
  <si>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</si>
  <si>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</si>
  <si>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</si>
  <si>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</si>
  <si>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</si>
  <si>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</si>
  <si>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</si>
  <si>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</si>
  <si>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</si>
  <si>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</si>
  <si>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</si>
  <si>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</si>
  <si>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</si>
  <si>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</si>
  <si>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</si>
  <si>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</si>
  <si>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</si>
  <si>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</si>
  <si>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</si>
  <si>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</si>
  <si>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</si>
  <si>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</si>
  <si>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</si>
  <si>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</si>
  <si>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</si>
  <si>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</si>
  <si>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</si>
  <si>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</si>
  <si>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</si>
  <si>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</si>
  <si>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</si>
  <si>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</si>
  <si>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</si>
  <si>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</si>
  <si>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</si>
  <si>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</si>
  <si>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</si>
  <si>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</si>
  <si>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</si>
  <si>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</si>
  <si>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</si>
  <si>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</si>
  <si>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</si>
  <si>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</si>
  <si>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</si>
  <si>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</si>
  <si>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</si>
  <si>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</si>
  <si>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</si>
  <si>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</si>
  <si>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</si>
  <si>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</si>
  <si>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</si>
  <si>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</si>
  <si>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</si>
  <si>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</si>
  <si>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</si>
  <si>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</si>
  <si>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</si>
  <si>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</si>
  <si>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</si>
  <si>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</si>
  <si>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</si>
  <si>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</si>
  <si>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</si>
  <si>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</si>
  <si>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</si>
  <si>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</si>
  <si>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</si>
  <si>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</si>
  <si>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</si>
  <si>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</si>
  <si>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</si>
  <si>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</si>
  <si>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</si>
  <si>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</si>
  <si>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</si>
  <si>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</si>
  <si>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</si>
  <si>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</si>
  <si>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</si>
  <si>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</si>
  <si>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</si>
  <si>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</si>
  <si>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</si>
  <si>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</si>
  <si>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</si>
  <si>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</si>
  <si>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</si>
  <si>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</si>
  <si>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</si>
  <si>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</si>
  <si>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</si>
  <si>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</si>
  <si>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</si>
  <si>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</si>
  <si>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</si>
  <si>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</si>
  <si>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</si>
  <si>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</si>
  <si>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</si>
  <si>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</si>
  <si>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</si>
  <si>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</si>
  <si>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</si>
  <si>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</si>
  <si>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</si>
  <si>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</si>
  <si>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</si>
  <si>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</si>
  <si>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</si>
  <si>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</si>
  <si>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</si>
  <si>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</si>
  <si>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</si>
  <si>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</si>
  <si>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</si>
  <si>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</si>
  <si>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</si>
  <si>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</si>
  <si>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</si>
  <si>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</si>
  <si>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</si>
  <si>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</si>
  <si>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</si>
  <si>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</si>
  <si>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</si>
  <si>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</si>
  <si>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</si>
  <si>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</si>
  <si>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</si>
  <si>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</si>
  <si>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</si>
  <si>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</si>
  <si>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</si>
  <si>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</si>
  <si>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</si>
  <si>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</si>
  <si>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</si>
  <si>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</si>
  <si>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</si>
  <si>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</si>
  <si>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</si>
  <si>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</si>
  <si>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</si>
  <si>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</si>
  <si>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</si>
  <si>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</si>
  <si>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</si>
  <si>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</si>
  <si>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</si>
  <si>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</si>
  <si>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</si>
  <si>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</si>
  <si>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</si>
  <si>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</si>
  <si>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</si>
  <si>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</si>
  <si>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</si>
  <si>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</si>
  <si>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</si>
  <si>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</si>
  <si>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</si>
  <si>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</si>
  <si>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</si>
  <si>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</si>
  <si>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</si>
  <si>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</si>
  <si>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</si>
  <si>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</si>
  <si>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</si>
  <si>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</si>
  <si>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</si>
  <si>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</si>
  <si>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</si>
  <si>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</si>
  <si>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</si>
  <si>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</si>
  <si>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</si>
  <si>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</si>
  <si>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</si>
  <si>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</si>
  <si>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</si>
  <si>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</si>
  <si>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</si>
  <si>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</si>
  <si>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</si>
  <si>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</si>
  <si>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</si>
  <si>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</si>
  <si>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</si>
  <si>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</si>
  <si>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</si>
  <si>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</si>
  <si>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</si>
  <si>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</si>
  <si>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</si>
  <si>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</si>
  <si>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</si>
  <si>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</si>
  <si>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</si>
  <si>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</si>
  <si>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</si>
  <si>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</si>
  <si>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</si>
  <si>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</si>
  <si>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</si>
  <si>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</si>
  <si>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</si>
  <si>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</si>
  <si>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</si>
  <si>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</si>
  <si>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</si>
  <si>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</si>
  <si>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</si>
  <si>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</si>
  <si>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</si>
  <si>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</si>
  <si>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t xml:space="preserve">New Jersey Solar Installations SRP &amp; TI as of </t>
  </si>
  <si>
    <t xml:space="preserve">TI Solar Installations by Project Type as of </t>
  </si>
  <si>
    <t xml:space="preserve">Summary of Third Party Ownership (TPO)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</si>
  <si>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</si>
  <si>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</si>
  <si>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</si>
  <si>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2020 Total</t>
    </r>
  </si>
  <si>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</si>
  <si>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</si>
  <si>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</si>
  <si>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</si>
  <si>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</si>
  <si>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</si>
  <si>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</si>
  <si>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</si>
  <si>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</si>
  <si>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</si>
  <si>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</si>
  <si>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</si>
  <si>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</si>
  <si>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</si>
  <si>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</si>
  <si>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</si>
  <si>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</si>
  <si>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</si>
  <si>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</si>
  <si>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</si>
  <si>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</si>
  <si>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</si>
  <si>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</si>
  <si>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</si>
  <si>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</si>
  <si>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t xml:space="preserve">    Eligible for TI Status</t>
  </si>
  <si>
    <t>Note: Applications with a status of Eligible for TI are not included in the above table. These applications have not yet selected the project type to complete the transfer to the TI program:</t>
  </si>
  <si>
    <t>SRP &amp; TI Program Totals</t>
  </si>
  <si>
    <r>
      <rPr>
        <b/>
        <i/>
        <sz val="11"/>
        <rFont val="Arial"/>
        <family val="2"/>
      </rPr>
      <t xml:space="preserve">TI </t>
    </r>
    <r>
      <rPr>
        <b/>
        <sz val="11"/>
        <rFont val="Arial"/>
        <family val="2"/>
      </rPr>
      <t>Total</t>
    </r>
  </si>
  <si>
    <t>2000-2014</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</si>
  <si>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 Totals</t>
    </r>
  </si>
  <si>
    <t>Floating Solar</t>
  </si>
  <si>
    <r>
      <rPr>
        <b/>
        <i/>
        <sz val="11"/>
        <rFont val="Arial"/>
        <family val="2"/>
      </rPr>
      <t xml:space="preserve">TI </t>
    </r>
    <r>
      <rPr>
        <b/>
        <sz val="11"/>
        <rFont val="Arial"/>
        <family val="2"/>
      </rPr>
      <t>2020 Total</t>
    </r>
  </si>
  <si>
    <r>
      <rPr>
        <b/>
        <i/>
        <sz val="11"/>
        <rFont val="Arial"/>
        <family val="2"/>
      </rPr>
      <t xml:space="preserve">SRP &amp; TI </t>
    </r>
    <r>
      <rPr>
        <b/>
        <sz val="11"/>
        <rFont val="Arial"/>
        <family val="2"/>
      </rPr>
      <t>Program Totals</t>
    </r>
  </si>
  <si>
    <r>
      <rPr>
        <b/>
        <i/>
        <sz val="11"/>
        <color rgb="FF000000"/>
        <rFont val="Arial"/>
        <family val="2"/>
      </rPr>
      <t>SRP</t>
    </r>
    <r>
      <rPr>
        <b/>
        <sz val="11"/>
        <color indexed="8"/>
        <rFont val="Arial"/>
        <family val="2"/>
      </rPr>
      <t xml:space="preserve"> 2000-2019 Total</t>
    </r>
  </si>
  <si>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</si>
  <si>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rgb="FF000000"/>
        <rFont val="Arial"/>
        <family val="2"/>
      </rPr>
      <t xml:space="preserve"> 2015-2019</t>
    </r>
    <r>
      <rPr>
        <b/>
        <sz val="11"/>
        <color indexed="8"/>
        <rFont val="Arial"/>
        <family val="2"/>
      </rPr>
      <t xml:space="preserve"> Total</t>
    </r>
  </si>
  <si>
    <r>
      <rPr>
        <b/>
        <i/>
        <sz val="11"/>
        <color rgb="FF000000"/>
        <rFont val="Arial"/>
        <family val="2"/>
      </rPr>
      <t>TI</t>
    </r>
    <r>
      <rPr>
        <b/>
        <sz val="11"/>
        <color indexed="8"/>
        <rFont val="Arial"/>
        <family val="2"/>
      </rPr>
      <t xml:space="preserve"> 2021 Total</t>
    </r>
  </si>
  <si>
    <t>2000-2019 Total</t>
  </si>
  <si>
    <t>SRP &amp; TI 2021 Total</t>
  </si>
  <si>
    <r>
      <t xml:space="preserve">New Jersey Solar Installations </t>
    </r>
    <r>
      <rPr>
        <b/>
        <i/>
        <sz val="15.5"/>
        <rFont val="Arial"/>
        <family val="2"/>
      </rPr>
      <t xml:space="preserve">SREC Registration Program (SRP) &amp; Transition Incentive Program (TI) </t>
    </r>
    <r>
      <rPr>
        <b/>
        <sz val="15.5"/>
        <rFont val="Arial"/>
        <family val="2"/>
      </rPr>
      <t>as of</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</si>
  <si>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</si>
  <si>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</si>
  <si>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Previously Reported through 04/30/2021</t>
  </si>
  <si>
    <t>Difference between 04/30/2021 and 05/31/2021</t>
  </si>
  <si>
    <t>Total of All Projects               as of 05/31/2021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</si>
</sst>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i/>
      <sz val="11"/>
      <color indexed="8"/>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5.5"/>
      <name val="Arial"/>
      <family val="2"/>
    </font>
  </fonts>
  <fills count="5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s>
  <cellStyleXfs count="59812">
    <xf numFmtId="0" fontId="0" fillId="0" borderId="0"/>
    <xf numFmtId="43" fontId="26" fillId="0" borderId="0" applyFont="0" applyFill="0" applyBorder="0" applyAlignment="0" applyProtection="0"/>
    <xf numFmtId="0" fontId="33" fillId="0" borderId="0"/>
    <xf numFmtId="0" fontId="27" fillId="0" borderId="0"/>
    <xf numFmtId="0" fontId="27" fillId="0" borderId="0"/>
    <xf numFmtId="0" fontId="31" fillId="0" borderId="0"/>
    <xf numFmtId="0" fontId="25" fillId="0" borderId="0"/>
    <xf numFmtId="9" fontId="41" fillId="0" borderId="0" applyFont="0" applyFill="0" applyBorder="0" applyAlignment="0" applyProtection="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6" fillId="0" borderId="0"/>
    <xf numFmtId="0" fontId="23" fillId="0" borderId="0"/>
    <xf numFmtId="9" fontId="26" fillId="0" borderId="0" applyFont="0" applyFill="0" applyBorder="0" applyAlignment="0" applyProtection="0"/>
    <xf numFmtId="0" fontId="23" fillId="0" borderId="0"/>
    <xf numFmtId="43" fontId="23" fillId="0" borderId="0" applyFont="0" applyFill="0" applyBorder="0" applyAlignment="0" applyProtection="0"/>
    <xf numFmtId="0" fontId="56" fillId="0" borderId="0" applyNumberFormat="0" applyFill="0" applyBorder="0" applyAlignment="0" applyProtection="0"/>
    <xf numFmtId="0" fontId="57" fillId="0" borderId="26" applyNumberFormat="0" applyFill="0" applyAlignment="0" applyProtection="0"/>
    <xf numFmtId="0" fontId="58" fillId="0" borderId="27" applyNumberFormat="0" applyFill="0" applyAlignment="0" applyProtection="0"/>
    <xf numFmtId="0" fontId="59" fillId="0" borderId="28" applyNumberFormat="0" applyFill="0" applyAlignment="0" applyProtection="0"/>
    <xf numFmtId="0" fontId="59" fillId="0" borderId="0" applyNumberFormat="0" applyFill="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2" borderId="29" applyNumberFormat="0" applyAlignment="0" applyProtection="0"/>
    <xf numFmtId="0" fontId="64" fillId="13" borderId="30" applyNumberFormat="0" applyAlignment="0" applyProtection="0"/>
    <xf numFmtId="0" fontId="65" fillId="13" borderId="29" applyNumberFormat="0" applyAlignment="0" applyProtection="0"/>
    <xf numFmtId="0" fontId="66" fillId="0" borderId="31" applyNumberFormat="0" applyFill="0" applyAlignment="0" applyProtection="0"/>
    <xf numFmtId="0" fontId="67" fillId="14" borderId="32"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34" applyNumberFormat="0" applyFill="0" applyAlignment="0" applyProtection="0"/>
    <xf numFmtId="0" fontId="7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7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7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7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71"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71"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43" fontId="26" fillId="0" borderId="0" applyFont="0" applyFill="0" applyBorder="0" applyAlignment="0" applyProtection="0"/>
    <xf numFmtId="0" fontId="5" fillId="0" borderId="0"/>
    <xf numFmtId="9"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41">
    <xf numFmtId="0" fontId="0" fillId="0" borderId="0" xfId="0"/>
    <xf numFmtId="0" fontId="27" fillId="0" borderId="0" xfId="3" applyFill="1"/>
    <xf numFmtId="0" fontId="0" fillId="2" borderId="0" xfId="0" applyFill="1" applyBorder="1" applyAlignment="1"/>
    <xf numFmtId="0" fontId="28" fillId="2" borderId="0" xfId="4" applyFont="1" applyFill="1" applyBorder="1" applyAlignment="1">
      <alignment vertical="center"/>
    </xf>
    <xf numFmtId="0" fontId="27" fillId="3" borderId="0" xfId="3" applyFill="1"/>
    <xf numFmtId="0" fontId="27" fillId="0" borderId="0" xfId="3" applyFill="1" applyBorder="1"/>
    <xf numFmtId="0" fontId="30" fillId="4" borderId="1" xfId="3" applyFont="1" applyFill="1" applyBorder="1" applyAlignment="1">
      <alignment horizontal="center" wrapText="1"/>
    </xf>
    <xf numFmtId="0" fontId="27" fillId="3" borderId="0" xfId="3" applyFill="1" applyAlignment="1">
      <alignment horizontal="center" vertical="center"/>
    </xf>
    <xf numFmtId="0" fontId="37"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4" fillId="2" borderId="0" xfId="0" applyFont="1" applyFill="1" applyBorder="1" applyAlignment="1"/>
    <xf numFmtId="0" fontId="0" fillId="0" borderId="8" xfId="0" applyBorder="1"/>
    <xf numFmtId="0" fontId="0" fillId="0" borderId="15" xfId="0" applyBorder="1"/>
    <xf numFmtId="0" fontId="28" fillId="2" borderId="12" xfId="4" applyFont="1" applyFill="1" applyBorder="1" applyAlignment="1">
      <alignment horizontal="left" vertical="center"/>
    </xf>
    <xf numFmtId="0" fontId="28" fillId="2" borderId="0" xfId="4" applyFont="1" applyFill="1" applyBorder="1" applyAlignment="1">
      <alignment horizontal="left" vertical="center"/>
    </xf>
    <xf numFmtId="0" fontId="28" fillId="2" borderId="13" xfId="4" applyFont="1" applyFill="1" applyBorder="1" applyAlignment="1">
      <alignment horizontal="left" vertical="center"/>
    </xf>
    <xf numFmtId="0" fontId="26" fillId="2" borderId="13" xfId="0" applyFont="1" applyFill="1" applyBorder="1" applyAlignment="1">
      <alignment horizontal="left"/>
    </xf>
    <xf numFmtId="0" fontId="36" fillId="3" borderId="0" xfId="3" applyFont="1" applyFill="1" applyAlignment="1">
      <alignment horizontal="center" vertical="center"/>
    </xf>
    <xf numFmtId="0" fontId="30" fillId="0" borderId="0" xfId="3" applyFont="1" applyFill="1" applyBorder="1" applyAlignment="1">
      <alignment horizontal="center" vertical="center"/>
    </xf>
    <xf numFmtId="0" fontId="30" fillId="0" borderId="0" xfId="3" applyFont="1" applyFill="1" applyBorder="1" applyAlignment="1">
      <alignment horizontal="center" wrapText="1"/>
    </xf>
    <xf numFmtId="0" fontId="36" fillId="0" borderId="0" xfId="3" applyFont="1" applyFill="1" applyAlignment="1">
      <alignment horizontal="left" vertical="center" wrapText="1"/>
    </xf>
    <xf numFmtId="0" fontId="36" fillId="3" borderId="0" xfId="3" applyFont="1" applyFill="1" applyAlignment="1">
      <alignment vertical="center"/>
    </xf>
    <xf numFmtId="0" fontId="0" fillId="3" borderId="0" xfId="0" applyFill="1"/>
    <xf numFmtId="0" fontId="29" fillId="3" borderId="0" xfId="3" applyFont="1" applyFill="1"/>
    <xf numFmtId="0" fontId="32" fillId="3" borderId="1" xfId="5" applyFont="1" applyFill="1" applyBorder="1" applyAlignment="1">
      <alignment horizontal="left" wrapText="1"/>
    </xf>
    <xf numFmtId="0" fontId="29" fillId="0" borderId="1" xfId="0" applyFont="1" applyBorder="1" applyAlignment="1">
      <alignment horizontal="center" wrapText="1"/>
    </xf>
    <xf numFmtId="0" fontId="29" fillId="0" borderId="1" xfId="0" applyFont="1" applyBorder="1" applyAlignment="1">
      <alignment horizontal="center"/>
    </xf>
    <xf numFmtId="0" fontId="34" fillId="0" borderId="1" xfId="0" applyNumberFormat="1" applyFont="1" applyBorder="1" applyAlignment="1">
      <alignment horizontal="center"/>
    </xf>
    <xf numFmtId="0" fontId="34" fillId="0" borderId="1" xfId="0" applyFont="1" applyBorder="1"/>
    <xf numFmtId="0" fontId="0" fillId="3" borderId="9" xfId="0" applyFill="1" applyBorder="1"/>
    <xf numFmtId="0" fontId="0" fillId="3" borderId="10" xfId="0" applyFill="1" applyBorder="1"/>
    <xf numFmtId="0" fontId="0" fillId="3" borderId="12" xfId="0" applyFill="1" applyBorder="1"/>
    <xf numFmtId="0" fontId="36" fillId="0" borderId="12" xfId="3" applyFont="1" applyFill="1" applyBorder="1" applyAlignment="1">
      <alignment horizontal="left" vertical="center" wrapText="1"/>
    </xf>
    <xf numFmtId="0" fontId="36" fillId="3" borderId="12" xfId="3" applyFont="1" applyFill="1" applyBorder="1" applyAlignment="1">
      <alignment vertical="center"/>
    </xf>
    <xf numFmtId="0" fontId="0" fillId="3" borderId="14" xfId="0" applyFill="1" applyBorder="1"/>
    <xf numFmtId="0" fontId="0" fillId="3" borderId="8" xfId="0" applyFill="1" applyBorder="1"/>
    <xf numFmtId="0" fontId="34" fillId="3" borderId="0" xfId="2" applyFont="1" applyFill="1"/>
    <xf numFmtId="0" fontId="36" fillId="0" borderId="0" xfId="3" applyFont="1" applyFill="1" applyAlignment="1">
      <alignment horizontal="left" vertical="center"/>
    </xf>
    <xf numFmtId="0" fontId="27" fillId="0" borderId="0" xfId="3" applyFill="1" applyAlignment="1">
      <alignment horizontal="center"/>
    </xf>
    <xf numFmtId="0" fontId="29" fillId="0" borderId="0" xfId="3" applyFont="1" applyFill="1" applyBorder="1"/>
    <xf numFmtId="0" fontId="29" fillId="0" borderId="0" xfId="3" applyFont="1" applyFill="1" applyBorder="1" applyAlignment="1">
      <alignment horizontal="center"/>
    </xf>
    <xf numFmtId="0" fontId="27" fillId="3" borderId="0" xfId="3" applyFont="1" applyFill="1"/>
    <xf numFmtId="166" fontId="27" fillId="3" borderId="0" xfId="3" applyNumberFormat="1" applyFont="1" applyFill="1"/>
    <xf numFmtId="0" fontId="42" fillId="0" borderId="1" xfId="0" applyFont="1" applyBorder="1" applyAlignment="1">
      <alignment vertical="center" wrapText="1"/>
    </xf>
    <xf numFmtId="3" fontId="42" fillId="0" borderId="1" xfId="0" applyNumberFormat="1" applyFont="1" applyBorder="1" applyAlignment="1">
      <alignment horizontal="center" vertical="center"/>
    </xf>
    <xf numFmtId="10" fontId="42" fillId="0" borderId="1" xfId="0" applyNumberFormat="1" applyFont="1" applyBorder="1" applyAlignment="1">
      <alignment horizontal="center" vertical="center"/>
    </xf>
    <xf numFmtId="0" fontId="42" fillId="0" borderId="16" xfId="0" applyFont="1" applyBorder="1" applyAlignment="1">
      <alignment vertical="center" wrapText="1"/>
    </xf>
    <xf numFmtId="3" fontId="42" fillId="0" borderId="16" xfId="0" applyNumberFormat="1" applyFont="1" applyBorder="1" applyAlignment="1">
      <alignment horizontal="center" vertical="center"/>
    </xf>
    <xf numFmtId="0" fontId="44" fillId="6" borderId="1" xfId="0" applyFont="1" applyFill="1" applyBorder="1" applyAlignment="1">
      <alignment horizontal="center" vertical="center" wrapText="1"/>
    </xf>
    <xf numFmtId="3" fontId="44" fillId="6" borderId="1" xfId="0" applyNumberFormat="1" applyFont="1" applyFill="1" applyBorder="1" applyAlignment="1">
      <alignment horizontal="center" vertical="center"/>
    </xf>
    <xf numFmtId="10" fontId="44" fillId="6" borderId="1" xfId="0" applyNumberFormat="1" applyFont="1" applyFill="1" applyBorder="1" applyAlignment="1">
      <alignment horizontal="center" vertical="center"/>
    </xf>
    <xf numFmtId="0" fontId="27" fillId="3" borderId="0" xfId="2" applyFont="1" applyFill="1"/>
    <xf numFmtId="0" fontId="30" fillId="3" borderId="1" xfId="2" applyFont="1" applyFill="1" applyBorder="1"/>
    <xf numFmtId="0" fontId="27" fillId="3" borderId="1" xfId="2" applyFont="1" applyFill="1" applyBorder="1"/>
    <xf numFmtId="3" fontId="27" fillId="3" borderId="1" xfId="2" applyNumberFormat="1" applyFont="1" applyFill="1" applyBorder="1" applyAlignment="1">
      <alignment horizontal="center"/>
    </xf>
    <xf numFmtId="167" fontId="27" fillId="3" borderId="1" xfId="7" applyNumberFormat="1" applyFont="1" applyFill="1" applyBorder="1" applyAlignment="1">
      <alignment horizontal="center"/>
    </xf>
    <xf numFmtId="3" fontId="30" fillId="4" borderId="1" xfId="2" applyNumberFormat="1" applyFont="1" applyFill="1" applyBorder="1" applyAlignment="1">
      <alignment horizontal="center"/>
    </xf>
    <xf numFmtId="9" fontId="30" fillId="4" borderId="1" xfId="0" applyNumberFormat="1" applyFont="1" applyFill="1" applyBorder="1" applyAlignment="1">
      <alignment horizontal="center"/>
    </xf>
    <xf numFmtId="0" fontId="30" fillId="3" borderId="0" xfId="2" applyFont="1" applyFill="1"/>
    <xf numFmtId="0" fontId="27" fillId="7" borderId="1" xfId="2" applyFont="1" applyFill="1" applyBorder="1"/>
    <xf numFmtId="3" fontId="27" fillId="7" borderId="1" xfId="2" applyNumberFormat="1" applyFont="1" applyFill="1" applyBorder="1" applyAlignment="1">
      <alignment horizontal="center"/>
    </xf>
    <xf numFmtId="0" fontId="30" fillId="0" borderId="0" xfId="3" applyFont="1" applyFill="1" applyBorder="1"/>
    <xf numFmtId="0" fontId="27" fillId="0" borderId="0" xfId="3" applyFont="1" applyFill="1"/>
    <xf numFmtId="164" fontId="27" fillId="0" borderId="0" xfId="3" applyNumberFormat="1" applyFont="1" applyFill="1" applyBorder="1"/>
    <xf numFmtId="0" fontId="30" fillId="3" borderId="0" xfId="3" applyFont="1" applyFill="1" applyBorder="1"/>
    <xf numFmtId="164" fontId="27" fillId="3" borderId="0" xfId="3" applyNumberFormat="1" applyFont="1" applyFill="1" applyBorder="1"/>
    <xf numFmtId="0" fontId="44" fillId="6" borderId="1" xfId="0" applyFont="1" applyFill="1" applyBorder="1" applyAlignment="1">
      <alignment horizontal="center" vertical="center"/>
    </xf>
    <xf numFmtId="0" fontId="40" fillId="6" borderId="1" xfId="0" applyFont="1" applyFill="1" applyBorder="1" applyAlignment="1">
      <alignment horizontal="center" vertical="center"/>
    </xf>
    <xf numFmtId="4" fontId="40" fillId="6" borderId="1" xfId="0" applyNumberFormat="1" applyFont="1" applyFill="1" applyBorder="1" applyAlignment="1">
      <alignment horizontal="center" vertical="center" wrapText="1"/>
    </xf>
    <xf numFmtId="0" fontId="36" fillId="3" borderId="1" xfId="2" applyFont="1" applyFill="1" applyBorder="1"/>
    <xf numFmtId="43" fontId="30" fillId="3" borderId="1" xfId="3" applyNumberFormat="1" applyFont="1" applyFill="1" applyBorder="1" applyAlignment="1">
      <alignment horizontal="center" vertical="center" wrapText="1"/>
    </xf>
    <xf numFmtId="0" fontId="30" fillId="3" borderId="1" xfId="3" quotePrefix="1" applyFont="1" applyFill="1" applyBorder="1" applyAlignment="1">
      <alignment horizontal="center" vertical="center" wrapText="1"/>
    </xf>
    <xf numFmtId="43" fontId="30" fillId="3" borderId="1" xfId="3" applyNumberFormat="1" applyFont="1" applyFill="1" applyBorder="1" applyAlignment="1">
      <alignment horizontal="left" vertical="center" wrapText="1"/>
    </xf>
    <xf numFmtId="0" fontId="30" fillId="3" borderId="1" xfId="3" applyFont="1" applyFill="1" applyBorder="1" applyAlignment="1">
      <alignment horizontal="left" vertical="center"/>
    </xf>
    <xf numFmtId="0" fontId="44" fillId="6" borderId="1" xfId="0" applyFont="1" applyFill="1" applyBorder="1" applyAlignment="1">
      <alignment horizontal="left" vertical="center" wrapText="1"/>
    </xf>
    <xf numFmtId="0" fontId="30" fillId="0" borderId="0" xfId="3" applyFont="1" applyFill="1" applyBorder="1" applyAlignment="1">
      <alignment horizontal="center" vertical="center" wrapText="1"/>
    </xf>
    <xf numFmtId="0" fontId="30" fillId="3" borderId="1" xfId="3" applyFont="1" applyFill="1" applyBorder="1" applyAlignment="1">
      <alignment horizontal="center" vertical="center" wrapText="1"/>
    </xf>
    <xf numFmtId="0" fontId="30" fillId="3" borderId="17" xfId="3" applyFont="1" applyFill="1" applyBorder="1" applyAlignment="1">
      <alignment horizontal="center" vertical="center" wrapText="1"/>
    </xf>
    <xf numFmtId="0" fontId="30" fillId="4" borderId="1" xfId="3" applyFont="1" applyFill="1" applyBorder="1" applyAlignment="1">
      <alignment horizontal="center" vertical="center" wrapText="1"/>
    </xf>
    <xf numFmtId="0" fontId="27" fillId="0" borderId="0" xfId="3" applyFont="1" applyFill="1" applyBorder="1" applyAlignment="1">
      <alignment vertical="center"/>
    </xf>
    <xf numFmtId="0" fontId="30" fillId="0" borderId="0" xfId="3" applyFont="1" applyFill="1" applyBorder="1" applyAlignment="1">
      <alignment wrapText="1"/>
    </xf>
    <xf numFmtId="0" fontId="46" fillId="0" borderId="1" xfId="3" applyFont="1" applyFill="1" applyBorder="1" applyAlignment="1">
      <alignment horizontal="center" vertical="center" wrapText="1"/>
    </xf>
    <xf numFmtId="0" fontId="46" fillId="0" borderId="0" xfId="3" applyFont="1" applyFill="1" applyBorder="1" applyAlignment="1">
      <alignment horizontal="center" vertical="center" wrapText="1"/>
    </xf>
    <xf numFmtId="3" fontId="45" fillId="0" borderId="0" xfId="1" applyNumberFormat="1" applyFont="1" applyFill="1" applyBorder="1"/>
    <xf numFmtId="168" fontId="30" fillId="0" borderId="0" xfId="1" applyNumberFormat="1" applyFont="1" applyFill="1" applyBorder="1" applyAlignment="1">
      <alignment vertical="center"/>
    </xf>
    <xf numFmtId="0" fontId="38" fillId="0" borderId="0" xfId="0" applyFont="1" applyBorder="1" applyAlignment="1">
      <alignment vertical="center"/>
    </xf>
    <xf numFmtId="4" fontId="27" fillId="3" borderId="0" xfId="3" applyNumberFormat="1" applyFont="1" applyFill="1"/>
    <xf numFmtId="165" fontId="35" fillId="0" borderId="0" xfId="1" applyNumberFormat="1" applyFont="1" applyFill="1" applyBorder="1" applyAlignment="1">
      <alignment horizontal="right" wrapText="1" indent="1"/>
    </xf>
    <xf numFmtId="37" fontId="30" fillId="0" borderId="0" xfId="1" applyNumberFormat="1" applyFont="1" applyFill="1" applyBorder="1"/>
    <xf numFmtId="167" fontId="30" fillId="0" borderId="0" xfId="7" applyNumberFormat="1" applyFont="1" applyFill="1" applyBorder="1"/>
    <xf numFmtId="0" fontId="30" fillId="5" borderId="1" xfId="3" applyFont="1" applyFill="1" applyBorder="1" applyAlignment="1">
      <alignment horizontal="center" vertical="center" wrapText="1"/>
    </xf>
    <xf numFmtId="0" fontId="27" fillId="0" borderId="0" xfId="3" applyFont="1" applyFill="1" applyBorder="1"/>
    <xf numFmtId="0" fontId="27" fillId="0" borderId="0" xfId="3" applyFill="1" applyBorder="1" applyAlignment="1">
      <alignment vertic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3" fontId="32" fillId="0" borderId="0" xfId="1" applyNumberFormat="1" applyFont="1" applyFill="1" applyBorder="1" applyAlignment="1">
      <alignment horizontal="right" vertical="center" wrapText="1"/>
    </xf>
    <xf numFmtId="3" fontId="27" fillId="0" borderId="0" xfId="1" applyNumberFormat="1" applyFont="1" applyFill="1" applyBorder="1" applyAlignment="1">
      <alignment horizontal="right" vertical="center"/>
    </xf>
    <xf numFmtId="3" fontId="27" fillId="0" borderId="0" xfId="1" applyNumberFormat="1" applyFont="1" applyFill="1" applyBorder="1" applyAlignment="1">
      <alignment vertical="center"/>
    </xf>
    <xf numFmtId="3" fontId="45" fillId="0" borderId="0" xfId="1" applyNumberFormat="1" applyFont="1" applyFill="1" applyBorder="1" applyAlignment="1">
      <alignment vertical="center"/>
    </xf>
    <xf numFmtId="3" fontId="27" fillId="5" borderId="1" xfId="1" applyNumberFormat="1" applyFont="1" applyFill="1" applyBorder="1" applyAlignment="1">
      <alignment vertical="center"/>
    </xf>
    <xf numFmtId="168" fontId="27" fillId="0" borderId="0" xfId="1" applyNumberFormat="1" applyFont="1" applyFill="1" applyBorder="1" applyAlignment="1">
      <alignment vertical="center"/>
    </xf>
    <xf numFmtId="3" fontId="27" fillId="5" borderId="17" xfId="1" applyNumberFormat="1" applyFont="1" applyFill="1" applyBorder="1" applyAlignment="1">
      <alignment vertical="center"/>
    </xf>
    <xf numFmtId="0" fontId="32" fillId="0" borderId="0" xfId="1" applyNumberFormat="1" applyFont="1" applyFill="1" applyBorder="1" applyAlignment="1">
      <alignment horizontal="right" vertical="center" wrapText="1"/>
    </xf>
    <xf numFmtId="37" fontId="27" fillId="3" borderId="1" xfId="1" applyNumberFormat="1" applyFont="1" applyFill="1" applyBorder="1" applyAlignment="1">
      <alignment horizontal="center"/>
    </xf>
    <xf numFmtId="37" fontId="30" fillId="4" borderId="1" xfId="1" applyNumberFormat="1" applyFont="1" applyFill="1" applyBorder="1" applyAlignment="1">
      <alignment horizontal="center"/>
    </xf>
    <xf numFmtId="167" fontId="30" fillId="4" borderId="1" xfId="7" applyNumberFormat="1" applyFont="1" applyFill="1" applyBorder="1" applyAlignment="1">
      <alignment horizontal="center"/>
    </xf>
    <xf numFmtId="37" fontId="32" fillId="3" borderId="1" xfId="1" applyNumberFormat="1" applyFont="1" applyFill="1" applyBorder="1" applyAlignment="1">
      <alignment horizontal="center" wrapText="1"/>
    </xf>
    <xf numFmtId="37" fontId="35" fillId="4" borderId="1" xfId="1" applyNumberFormat="1" applyFont="1" applyFill="1" applyBorder="1" applyAlignment="1">
      <alignment horizontal="center" wrapText="1"/>
    </xf>
    <xf numFmtId="3" fontId="45" fillId="0" borderId="0" xfId="1" applyNumberFormat="1" applyFont="1" applyFill="1" applyBorder="1" applyAlignment="1">
      <alignment vertical="center" wrapText="1"/>
    </xf>
    <xf numFmtId="0" fontId="30" fillId="5" borderId="1" xfId="3" applyFont="1" applyFill="1" applyBorder="1" applyAlignment="1">
      <alignment horizontal="center" vertical="center" wrapText="1"/>
    </xf>
    <xf numFmtId="164" fontId="32" fillId="0" borderId="0" xfId="5" applyNumberFormat="1" applyFont="1" applyFill="1" applyBorder="1" applyAlignment="1">
      <alignment horizontal="center"/>
    </xf>
    <xf numFmtId="0" fontId="30" fillId="0" borderId="0" xfId="3" applyFont="1" applyFill="1" applyBorder="1" applyAlignment="1">
      <alignment vertical="center"/>
    </xf>
    <xf numFmtId="0" fontId="50" fillId="0" borderId="0" xfId="3" applyFont="1" applyFill="1" applyBorder="1" applyAlignment="1">
      <alignment vertical="center"/>
    </xf>
    <xf numFmtId="0" fontId="30" fillId="0" borderId="0" xfId="3" applyFont="1" applyFill="1"/>
    <xf numFmtId="164" fontId="35" fillId="0" borderId="24" xfId="5" applyNumberFormat="1" applyFont="1" applyFill="1" applyBorder="1" applyAlignment="1">
      <alignment horizontal="center"/>
    </xf>
    <xf numFmtId="168" fontId="30" fillId="0" borderId="0" xfId="1" applyNumberFormat="1" applyFont="1" applyFill="1" applyBorder="1" applyAlignment="1">
      <alignment horizontal="right" vertical="center"/>
    </xf>
    <xf numFmtId="0" fontId="27" fillId="0" borderId="0" xfId="3" applyFill="1" applyBorder="1" applyAlignment="1">
      <alignment horizontal="right" vertical="center"/>
    </xf>
    <xf numFmtId="0" fontId="45" fillId="0" borderId="0" xfId="3" applyFont="1" applyFill="1" applyBorder="1" applyAlignment="1">
      <alignment horizontal="right" vertical="center"/>
    </xf>
    <xf numFmtId="3" fontId="32" fillId="5" borderId="1" xfId="1" applyNumberFormat="1" applyFont="1" applyFill="1" applyBorder="1" applyAlignment="1">
      <alignment horizontal="right" vertical="center" wrapText="1"/>
    </xf>
    <xf numFmtId="3" fontId="32" fillId="5" borderId="17" xfId="1" applyNumberFormat="1" applyFont="1" applyFill="1" applyBorder="1" applyAlignment="1">
      <alignment horizontal="right" vertical="center" wrapText="1"/>
    </xf>
    <xf numFmtId="0" fontId="48" fillId="0" borderId="0" xfId="3" applyFont="1" applyFill="1"/>
    <xf numFmtId="0" fontId="48" fillId="3" borderId="0" xfId="3" applyFont="1" applyFill="1" applyAlignment="1">
      <alignment horizontal="center" vertical="center"/>
    </xf>
    <xf numFmtId="0" fontId="51" fillId="3" borderId="0" xfId="3" applyFont="1" applyFill="1" applyAlignment="1">
      <alignment horizontal="center" vertical="center"/>
    </xf>
    <xf numFmtId="14" fontId="48" fillId="3" borderId="0" xfId="3" applyNumberFormat="1" applyFont="1" applyFill="1" applyAlignment="1">
      <alignment horizontal="center" vertical="center"/>
    </xf>
    <xf numFmtId="0" fontId="48" fillId="3" borderId="0" xfId="3" applyFont="1" applyFill="1"/>
    <xf numFmtId="0" fontId="30" fillId="6" borderId="1" xfId="3" applyFont="1" applyFill="1" applyBorder="1" applyAlignment="1">
      <alignment horizontal="center"/>
    </xf>
    <xf numFmtId="0" fontId="27" fillId="3" borderId="0" xfId="1" applyNumberFormat="1" applyFont="1" applyFill="1" applyBorder="1" applyAlignment="1">
      <alignment vertical="center"/>
    </xf>
    <xf numFmtId="0" fontId="27" fillId="3" borderId="1" xfId="3" quotePrefix="1" applyNumberFormat="1" applyFont="1" applyFill="1" applyBorder="1" applyAlignment="1">
      <alignment horizontal="center" vertical="center"/>
    </xf>
    <xf numFmtId="0" fontId="27" fillId="3" borderId="17" xfId="3" quotePrefix="1" applyNumberFormat="1" applyFont="1" applyFill="1" applyBorder="1" applyAlignment="1">
      <alignment horizontal="center" vertical="center"/>
    </xf>
    <xf numFmtId="0" fontId="30" fillId="5" borderId="1" xfId="3" applyFont="1" applyFill="1" applyBorder="1" applyAlignment="1">
      <alignment horizontal="center" vertical="center" wrapText="1"/>
    </xf>
    <xf numFmtId="3" fontId="52" fillId="6" borderId="1" xfId="3" applyNumberFormat="1" applyFont="1" applyFill="1" applyBorder="1" applyAlignment="1">
      <alignment horizontal="right" vertical="center"/>
    </xf>
    <xf numFmtId="0" fontId="53" fillId="0" borderId="0" xfId="3" applyFont="1" applyFill="1"/>
    <xf numFmtId="0" fontId="53" fillId="3"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5" fillId="3" borderId="0" xfId="3" applyFont="1" applyFill="1" applyAlignment="1">
      <alignment horizontal="center" vertical="center"/>
    </xf>
    <xf numFmtId="0" fontId="53" fillId="3" borderId="0" xfId="3" applyFont="1" applyFill="1" applyBorder="1"/>
    <xf numFmtId="0" fontId="27" fillId="3" borderId="0" xfId="3" applyFont="1" applyFill="1" applyBorder="1"/>
    <xf numFmtId="3" fontId="27" fillId="3" borderId="1" xfId="3" applyNumberFormat="1" applyFont="1" applyFill="1" applyBorder="1" applyAlignment="1">
      <alignment horizontal="right" vertical="center"/>
    </xf>
    <xf numFmtId="3" fontId="27" fillId="3" borderId="0" xfId="3" applyNumberFormat="1" applyFont="1" applyFill="1" applyBorder="1" applyAlignment="1">
      <alignment horizontal="center" vertical="center"/>
    </xf>
    <xf numFmtId="3" fontId="27" fillId="3" borderId="0" xfId="3" applyNumberFormat="1" applyFont="1" applyFill="1" applyBorder="1" applyAlignment="1">
      <alignment horizontal="right" vertical="center"/>
    </xf>
    <xf numFmtId="0" fontId="27" fillId="3" borderId="0" xfId="3" applyFont="1" applyFill="1" applyAlignment="1">
      <alignment horizontal="right" vertical="center"/>
    </xf>
    <xf numFmtId="0" fontId="36" fillId="3" borderId="0" xfId="3" applyFont="1" applyFill="1" applyAlignment="1">
      <alignment horizontal="right" vertical="center"/>
    </xf>
    <xf numFmtId="0" fontId="27" fillId="3" borderId="0" xfId="3" applyFont="1" applyFill="1" applyBorder="1" applyAlignment="1">
      <alignment horizontal="right" vertical="center"/>
    </xf>
    <xf numFmtId="0" fontId="27" fillId="0" borderId="0" xfId="3" applyFont="1" applyFill="1" applyAlignment="1">
      <alignment horizontal="right" vertical="center"/>
    </xf>
    <xf numFmtId="0" fontId="27" fillId="3" borderId="0" xfId="0" applyFont="1" applyFill="1" applyBorder="1" applyAlignment="1">
      <alignment horizontal="right" vertical="center"/>
    </xf>
    <xf numFmtId="0" fontId="30" fillId="0" borderId="0" xfId="3" applyFont="1" applyFill="1" applyAlignment="1">
      <alignment horizontal="right" vertical="center"/>
    </xf>
    <xf numFmtId="3" fontId="30" fillId="5" borderId="1" xfId="3" applyNumberFormat="1" applyFont="1" applyFill="1" applyBorder="1" applyAlignment="1">
      <alignment horizontal="right" vertical="center"/>
    </xf>
    <xf numFmtId="0" fontId="28" fillId="0" borderId="0" xfId="3" applyFont="1" applyFill="1"/>
    <xf numFmtId="0" fontId="30" fillId="3" borderId="0" xfId="3" applyFont="1" applyFill="1"/>
    <xf numFmtId="3" fontId="39" fillId="3" borderId="1" xfId="0" applyNumberFormat="1" applyFont="1" applyFill="1" applyBorder="1" applyAlignment="1">
      <alignment horizontal="right"/>
    </xf>
    <xf numFmtId="3" fontId="40" fillId="3" borderId="0" xfId="0" applyNumberFormat="1" applyFont="1" applyFill="1" applyBorder="1" applyAlignment="1">
      <alignment horizontal="right"/>
    </xf>
    <xf numFmtId="0" fontId="39" fillId="3" borderId="0" xfId="3" applyFont="1" applyFill="1" applyAlignment="1">
      <alignment horizontal="center"/>
    </xf>
    <xf numFmtId="0" fontId="39" fillId="3" borderId="0" xfId="3" applyFont="1" applyFill="1" applyAlignment="1">
      <alignment horizontal="right"/>
    </xf>
    <xf numFmtId="0" fontId="39" fillId="3" borderId="0" xfId="3" applyFont="1" applyFill="1" applyBorder="1" applyAlignment="1">
      <alignment horizontal="right"/>
    </xf>
    <xf numFmtId="0" fontId="54" fillId="3" borderId="0" xfId="3" applyFont="1" applyFill="1" applyBorder="1" applyAlignment="1">
      <alignment horizontal="right"/>
    </xf>
    <xf numFmtId="169" fontId="52" fillId="3" borderId="0" xfId="3" applyNumberFormat="1" applyFont="1" applyFill="1" applyAlignment="1">
      <alignment horizontal="right"/>
    </xf>
    <xf numFmtId="0" fontId="42" fillId="0" borderId="0" xfId="3" applyFont="1" applyFill="1" applyBorder="1"/>
    <xf numFmtId="0" fontId="30" fillId="3" borderId="1" xfId="3" quotePrefix="1" applyNumberFormat="1" applyFont="1" applyFill="1" applyBorder="1" applyAlignment="1">
      <alignment horizont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0" fontId="27" fillId="3" borderId="0" xfId="3" applyFill="1" applyAlignment="1">
      <alignment horizontal="center"/>
    </xf>
    <xf numFmtId="0" fontId="36" fillId="3" borderId="0" xfId="3" applyFont="1" applyFill="1" applyAlignment="1">
      <alignment horizontal="center"/>
    </xf>
    <xf numFmtId="0" fontId="27" fillId="3" borderId="0" xfId="3" applyFill="1" applyAlignment="1"/>
    <xf numFmtId="3" fontId="35" fillId="4" borderId="1" xfId="1" applyNumberFormat="1" applyFont="1" applyFill="1" applyBorder="1" applyAlignment="1">
      <alignment horizontal="right" vertical="center" wrapText="1"/>
    </xf>
    <xf numFmtId="3" fontId="30" fillId="4" borderId="1" xfId="1" applyNumberFormat="1" applyFont="1" applyFill="1" applyBorder="1" applyAlignment="1">
      <alignment vertical="center"/>
    </xf>
    <xf numFmtId="0" fontId="30" fillId="4" borderId="1" xfId="3" applyFont="1" applyFill="1" applyBorder="1" applyAlignment="1">
      <alignment horizontal="center" vertical="center" wrapText="1"/>
    </xf>
    <xf numFmtId="3" fontId="30" fillId="0" borderId="0" xfId="10" applyNumberFormat="1" applyFont="1" applyFill="1" applyBorder="1" applyAlignment="1">
      <alignment horizontal="right"/>
    </xf>
    <xf numFmtId="3" fontId="27" fillId="0" borderId="0" xfId="10" applyNumberFormat="1" applyFont="1" applyFill="1" applyBorder="1" applyAlignment="1">
      <alignment horizontal="center"/>
    </xf>
    <xf numFmtId="0" fontId="27" fillId="0" borderId="0" xfId="3" applyFill="1"/>
    <xf numFmtId="0" fontId="53" fillId="0"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3" fillId="3" borderId="0" xfId="3" applyFont="1" applyFill="1" applyBorder="1"/>
    <xf numFmtId="0" fontId="28" fillId="0" borderId="0" xfId="3" applyFont="1" applyFill="1"/>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0" xfId="3" applyNumberFormat="1" applyFont="1" applyFill="1" applyBorder="1" applyAlignment="1">
      <alignment horizontal="center" wrapText="1"/>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0" fontId="50" fillId="0" borderId="0" xfId="3" applyFont="1" applyFill="1"/>
    <xf numFmtId="0" fontId="50" fillId="0" borderId="0" xfId="3" applyFont="1" applyFill="1" applyBorder="1"/>
    <xf numFmtId="0" fontId="72" fillId="0" borderId="0" xfId="0" applyFont="1"/>
    <xf numFmtId="170" fontId="72" fillId="0" borderId="0" xfId="0" applyNumberFormat="1" applyFont="1"/>
    <xf numFmtId="14" fontId="72" fillId="0" borderId="0" xfId="0" applyNumberFormat="1" applyFont="1"/>
    <xf numFmtId="0" fontId="70" fillId="0" borderId="0" xfId="0" applyFont="1"/>
    <xf numFmtId="170" fontId="70" fillId="0" borderId="0" xfId="0" applyNumberFormat="1" applyFont="1"/>
    <xf numFmtId="14" fontId="70" fillId="0" borderId="0" xfId="0" applyNumberFormat="1" applyFont="1"/>
    <xf numFmtId="170" fontId="0" fillId="0" borderId="0" xfId="0" applyNumberFormat="1"/>
    <xf numFmtId="14" fontId="0" fillId="0" borderId="0" xfId="0" applyNumberFormat="1"/>
    <xf numFmtId="14" fontId="70" fillId="0" borderId="0" xfId="0" applyNumberFormat="1" applyFont="1" applyAlignment="1">
      <alignment wrapText="1"/>
    </xf>
    <xf numFmtId="0" fontId="70" fillId="0" borderId="0" xfId="0" applyFont="1" applyAlignment="1">
      <alignment wrapText="1"/>
    </xf>
    <xf numFmtId="3" fontId="35" fillId="4" borderId="25" xfId="1" applyNumberFormat="1" applyFont="1" applyFill="1" applyBorder="1" applyAlignment="1">
      <alignment horizontal="right" vertical="center" wrapText="1"/>
    </xf>
    <xf numFmtId="3" fontId="32" fillId="0" borderId="1" xfId="10" applyNumberFormat="1" applyFont="1" applyFill="1" applyBorder="1" applyAlignment="1">
      <alignment horizontal="right" wrapText="1"/>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6" borderId="1" xfId="3" applyNumberFormat="1" applyFont="1" applyFill="1" applyBorder="1" applyAlignment="1">
      <alignment horizontal="right" wrapText="1"/>
    </xf>
    <xf numFmtId="3" fontId="27" fillId="0" borderId="1" xfId="3" applyNumberFormat="1" applyFont="1" applyFill="1" applyBorder="1" applyAlignment="1">
      <alignment horizontal="right" wrapText="1"/>
    </xf>
    <xf numFmtId="3" fontId="27" fillId="0" borderId="1" xfId="10" applyNumberFormat="1" applyFont="1" applyFill="1" applyBorder="1" applyAlignment="1">
      <alignment horizontal="right"/>
    </xf>
    <xf numFmtId="0" fontId="32" fillId="0" borderId="1" xfId="10" applyNumberFormat="1" applyFont="1" applyFill="1" applyBorder="1" applyAlignment="1">
      <alignment horizontal="right" wrapText="1"/>
    </xf>
    <xf numFmtId="3" fontId="27" fillId="0" borderId="1" xfId="3" applyNumberFormat="1" applyFont="1" applyFill="1" applyBorder="1" applyAlignment="1">
      <alignment horizontal="right" vertical="center"/>
    </xf>
    <xf numFmtId="0" fontId="36" fillId="0" borderId="0" xfId="3" applyFont="1" applyFill="1" applyAlignment="1">
      <alignment horizontal="right" vertical="center"/>
    </xf>
    <xf numFmtId="0" fontId="27" fillId="0" borderId="0" xfId="3" applyFont="1" applyFill="1" applyBorder="1" applyAlignment="1">
      <alignment horizontal="right" vertical="center"/>
    </xf>
    <xf numFmtId="0" fontId="27" fillId="0" borderId="1" xfId="3" applyFont="1" applyFill="1" applyBorder="1" applyAlignment="1">
      <alignment horizontal="right" vertical="center"/>
    </xf>
    <xf numFmtId="0" fontId="28" fillId="0" borderId="0" xfId="3" applyFont="1" applyFill="1" applyBorder="1" applyAlignment="1">
      <alignment vertical="center"/>
    </xf>
    <xf numFmtId="0" fontId="28" fillId="3" borderId="0" xfId="3" applyFont="1" applyFill="1" applyBorder="1" applyAlignment="1">
      <alignment vertical="center"/>
    </xf>
    <xf numFmtId="0" fontId="28" fillId="0" borderId="0" xfId="3" applyFont="1" applyFill="1" applyBorder="1" applyAlignment="1"/>
    <xf numFmtId="0" fontId="28" fillId="3" borderId="0" xfId="3" applyFont="1" applyFill="1" applyAlignment="1">
      <alignment vertical="center"/>
    </xf>
    <xf numFmtId="0" fontId="40" fillId="3" borderId="0" xfId="3" applyFont="1" applyFill="1" applyAlignment="1">
      <alignment vertical="center"/>
    </xf>
    <xf numFmtId="0" fontId="73" fillId="3" borderId="0" xfId="2" applyFont="1" applyFill="1"/>
    <xf numFmtId="3" fontId="35" fillId="5" borderId="1" xfId="10" applyNumberFormat="1" applyFont="1" applyFill="1" applyBorder="1" applyAlignment="1">
      <alignment horizontal="right" wrapText="1"/>
    </xf>
    <xf numFmtId="3" fontId="27" fillId="3" borderId="1" xfId="10" applyNumberFormat="1" applyFont="1" applyFill="1" applyBorder="1" applyAlignment="1">
      <alignment horizontal="right" wrapText="1"/>
    </xf>
    <xf numFmtId="3" fontId="27"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3" fontId="30" fillId="0" borderId="0" xfId="3" applyNumberFormat="1" applyFont="1" applyFill="1" applyBorder="1" applyAlignment="1">
      <alignment wrapText="1"/>
    </xf>
    <xf numFmtId="3" fontId="30" fillId="5" borderId="1" xfId="3" applyNumberFormat="1" applyFont="1" applyFill="1" applyBorder="1" applyAlignment="1">
      <alignment horizontal="center" vertical="center" wrapText="1"/>
    </xf>
    <xf numFmtId="3" fontId="29" fillId="0" borderId="0" xfId="3" applyNumberFormat="1" applyFont="1" applyFill="1" applyBorder="1"/>
    <xf numFmtId="3" fontId="27" fillId="0" borderId="0" xfId="3" applyNumberFormat="1" applyFill="1"/>
    <xf numFmtId="3" fontId="27" fillId="0" borderId="0" xfId="1" applyNumberFormat="1" applyFont="1" applyFill="1" applyBorder="1" applyAlignment="1">
      <alignment horizontal="right" vertical="center"/>
    </xf>
    <xf numFmtId="0" fontId="28" fillId="3" borderId="0" xfId="3" applyFont="1" applyFill="1" applyAlignment="1">
      <alignment horizontal="left" vertical="center"/>
    </xf>
    <xf numFmtId="0" fontId="27" fillId="0" borderId="0" xfId="3" applyFill="1"/>
    <xf numFmtId="164" fontId="32" fillId="3" borderId="1" xfId="5" applyNumberFormat="1" applyFont="1" applyFill="1" applyBorder="1" applyAlignment="1">
      <alignment horizont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32" fillId="5"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wrapText="1"/>
    </xf>
    <xf numFmtId="3" fontId="32" fillId="0" borderId="1" xfId="1" applyNumberFormat="1" applyFont="1" applyFill="1" applyBorder="1" applyAlignment="1">
      <alignment horizontal="center" vertical="center" wrapText="1"/>
    </xf>
    <xf numFmtId="37" fontId="27" fillId="0" borderId="1" xfId="1" applyNumberFormat="1" applyFont="1" applyFill="1" applyBorder="1" applyAlignment="1">
      <alignment horizontal="center"/>
    </xf>
    <xf numFmtId="37" fontId="32" fillId="0" borderId="1" xfId="1" applyNumberFormat="1" applyFont="1" applyFill="1" applyBorder="1" applyAlignment="1">
      <alignment horizontal="center" wrapText="1"/>
    </xf>
    <xf numFmtId="0" fontId="27" fillId="0" borderId="0" xfId="3" applyFill="1" applyBorder="1" applyAlignment="1"/>
    <xf numFmtId="0" fontId="0" fillId="0" borderId="0" xfId="0"/>
    <xf numFmtId="0" fontId="27" fillId="3" borderId="0" xfId="3" applyFont="1" applyFill="1"/>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wrapText="1"/>
    </xf>
    <xf numFmtId="0" fontId="28" fillId="3" borderId="0" xfId="2" applyFont="1" applyFill="1" applyAlignment="1">
      <alignment horizontal="left" vertical="center"/>
    </xf>
    <xf numFmtId="0" fontId="44" fillId="6" borderId="1" xfId="0" applyFont="1" applyFill="1" applyBorder="1" applyAlignment="1">
      <alignment horizontal="center" vertical="center"/>
    </xf>
    <xf numFmtId="0" fontId="27" fillId="0" borderId="0" xfId="3" applyFill="1" applyBorder="1" applyAlignment="1">
      <alignment horizontal="center" vertical="center"/>
    </xf>
    <xf numFmtId="0" fontId="52" fillId="0" borderId="0" xfId="3" applyFont="1" applyFill="1" applyBorder="1" applyAlignment="1">
      <alignment horizontal="center" vertical="center" wrapText="1"/>
    </xf>
    <xf numFmtId="0" fontId="30" fillId="0" borderId="0" xfId="3" applyFont="1" applyFill="1" applyBorder="1" applyAlignment="1">
      <alignment horizontal="center"/>
    </xf>
    <xf numFmtId="0" fontId="30" fillId="3" borderId="17" xfId="3" quotePrefix="1" applyNumberFormat="1" applyFont="1" applyFill="1" applyBorder="1" applyAlignment="1">
      <alignment horizontal="center"/>
    </xf>
    <xf numFmtId="0" fontId="30" fillId="3" borderId="17" xfId="3" quotePrefix="1" applyNumberFormat="1" applyFont="1" applyFill="1" applyBorder="1" applyAlignment="1">
      <alignment horizontal="center" vertical="center"/>
    </xf>
    <xf numFmtId="172" fontId="28" fillId="3" borderId="0" xfId="3" applyNumberFormat="1" applyFont="1" applyFill="1" applyAlignment="1">
      <alignment horizontal="left" vertical="center"/>
    </xf>
    <xf numFmtId="0" fontId="28" fillId="3" borderId="0" xfId="2" applyFont="1" applyFill="1" applyAlignment="1">
      <alignment vertical="center"/>
    </xf>
    <xf numFmtId="172" fontId="28" fillId="3" borderId="0" xfId="2" applyNumberFormat="1" applyFont="1" applyFill="1" applyAlignment="1">
      <alignment horizontal="left" vertical="center"/>
    </xf>
    <xf numFmtId="0" fontId="30" fillId="3" borderId="1" xfId="2" applyFont="1" applyFill="1" applyBorder="1" applyAlignment="1">
      <alignment horizontal="center" vertical="center" wrapText="1"/>
    </xf>
    <xf numFmtId="17" fontId="27" fillId="3" borderId="17" xfId="3" quotePrefix="1" applyNumberFormat="1" applyFont="1" applyFill="1" applyBorder="1" applyAlignment="1">
      <alignment horizontal="center" vertical="center"/>
    </xf>
    <xf numFmtId="37" fontId="35" fillId="0" borderId="0" xfId="1" applyNumberFormat="1" applyFont="1" applyFill="1" applyBorder="1" applyAlignment="1">
      <alignment horizontal="center" wrapText="1"/>
    </xf>
    <xf numFmtId="167" fontId="30" fillId="0" borderId="0" xfId="7" applyNumberFormat="1" applyFont="1" applyFill="1" applyBorder="1" applyAlignment="1">
      <alignment horizontal="center"/>
    </xf>
    <xf numFmtId="0" fontId="30" fillId="5" borderId="1" xfId="3" applyFont="1" applyFill="1" applyBorder="1" applyAlignment="1">
      <alignment horizontal="center" wrapText="1"/>
    </xf>
    <xf numFmtId="37" fontId="35" fillId="5" borderId="1" xfId="1" applyNumberFormat="1" applyFont="1" applyFill="1" applyBorder="1" applyAlignment="1">
      <alignment horizontal="center" wrapText="1"/>
    </xf>
    <xf numFmtId="167" fontId="30" fillId="5" borderId="1" xfId="7" applyNumberFormat="1" applyFont="1" applyFill="1" applyBorder="1" applyAlignment="1">
      <alignment horizontal="center"/>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7" fillId="0" borderId="1" xfId="3" applyNumberFormat="1" applyFont="1" applyFill="1" applyBorder="1" applyAlignment="1">
      <alignment horizontal="center"/>
    </xf>
    <xf numFmtId="4" fontId="47"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3" fillId="6" borderId="1" xfId="3" applyFont="1" applyFill="1" applyBorder="1" applyAlignment="1">
      <alignment horizontal="center"/>
    </xf>
    <xf numFmtId="0" fontId="44" fillId="0" borderId="0" xfId="0" applyFont="1" applyFill="1" applyBorder="1" applyAlignment="1">
      <alignment vertical="center"/>
    </xf>
    <xf numFmtId="0" fontId="28" fillId="0" borderId="0" xfId="3" applyFont="1" applyFill="1" applyAlignment="1">
      <alignment horizontal="left"/>
    </xf>
    <xf numFmtId="3" fontId="27" fillId="7" borderId="20" xfId="2" applyNumberFormat="1" applyFont="1" applyFill="1" applyBorder="1" applyAlignment="1">
      <alignment horizontal="center"/>
    </xf>
    <xf numFmtId="0" fontId="27" fillId="0" borderId="0" xfId="2" applyFont="1" applyFill="1" applyBorder="1"/>
    <xf numFmtId="0" fontId="28" fillId="3" borderId="0" xfId="2" applyFont="1" applyFill="1" applyAlignment="1">
      <alignment horizontal="left" vertical="center"/>
    </xf>
    <xf numFmtId="3" fontId="35" fillId="0" borderId="0" xfId="10" applyNumberFormat="1" applyFont="1" applyFill="1" applyBorder="1" applyAlignment="1">
      <alignment horizontal="right" wrapText="1"/>
    </xf>
    <xf numFmtId="3" fontId="50" fillId="0" borderId="0" xfId="10" applyNumberFormat="1" applyFont="1" applyFill="1" applyBorder="1" applyAlignment="1">
      <alignment horizontal="right"/>
    </xf>
    <xf numFmtId="0" fontId="30" fillId="0" borderId="1" xfId="3" quotePrefix="1" applyFont="1" applyFill="1" applyBorder="1" applyAlignment="1">
      <alignment horizontal="center" wrapText="1"/>
    </xf>
    <xf numFmtId="0" fontId="26" fillId="0" borderId="0" xfId="0" applyFont="1" applyFill="1" applyBorder="1" applyAlignment="1">
      <alignment horizontal="center"/>
    </xf>
    <xf numFmtId="37" fontId="35" fillId="8" borderId="23" xfId="1" applyNumberFormat="1" applyFont="1" applyFill="1" applyBorder="1" applyAlignment="1">
      <alignment horizontal="right" vertical="center" wrapText="1"/>
    </xf>
    <xf numFmtId="3" fontId="27" fillId="3" borderId="0" xfId="10" applyNumberFormat="1" applyFont="1" applyFill="1" applyBorder="1" applyAlignment="1">
      <alignment horizontal="right"/>
    </xf>
    <xf numFmtId="0" fontId="30" fillId="3" borderId="0" xfId="3" applyFont="1" applyFill="1" applyAlignment="1"/>
    <xf numFmtId="3" fontId="35" fillId="0" borderId="1" xfId="1" applyNumberFormat="1" applyFont="1" applyFill="1" applyBorder="1" applyAlignment="1">
      <alignment horizontal="center" vertical="center" wrapText="1"/>
    </xf>
    <xf numFmtId="37" fontId="30" fillId="0" borderId="1" xfId="1" applyNumberFormat="1" applyFont="1" applyFill="1" applyBorder="1" applyAlignment="1">
      <alignment horizontal="center"/>
    </xf>
    <xf numFmtId="167" fontId="30"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2" fillId="3" borderId="1" xfId="1" applyNumberFormat="1" applyFont="1" applyFill="1" applyBorder="1" applyAlignment="1">
      <alignment horizontal="center" vertical="center" wrapText="1"/>
    </xf>
    <xf numFmtId="37" fontId="27" fillId="3" borderId="1" xfId="1" applyNumberFormat="1" applyFont="1" applyFill="1" applyBorder="1" applyAlignment="1">
      <alignment horizontal="center" vertical="center"/>
    </xf>
    <xf numFmtId="167" fontId="27" fillId="3" borderId="1" xfId="7" applyNumberFormat="1" applyFont="1" applyFill="1" applyBorder="1" applyAlignment="1">
      <alignment horizontal="center" vertical="center"/>
    </xf>
    <xf numFmtId="0" fontId="0" fillId="0" borderId="0" xfId="0" applyAlignment="1">
      <alignment vertical="center"/>
    </xf>
    <xf numFmtId="37" fontId="35" fillId="4" borderId="1" xfId="1" applyNumberFormat="1" applyFont="1" applyFill="1" applyBorder="1" applyAlignment="1">
      <alignment horizontal="center" vertical="center" wrapText="1"/>
    </xf>
    <xf numFmtId="37" fontId="30" fillId="4" borderId="1" xfId="1" applyNumberFormat="1" applyFont="1" applyFill="1" applyBorder="1" applyAlignment="1">
      <alignment horizontal="center" vertical="center"/>
    </xf>
    <xf numFmtId="167" fontId="30" fillId="4" borderId="1" xfId="7" applyNumberFormat="1" applyFont="1" applyFill="1" applyBorder="1" applyAlignment="1">
      <alignment horizontal="center" vertical="center"/>
    </xf>
    <xf numFmtId="0" fontId="43" fillId="3" borderId="1" xfId="2" applyFont="1" applyFill="1" applyBorder="1" applyAlignment="1">
      <alignment wrapText="1"/>
    </xf>
    <xf numFmtId="0" fontId="77" fillId="0" borderId="0" xfId="3" applyFont="1" applyFill="1" applyAlignment="1"/>
    <xf numFmtId="0" fontId="26" fillId="0" borderId="0" xfId="11"/>
    <xf numFmtId="165" fontId="45" fillId="41" borderId="1" xfId="1" applyNumberFormat="1" applyFont="1" applyFill="1" applyBorder="1" applyAlignment="1">
      <alignment horizontal="center" vertical="center" wrapText="1"/>
    </xf>
    <xf numFmtId="3" fontId="35" fillId="42" borderId="1" xfId="10" applyNumberFormat="1" applyFont="1" applyFill="1" applyBorder="1" applyAlignment="1">
      <alignment horizontal="right" wrapText="1"/>
    </xf>
    <xf numFmtId="0" fontId="80" fillId="4" borderId="1" xfId="0" applyFont="1" applyFill="1" applyBorder="1" applyAlignment="1">
      <alignment horizontal="center" vertical="center"/>
    </xf>
    <xf numFmtId="0" fontId="43" fillId="0" borderId="0" xfId="2" applyFont="1" applyFill="1" applyBorder="1" applyAlignment="1">
      <alignment vertical="center"/>
    </xf>
    <xf numFmtId="0" fontId="30" fillId="0" borderId="0" xfId="2" applyFont="1" applyFill="1" applyBorder="1" applyAlignment="1">
      <alignment vertical="center"/>
    </xf>
    <xf numFmtId="0" fontId="36" fillId="3" borderId="17" xfId="2" applyFont="1" applyFill="1" applyBorder="1"/>
    <xf numFmtId="0" fontId="27" fillId="3" borderId="17" xfId="2" applyFont="1" applyFill="1" applyBorder="1"/>
    <xf numFmtId="0" fontId="43" fillId="3" borderId="0" xfId="2" applyFont="1" applyFill="1" applyBorder="1" applyAlignment="1">
      <alignment wrapText="1"/>
    </xf>
    <xf numFmtId="0" fontId="30" fillId="3" borderId="0" xfId="2" applyFont="1" applyFill="1" applyBorder="1"/>
    <xf numFmtId="0" fontId="30" fillId="0" borderId="0" xfId="2" applyFont="1" applyFill="1" applyBorder="1" applyAlignment="1">
      <alignment horizontal="right"/>
    </xf>
    <xf numFmtId="0" fontId="27" fillId="0" borderId="0" xfId="2" applyFont="1" applyFill="1"/>
    <xf numFmtId="0" fontId="30" fillId="0" borderId="0" xfId="2" applyFont="1" applyFill="1" applyBorder="1"/>
    <xf numFmtId="0" fontId="28" fillId="0" borderId="0" xfId="2" applyFont="1" applyFill="1" applyBorder="1" applyAlignment="1">
      <alignment vertical="center"/>
    </xf>
    <xf numFmtId="0" fontId="28" fillId="0" borderId="0" xfId="2" applyFont="1" applyFill="1" applyBorder="1" applyAlignment="1">
      <alignment horizontal="left" vertical="center"/>
    </xf>
    <xf numFmtId="0" fontId="34" fillId="0" borderId="0" xfId="2" applyFont="1" applyFill="1" applyBorder="1"/>
    <xf numFmtId="3" fontId="27" fillId="3" borderId="17" xfId="2" applyNumberFormat="1" applyFont="1" applyFill="1" applyBorder="1" applyAlignment="1">
      <alignment horizontal="center"/>
    </xf>
    <xf numFmtId="167" fontId="27" fillId="3" borderId="17" xfId="7" applyNumberFormat="1" applyFont="1" applyFill="1" applyBorder="1" applyAlignment="1">
      <alignment horizontal="center"/>
    </xf>
    <xf numFmtId="0" fontId="30" fillId="3" borderId="0" xfId="2" applyFont="1" applyFill="1" applyBorder="1" applyAlignment="1">
      <alignment horizontal="center" vertical="center" wrapText="1"/>
    </xf>
    <xf numFmtId="0" fontId="27" fillId="3" borderId="0" xfId="2" applyFont="1" applyFill="1" applyBorder="1"/>
    <xf numFmtId="3" fontId="27" fillId="0" borderId="0" xfId="2" applyNumberFormat="1" applyFont="1" applyFill="1" applyBorder="1" applyAlignment="1">
      <alignment horizontal="center"/>
    </xf>
    <xf numFmtId="0" fontId="81" fillId="0" borderId="0" xfId="3" applyFont="1" applyFill="1" applyAlignment="1">
      <alignment vertical="center"/>
    </xf>
    <xf numFmtId="0" fontId="28" fillId="0" borderId="0" xfId="3" applyFont="1" applyFill="1" applyAlignment="1">
      <alignment vertical="center"/>
    </xf>
    <xf numFmtId="14" fontId="28" fillId="0" borderId="0" xfId="2" applyNumberFormat="1" applyFont="1" applyFill="1" applyBorder="1" applyAlignment="1">
      <alignment vertical="center"/>
    </xf>
    <xf numFmtId="0" fontId="30" fillId="44" borderId="1" xfId="3" quotePrefix="1" applyFont="1" applyFill="1" applyBorder="1" applyAlignment="1">
      <alignment horizontal="center" wrapText="1"/>
    </xf>
    <xf numFmtId="3" fontId="27" fillId="0" borderId="0" xfId="10" applyNumberFormat="1" applyFont="1" applyFill="1" applyBorder="1" applyAlignment="1">
      <alignment horizontal="right"/>
    </xf>
    <xf numFmtId="37" fontId="35" fillId="43" borderId="1" xfId="1" applyNumberFormat="1" applyFont="1" applyFill="1" applyBorder="1" applyAlignment="1">
      <alignment horizontal="center" wrapText="1"/>
    </xf>
    <xf numFmtId="167" fontId="30" fillId="43" borderId="1" xfId="7" applyNumberFormat="1" applyFont="1" applyFill="1" applyBorder="1" applyAlignment="1">
      <alignment horizontal="center"/>
    </xf>
    <xf numFmtId="3" fontId="30" fillId="43" borderId="1" xfId="2" applyNumberFormat="1" applyFont="1" applyFill="1" applyBorder="1" applyAlignment="1">
      <alignment horizontal="center"/>
    </xf>
    <xf numFmtId="9" fontId="30" fillId="43" borderId="1" xfId="0" applyNumberFormat="1" applyFont="1" applyFill="1" applyBorder="1" applyAlignment="1">
      <alignment horizontal="center"/>
    </xf>
    <xf numFmtId="0" fontId="81" fillId="46" borderId="0" xfId="3" applyFont="1" applyFill="1" applyBorder="1" applyAlignment="1">
      <alignment vertical="center"/>
    </xf>
    <xf numFmtId="0" fontId="28" fillId="46" borderId="0" xfId="3" applyFont="1" applyFill="1" applyBorder="1" applyAlignment="1">
      <alignment vertical="center"/>
    </xf>
    <xf numFmtId="171" fontId="81" fillId="46" borderId="0" xfId="3" applyNumberFormat="1" applyFont="1" applyFill="1" applyAlignment="1">
      <alignment horizontal="left" vertical="center"/>
    </xf>
    <xf numFmtId="172" fontId="81" fillId="46" borderId="0" xfId="0" applyNumberFormat="1" applyFont="1" applyFill="1" applyAlignment="1">
      <alignment horizontal="left" vertical="center"/>
    </xf>
    <xf numFmtId="0" fontId="76" fillId="47" borderId="0" xfId="0" applyFont="1" applyFill="1" applyBorder="1" applyAlignment="1">
      <alignment vertical="center"/>
    </xf>
    <xf numFmtId="0" fontId="28" fillId="0" borderId="0" xfId="3" applyFont="1" applyFill="1" applyAlignment="1">
      <alignment horizontal="left" vertical="center"/>
    </xf>
    <xf numFmtId="0" fontId="28" fillId="46" borderId="0" xfId="3" applyFont="1" applyFill="1" applyAlignment="1">
      <alignment horizontal="left" vertical="center"/>
    </xf>
    <xf numFmtId="0" fontId="38" fillId="0" borderId="0" xfId="0" applyFont="1" applyFill="1" applyBorder="1" applyAlignment="1">
      <alignment horizontal="left" vertical="center"/>
    </xf>
    <xf numFmtId="0" fontId="81" fillId="46" borderId="0" xfId="3" applyFont="1" applyFill="1" applyAlignment="1">
      <alignment horizontal="left" vertical="top"/>
    </xf>
    <xf numFmtId="0" fontId="36" fillId="3" borderId="0" xfId="3" applyFont="1" applyFill="1" applyAlignment="1">
      <alignment horizontal="left" vertical="center" wrapText="1"/>
    </xf>
    <xf numFmtId="3" fontId="30" fillId="0" borderId="0" xfId="10" applyNumberFormat="1" applyFont="1" applyFill="1" applyBorder="1" applyAlignment="1">
      <alignment horizontal="right" vertical="center"/>
    </xf>
    <xf numFmtId="0" fontId="27" fillId="3" borderId="0" xfId="3" applyFill="1" applyAlignment="1">
      <alignment vertical="center"/>
    </xf>
    <xf numFmtId="3" fontId="32" fillId="0" borderId="1" xfId="1" applyNumberFormat="1" applyFont="1" applyFill="1" applyBorder="1" applyAlignment="1">
      <alignment horizontal="right" vertical="center" wrapText="1"/>
    </xf>
    <xf numFmtId="3" fontId="32" fillId="0" borderId="17" xfId="1" applyNumberFormat="1" applyFont="1" applyFill="1" applyBorder="1" applyAlignment="1">
      <alignment horizontal="right" vertical="center" wrapText="1"/>
    </xf>
    <xf numFmtId="0" fontId="27" fillId="0" borderId="1" xfId="3" quotePrefix="1" applyNumberFormat="1" applyFont="1" applyFill="1" applyBorder="1" applyAlignment="1">
      <alignment horizontal="center" vertical="center"/>
    </xf>
    <xf numFmtId="0" fontId="82" fillId="0" borderId="0" xfId="3" applyFont="1" applyFill="1" applyAlignment="1">
      <alignment vertical="center"/>
    </xf>
    <xf numFmtId="0" fontId="27" fillId="0" borderId="0" xfId="3" applyFill="1"/>
    <xf numFmtId="0" fontId="27" fillId="0" borderId="0" xfId="3" applyFill="1" applyBorder="1"/>
    <xf numFmtId="0" fontId="0" fillId="0" borderId="12" xfId="0" applyBorder="1"/>
    <xf numFmtId="0" fontId="0" fillId="0" borderId="13" xfId="0" applyBorder="1"/>
    <xf numFmtId="0" fontId="30" fillId="0" borderId="0" xfId="3" applyFont="1" applyFill="1" applyBorder="1" applyAlignment="1">
      <alignment horizontal="center" vertical="center" wrapText="1"/>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45" fillId="5" borderId="1" xfId="1" applyNumberFormat="1" applyFont="1" applyFill="1" applyBorder="1" applyAlignment="1">
      <alignment horizontal="right" vertical="center" wrapText="1"/>
    </xf>
    <xf numFmtId="0" fontId="49" fillId="0" borderId="0" xfId="3" applyFont="1" applyFill="1" applyBorder="1" applyAlignment="1">
      <alignment vertical="center"/>
    </xf>
    <xf numFmtId="3" fontId="32" fillId="5" borderId="1" xfId="1" applyNumberFormat="1" applyFont="1" applyFill="1" applyBorder="1" applyAlignment="1">
      <alignment horizontal="right" vertical="center" wrapText="1"/>
    </xf>
    <xf numFmtId="3" fontId="35" fillId="6" borderId="25" xfId="1" applyNumberFormat="1" applyFont="1" applyFill="1" applyBorder="1" applyAlignment="1">
      <alignment horizontal="right" vertical="center" wrapText="1"/>
    </xf>
    <xf numFmtId="3" fontId="30" fillId="6" borderId="1" xfId="3" applyNumberFormat="1" applyFont="1" applyFill="1" applyBorder="1" applyAlignment="1">
      <alignment horizontal="center" vertic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4" borderId="1" xfId="1" applyNumberFormat="1" applyFont="1" applyFill="1" applyBorder="1" applyAlignment="1">
      <alignment vertical="center"/>
    </xf>
    <xf numFmtId="3" fontId="27" fillId="0" borderId="0" xfId="10" applyNumberFormat="1" applyFont="1" applyFill="1" applyBorder="1" applyAlignment="1">
      <alignment horizontal="center"/>
    </xf>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3" fontId="32"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165" fontId="45" fillId="5" borderId="1" xfId="1" applyNumberFormat="1" applyFont="1" applyFill="1" applyBorder="1" applyAlignment="1">
      <alignment horizontal="center" vertical="center" wrapText="1"/>
    </xf>
    <xf numFmtId="3" fontId="35" fillId="4" borderId="1" xfId="1" applyNumberFormat="1" applyFont="1" applyFill="1" applyBorder="1" applyAlignment="1">
      <alignment horizontal="right" vertical="center" wrapText="1"/>
    </xf>
    <xf numFmtId="0" fontId="26" fillId="0" borderId="0" xfId="0" applyFont="1"/>
    <xf numFmtId="0" fontId="27" fillId="3" borderId="0" xfId="3" applyFont="1" applyFill="1" applyAlignment="1">
      <alignment horizontal="center"/>
    </xf>
    <xf numFmtId="14" fontId="81" fillId="46" borderId="0" xfId="3" applyNumberFormat="1" applyFont="1" applyFill="1" applyAlignment="1">
      <alignment horizontal="left" vertical="center"/>
    </xf>
    <xf numFmtId="14" fontId="81" fillId="0" borderId="0" xfId="3" applyNumberFormat="1" applyFont="1" applyFill="1" applyAlignment="1">
      <alignment horizontal="left" vertical="center"/>
    </xf>
    <xf numFmtId="0" fontId="30" fillId="44" borderId="1" xfId="3" applyFont="1" applyFill="1" applyBorder="1" applyAlignment="1">
      <alignment horizontal="center" vertical="center" wrapText="1"/>
    </xf>
    <xf numFmtId="3" fontId="30" fillId="40" borderId="1" xfId="3" applyNumberFormat="1" applyFont="1" applyFill="1" applyBorder="1" applyAlignment="1">
      <alignment horizontal="center" vertical="center"/>
    </xf>
    <xf numFmtId="3" fontId="30" fillId="45" borderId="1" xfId="3" applyNumberFormat="1" applyFont="1" applyFill="1" applyBorder="1" applyAlignment="1">
      <alignment horizontal="center" vertical="center"/>
    </xf>
    <xf numFmtId="0" fontId="30" fillId="43" borderId="1" xfId="0" applyFont="1" applyFill="1" applyBorder="1" applyAlignment="1">
      <alignment horizontal="left" vertical="center"/>
    </xf>
    <xf numFmtId="0" fontId="30" fillId="43" borderId="16" xfId="0" applyFont="1" applyFill="1" applyBorder="1" applyAlignment="1">
      <alignment horizontal="left" vertical="center"/>
    </xf>
    <xf numFmtId="0" fontId="44" fillId="44" borderId="1" xfId="0" applyFont="1" applyFill="1" applyBorder="1" applyAlignment="1">
      <alignment vertical="center"/>
    </xf>
    <xf numFmtId="0" fontId="44" fillId="44" borderId="1" xfId="0" applyFont="1" applyFill="1" applyBorder="1" applyAlignment="1">
      <alignment horizontal="center" vertical="center" wrapText="1"/>
    </xf>
    <xf numFmtId="167" fontId="44" fillId="44" borderId="1" xfId="0" applyNumberFormat="1" applyFont="1" applyFill="1" applyBorder="1" applyAlignment="1">
      <alignment horizontal="center"/>
    </xf>
    <xf numFmtId="0" fontId="44" fillId="44" borderId="1" xfId="0" applyFont="1" applyFill="1" applyBorder="1" applyAlignment="1">
      <alignment horizontal="center" vertical="center"/>
    </xf>
    <xf numFmtId="3" fontId="27" fillId="5" borderId="1" xfId="3" applyNumberFormat="1" applyFont="1" applyFill="1" applyBorder="1" applyAlignment="1">
      <alignment horizontal="right" wrapText="1"/>
    </xf>
    <xf numFmtId="0" fontId="30" fillId="0" borderId="0" xfId="3" applyFont="1" applyFill="1" applyBorder="1" applyAlignment="1">
      <alignment horizontal="right"/>
    </xf>
    <xf numFmtId="3" fontId="30" fillId="0" borderId="0" xfId="3" applyNumberFormat="1" applyFont="1" applyFill="1" applyBorder="1" applyAlignment="1">
      <alignment horizontal="center"/>
    </xf>
    <xf numFmtId="165" fontId="30" fillId="0" borderId="0" xfId="3" applyNumberFormat="1" applyFont="1" applyFill="1" applyBorder="1" applyAlignment="1">
      <alignment horizontal="center" vertical="center" wrapText="1"/>
    </xf>
    <xf numFmtId="37" fontId="27" fillId="3" borderId="0" xfId="3" applyNumberFormat="1" applyFont="1" applyFill="1"/>
    <xf numFmtId="37" fontId="0" fillId="0" borderId="0" xfId="0" applyNumberFormat="1"/>
    <xf numFmtId="3" fontId="27" fillId="3" borderId="0" xfId="2" applyNumberFormat="1" applyFont="1" applyFill="1"/>
    <xf numFmtId="4" fontId="30" fillId="0" borderId="0" xfId="3" applyNumberFormat="1" applyFont="1" applyFill="1" applyBorder="1" applyAlignment="1">
      <alignment horizontal="center" vertical="center" wrapText="1"/>
    </xf>
    <xf numFmtId="3" fontId="53" fillId="0" borderId="0" xfId="3" applyNumberFormat="1" applyFont="1" applyFill="1"/>
    <xf numFmtId="0" fontId="30" fillId="5" borderId="1" xfId="3" applyFont="1" applyFill="1" applyBorder="1" applyAlignment="1">
      <alignment horizontal="center" vertical="center" wrapText="1"/>
    </xf>
    <xf numFmtId="17" fontId="27" fillId="3" borderId="1" xfId="3" quotePrefix="1" applyNumberFormat="1" applyFont="1" applyFill="1" applyBorder="1" applyAlignment="1">
      <alignment horizontal="center" vertical="center"/>
    </xf>
    <xf numFmtId="3" fontId="35" fillId="40" borderId="25" xfId="1" applyNumberFormat="1" applyFont="1" applyFill="1" applyBorder="1" applyAlignment="1">
      <alignment horizontal="right" vertical="center" wrapText="1"/>
    </xf>
    <xf numFmtId="3" fontId="32" fillId="40" borderId="1" xfId="1" applyNumberFormat="1" applyFont="1" applyFill="1" applyBorder="1" applyAlignment="1">
      <alignment horizontal="right" vertical="center" wrapText="1"/>
    </xf>
    <xf numFmtId="3" fontId="27" fillId="40" borderId="1" xfId="1" applyNumberFormat="1" applyFont="1" applyFill="1" applyBorder="1" applyAlignment="1">
      <alignment vertical="center"/>
    </xf>
    <xf numFmtId="0" fontId="32" fillId="40" borderId="1" xfId="1" applyNumberFormat="1" applyFont="1" applyFill="1" applyBorder="1" applyAlignment="1">
      <alignment horizontal="right" vertical="center" wrapText="1"/>
    </xf>
    <xf numFmtId="3" fontId="32" fillId="43" borderId="1" xfId="1" applyNumberFormat="1" applyFont="1" applyFill="1" applyBorder="1" applyAlignment="1">
      <alignment horizontal="right" vertical="center" wrapText="1"/>
    </xf>
    <xf numFmtId="14" fontId="48" fillId="0" borderId="35" xfId="3" applyNumberFormat="1" applyFont="1" applyFill="1" applyBorder="1" applyAlignment="1">
      <alignment horizontal="center" vertical="center"/>
    </xf>
    <xf numFmtId="3" fontId="32" fillId="40" borderId="1" xfId="10" applyNumberFormat="1" applyFont="1" applyFill="1" applyBorder="1" applyAlignment="1">
      <alignment horizontal="right" wrapText="1"/>
    </xf>
    <xf numFmtId="3" fontId="32" fillId="43" borderId="1" xfId="10" applyNumberFormat="1" applyFont="1" applyFill="1" applyBorder="1" applyAlignment="1">
      <alignment horizontal="right" wrapText="1"/>
    </xf>
    <xf numFmtId="165" fontId="49" fillId="5" borderId="1" xfId="1" applyNumberFormat="1" applyFont="1" applyFill="1" applyBorder="1" applyAlignment="1">
      <alignment horizontal="center" vertical="center" wrapText="1"/>
    </xf>
    <xf numFmtId="172" fontId="81" fillId="46" borderId="0" xfId="3" applyNumberFormat="1" applyFont="1" applyFill="1" applyBorder="1" applyAlignment="1">
      <alignment horizontal="center" vertical="center"/>
    </xf>
    <xf numFmtId="3" fontId="35" fillId="43" borderId="36" xfId="10" applyNumberFormat="1" applyFont="1" applyFill="1" applyBorder="1" applyAlignment="1">
      <alignment horizontal="right" vertical="center" wrapText="1"/>
    </xf>
    <xf numFmtId="0" fontId="42" fillId="0" borderId="37" xfId="3" applyFont="1" applyFill="1" applyBorder="1"/>
    <xf numFmtId="0" fontId="30" fillId="0" borderId="35" xfId="3" applyFont="1" applyFill="1" applyBorder="1" applyAlignment="1">
      <alignment horizontal="center"/>
    </xf>
    <xf numFmtId="0" fontId="30" fillId="0" borderId="35" xfId="3" applyFont="1" applyFill="1" applyBorder="1" applyAlignment="1">
      <alignment horizontal="center" vertical="center" wrapText="1"/>
    </xf>
    <xf numFmtId="0" fontId="30" fillId="43" borderId="36" xfId="3" quotePrefix="1" applyFont="1" applyFill="1" applyBorder="1" applyAlignment="1">
      <alignment horizontal="center" vertical="center" wrapText="1"/>
    </xf>
    <xf numFmtId="3" fontId="35" fillId="40" borderId="36" xfId="10" applyNumberFormat="1" applyFont="1" applyFill="1" applyBorder="1" applyAlignment="1">
      <alignment horizontal="right" vertical="center" wrapText="1"/>
    </xf>
    <xf numFmtId="37" fontId="36" fillId="46" borderId="1" xfId="23955" applyNumberFormat="1" applyFont="1" applyFill="1" applyBorder="1" applyAlignment="1">
      <alignment horizontal="center" vertical="center"/>
    </xf>
    <xf numFmtId="0" fontId="79" fillId="0" borderId="0" xfId="23934" applyFont="1" applyFill="1" applyBorder="1" applyAlignment="1">
      <alignment horizontal="left" vertical="center" wrapText="1"/>
    </xf>
    <xf numFmtId="0" fontId="0" fillId="0" borderId="0" xfId="0" applyFill="1"/>
    <xf numFmtId="37" fontId="84" fillId="46" borderId="1" xfId="23955" applyNumberFormat="1" applyFont="1" applyFill="1" applyBorder="1" applyAlignment="1">
      <alignment horizontal="center" vertical="center" wrapText="1"/>
    </xf>
    <xf numFmtId="37" fontId="32" fillId="49" borderId="1" xfId="23955" applyNumberFormat="1" applyFont="1" applyFill="1" applyBorder="1" applyAlignment="1">
      <alignment horizontal="center" vertical="center" wrapText="1"/>
    </xf>
    <xf numFmtId="37" fontId="27" fillId="49" borderId="1" xfId="23955" applyNumberFormat="1" applyFont="1" applyFill="1" applyBorder="1" applyAlignment="1">
      <alignment horizontal="center" vertical="center"/>
    </xf>
    <xf numFmtId="37" fontId="32" fillId="0" borderId="1" xfId="23955" applyNumberFormat="1" applyFont="1" applyFill="1" applyBorder="1" applyAlignment="1">
      <alignment horizontal="center" vertical="center" wrapText="1"/>
    </xf>
    <xf numFmtId="37" fontId="27" fillId="0" borderId="1" xfId="23955" applyNumberFormat="1" applyFont="1" applyFill="1" applyBorder="1" applyAlignment="1">
      <alignment horizontal="center" vertical="center"/>
    </xf>
    <xf numFmtId="172" fontId="81" fillId="46" borderId="0" xfId="3" applyNumberFormat="1" applyFont="1" applyFill="1" applyAlignment="1">
      <alignment horizontal="center"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vertical="center"/>
    </xf>
    <xf numFmtId="0" fontId="30" fillId="0" borderId="1" xfId="3" applyFont="1" applyFill="1" applyBorder="1" applyAlignment="1">
      <alignment horizontal="center" vertical="center" wrapText="1"/>
    </xf>
    <xf numFmtId="165" fontId="49" fillId="5" borderId="1" xfId="1" applyNumberFormat="1" applyFont="1" applyFill="1" applyBorder="1" applyAlignment="1">
      <alignment horizontal="right" vertical="center" wrapText="1"/>
    </xf>
    <xf numFmtId="3" fontId="30" fillId="43" borderId="1" xfId="3" applyNumberFormat="1" applyFont="1" applyFill="1" applyBorder="1" applyAlignment="1">
      <alignment horizontal="right" wrapText="1"/>
    </xf>
    <xf numFmtId="3" fontId="35" fillId="43" borderId="1" xfId="10" applyNumberFormat="1" applyFont="1" applyFill="1" applyBorder="1" applyAlignment="1">
      <alignment horizontal="right" wrapText="1"/>
    </xf>
    <xf numFmtId="3" fontId="30" fillId="6" borderId="36" xfId="10" applyNumberFormat="1" applyFont="1" applyFill="1" applyBorder="1" applyAlignment="1">
      <alignment horizontal="right" vertical="center" wrapText="1"/>
    </xf>
    <xf numFmtId="3" fontId="46" fillId="0" borderId="0" xfId="1" applyNumberFormat="1" applyFont="1" applyFill="1" applyBorder="1" applyAlignment="1">
      <alignment vertical="center" wrapText="1"/>
    </xf>
    <xf numFmtId="3" fontId="46" fillId="0" borderId="0" xfId="1" applyNumberFormat="1" applyFont="1" applyFill="1" applyBorder="1" applyAlignment="1">
      <alignment vertical="center"/>
    </xf>
    <xf numFmtId="164" fontId="35" fillId="0" borderId="0" xfId="5" applyNumberFormat="1" applyFont="1" applyFill="1" applyBorder="1" applyAlignment="1">
      <alignment horizontal="center"/>
    </xf>
    <xf numFmtId="0" fontId="30" fillId="44" borderId="38" xfId="3" quotePrefix="1" applyFont="1" applyFill="1" applyBorder="1" applyAlignment="1">
      <alignment horizontal="center" wrapText="1"/>
    </xf>
    <xf numFmtId="0" fontId="30" fillId="0" borderId="37" xfId="3" applyFont="1" applyFill="1" applyBorder="1" applyAlignment="1">
      <alignment horizontal="center" vertical="center" wrapText="1"/>
    </xf>
    <xf numFmtId="14" fontId="48" fillId="0" borderId="0" xfId="3" applyNumberFormat="1" applyFont="1" applyFill="1" applyBorder="1" applyAlignment="1">
      <alignment horizontal="center" vertical="center"/>
    </xf>
    <xf numFmtId="0" fontId="30" fillId="44" borderId="39" xfId="3" quotePrefix="1" applyFont="1" applyFill="1" applyBorder="1" applyAlignment="1">
      <alignment horizontal="center" wrapText="1"/>
    </xf>
    <xf numFmtId="3" fontId="35" fillId="44" borderId="40" xfId="1" applyNumberFormat="1" applyFont="1" applyFill="1" applyBorder="1" applyAlignment="1">
      <alignment horizontal="right" vertical="center" wrapText="1"/>
    </xf>
    <xf numFmtId="0" fontId="32" fillId="51" borderId="1" xfId="1" applyNumberFormat="1" applyFont="1" applyFill="1" applyBorder="1" applyAlignment="1">
      <alignment horizontal="right" vertical="center" wrapText="1"/>
    </xf>
    <xf numFmtId="3" fontId="35" fillId="52" borderId="25" xfId="1" applyNumberFormat="1" applyFont="1" applyFill="1" applyBorder="1" applyAlignment="1">
      <alignment horizontal="right" vertical="center" wrapText="1"/>
    </xf>
    <xf numFmtId="3" fontId="35" fillId="53" borderId="25" xfId="1" applyNumberFormat="1" applyFont="1" applyFill="1" applyBorder="1" applyAlignment="1">
      <alignment horizontal="right" vertical="center" wrapText="1"/>
    </xf>
    <xf numFmtId="37" fontId="35" fillId="54" borderId="23" xfId="1" applyNumberFormat="1" applyFont="1" applyFill="1" applyBorder="1" applyAlignment="1">
      <alignment horizontal="right" vertical="center" wrapText="1"/>
    </xf>
    <xf numFmtId="3" fontId="32" fillId="51" borderId="1" xfId="1" applyNumberFormat="1" applyFont="1" applyFill="1" applyBorder="1" applyAlignment="1">
      <alignment horizontal="right" vertical="center" wrapText="1"/>
    </xf>
    <xf numFmtId="0" fontId="85" fillId="0" borderId="0" xfId="3" applyFont="1" applyFill="1" applyBorder="1" applyAlignment="1">
      <alignment vertical="center"/>
    </xf>
    <xf numFmtId="0" fontId="49" fillId="0" borderId="0" xfId="3" applyFont="1" applyFill="1"/>
    <xf numFmtId="3" fontId="45" fillId="5" borderId="1" xfId="1" applyNumberFormat="1" applyFont="1" applyFill="1" applyBorder="1" applyAlignment="1">
      <alignment vertical="center"/>
    </xf>
    <xf numFmtId="3" fontId="45" fillId="5" borderId="17" xfId="1" applyNumberFormat="1" applyFont="1" applyFill="1" applyBorder="1" applyAlignment="1">
      <alignment horizontal="right" vertical="center" wrapText="1"/>
    </xf>
    <xf numFmtId="3" fontId="45" fillId="5" borderId="17" xfId="1" applyNumberFormat="1" applyFont="1" applyFill="1" applyBorder="1" applyAlignment="1">
      <alignment vertical="center"/>
    </xf>
    <xf numFmtId="3" fontId="46" fillId="5" borderId="25" xfId="1" applyNumberFormat="1" applyFont="1" applyFill="1" applyBorder="1" applyAlignment="1">
      <alignment horizontal="right" vertical="center" wrapText="1"/>
    </xf>
    <xf numFmtId="3" fontId="46" fillId="6" borderId="25" xfId="1" applyNumberFormat="1" applyFont="1" applyFill="1" applyBorder="1" applyAlignment="1">
      <alignment horizontal="right" vertical="center" wrapText="1"/>
    </xf>
    <xf numFmtId="0" fontId="45" fillId="0" borderId="0" xfId="3" applyFont="1" applyFill="1" applyAlignment="1">
      <alignment horizontal="center" vertical="center"/>
    </xf>
    <xf numFmtId="0" fontId="50" fillId="0" borderId="0" xfId="3" applyFont="1" applyFill="1" applyBorder="1" applyAlignment="1">
      <alignment horizontal="center" vertical="center" wrapText="1"/>
    </xf>
    <xf numFmtId="0" fontId="49" fillId="0" borderId="0" xfId="3" applyFont="1" applyFill="1" applyBorder="1"/>
    <xf numFmtId="37" fontId="46" fillId="8" borderId="23" xfId="1" applyNumberFormat="1" applyFont="1" applyFill="1" applyBorder="1" applyAlignment="1">
      <alignment horizontal="right" vertical="center" wrapText="1"/>
    </xf>
    <xf numFmtId="0" fontId="49" fillId="0" borderId="0" xfId="3" applyFont="1" applyFill="1" applyAlignment="1">
      <alignment horizontal="center" vertical="center"/>
    </xf>
    <xf numFmtId="0" fontId="49" fillId="0" borderId="0" xfId="3" applyFont="1" applyFill="1" applyBorder="1" applyAlignment="1">
      <alignment horizontal="center" vertical="center"/>
    </xf>
    <xf numFmtId="0" fontId="50" fillId="0" borderId="37" xfId="3" applyFont="1" applyFill="1" applyBorder="1" applyAlignment="1">
      <alignment horizontal="center" vertical="center" wrapText="1"/>
    </xf>
    <xf numFmtId="0" fontId="49" fillId="0" borderId="37" xfId="3" applyFont="1" applyFill="1" applyBorder="1" applyAlignment="1">
      <alignment horizontal="center" vertical="center"/>
    </xf>
    <xf numFmtId="3" fontId="45" fillId="40" borderId="1" xfId="1" applyNumberFormat="1" applyFont="1" applyFill="1" applyBorder="1" applyAlignment="1">
      <alignment horizontal="right" vertical="center" wrapText="1"/>
    </xf>
    <xf numFmtId="3" fontId="46" fillId="43" borderId="25" xfId="1" applyNumberFormat="1" applyFont="1" applyFill="1" applyBorder="1" applyAlignment="1">
      <alignment horizontal="right" vertical="center" wrapText="1"/>
    </xf>
    <xf numFmtId="0" fontId="38" fillId="0" borderId="0" xfId="3" applyFont="1" applyFill="1" applyBorder="1" applyAlignment="1">
      <alignment vertical="center"/>
    </xf>
    <xf numFmtId="0" fontId="42" fillId="0" borderId="0" xfId="3" applyFont="1" applyFill="1"/>
    <xf numFmtId="0" fontId="86" fillId="0" borderId="0" xfId="3" applyFont="1" applyFill="1" applyAlignment="1">
      <alignment vertical="center" wrapText="1"/>
    </xf>
    <xf numFmtId="0" fontId="86" fillId="0" borderId="1" xfId="3" applyFont="1" applyFill="1" applyBorder="1" applyAlignment="1">
      <alignment horizontal="center" vertical="center" wrapText="1"/>
    </xf>
    <xf numFmtId="0" fontId="86" fillId="0" borderId="0" xfId="3" applyFont="1" applyFill="1" applyBorder="1" applyAlignment="1">
      <alignment horizontal="center" vertical="center" wrapText="1"/>
    </xf>
    <xf numFmtId="3" fontId="87" fillId="3" borderId="1" xfId="1" applyNumberFormat="1" applyFont="1" applyFill="1" applyBorder="1" applyAlignment="1">
      <alignment horizontal="right" vertical="center" wrapText="1"/>
    </xf>
    <xf numFmtId="3" fontId="87" fillId="3" borderId="1" xfId="1" applyNumberFormat="1" applyFont="1" applyFill="1" applyBorder="1" applyAlignment="1">
      <alignment vertical="center"/>
    </xf>
    <xf numFmtId="3" fontId="87" fillId="3" borderId="17" xfId="1" applyNumberFormat="1" applyFont="1" applyFill="1" applyBorder="1" applyAlignment="1">
      <alignment horizontal="right" vertical="center" wrapText="1"/>
    </xf>
    <xf numFmtId="3" fontId="87" fillId="3" borderId="17" xfId="1" applyNumberFormat="1" applyFont="1" applyFill="1" applyBorder="1" applyAlignment="1">
      <alignment vertical="center"/>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44" fillId="5" borderId="25" xfId="1" applyNumberFormat="1" applyFont="1" applyFill="1" applyBorder="1" applyAlignment="1">
      <alignment horizontal="right" vertical="center" wrapText="1"/>
    </xf>
    <xf numFmtId="3" fontId="87" fillId="5" borderId="1" xfId="1" applyNumberFormat="1" applyFont="1" applyFill="1" applyBorder="1" applyAlignment="1">
      <alignment horizontal="right" vertical="center" wrapText="1"/>
    </xf>
    <xf numFmtId="3" fontId="44" fillId="6" borderId="25" xfId="1" applyNumberFormat="1" applyFont="1" applyFill="1" applyBorder="1" applyAlignment="1">
      <alignment horizontal="right" vertical="center" wrapText="1"/>
    </xf>
    <xf numFmtId="0" fontId="44" fillId="0" borderId="0" xfId="3" applyFont="1" applyFill="1" applyBorder="1" applyAlignment="1">
      <alignment horizontal="center" vertical="center" wrapText="1"/>
    </xf>
    <xf numFmtId="37" fontId="44" fillId="8" borderId="23" xfId="1" applyNumberFormat="1" applyFont="1" applyFill="1" applyBorder="1" applyAlignment="1">
      <alignment horizontal="right" vertical="center" wrapText="1"/>
    </xf>
    <xf numFmtId="3" fontId="86" fillId="5" borderId="24" xfId="1" applyNumberFormat="1" applyFont="1" applyFill="1" applyBorder="1" applyAlignment="1">
      <alignment horizontal="right" vertical="center" wrapText="1"/>
    </xf>
    <xf numFmtId="0" fontId="44" fillId="0" borderId="37" xfId="3" applyFont="1" applyFill="1" applyBorder="1" applyAlignment="1">
      <alignment horizontal="center" vertical="center" wrapText="1"/>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7" fillId="40" borderId="1" xfId="1" applyNumberFormat="1" applyFont="1" applyFill="1" applyBorder="1" applyAlignment="1">
      <alignment horizontal="right" vertical="center" wrapText="1"/>
    </xf>
    <xf numFmtId="3" fontId="44" fillId="43" borderId="25" xfId="1" applyNumberFormat="1" applyFont="1" applyFill="1" applyBorder="1" applyAlignment="1">
      <alignment horizontal="right" vertical="center" wrapText="1"/>
    </xf>
    <xf numFmtId="0" fontId="85" fillId="3" borderId="0" xfId="3" applyFont="1" applyFill="1" applyBorder="1" applyAlignment="1">
      <alignment vertical="center"/>
    </xf>
    <xf numFmtId="3" fontId="30" fillId="3" borderId="1" xfId="3" applyNumberFormat="1" applyFont="1" applyFill="1" applyBorder="1" applyAlignment="1">
      <alignment horizontal="right" wrapText="1"/>
    </xf>
    <xf numFmtId="3" fontId="30" fillId="3" borderId="1" xfId="3" applyNumberFormat="1" applyFont="1" applyFill="1" applyBorder="1" applyAlignment="1">
      <alignment horizontal="right"/>
    </xf>
    <xf numFmtId="3" fontId="30" fillId="3" borderId="20" xfId="3" applyNumberFormat="1" applyFont="1" applyFill="1" applyBorder="1" applyAlignment="1">
      <alignment horizontal="right"/>
    </xf>
    <xf numFmtId="3" fontId="30" fillId="0" borderId="1" xfId="3" applyNumberFormat="1" applyFont="1" applyFill="1" applyBorder="1" applyAlignment="1">
      <alignment horizontal="right" wrapText="1"/>
    </xf>
    <xf numFmtId="3" fontId="30" fillId="0" borderId="20" xfId="3" applyNumberFormat="1" applyFont="1" applyFill="1" applyBorder="1" applyAlignment="1">
      <alignment horizontal="right"/>
    </xf>
    <xf numFmtId="3" fontId="30" fillId="0" borderId="1" xfId="10" applyNumberFormat="1" applyFont="1" applyFill="1" applyBorder="1" applyAlignment="1">
      <alignment horizontal="right" wrapText="1"/>
    </xf>
    <xf numFmtId="3" fontId="35" fillId="43" borderId="36" xfId="1" applyNumberFormat="1" applyFont="1" applyFill="1" applyBorder="1" applyAlignment="1">
      <alignment horizontal="right" vertical="center" wrapText="1"/>
    </xf>
    <xf numFmtId="0" fontId="46" fillId="0" borderId="35" xfId="3" applyFont="1" applyFill="1" applyBorder="1" applyAlignment="1">
      <alignment horizontal="center" vertical="center" wrapText="1"/>
    </xf>
    <xf numFmtId="0" fontId="45" fillId="0" borderId="35" xfId="3" applyFont="1" applyFill="1" applyBorder="1" applyAlignment="1">
      <alignment horizontal="center" vertical="center"/>
    </xf>
    <xf numFmtId="0" fontId="44" fillId="0" borderId="35" xfId="3" applyFont="1" applyFill="1" applyBorder="1" applyAlignment="1">
      <alignment horizontal="center" vertical="center" wrapText="1"/>
    </xf>
    <xf numFmtId="0" fontId="42" fillId="0" borderId="35" xfId="3" applyFont="1" applyFill="1" applyBorder="1"/>
    <xf numFmtId="0" fontId="30" fillId="0" borderId="36" xfId="3" quotePrefix="1" applyFont="1" applyFill="1" applyBorder="1" applyAlignment="1">
      <alignment horizontal="center" wrapText="1"/>
    </xf>
    <xf numFmtId="0" fontId="27" fillId="0" borderId="0" xfId="3" applyFill="1" applyBorder="1" applyAlignment="1">
      <alignment vertical="top" wrapText="1"/>
    </xf>
    <xf numFmtId="0" fontId="43" fillId="3" borderId="0" xfId="3" applyFont="1" applyFill="1" applyAlignment="1"/>
    <xf numFmtId="0" fontId="36" fillId="0" borderId="0" xfId="3" applyFont="1" applyFill="1" applyAlignment="1">
      <alignment horizontal="center" vertical="center"/>
    </xf>
    <xf numFmtId="3" fontId="46" fillId="6" borderId="36" xfId="10" applyNumberFormat="1" applyFont="1" applyFill="1" applyBorder="1" applyAlignment="1">
      <alignment horizontal="right" vertical="center" wrapText="1"/>
    </xf>
    <xf numFmtId="0" fontId="36" fillId="0" borderId="0" xfId="3" applyFont="1" applyFill="1"/>
    <xf numFmtId="0" fontId="39" fillId="3" borderId="0" xfId="3" applyFont="1" applyFill="1" applyAlignment="1">
      <alignment horizontal="center" vertical="center"/>
    </xf>
    <xf numFmtId="0" fontId="36" fillId="0" borderId="0" xfId="3" applyFont="1" applyFill="1" applyBorder="1" applyAlignment="1">
      <alignment horizontal="center" vertical="center"/>
    </xf>
    <xf numFmtId="0" fontId="36" fillId="0" borderId="0" xfId="3" applyFont="1" applyFill="1" applyAlignment="1">
      <alignment horizontal="center"/>
    </xf>
    <xf numFmtId="0" fontId="36" fillId="3" borderId="0" xfId="3" applyFont="1" applyFill="1" applyAlignment="1"/>
    <xf numFmtId="3" fontId="45" fillId="6" borderId="1" xfId="3" applyNumberFormat="1" applyFont="1" applyFill="1" applyBorder="1" applyAlignment="1">
      <alignment horizontal="right" wrapText="1"/>
    </xf>
    <xf numFmtId="3" fontId="45" fillId="5" borderId="1" xfId="10" applyNumberFormat="1" applyFont="1" applyFill="1" applyBorder="1" applyAlignment="1">
      <alignment horizontal="right" wrapText="1"/>
    </xf>
    <xf numFmtId="37" fontId="30" fillId="6" borderId="1" xfId="1" applyNumberFormat="1" applyFont="1" applyFill="1" applyBorder="1" applyAlignment="1">
      <alignment horizontal="right" vertical="center" wrapText="1"/>
    </xf>
    <xf numFmtId="0" fontId="43" fillId="6" borderId="1" xfId="3" applyFont="1" applyFill="1" applyBorder="1" applyAlignment="1">
      <alignment horizontal="center"/>
    </xf>
    <xf numFmtId="0" fontId="81" fillId="0" borderId="0" xfId="3" applyFont="1" applyFill="1" applyAlignment="1">
      <alignment horizontal="center" vertical="center"/>
    </xf>
    <xf numFmtId="165" fontId="45" fillId="6" borderId="1" xfId="1" applyNumberFormat="1" applyFont="1" applyFill="1" applyBorder="1" applyAlignment="1">
      <alignment horizontal="center" vertical="center" wrapText="1"/>
    </xf>
    <xf numFmtId="3" fontId="35" fillId="6" borderId="1" xfId="10" applyNumberFormat="1" applyFont="1" applyFill="1" applyBorder="1" applyAlignment="1">
      <alignment horizontal="right" wrapText="1"/>
    </xf>
    <xf numFmtId="0" fontId="30" fillId="6" borderId="1" xfId="3" quotePrefix="1" applyFont="1" applyFill="1" applyBorder="1" applyAlignment="1">
      <alignment horizontal="center" wrapText="1"/>
    </xf>
    <xf numFmtId="3" fontId="35" fillId="50" borderId="36" xfId="1" applyNumberFormat="1" applyFont="1" applyFill="1" applyBorder="1" applyAlignment="1">
      <alignment horizontal="right" vertical="center" wrapText="1"/>
    </xf>
    <xf numFmtId="0" fontId="30" fillId="3" borderId="0" xfId="1" applyNumberFormat="1" applyFont="1" applyFill="1" applyBorder="1" applyAlignment="1">
      <alignment vertical="center"/>
    </xf>
    <xf numFmtId="3" fontId="35" fillId="40" borderId="36" xfId="1" applyNumberFormat="1" applyFont="1" applyFill="1" applyBorder="1" applyAlignment="1">
      <alignment horizontal="right" vertical="center" wrapText="1"/>
    </xf>
    <xf numFmtId="3" fontId="35" fillId="55" borderId="36" xfId="1" applyNumberFormat="1" applyFont="1" applyFill="1" applyBorder="1" applyAlignment="1">
      <alignment horizontal="right" vertical="center" wrapText="1"/>
    </xf>
    <xf numFmtId="0" fontId="30" fillId="0" borderId="0" xfId="1" applyNumberFormat="1" applyFont="1" applyFill="1" applyBorder="1" applyAlignment="1">
      <alignment vertical="center"/>
    </xf>
    <xf numFmtId="0" fontId="30" fillId="0" borderId="0" xfId="3" applyNumberFormat="1" applyFont="1" applyFill="1" applyBorder="1" applyAlignment="1">
      <alignment vertical="center"/>
    </xf>
    <xf numFmtId="3" fontId="50" fillId="50" borderId="36" xfId="1" applyNumberFormat="1" applyFont="1" applyFill="1" applyBorder="1" applyAlignment="1">
      <alignment horizontal="right" vertical="center" wrapText="1"/>
    </xf>
    <xf numFmtId="3" fontId="44" fillId="50" borderId="36" xfId="1" applyNumberFormat="1" applyFont="1" applyFill="1" applyBorder="1" applyAlignment="1">
      <alignment horizontal="right" vertical="center" wrapText="1"/>
    </xf>
    <xf numFmtId="3" fontId="46" fillId="43" borderId="36" xfId="1" applyNumberFormat="1" applyFont="1" applyFill="1" applyBorder="1" applyAlignment="1">
      <alignment horizontal="right" vertical="center" wrapText="1"/>
    </xf>
    <xf numFmtId="3" fontId="32" fillId="5" borderId="20" xfId="1" applyNumberFormat="1" applyFont="1" applyFill="1" applyBorder="1" applyAlignment="1">
      <alignment horizontal="right" vertical="center" wrapText="1"/>
    </xf>
    <xf numFmtId="3" fontId="32" fillId="5" borderId="4" xfId="1" applyNumberFormat="1" applyFont="1" applyFill="1" applyBorder="1" applyAlignment="1">
      <alignment horizontal="right" vertical="center" wrapText="1"/>
    </xf>
    <xf numFmtId="3" fontId="35" fillId="6" borderId="41" xfId="1" applyNumberFormat="1" applyFont="1" applyFill="1" applyBorder="1" applyAlignment="1">
      <alignment horizontal="right" vertical="center" wrapText="1"/>
    </xf>
    <xf numFmtId="37" fontId="35" fillId="8" borderId="42" xfId="1" applyNumberFormat="1" applyFont="1" applyFill="1" applyBorder="1" applyAlignment="1">
      <alignment horizontal="right" vertical="center" wrapText="1"/>
    </xf>
    <xf numFmtId="0" fontId="30" fillId="0" borderId="37" xfId="3" applyFont="1" applyFill="1" applyBorder="1" applyAlignment="1">
      <alignment horizontal="center"/>
    </xf>
    <xf numFmtId="3" fontId="35" fillId="50" borderId="43" xfId="1" applyNumberFormat="1" applyFont="1" applyFill="1" applyBorder="1" applyAlignment="1">
      <alignment horizontal="right" vertical="center" wrapText="1"/>
    </xf>
    <xf numFmtId="3" fontId="32" fillId="40" borderId="20" xfId="1" applyNumberFormat="1" applyFont="1" applyFill="1" applyBorder="1" applyAlignment="1">
      <alignment horizontal="right" vertical="center" wrapText="1"/>
    </xf>
    <xf numFmtId="3" fontId="35" fillId="43" borderId="43" xfId="1" applyNumberFormat="1" applyFont="1" applyFill="1" applyBorder="1" applyAlignment="1">
      <alignment horizontal="right" vertical="center" wrapText="1"/>
    </xf>
    <xf numFmtId="3" fontId="35" fillId="44" borderId="44" xfId="1" applyNumberFormat="1" applyFont="1" applyFill="1" applyBorder="1" applyAlignment="1">
      <alignment horizontal="right" vertical="center" wrapText="1"/>
    </xf>
    <xf numFmtId="0" fontId="30" fillId="0" borderId="22" xfId="3" applyFont="1" applyFill="1" applyBorder="1" applyAlignment="1">
      <alignment horizontal="center" vertical="center" wrapText="1"/>
    </xf>
    <xf numFmtId="0" fontId="30" fillId="8" borderId="39" xfId="3" quotePrefix="1" applyFont="1" applyFill="1" applyBorder="1" applyAlignment="1">
      <alignment horizontal="center" vertical="center" wrapText="1"/>
    </xf>
    <xf numFmtId="0" fontId="27" fillId="0" borderId="0" xfId="3" applyFill="1" applyBorder="1" applyAlignment="1">
      <alignment horizontal="center"/>
    </xf>
    <xf numFmtId="3" fontId="27" fillId="0" borderId="0" xfId="3" applyNumberFormat="1" applyFill="1" applyBorder="1"/>
    <xf numFmtId="0" fontId="30" fillId="0" borderId="0" xfId="3" applyFont="1" applyFill="1" applyBorder="1" applyAlignment="1">
      <alignment horizontal="center" wrapText="1"/>
    </xf>
    <xf numFmtId="0" fontId="30" fillId="5" borderId="1" xfId="3" applyFont="1" applyFill="1" applyBorder="1" applyAlignment="1">
      <alignment horizontal="center" wrapText="1"/>
    </xf>
    <xf numFmtId="3" fontId="35" fillId="43" borderId="25" xfId="1" applyNumberFormat="1" applyFont="1" applyFill="1" applyBorder="1" applyAlignment="1">
      <alignment horizontal="right" vertical="center" wrapText="1"/>
    </xf>
    <xf numFmtId="3" fontId="27" fillId="0" borderId="0" xfId="3" applyNumberFormat="1" applyFont="1" applyFill="1"/>
    <xf numFmtId="3" fontId="27" fillId="0" borderId="0" xfId="3" applyNumberFormat="1" applyFont="1" applyFill="1" applyAlignment="1">
      <alignment horizontal="center"/>
    </xf>
    <xf numFmtId="3" fontId="81" fillId="0" borderId="0" xfId="3" applyNumberFormat="1" applyFont="1" applyFill="1" applyAlignment="1">
      <alignment horizontal="center" vertical="center"/>
    </xf>
    <xf numFmtId="14" fontId="48" fillId="3" borderId="0" xfId="3" applyNumberFormat="1" applyFont="1" applyFill="1" applyAlignment="1">
      <alignment horizontal="center"/>
    </xf>
    <xf numFmtId="165" fontId="45" fillId="5" borderId="1" xfId="1" applyNumberFormat="1" applyFont="1" applyFill="1" applyBorder="1" applyAlignment="1">
      <alignment horizontal="center" wrapText="1"/>
    </xf>
    <xf numFmtId="0" fontId="48" fillId="3" borderId="0" xfId="3" applyFont="1" applyFill="1" applyAlignment="1">
      <alignment horizontal="right"/>
    </xf>
    <xf numFmtId="0" fontId="43" fillId="3" borderId="0" xfId="3" applyFont="1" applyFill="1" applyAlignment="1">
      <alignment horizontal="right"/>
    </xf>
    <xf numFmtId="0" fontId="30" fillId="3" borderId="0" xfId="3" applyFont="1" applyFill="1" applyAlignment="1">
      <alignment horizontal="right"/>
    </xf>
    <xf numFmtId="0" fontId="27" fillId="3" borderId="0" xfId="3" applyFill="1" applyAlignment="1">
      <alignment horizontal="right"/>
    </xf>
    <xf numFmtId="3" fontId="30" fillId="3" borderId="1" xfId="3" applyNumberFormat="1" applyFont="1" applyFill="1" applyBorder="1" applyAlignment="1">
      <alignment horizontal="center" vertical="center" wrapText="1"/>
    </xf>
    <xf numFmtId="3" fontId="44" fillId="8" borderId="23" xfId="1" applyNumberFormat="1" applyFont="1" applyFill="1" applyBorder="1" applyAlignment="1">
      <alignment horizontal="right" vertical="center" wrapText="1"/>
    </xf>
    <xf numFmtId="3" fontId="27" fillId="0" borderId="0" xfId="3" applyNumberFormat="1" applyFill="1" applyBorder="1" applyAlignment="1">
      <alignment vertical="top" wrapText="1"/>
    </xf>
    <xf numFmtId="0" fontId="30" fillId="0" borderId="0" xfId="3" applyFont="1" applyFill="1" applyBorder="1" applyAlignment="1">
      <alignment horizontal="center" wrapText="1"/>
    </xf>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xf>
    <xf numFmtId="0" fontId="27" fillId="3" borderId="5" xfId="3" applyFont="1" applyFill="1" applyBorder="1" applyAlignment="1">
      <alignment horizontal="center" wrapText="1"/>
    </xf>
    <xf numFmtId="0" fontId="30" fillId="3" borderId="4" xfId="3" applyFont="1" applyFill="1" applyBorder="1" applyAlignment="1">
      <alignment horizontal="center" wrapText="1"/>
    </xf>
    <xf numFmtId="0" fontId="30" fillId="3" borderId="6" xfId="3" applyFont="1" applyFill="1" applyBorder="1" applyAlignment="1">
      <alignment horizontal="center"/>
    </xf>
    <xf numFmtId="0" fontId="30" fillId="3" borderId="2" xfId="3" applyFont="1" applyFill="1" applyBorder="1" applyAlignment="1">
      <alignment horizontal="center"/>
    </xf>
    <xf numFmtId="0" fontId="30" fillId="5" borderId="6" xfId="3" applyFont="1" applyFill="1" applyBorder="1" applyAlignment="1">
      <alignment horizontal="center"/>
    </xf>
    <xf numFmtId="0" fontId="30" fillId="5" borderId="7" xfId="3" applyFont="1" applyFill="1" applyBorder="1" applyAlignment="1">
      <alignment horizontal="center"/>
    </xf>
    <xf numFmtId="0" fontId="30" fillId="3" borderId="6" xfId="3" applyFont="1" applyFill="1" applyBorder="1" applyAlignment="1">
      <alignment horizontal="center" wrapText="1"/>
    </xf>
    <xf numFmtId="0" fontId="30" fillId="3" borderId="7" xfId="3" applyFont="1" applyFill="1" applyBorder="1" applyAlignment="1">
      <alignment horizontal="center" wrapText="1"/>
    </xf>
    <xf numFmtId="0" fontId="30" fillId="3" borderId="2" xfId="3" applyFont="1" applyFill="1" applyBorder="1" applyAlignment="1">
      <alignment horizontal="center" wrapText="1"/>
    </xf>
    <xf numFmtId="0" fontId="27" fillId="3" borderId="3" xfId="3" applyFont="1" applyFill="1" applyBorder="1" applyAlignment="1">
      <alignment horizontal="center" wrapText="1"/>
    </xf>
    <xf numFmtId="0" fontId="46" fillId="0" borderId="0" xfId="3" applyFont="1" applyFill="1" applyBorder="1" applyAlignment="1">
      <alignment horizontal="center" wrapText="1"/>
    </xf>
    <xf numFmtId="0" fontId="46" fillId="0" borderId="3" xfId="3" applyFont="1" applyFill="1" applyBorder="1" applyAlignment="1">
      <alignment horizontal="center" wrapText="1"/>
    </xf>
    <xf numFmtId="0" fontId="30" fillId="0" borderId="0" xfId="3" applyFont="1" applyFill="1" applyBorder="1" applyAlignment="1">
      <alignment horizontal="center" wrapText="1"/>
    </xf>
    <xf numFmtId="0" fontId="30" fillId="0" borderId="3" xfId="3" applyFont="1" applyFill="1" applyBorder="1" applyAlignment="1">
      <alignment horizontal="center" wrapText="1"/>
    </xf>
    <xf numFmtId="0" fontId="46" fillId="5" borderId="1" xfId="3" applyFont="1" applyFill="1" applyBorder="1" applyAlignment="1">
      <alignment horizontal="center" vertical="center" wrapText="1"/>
    </xf>
    <xf numFmtId="0" fontId="28" fillId="0" borderId="0" xfId="3" applyFont="1" applyFill="1" applyAlignment="1">
      <alignment horizontal="left" vertical="center" wrapText="1"/>
    </xf>
    <xf numFmtId="0" fontId="89" fillId="46" borderId="0" xfId="3" applyFont="1" applyFill="1" applyAlignment="1">
      <alignment horizontal="right" vertical="center"/>
    </xf>
    <xf numFmtId="0" fontId="30" fillId="4" borderId="6" xfId="3" applyFont="1" applyFill="1" applyBorder="1" applyAlignment="1">
      <alignment horizontal="center" vertical="center" wrapText="1"/>
    </xf>
    <xf numFmtId="0" fontId="30" fillId="4" borderId="7" xfId="3" applyFont="1" applyFill="1" applyBorder="1" applyAlignment="1">
      <alignment horizontal="center" vertical="center" wrapText="1"/>
    </xf>
    <xf numFmtId="0" fontId="30" fillId="4" borderId="5" xfId="3" applyFont="1" applyFill="1" applyBorder="1" applyAlignment="1">
      <alignment horizontal="center" vertical="center" wrapText="1"/>
    </xf>
    <xf numFmtId="0" fontId="30" fillId="4" borderId="4" xfId="3" applyFont="1" applyFill="1" applyBorder="1" applyAlignment="1">
      <alignment horizontal="center" vertical="center" wrapText="1"/>
    </xf>
    <xf numFmtId="164" fontId="27" fillId="3" borderId="5" xfId="3" applyNumberFormat="1" applyFont="1" applyFill="1" applyBorder="1" applyAlignment="1">
      <alignment horizontal="center"/>
    </xf>
    <xf numFmtId="164" fontId="27" fillId="3" borderId="3" xfId="3" applyNumberFormat="1" applyFont="1" applyFill="1" applyBorder="1" applyAlignment="1">
      <alignment horizontal="center"/>
    </xf>
    <xf numFmtId="0" fontId="30" fillId="5" borderId="5" xfId="3" applyFont="1" applyFill="1" applyBorder="1" applyAlignment="1">
      <alignment horizontal="center"/>
    </xf>
    <xf numFmtId="0" fontId="30" fillId="5" borderId="4" xfId="3" applyFont="1" applyFill="1" applyBorder="1" applyAlignment="1">
      <alignment horizontal="center"/>
    </xf>
    <xf numFmtId="0" fontId="86" fillId="0" borderId="0" xfId="3" applyFont="1" applyFill="1" applyAlignment="1">
      <alignment horizontal="center" wrapText="1"/>
    </xf>
    <xf numFmtId="0" fontId="86" fillId="0" borderId="3" xfId="3" applyFont="1" applyFill="1" applyBorder="1" applyAlignment="1">
      <alignment horizontal="center" wrapText="1"/>
    </xf>
    <xf numFmtId="164" fontId="27" fillId="3" borderId="21" xfId="3" applyNumberFormat="1" applyFont="1" applyFill="1" applyBorder="1" applyAlignment="1">
      <alignment horizontal="center" vertical="center"/>
    </xf>
    <xf numFmtId="164" fontId="27" fillId="3" borderId="22" xfId="3" applyNumberFormat="1" applyFont="1" applyFill="1" applyBorder="1" applyAlignment="1">
      <alignment horizontal="center" vertical="center"/>
    </xf>
    <xf numFmtId="0" fontId="30" fillId="5" borderId="21" xfId="3" applyFont="1" applyFill="1" applyBorder="1" applyAlignment="1">
      <alignment horizontal="center" vertical="center"/>
    </xf>
    <xf numFmtId="0" fontId="30" fillId="5" borderId="22" xfId="3" applyFont="1" applyFill="1" applyBorder="1" applyAlignment="1">
      <alignment horizontal="center" vertical="center"/>
    </xf>
    <xf numFmtId="0" fontId="30" fillId="5" borderId="16" xfId="3" applyFont="1" applyFill="1" applyBorder="1" applyAlignment="1">
      <alignment horizontal="center" vertical="center" wrapText="1"/>
    </xf>
    <xf numFmtId="0" fontId="30" fillId="3" borderId="7" xfId="3" applyFont="1" applyFill="1" applyBorder="1" applyAlignment="1">
      <alignment horizontal="center"/>
    </xf>
    <xf numFmtId="0" fontId="30" fillId="5" borderId="6" xfId="3" applyFont="1" applyFill="1" applyBorder="1" applyAlignment="1">
      <alignment horizontal="center" vertical="center" wrapText="1"/>
    </xf>
    <xf numFmtId="0" fontId="30" fillId="5" borderId="7" xfId="3" applyFont="1" applyFill="1" applyBorder="1" applyAlignment="1">
      <alignment horizontal="center" vertical="center" wrapText="1"/>
    </xf>
    <xf numFmtId="0" fontId="30" fillId="5" borderId="21" xfId="3" applyFont="1" applyFill="1" applyBorder="1" applyAlignment="1">
      <alignment horizontal="center" vertical="center" wrapText="1"/>
    </xf>
    <xf numFmtId="0" fontId="30" fillId="5" borderId="22" xfId="3" applyFont="1" applyFill="1" applyBorder="1" applyAlignment="1">
      <alignment horizontal="center" vertical="center" wrapText="1"/>
    </xf>
    <xf numFmtId="0" fontId="81" fillId="46" borderId="0" xfId="3" applyFont="1" applyFill="1" applyBorder="1" applyAlignment="1">
      <alignment horizontal="center" vertical="center"/>
    </xf>
    <xf numFmtId="0" fontId="81" fillId="46" borderId="0" xfId="3" applyFont="1" applyFill="1" applyBorder="1" applyAlignment="1">
      <alignment horizontal="right" vertical="center"/>
    </xf>
    <xf numFmtId="0" fontId="27" fillId="0" borderId="0" xfId="3" applyFont="1" applyFill="1" applyBorder="1" applyAlignment="1">
      <alignment horizontal="left" vertical="top" wrapText="1"/>
    </xf>
    <xf numFmtId="0" fontId="81" fillId="46" borderId="0" xfId="3" applyFont="1" applyFill="1" applyAlignment="1">
      <alignment horizontal="right" vertical="center"/>
    </xf>
    <xf numFmtId="0" fontId="83" fillId="46" borderId="0" xfId="0" applyFont="1" applyFill="1" applyBorder="1" applyAlignment="1">
      <alignment horizontal="left" vertical="center"/>
    </xf>
    <xf numFmtId="0" fontId="43" fillId="43" borderId="18" xfId="3" applyFont="1" applyFill="1" applyBorder="1" applyAlignment="1">
      <alignment horizontal="center"/>
    </xf>
    <xf numFmtId="0" fontId="43" fillId="43" borderId="19" xfId="3" applyFont="1" applyFill="1" applyBorder="1" applyAlignment="1">
      <alignment horizontal="center"/>
    </xf>
    <xf numFmtId="0" fontId="43" fillId="43" borderId="20" xfId="3" applyFont="1" applyFill="1" applyBorder="1" applyAlignment="1">
      <alignment horizontal="center"/>
    </xf>
    <xf numFmtId="0" fontId="81" fillId="46" borderId="0" xfId="3" applyFont="1" applyFill="1" applyAlignment="1">
      <alignment horizontal="left" vertical="center"/>
    </xf>
    <xf numFmtId="0" fontId="74" fillId="0" borderId="3" xfId="3" applyFont="1" applyFill="1" applyBorder="1" applyAlignment="1">
      <alignment horizontal="center" wrapText="1"/>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3" fillId="6" borderId="1" xfId="3" applyFont="1" applyFill="1" applyBorder="1" applyAlignment="1">
      <alignment horizontal="center"/>
    </xf>
    <xf numFmtId="0" fontId="43" fillId="6" borderId="18" xfId="3" applyFont="1" applyFill="1" applyBorder="1" applyAlignment="1">
      <alignment horizontal="center"/>
    </xf>
    <xf numFmtId="0" fontId="43" fillId="6" borderId="19" xfId="3" applyFont="1" applyFill="1" applyBorder="1" applyAlignment="1">
      <alignment horizontal="center"/>
    </xf>
    <xf numFmtId="0" fontId="43" fillId="6" borderId="20" xfId="3" applyFont="1" applyFill="1" applyBorder="1" applyAlignment="1">
      <alignment horizontal="center"/>
    </xf>
    <xf numFmtId="0" fontId="81" fillId="46" borderId="0" xfId="11" applyFont="1" applyFill="1" applyAlignment="1">
      <alignment horizontal="right" vertical="center"/>
    </xf>
    <xf numFmtId="0" fontId="79" fillId="48" borderId="0" xfId="23934" applyFont="1" applyFill="1" applyBorder="1" applyAlignment="1">
      <alignment horizontal="left" vertical="center" wrapText="1"/>
    </xf>
    <xf numFmtId="0" fontId="80" fillId="0" borderId="0" xfId="35882" applyFont="1" applyBorder="1" applyAlignment="1">
      <alignment horizontal="right" vertical="center" wrapText="1"/>
    </xf>
    <xf numFmtId="0" fontId="81" fillId="46" borderId="0" xfId="2" applyFont="1" applyFill="1" applyAlignment="1">
      <alignment horizontal="left" vertical="center"/>
    </xf>
    <xf numFmtId="0" fontId="43" fillId="4" borderId="18" xfId="2" applyFont="1" applyFill="1" applyBorder="1" applyAlignment="1">
      <alignment horizontal="center" vertical="center"/>
    </xf>
    <xf numFmtId="0" fontId="43" fillId="4" borderId="19" xfId="2" applyFont="1" applyFill="1" applyBorder="1" applyAlignment="1">
      <alignment horizontal="center" vertical="center"/>
    </xf>
    <xf numFmtId="0" fontId="43" fillId="4" borderId="20" xfId="2" applyFont="1" applyFill="1" applyBorder="1" applyAlignment="1">
      <alignment horizontal="center" vertical="center"/>
    </xf>
    <xf numFmtId="0" fontId="30" fillId="6" borderId="6" xfId="2" applyFont="1" applyFill="1" applyBorder="1" applyAlignment="1">
      <alignment horizontal="center" vertical="center"/>
    </xf>
    <xf numFmtId="0" fontId="30" fillId="6" borderId="2" xfId="2" applyFont="1" applyFill="1" applyBorder="1" applyAlignment="1">
      <alignment horizontal="center" vertical="center"/>
    </xf>
    <xf numFmtId="0" fontId="30" fillId="6" borderId="7" xfId="2" applyFont="1" applyFill="1" applyBorder="1" applyAlignment="1">
      <alignment horizontal="center" vertical="center"/>
    </xf>
    <xf numFmtId="0" fontId="43" fillId="4" borderId="1" xfId="2" applyFont="1" applyFill="1" applyBorder="1" applyAlignment="1">
      <alignment horizontal="center" vertical="center"/>
    </xf>
    <xf numFmtId="0" fontId="30" fillId="6" borderId="1" xfId="2" applyFont="1" applyFill="1" applyBorder="1" applyAlignment="1">
      <alignment horizontal="center" vertical="center"/>
    </xf>
    <xf numFmtId="0" fontId="81" fillId="46" borderId="0" xfId="2" applyFont="1" applyFill="1" applyAlignment="1">
      <alignment vertical="center"/>
    </xf>
    <xf numFmtId="14" fontId="81" fillId="46" borderId="0" xfId="2" applyNumberFormat="1" applyFont="1" applyFill="1" applyBorder="1" applyAlignment="1">
      <alignment horizontal="left" vertical="center"/>
    </xf>
    <xf numFmtId="0" fontId="30" fillId="6" borderId="19" xfId="2" applyFont="1" applyFill="1" applyBorder="1" applyAlignment="1">
      <alignment horizontal="center" vertical="center"/>
    </xf>
    <xf numFmtId="0" fontId="30" fillId="6" borderId="20" xfId="2" applyFont="1" applyFill="1" applyBorder="1" applyAlignment="1">
      <alignment horizontal="center" vertical="center"/>
    </xf>
    <xf numFmtId="0" fontId="28" fillId="3" borderId="0" xfId="2" applyFont="1" applyFill="1" applyAlignment="1">
      <alignment horizontal="left" vertical="center"/>
    </xf>
    <xf numFmtId="0" fontId="36" fillId="3" borderId="0" xfId="2" applyFont="1" applyFill="1" applyBorder="1" applyAlignment="1">
      <alignment horizontal="left" vertical="top" wrapText="1"/>
    </xf>
    <xf numFmtId="0" fontId="30" fillId="40" borderId="1" xfId="2" applyFont="1" applyFill="1" applyBorder="1" applyAlignment="1">
      <alignment horizontal="center" vertical="center"/>
    </xf>
    <xf numFmtId="0" fontId="43" fillId="44" borderId="1" xfId="2" applyFont="1" applyFill="1" applyBorder="1" applyAlignment="1">
      <alignment horizontal="center" vertical="center"/>
    </xf>
    <xf numFmtId="0" fontId="30" fillId="3" borderId="0" xfId="2" applyFont="1" applyFill="1" applyBorder="1" applyAlignment="1">
      <alignment horizontal="right"/>
    </xf>
    <xf numFmtId="0" fontId="81" fillId="46" borderId="0" xfId="3" applyFont="1" applyFill="1" applyAlignment="1">
      <alignment horizontal="center" vertical="center"/>
    </xf>
    <xf numFmtId="0" fontId="34" fillId="3" borderId="0" xfId="3" applyFont="1" applyFill="1" applyAlignment="1">
      <alignment horizontal="left" vertical="top" wrapText="1"/>
    </xf>
    <xf numFmtId="0" fontId="30" fillId="44" borderId="18" xfId="3" applyFont="1" applyFill="1" applyBorder="1" applyAlignment="1">
      <alignment horizontal="center" vertical="center" wrapText="1"/>
    </xf>
    <xf numFmtId="0" fontId="30" fillId="44" borderId="20" xfId="3" applyFont="1" applyFill="1" applyBorder="1" applyAlignment="1">
      <alignment horizontal="center" vertical="center" wrapText="1"/>
    </xf>
    <xf numFmtId="0" fontId="40" fillId="3" borderId="3" xfId="3" applyFont="1" applyFill="1" applyBorder="1" applyAlignment="1">
      <alignment horizontal="center" vertical="center" wrapText="1"/>
    </xf>
    <xf numFmtId="0" fontId="40" fillId="0" borderId="3" xfId="3" applyFont="1" applyFill="1" applyBorder="1" applyAlignment="1">
      <alignment horizontal="center" vertical="center" wrapText="1"/>
    </xf>
    <xf numFmtId="0" fontId="27" fillId="3" borderId="1" xfId="3" applyFont="1" applyFill="1" applyBorder="1" applyAlignment="1">
      <alignment horizontal="center" wrapText="1"/>
    </xf>
    <xf numFmtId="0" fontId="30" fillId="5" borderId="1" xfId="3" applyFont="1" applyFill="1" applyBorder="1" applyAlignment="1">
      <alignment horizontal="center" wrapText="1"/>
    </xf>
    <xf numFmtId="0" fontId="30" fillId="5" borderId="1" xfId="3" applyFont="1" applyFill="1" applyBorder="1" applyAlignment="1">
      <alignment horizontal="center"/>
    </xf>
    <xf numFmtId="164" fontId="27" fillId="3" borderId="1" xfId="3" applyNumberFormat="1" applyFont="1" applyFill="1" applyBorder="1" applyAlignment="1">
      <alignment horizontal="center"/>
    </xf>
    <xf numFmtId="0" fontId="34" fillId="0" borderId="1" xfId="0" applyNumberFormat="1" applyFont="1" applyBorder="1" applyAlignment="1">
      <alignment horizontal="left" vertical="center"/>
    </xf>
    <xf numFmtId="0" fontId="34" fillId="2" borderId="1" xfId="0" applyFont="1" applyFill="1" applyBorder="1" applyAlignment="1">
      <alignment horizontal="left" vertical="center" wrapText="1"/>
    </xf>
    <xf numFmtId="0" fontId="34" fillId="2" borderId="1" xfId="0" applyFont="1" applyFill="1" applyBorder="1" applyAlignment="1">
      <alignment horizontal="left" vertical="center"/>
    </xf>
    <xf numFmtId="0" fontId="34" fillId="0" borderId="1" xfId="0" applyNumberFormat="1" applyFont="1" applyBorder="1" applyAlignment="1">
      <alignment horizontal="left" vertical="center" wrapText="1"/>
    </xf>
    <xf numFmtId="0" fontId="34" fillId="0" borderId="6" xfId="0" applyNumberFormat="1" applyFont="1" applyBorder="1" applyAlignment="1">
      <alignment horizontal="left" vertical="center" wrapText="1"/>
    </xf>
    <xf numFmtId="0" fontId="34" fillId="0" borderId="7" xfId="0" applyNumberFormat="1" applyFont="1" applyBorder="1" applyAlignment="1">
      <alignment horizontal="left" vertical="center" wrapText="1"/>
    </xf>
    <xf numFmtId="0" fontId="34" fillId="0" borderId="5" xfId="0" applyNumberFormat="1" applyFont="1" applyBorder="1" applyAlignment="1">
      <alignment horizontal="left" vertical="center" wrapText="1"/>
    </xf>
    <xf numFmtId="0" fontId="34" fillId="0" borderId="4" xfId="0" applyNumberFormat="1" applyFont="1" applyBorder="1" applyAlignment="1">
      <alignment horizontal="left" vertical="center" wrapText="1"/>
    </xf>
  </cellXfs>
  <cellStyles count="59812">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DF2DF"/>
      <color rgb="FFFFFFCC"/>
      <color rgb="FFF5E595"/>
      <color rgb="FFFEF8E6"/>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516467</xdr:colOff>
      <xdr:row>29</xdr:row>
      <xdr:rowOff>43916</xdr:rowOff>
    </xdr:to>
    <xdr:pic>
      <xdr:nvPicPr>
        <xdr:cNvPr id="3" name="Picture 2">
          <a:extLst>
            <a:ext uri="{FF2B5EF4-FFF2-40B4-BE49-F238E27FC236}">
              <a16:creationId xmlns:a16="http://schemas.microsoft.com/office/drawing/2014/main" id="{95BE9DA1-967B-4EC8-8233-F93516B160E8}"/>
            </a:ext>
          </a:extLst>
        </xdr:cNvPr>
        <xdr:cNvPicPr>
          <a:picLocks noChangeAspect="1"/>
        </xdr:cNvPicPr>
      </xdr:nvPicPr>
      <xdr:blipFill>
        <a:blip xmlns:r="http://schemas.openxmlformats.org/officeDocument/2006/relationships" r:embed="rId1"/>
        <a:stretch>
          <a:fillRect/>
        </a:stretch>
      </xdr:blipFill>
      <xdr:spPr>
        <a:xfrm>
          <a:off x="0" y="0"/>
          <a:ext cx="15756467" cy="4954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64"/>
  <sheetViews>
    <sheetView showGridLines="0" tabSelected="1" zoomScale="75" zoomScaleNormal="75" workbookViewId="0">
      <selection activeCell="B1" sqref="B1:O1"/>
    </sheetView>
  </sheetViews>
  <sheetFormatPr defaultColWidth="10.33203125" defaultRowHeight="13.8" x14ac:dyDescent="0.25"/>
  <cols>
    <col min="1" max="1" width="1" style="124"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1.21875" style="5" customWidth="1"/>
    <col min="16" max="16" width="13" style="1" bestFit="1" customWidth="1"/>
    <col min="17" max="17" width="13.5546875" style="1" customWidth="1"/>
    <col min="18" max="18" width="0.88671875" style="5" customWidth="1"/>
    <col min="19" max="19" width="12.88671875" style="224" customWidth="1"/>
    <col min="20" max="20" width="13.5546875" style="224" customWidth="1"/>
    <col min="21" max="21" width="0.88671875" style="5" customWidth="1"/>
    <col min="22" max="22" width="11.33203125" style="1" customWidth="1"/>
    <col min="23" max="23" width="15" style="1" customWidth="1"/>
    <col min="24" max="24" width="1.109375" style="1" customWidth="1"/>
    <col min="25" max="25" width="12.44140625" style="441" customWidth="1"/>
    <col min="26" max="26" width="13.6640625" style="441" customWidth="1"/>
    <col min="27" max="27" width="1.109375" style="342" customWidth="1"/>
    <col min="28" max="28" width="10.33203125" style="66"/>
    <col min="29" max="29" width="12.6640625" style="66" customWidth="1"/>
    <col min="30" max="16384" width="10.33203125" style="1"/>
  </cols>
  <sheetData>
    <row r="1" spans="1:32" s="66" customFormat="1" ht="21" x14ac:dyDescent="0.25">
      <c r="A1" s="317"/>
      <c r="B1" s="565" t="s">
        <v>379</v>
      </c>
      <c r="C1" s="565"/>
      <c r="D1" s="565"/>
      <c r="E1" s="565"/>
      <c r="F1" s="565"/>
      <c r="G1" s="565"/>
      <c r="H1" s="565"/>
      <c r="I1" s="565"/>
      <c r="J1" s="565"/>
      <c r="K1" s="565"/>
      <c r="L1" s="565"/>
      <c r="M1" s="565"/>
      <c r="N1" s="565"/>
      <c r="O1" s="565"/>
      <c r="P1" s="419">
        <v>44347</v>
      </c>
      <c r="Q1" s="326" t="s">
        <v>307</v>
      </c>
      <c r="R1" s="327"/>
      <c r="S1" s="327"/>
      <c r="T1" s="209"/>
      <c r="U1" s="209"/>
      <c r="V1" s="209"/>
      <c r="W1" s="209"/>
      <c r="X1" s="209"/>
      <c r="Y1" s="479"/>
      <c r="Z1" s="479"/>
      <c r="AA1" s="209"/>
      <c r="AB1" s="209"/>
      <c r="AC1" s="209"/>
      <c r="AD1" s="209"/>
      <c r="AE1" s="209"/>
      <c r="AF1" s="209"/>
    </row>
    <row r="2" spans="1:32" s="66" customFormat="1" ht="34.799999999999997" customHeight="1" x14ac:dyDescent="0.3">
      <c r="A2" s="124"/>
      <c r="B2" s="178"/>
      <c r="C2" s="5"/>
      <c r="D2" s="224"/>
      <c r="E2" s="224"/>
      <c r="F2" s="5"/>
      <c r="G2" s="224"/>
      <c r="H2" s="224"/>
      <c r="I2" s="1"/>
      <c r="J2" s="1"/>
      <c r="K2" s="1"/>
      <c r="L2" s="1"/>
      <c r="M2" s="1"/>
      <c r="N2" s="1"/>
      <c r="O2" s="5"/>
      <c r="P2" s="1"/>
      <c r="Q2" s="1"/>
      <c r="R2" s="5"/>
      <c r="S2" s="224"/>
      <c r="T2" s="224"/>
      <c r="U2" s="5"/>
      <c r="V2" s="496"/>
      <c r="W2" s="496"/>
      <c r="X2" s="496"/>
      <c r="Y2" s="559" t="s">
        <v>382</v>
      </c>
      <c r="Z2" s="559"/>
      <c r="AB2" s="561" t="s">
        <v>383</v>
      </c>
      <c r="AC2" s="561"/>
    </row>
    <row r="3" spans="1:32" s="66" customFormat="1" ht="14.4" x14ac:dyDescent="0.3">
      <c r="A3" s="124"/>
      <c r="B3" s="68"/>
      <c r="C3" s="22"/>
      <c r="D3" s="548" t="s">
        <v>82</v>
      </c>
      <c r="E3" s="548"/>
      <c r="F3" s="22"/>
      <c r="G3" s="551" t="s">
        <v>9</v>
      </c>
      <c r="H3" s="552"/>
      <c r="I3" s="555" t="s">
        <v>9</v>
      </c>
      <c r="J3" s="556"/>
      <c r="K3" s="557" t="s">
        <v>9</v>
      </c>
      <c r="L3" s="556"/>
      <c r="M3" s="553" t="s">
        <v>9</v>
      </c>
      <c r="N3" s="554"/>
      <c r="O3" s="22"/>
      <c r="P3" s="548" t="s">
        <v>81</v>
      </c>
      <c r="Q3" s="548"/>
      <c r="R3" s="22"/>
      <c r="S3" s="548" t="s">
        <v>313</v>
      </c>
      <c r="T3" s="548"/>
      <c r="U3" s="22"/>
      <c r="V3" s="566" t="s">
        <v>384</v>
      </c>
      <c r="W3" s="567"/>
      <c r="X3" s="496"/>
      <c r="Y3" s="560"/>
      <c r="Z3" s="560"/>
      <c r="AB3" s="562"/>
      <c r="AC3" s="562"/>
    </row>
    <row r="4" spans="1:32" s="8" customFormat="1" ht="14.4" x14ac:dyDescent="0.25">
      <c r="A4" s="125"/>
      <c r="B4" s="69"/>
      <c r="C4" s="22"/>
      <c r="D4" s="548"/>
      <c r="E4" s="548"/>
      <c r="F4" s="22"/>
      <c r="G4" s="570" t="s">
        <v>78</v>
      </c>
      <c r="H4" s="571"/>
      <c r="I4" s="549" t="s">
        <v>79</v>
      </c>
      <c r="J4" s="550"/>
      <c r="K4" s="558" t="s">
        <v>80</v>
      </c>
      <c r="L4" s="550"/>
      <c r="M4" s="572" t="s">
        <v>76</v>
      </c>
      <c r="N4" s="573"/>
      <c r="O4" s="22"/>
      <c r="P4" s="548"/>
      <c r="Q4" s="548"/>
      <c r="R4" s="22"/>
      <c r="S4" s="548"/>
      <c r="T4" s="548"/>
      <c r="U4" s="22"/>
      <c r="V4" s="568"/>
      <c r="W4" s="569"/>
      <c r="X4" s="497"/>
      <c r="Y4" s="563" t="s">
        <v>7</v>
      </c>
      <c r="Z4" s="563" t="s">
        <v>75</v>
      </c>
      <c r="AB4" s="547" t="s">
        <v>7</v>
      </c>
      <c r="AC4" s="547" t="s">
        <v>75</v>
      </c>
    </row>
    <row r="5" spans="1:32" s="7" customFormat="1" ht="29.4" customHeight="1" x14ac:dyDescent="0.25">
      <c r="A5" s="127">
        <v>40909</v>
      </c>
      <c r="B5" s="247"/>
      <c r="C5" s="79"/>
      <c r="D5" s="241" t="s">
        <v>8</v>
      </c>
      <c r="E5" s="241" t="s">
        <v>10</v>
      </c>
      <c r="F5" s="79"/>
      <c r="G5" s="80" t="s">
        <v>8</v>
      </c>
      <c r="H5" s="80" t="s">
        <v>10</v>
      </c>
      <c r="I5" s="80" t="s">
        <v>8</v>
      </c>
      <c r="J5" s="80" t="s">
        <v>10</v>
      </c>
      <c r="K5" s="80" t="s">
        <v>8</v>
      </c>
      <c r="L5" s="80" t="s">
        <v>10</v>
      </c>
      <c r="M5" s="241" t="s">
        <v>8</v>
      </c>
      <c r="N5" s="241" t="s">
        <v>10</v>
      </c>
      <c r="O5" s="79"/>
      <c r="P5" s="241" t="s">
        <v>8</v>
      </c>
      <c r="Q5" s="241" t="s">
        <v>10</v>
      </c>
      <c r="R5" s="79"/>
      <c r="S5" s="242" t="s">
        <v>8</v>
      </c>
      <c r="T5" s="242" t="s">
        <v>10</v>
      </c>
      <c r="U5" s="79"/>
      <c r="V5" s="170" t="s">
        <v>7</v>
      </c>
      <c r="W5" s="170" t="s">
        <v>11</v>
      </c>
      <c r="X5" s="21"/>
      <c r="Y5" s="563"/>
      <c r="Z5" s="563"/>
      <c r="AB5" s="547"/>
      <c r="AC5" s="547"/>
    </row>
    <row r="6" spans="1:32" s="183" customFormat="1" ht="4.8" customHeight="1" x14ac:dyDescent="0.25">
      <c r="A6" s="179"/>
      <c r="B6" s="247"/>
      <c r="C6" s="79"/>
      <c r="D6" s="79"/>
      <c r="E6" s="79"/>
      <c r="F6" s="79"/>
      <c r="G6" s="79"/>
      <c r="H6" s="79"/>
      <c r="I6" s="79"/>
      <c r="J6" s="79"/>
      <c r="K6" s="79"/>
      <c r="L6" s="79"/>
      <c r="M6" s="79"/>
      <c r="N6" s="79"/>
      <c r="O6" s="79"/>
      <c r="P6" s="79"/>
      <c r="Q6" s="79"/>
      <c r="R6" s="79"/>
      <c r="S6" s="79"/>
      <c r="T6" s="79"/>
      <c r="U6" s="79"/>
      <c r="V6" s="346"/>
      <c r="W6" s="346"/>
      <c r="X6" s="494"/>
      <c r="Y6" s="86"/>
      <c r="Z6" s="86"/>
      <c r="AA6" s="366"/>
      <c r="AB6" s="346"/>
      <c r="AC6" s="346"/>
    </row>
    <row r="7" spans="1:32" s="7" customFormat="1" ht="14.4" x14ac:dyDescent="0.25">
      <c r="A7" s="127"/>
      <c r="B7" s="129" t="s">
        <v>327</v>
      </c>
      <c r="C7" s="79"/>
      <c r="D7" s="79"/>
      <c r="E7" s="79"/>
      <c r="F7" s="79"/>
      <c r="G7" s="79"/>
      <c r="H7" s="79"/>
      <c r="I7" s="79"/>
      <c r="J7" s="79"/>
      <c r="K7" s="79"/>
      <c r="L7" s="79"/>
      <c r="M7" s="79"/>
      <c r="N7" s="79"/>
      <c r="O7" s="79"/>
      <c r="P7" s="79"/>
      <c r="Q7" s="79"/>
      <c r="R7" s="79"/>
      <c r="S7" s="79"/>
      <c r="T7" s="79"/>
      <c r="U7" s="79"/>
      <c r="V7" s="346"/>
      <c r="W7" s="346"/>
      <c r="X7" s="498"/>
      <c r="Y7" s="86"/>
      <c r="Z7" s="86"/>
      <c r="AA7" s="245"/>
      <c r="AB7" s="346"/>
      <c r="AC7" s="346"/>
    </row>
    <row r="8" spans="1:32" s="7" customFormat="1" ht="14.4" x14ac:dyDescent="0.3">
      <c r="A8" s="127"/>
      <c r="B8" s="248">
        <v>2000</v>
      </c>
      <c r="C8" s="163"/>
      <c r="D8" s="199">
        <v>4</v>
      </c>
      <c r="E8" s="215">
        <v>11.85</v>
      </c>
      <c r="F8" s="163"/>
      <c r="G8" s="201">
        <v>2</v>
      </c>
      <c r="H8" s="201">
        <v>11.04</v>
      </c>
      <c r="I8" s="201">
        <v>0</v>
      </c>
      <c r="J8" s="201">
        <v>0</v>
      </c>
      <c r="K8" s="201">
        <v>0</v>
      </c>
      <c r="L8" s="201">
        <v>0</v>
      </c>
      <c r="M8" s="201">
        <f t="shared" ref="M8:M26" si="0">SUM(G8+I8+K8)</f>
        <v>2</v>
      </c>
      <c r="N8" s="201">
        <f t="shared" ref="N8:N26" si="1">SUM(H8+J8+L8)</f>
        <v>11.04</v>
      </c>
      <c r="O8" s="163"/>
      <c r="P8" s="199">
        <v>0</v>
      </c>
      <c r="Q8" s="199">
        <v>0</v>
      </c>
      <c r="R8" s="198"/>
      <c r="S8" s="297"/>
      <c r="T8" s="297"/>
      <c r="U8" s="163"/>
      <c r="V8" s="200">
        <f>SUM(D8+M8+P8+S8)</f>
        <v>6</v>
      </c>
      <c r="W8" s="200">
        <f>SUM(E8+N8+Q8+T8)</f>
        <v>22.89</v>
      </c>
      <c r="X8" s="166"/>
      <c r="Y8" s="501">
        <v>6</v>
      </c>
      <c r="Z8" s="501">
        <v>22.89</v>
      </c>
      <c r="AA8" s="165"/>
      <c r="AB8" s="480">
        <f t="shared" ref="AB8:AB25" si="2">V8-Y8</f>
        <v>0</v>
      </c>
      <c r="AC8" s="481">
        <f t="shared" ref="AC8:AC25" si="3">W8-Z8</f>
        <v>0</v>
      </c>
    </row>
    <row r="9" spans="1:32" s="7" customFormat="1" ht="14.4" x14ac:dyDescent="0.3">
      <c r="A9" s="127"/>
      <c r="B9" s="162">
        <v>2001</v>
      </c>
      <c r="C9" s="163"/>
      <c r="D9" s="164">
        <v>2</v>
      </c>
      <c r="E9" s="215">
        <v>5.25</v>
      </c>
      <c r="F9" s="163"/>
      <c r="G9" s="201">
        <v>0</v>
      </c>
      <c r="H9" s="201">
        <v>0</v>
      </c>
      <c r="I9" s="201">
        <v>0</v>
      </c>
      <c r="J9" s="201">
        <v>0</v>
      </c>
      <c r="K9" s="201">
        <v>0</v>
      </c>
      <c r="L9" s="201">
        <v>0</v>
      </c>
      <c r="M9" s="201">
        <f t="shared" si="0"/>
        <v>0</v>
      </c>
      <c r="N9" s="201">
        <f t="shared" si="1"/>
        <v>0</v>
      </c>
      <c r="O9" s="163"/>
      <c r="P9" s="164">
        <v>0</v>
      </c>
      <c r="Q9" s="164">
        <v>0</v>
      </c>
      <c r="R9" s="198"/>
      <c r="S9" s="297"/>
      <c r="T9" s="297"/>
      <c r="U9" s="163"/>
      <c r="V9" s="200">
        <f t="shared" ref="V9:V28" si="4">SUM(D9+M9+P9+S9)</f>
        <v>2</v>
      </c>
      <c r="W9" s="200">
        <f t="shared" ref="W9:W28" si="5">SUM(E9+N9+Q9+T9)</f>
        <v>5.25</v>
      </c>
      <c r="X9" s="166"/>
      <c r="Y9" s="501">
        <v>2</v>
      </c>
      <c r="Z9" s="501">
        <v>5.25</v>
      </c>
      <c r="AA9" s="165"/>
      <c r="AB9" s="480">
        <f t="shared" si="2"/>
        <v>0</v>
      </c>
      <c r="AC9" s="482">
        <f t="shared" si="3"/>
        <v>0</v>
      </c>
    </row>
    <row r="10" spans="1:32" s="7" customFormat="1" ht="14.4" x14ac:dyDescent="0.3">
      <c r="A10" s="127"/>
      <c r="B10" s="162">
        <v>2002</v>
      </c>
      <c r="C10" s="163"/>
      <c r="D10" s="164">
        <v>25</v>
      </c>
      <c r="E10" s="215">
        <v>72.819999999999993</v>
      </c>
      <c r="F10" s="163"/>
      <c r="G10" s="201">
        <v>9</v>
      </c>
      <c r="H10" s="201">
        <v>324</v>
      </c>
      <c r="I10" s="201">
        <v>1</v>
      </c>
      <c r="J10" s="201">
        <v>262.14</v>
      </c>
      <c r="K10" s="201">
        <v>0</v>
      </c>
      <c r="L10" s="201">
        <v>0</v>
      </c>
      <c r="M10" s="201">
        <f t="shared" si="0"/>
        <v>10</v>
      </c>
      <c r="N10" s="201">
        <f t="shared" si="1"/>
        <v>586.14</v>
      </c>
      <c r="O10" s="163"/>
      <c r="P10" s="164">
        <v>0</v>
      </c>
      <c r="Q10" s="164">
        <v>0</v>
      </c>
      <c r="R10" s="198"/>
      <c r="S10" s="297"/>
      <c r="T10" s="297"/>
      <c r="U10" s="163"/>
      <c r="V10" s="200">
        <f t="shared" si="4"/>
        <v>35</v>
      </c>
      <c r="W10" s="200">
        <f t="shared" si="5"/>
        <v>658.96</v>
      </c>
      <c r="X10" s="166"/>
      <c r="Y10" s="501">
        <v>35</v>
      </c>
      <c r="Z10" s="501">
        <v>658.96</v>
      </c>
      <c r="AA10" s="165"/>
      <c r="AB10" s="480">
        <f t="shared" si="2"/>
        <v>0</v>
      </c>
      <c r="AC10" s="482">
        <f t="shared" si="3"/>
        <v>0</v>
      </c>
    </row>
    <row r="11" spans="1:32" s="7" customFormat="1" ht="14.4" x14ac:dyDescent="0.3">
      <c r="A11" s="127"/>
      <c r="B11" s="180">
        <v>2003</v>
      </c>
      <c r="C11" s="181"/>
      <c r="D11" s="182">
        <v>62</v>
      </c>
      <c r="E11" s="216">
        <v>346.84199999999998</v>
      </c>
      <c r="F11" s="181"/>
      <c r="G11" s="201">
        <v>16</v>
      </c>
      <c r="H11" s="201">
        <v>193.1</v>
      </c>
      <c r="I11" s="201">
        <v>1</v>
      </c>
      <c r="J11" s="201">
        <v>479.8</v>
      </c>
      <c r="K11" s="201">
        <v>0</v>
      </c>
      <c r="L11" s="201">
        <v>0</v>
      </c>
      <c r="M11" s="201">
        <f t="shared" si="0"/>
        <v>17</v>
      </c>
      <c r="N11" s="201">
        <f t="shared" si="1"/>
        <v>672.9</v>
      </c>
      <c r="O11" s="163"/>
      <c r="P11" s="164">
        <v>0</v>
      </c>
      <c r="Q11" s="164">
        <v>0</v>
      </c>
      <c r="R11" s="198"/>
      <c r="S11" s="297"/>
      <c r="T11" s="297"/>
      <c r="U11" s="163"/>
      <c r="V11" s="200">
        <f t="shared" si="4"/>
        <v>79</v>
      </c>
      <c r="W11" s="200">
        <f t="shared" si="5"/>
        <v>1019.742</v>
      </c>
      <c r="X11" s="166"/>
      <c r="Y11" s="501">
        <v>79</v>
      </c>
      <c r="Z11" s="501">
        <v>1019.742</v>
      </c>
      <c r="AA11" s="165"/>
      <c r="AB11" s="480">
        <f t="shared" si="2"/>
        <v>0</v>
      </c>
      <c r="AC11" s="482">
        <f t="shared" si="3"/>
        <v>0</v>
      </c>
    </row>
    <row r="12" spans="1:32" s="7" customFormat="1" ht="14.4" x14ac:dyDescent="0.3">
      <c r="A12" s="127"/>
      <c r="B12" s="162">
        <v>2004</v>
      </c>
      <c r="C12" s="163"/>
      <c r="D12" s="164">
        <v>249</v>
      </c>
      <c r="E12" s="215">
        <v>1504.8579999999999</v>
      </c>
      <c r="F12" s="163"/>
      <c r="G12" s="201">
        <v>42</v>
      </c>
      <c r="H12" s="201">
        <v>382.00599999999997</v>
      </c>
      <c r="I12" s="201">
        <v>2</v>
      </c>
      <c r="J12" s="201">
        <v>623.38499999999999</v>
      </c>
      <c r="K12" s="201">
        <v>0</v>
      </c>
      <c r="L12" s="201">
        <v>0</v>
      </c>
      <c r="M12" s="201">
        <f t="shared" si="0"/>
        <v>44</v>
      </c>
      <c r="N12" s="201">
        <f t="shared" si="1"/>
        <v>1005.391</v>
      </c>
      <c r="O12" s="163"/>
      <c r="P12" s="164">
        <v>0</v>
      </c>
      <c r="Q12" s="164">
        <v>0</v>
      </c>
      <c r="R12" s="198"/>
      <c r="S12" s="297"/>
      <c r="T12" s="297"/>
      <c r="U12" s="163"/>
      <c r="V12" s="200">
        <f t="shared" si="4"/>
        <v>293</v>
      </c>
      <c r="W12" s="200">
        <f t="shared" si="5"/>
        <v>2510.2489999999998</v>
      </c>
      <c r="X12" s="166"/>
      <c r="Y12" s="501">
        <v>293</v>
      </c>
      <c r="Z12" s="501">
        <v>2510.2489999999998</v>
      </c>
      <c r="AA12" s="165"/>
      <c r="AB12" s="480">
        <f t="shared" si="2"/>
        <v>0</v>
      </c>
      <c r="AC12" s="482">
        <f t="shared" si="3"/>
        <v>0</v>
      </c>
    </row>
    <row r="13" spans="1:32" s="183" customFormat="1" ht="14.4" x14ac:dyDescent="0.3">
      <c r="A13" s="179"/>
      <c r="B13" s="180">
        <v>2005</v>
      </c>
      <c r="C13" s="181"/>
      <c r="D13" s="201">
        <v>620</v>
      </c>
      <c r="E13" s="216">
        <v>4585.8689999999997</v>
      </c>
      <c r="F13" s="181"/>
      <c r="G13" s="201">
        <v>76</v>
      </c>
      <c r="H13" s="201">
        <v>1017.2430000000001</v>
      </c>
      <c r="I13" s="201">
        <v>16</v>
      </c>
      <c r="J13" s="201">
        <v>3923.08</v>
      </c>
      <c r="K13" s="201">
        <v>0</v>
      </c>
      <c r="L13" s="201">
        <v>0</v>
      </c>
      <c r="M13" s="201">
        <f t="shared" si="0"/>
        <v>92</v>
      </c>
      <c r="N13" s="201">
        <f t="shared" si="1"/>
        <v>4940.3230000000003</v>
      </c>
      <c r="O13" s="181"/>
      <c r="P13" s="201">
        <v>0</v>
      </c>
      <c r="Q13" s="201">
        <v>0</v>
      </c>
      <c r="R13" s="181"/>
      <c r="S13" s="297"/>
      <c r="T13" s="297"/>
      <c r="U13" s="181"/>
      <c r="V13" s="200">
        <f t="shared" si="4"/>
        <v>712</v>
      </c>
      <c r="W13" s="200">
        <f t="shared" si="5"/>
        <v>9526.1919999999991</v>
      </c>
      <c r="X13" s="499"/>
      <c r="Y13" s="501">
        <v>715</v>
      </c>
      <c r="Z13" s="501">
        <v>9545.4639999999999</v>
      </c>
      <c r="AA13" s="42"/>
      <c r="AB13" s="483">
        <f t="shared" si="2"/>
        <v>-3</v>
      </c>
      <c r="AC13" s="484">
        <f t="shared" si="3"/>
        <v>-19.272000000000844</v>
      </c>
    </row>
    <row r="14" spans="1:32" s="7" customFormat="1" ht="14.4" x14ac:dyDescent="0.3">
      <c r="A14" s="127"/>
      <c r="B14" s="180">
        <v>2006</v>
      </c>
      <c r="C14" s="181"/>
      <c r="D14" s="201">
        <v>736</v>
      </c>
      <c r="E14" s="216">
        <v>5255.107</v>
      </c>
      <c r="F14" s="181"/>
      <c r="G14" s="201">
        <v>105</v>
      </c>
      <c r="H14" s="201">
        <v>1881.529</v>
      </c>
      <c r="I14" s="201">
        <v>36</v>
      </c>
      <c r="J14" s="201">
        <v>11097.32</v>
      </c>
      <c r="K14" s="201">
        <v>0</v>
      </c>
      <c r="L14" s="201">
        <v>0</v>
      </c>
      <c r="M14" s="201">
        <f t="shared" si="0"/>
        <v>141</v>
      </c>
      <c r="N14" s="201">
        <f t="shared" si="1"/>
        <v>12978.849</v>
      </c>
      <c r="O14" s="181"/>
      <c r="P14" s="201">
        <v>0</v>
      </c>
      <c r="Q14" s="201">
        <v>0</v>
      </c>
      <c r="R14" s="181"/>
      <c r="S14" s="297"/>
      <c r="T14" s="297"/>
      <c r="U14" s="163"/>
      <c r="V14" s="200">
        <f t="shared" si="4"/>
        <v>877</v>
      </c>
      <c r="W14" s="200">
        <f t="shared" si="5"/>
        <v>18233.955999999998</v>
      </c>
      <c r="X14" s="166"/>
      <c r="Y14" s="501">
        <v>878</v>
      </c>
      <c r="Z14" s="501">
        <v>18239.731</v>
      </c>
      <c r="AA14" s="165"/>
      <c r="AB14" s="480">
        <f t="shared" si="2"/>
        <v>-1</v>
      </c>
      <c r="AC14" s="482">
        <f t="shared" si="3"/>
        <v>-5.7750000000014552</v>
      </c>
    </row>
    <row r="15" spans="1:32" s="7" customFormat="1" ht="14.4" x14ac:dyDescent="0.3">
      <c r="A15" s="127"/>
      <c r="B15" s="162">
        <v>2007</v>
      </c>
      <c r="C15" s="163"/>
      <c r="D15" s="164">
        <v>521</v>
      </c>
      <c r="E15" s="215">
        <v>3779.1109999999999</v>
      </c>
      <c r="F15" s="163"/>
      <c r="G15" s="201">
        <v>93</v>
      </c>
      <c r="H15" s="201">
        <v>2103.4859999999999</v>
      </c>
      <c r="I15" s="201">
        <v>26</v>
      </c>
      <c r="J15" s="201">
        <v>8352.9079999999994</v>
      </c>
      <c r="K15" s="201">
        <v>0</v>
      </c>
      <c r="L15" s="201">
        <v>0</v>
      </c>
      <c r="M15" s="201">
        <f t="shared" si="0"/>
        <v>119</v>
      </c>
      <c r="N15" s="201">
        <f t="shared" si="1"/>
        <v>10456.394</v>
      </c>
      <c r="O15" s="163"/>
      <c r="P15" s="164">
        <v>0</v>
      </c>
      <c r="Q15" s="164">
        <v>0</v>
      </c>
      <c r="R15" s="198"/>
      <c r="S15" s="297"/>
      <c r="T15" s="297"/>
      <c r="U15" s="163"/>
      <c r="V15" s="200">
        <f t="shared" si="4"/>
        <v>640</v>
      </c>
      <c r="W15" s="200">
        <f t="shared" si="5"/>
        <v>14235.505000000001</v>
      </c>
      <c r="X15" s="166"/>
      <c r="Y15" s="501">
        <v>641</v>
      </c>
      <c r="Z15" s="501">
        <v>14243.865</v>
      </c>
      <c r="AA15" s="165"/>
      <c r="AB15" s="480">
        <f t="shared" si="2"/>
        <v>-1</v>
      </c>
      <c r="AC15" s="482">
        <f t="shared" si="3"/>
        <v>-8.3599999999987631</v>
      </c>
    </row>
    <row r="16" spans="1:32" s="7" customFormat="1" ht="14.4" x14ac:dyDescent="0.3">
      <c r="A16" s="127"/>
      <c r="B16" s="162">
        <v>2008</v>
      </c>
      <c r="C16" s="163"/>
      <c r="D16" s="164">
        <v>653</v>
      </c>
      <c r="E16" s="215">
        <v>4937.9650000000001</v>
      </c>
      <c r="F16" s="163"/>
      <c r="G16" s="201">
        <v>170</v>
      </c>
      <c r="H16" s="201">
        <v>3874.1970000000001</v>
      </c>
      <c r="I16" s="201">
        <v>44</v>
      </c>
      <c r="J16" s="201">
        <v>13247.054</v>
      </c>
      <c r="K16" s="201">
        <v>4</v>
      </c>
      <c r="L16" s="201">
        <v>6134.26</v>
      </c>
      <c r="M16" s="201">
        <f t="shared" si="0"/>
        <v>218</v>
      </c>
      <c r="N16" s="201">
        <f t="shared" si="1"/>
        <v>23255.510999999999</v>
      </c>
      <c r="O16" s="163"/>
      <c r="P16" s="164">
        <v>0</v>
      </c>
      <c r="Q16" s="164">
        <v>0</v>
      </c>
      <c r="R16" s="198"/>
      <c r="S16" s="297"/>
      <c r="T16" s="297"/>
      <c r="U16" s="163"/>
      <c r="V16" s="200">
        <f t="shared" si="4"/>
        <v>871</v>
      </c>
      <c r="W16" s="200">
        <f t="shared" si="5"/>
        <v>28193.475999999999</v>
      </c>
      <c r="X16" s="166"/>
      <c r="Y16" s="501">
        <v>871</v>
      </c>
      <c r="Z16" s="501">
        <v>28193.475999999999</v>
      </c>
      <c r="AA16" s="165"/>
      <c r="AB16" s="480">
        <f t="shared" si="2"/>
        <v>0</v>
      </c>
      <c r="AC16" s="482">
        <f t="shared" si="3"/>
        <v>0</v>
      </c>
    </row>
    <row r="17" spans="1:29" s="183" customFormat="1" ht="14.4" x14ac:dyDescent="0.3">
      <c r="A17" s="179"/>
      <c r="B17" s="180">
        <v>2009</v>
      </c>
      <c r="C17" s="181"/>
      <c r="D17" s="182">
        <v>1056</v>
      </c>
      <c r="E17" s="216">
        <v>7999.6540000000005</v>
      </c>
      <c r="F17" s="181"/>
      <c r="G17" s="201">
        <v>242</v>
      </c>
      <c r="H17" s="201">
        <v>6797.9930000000004</v>
      </c>
      <c r="I17" s="201">
        <v>88</v>
      </c>
      <c r="J17" s="201">
        <v>24235.758000000002</v>
      </c>
      <c r="K17" s="201">
        <v>8</v>
      </c>
      <c r="L17" s="201">
        <v>14085.91</v>
      </c>
      <c r="M17" s="201">
        <f t="shared" si="0"/>
        <v>338</v>
      </c>
      <c r="N17" s="201">
        <f t="shared" si="1"/>
        <v>45119.661000000007</v>
      </c>
      <c r="O17" s="181"/>
      <c r="P17" s="182">
        <v>5</v>
      </c>
      <c r="Q17" s="182">
        <v>3370.56</v>
      </c>
      <c r="R17" s="181"/>
      <c r="S17" s="297"/>
      <c r="T17" s="297"/>
      <c r="U17" s="181"/>
      <c r="V17" s="200">
        <f t="shared" si="4"/>
        <v>1399</v>
      </c>
      <c r="W17" s="200">
        <f t="shared" si="5"/>
        <v>56489.875000000007</v>
      </c>
      <c r="X17" s="499"/>
      <c r="Y17" s="501">
        <v>1399</v>
      </c>
      <c r="Z17" s="501">
        <v>56489.875000000007</v>
      </c>
      <c r="AA17" s="42"/>
      <c r="AB17" s="483">
        <f t="shared" si="2"/>
        <v>0</v>
      </c>
      <c r="AC17" s="484">
        <f t="shared" si="3"/>
        <v>0</v>
      </c>
    </row>
    <row r="18" spans="1:29" s="7" customFormat="1" ht="14.4" x14ac:dyDescent="0.3">
      <c r="A18" s="127"/>
      <c r="B18" s="162">
        <v>2010</v>
      </c>
      <c r="C18" s="163"/>
      <c r="D18" s="164">
        <v>2128</v>
      </c>
      <c r="E18" s="215">
        <v>16435.749</v>
      </c>
      <c r="F18" s="163"/>
      <c r="G18" s="201">
        <v>378</v>
      </c>
      <c r="H18" s="201">
        <v>12677.005999999999</v>
      </c>
      <c r="I18" s="201">
        <v>154</v>
      </c>
      <c r="J18" s="201">
        <v>45624.902000000002</v>
      </c>
      <c r="K18" s="201">
        <v>12</v>
      </c>
      <c r="L18" s="201">
        <v>20986.6</v>
      </c>
      <c r="M18" s="201">
        <f t="shared" si="0"/>
        <v>544</v>
      </c>
      <c r="N18" s="201">
        <f t="shared" si="1"/>
        <v>79288.508000000002</v>
      </c>
      <c r="O18" s="163"/>
      <c r="P18" s="164">
        <v>19</v>
      </c>
      <c r="Q18" s="164">
        <v>25187.34</v>
      </c>
      <c r="R18" s="198"/>
      <c r="S18" s="297"/>
      <c r="T18" s="297"/>
      <c r="U18" s="163"/>
      <c r="V18" s="200">
        <f t="shared" si="4"/>
        <v>2691</v>
      </c>
      <c r="W18" s="200">
        <f t="shared" si="5"/>
        <v>120911.59699999999</v>
      </c>
      <c r="X18" s="166"/>
      <c r="Y18" s="501">
        <v>2692</v>
      </c>
      <c r="Z18" s="501">
        <v>120915.79699999999</v>
      </c>
      <c r="AA18" s="165"/>
      <c r="AB18" s="480">
        <f t="shared" si="2"/>
        <v>-1</v>
      </c>
      <c r="AC18" s="482">
        <f t="shared" si="3"/>
        <v>-4.1999999999970896</v>
      </c>
    </row>
    <row r="19" spans="1:29" s="7" customFormat="1" ht="14.4" x14ac:dyDescent="0.3">
      <c r="A19" s="127"/>
      <c r="B19" s="180">
        <v>2011</v>
      </c>
      <c r="C19" s="181"/>
      <c r="D19" s="201">
        <v>5092</v>
      </c>
      <c r="E19" s="216">
        <v>40487.29</v>
      </c>
      <c r="F19" s="181"/>
      <c r="G19" s="201">
        <v>826</v>
      </c>
      <c r="H19" s="201">
        <v>26579.010999999999</v>
      </c>
      <c r="I19" s="201">
        <v>442</v>
      </c>
      <c r="J19" s="201">
        <v>135561.99</v>
      </c>
      <c r="K19" s="201">
        <v>50</v>
      </c>
      <c r="L19" s="201">
        <v>106495.59299999999</v>
      </c>
      <c r="M19" s="201">
        <f t="shared" si="0"/>
        <v>1318</v>
      </c>
      <c r="N19" s="201">
        <f t="shared" si="1"/>
        <v>268636.59399999998</v>
      </c>
      <c r="O19" s="181"/>
      <c r="P19" s="201">
        <v>51</v>
      </c>
      <c r="Q19" s="201">
        <v>137618.951</v>
      </c>
      <c r="R19" s="181"/>
      <c r="S19" s="297"/>
      <c r="T19" s="297"/>
      <c r="U19" s="181"/>
      <c r="V19" s="200">
        <f t="shared" si="4"/>
        <v>6461</v>
      </c>
      <c r="W19" s="200">
        <f t="shared" si="5"/>
        <v>446742.83499999996</v>
      </c>
      <c r="X19" s="499"/>
      <c r="Y19" s="501">
        <v>6461</v>
      </c>
      <c r="Z19" s="501">
        <v>446742.83499999996</v>
      </c>
      <c r="AA19" s="42"/>
      <c r="AB19" s="483">
        <f t="shared" si="2"/>
        <v>0</v>
      </c>
      <c r="AC19" s="484">
        <f t="shared" si="3"/>
        <v>0</v>
      </c>
    </row>
    <row r="20" spans="1:29" s="7" customFormat="1" ht="14.4" x14ac:dyDescent="0.3">
      <c r="A20" s="127">
        <v>41640</v>
      </c>
      <c r="B20" s="162">
        <v>2012</v>
      </c>
      <c r="C20" s="163"/>
      <c r="D20" s="199">
        <v>5286</v>
      </c>
      <c r="E20" s="215">
        <v>42073.536</v>
      </c>
      <c r="F20" s="198"/>
      <c r="G20" s="201">
        <v>639</v>
      </c>
      <c r="H20" s="201">
        <v>22885.776999999998</v>
      </c>
      <c r="I20" s="201">
        <v>425</v>
      </c>
      <c r="J20" s="201">
        <v>123615.47199999999</v>
      </c>
      <c r="K20" s="201">
        <v>47</v>
      </c>
      <c r="L20" s="201">
        <v>87882.441000000006</v>
      </c>
      <c r="M20" s="201">
        <f t="shared" si="0"/>
        <v>1111</v>
      </c>
      <c r="N20" s="201">
        <f t="shared" si="1"/>
        <v>234383.69</v>
      </c>
      <c r="O20" s="198"/>
      <c r="P20" s="199">
        <v>23</v>
      </c>
      <c r="Q20" s="199">
        <v>56793.803999999996</v>
      </c>
      <c r="R20" s="198"/>
      <c r="S20" s="297"/>
      <c r="T20" s="297"/>
      <c r="U20" s="163"/>
      <c r="V20" s="200">
        <f t="shared" si="4"/>
        <v>6420</v>
      </c>
      <c r="W20" s="200">
        <f t="shared" si="5"/>
        <v>333251.03000000003</v>
      </c>
      <c r="X20" s="166"/>
      <c r="Y20" s="501">
        <v>6420</v>
      </c>
      <c r="Z20" s="501">
        <v>333251.03000000003</v>
      </c>
      <c r="AA20" s="165"/>
      <c r="AB20" s="480">
        <f t="shared" si="2"/>
        <v>0</v>
      </c>
      <c r="AC20" s="482">
        <f t="shared" si="3"/>
        <v>0</v>
      </c>
    </row>
    <row r="21" spans="1:29" s="21" customFormat="1" ht="14.4" x14ac:dyDescent="0.3">
      <c r="A21" s="126"/>
      <c r="B21" s="162">
        <v>2013</v>
      </c>
      <c r="C21" s="163"/>
      <c r="D21" s="199">
        <v>5946</v>
      </c>
      <c r="E21" s="215">
        <v>46545.186000000002</v>
      </c>
      <c r="F21" s="198"/>
      <c r="G21" s="201">
        <v>281</v>
      </c>
      <c r="H21" s="201">
        <v>11453.664000000001</v>
      </c>
      <c r="I21" s="201">
        <v>233</v>
      </c>
      <c r="J21" s="201">
        <v>74992.531000000003</v>
      </c>
      <c r="K21" s="201">
        <v>26</v>
      </c>
      <c r="L21" s="201">
        <v>64412.160000000003</v>
      </c>
      <c r="M21" s="201">
        <f t="shared" si="0"/>
        <v>540</v>
      </c>
      <c r="N21" s="201">
        <f t="shared" si="1"/>
        <v>150858.35500000001</v>
      </c>
      <c r="O21" s="198"/>
      <c r="P21" s="199">
        <v>18</v>
      </c>
      <c r="Q21" s="199">
        <v>23162.1</v>
      </c>
      <c r="R21" s="198"/>
      <c r="S21" s="297"/>
      <c r="T21" s="297"/>
      <c r="U21" s="163"/>
      <c r="V21" s="200">
        <f t="shared" si="4"/>
        <v>6504</v>
      </c>
      <c r="W21" s="200">
        <f t="shared" si="5"/>
        <v>220565.64100000003</v>
      </c>
      <c r="X21" s="166"/>
      <c r="Y21" s="501">
        <v>6504</v>
      </c>
      <c r="Z21" s="501">
        <v>220565.64100000003</v>
      </c>
      <c r="AA21" s="166"/>
      <c r="AB21" s="480">
        <f t="shared" si="2"/>
        <v>0</v>
      </c>
      <c r="AC21" s="482">
        <f t="shared" si="3"/>
        <v>0</v>
      </c>
    </row>
    <row r="22" spans="1:29" s="21" customFormat="1" ht="14.4" x14ac:dyDescent="0.3">
      <c r="A22" s="126"/>
      <c r="B22" s="162">
        <v>2014</v>
      </c>
      <c r="C22" s="163"/>
      <c r="D22" s="199">
        <v>6825</v>
      </c>
      <c r="E22" s="215">
        <v>54731.644</v>
      </c>
      <c r="F22" s="198"/>
      <c r="G22" s="201">
        <v>117</v>
      </c>
      <c r="H22" s="201">
        <v>4343.174</v>
      </c>
      <c r="I22" s="201">
        <v>104</v>
      </c>
      <c r="J22" s="201">
        <v>36123.718000000001</v>
      </c>
      <c r="K22" s="201">
        <v>10</v>
      </c>
      <c r="L22" s="201">
        <v>45163.02</v>
      </c>
      <c r="M22" s="201">
        <f t="shared" si="0"/>
        <v>231</v>
      </c>
      <c r="N22" s="201">
        <f t="shared" si="1"/>
        <v>85629.911999999997</v>
      </c>
      <c r="O22" s="198"/>
      <c r="P22" s="199">
        <v>8</v>
      </c>
      <c r="Q22" s="199">
        <v>63370.64</v>
      </c>
      <c r="R22" s="198"/>
      <c r="S22" s="297"/>
      <c r="T22" s="297"/>
      <c r="U22" s="163"/>
      <c r="V22" s="200">
        <f t="shared" si="4"/>
        <v>7064</v>
      </c>
      <c r="W22" s="200">
        <f t="shared" si="5"/>
        <v>203732.196</v>
      </c>
      <c r="X22" s="166"/>
      <c r="Y22" s="501">
        <v>7064</v>
      </c>
      <c r="Z22" s="501">
        <v>203732.196</v>
      </c>
      <c r="AA22" s="166"/>
      <c r="AB22" s="480">
        <f t="shared" si="2"/>
        <v>0</v>
      </c>
      <c r="AC22" s="482">
        <f t="shared" si="3"/>
        <v>0</v>
      </c>
    </row>
    <row r="23" spans="1:29" s="366" customFormat="1" ht="14.4" x14ac:dyDescent="0.3">
      <c r="A23" s="363">
        <v>42005</v>
      </c>
      <c r="B23" s="364">
        <v>2015</v>
      </c>
      <c r="C23" s="362"/>
      <c r="D23" s="367">
        <v>12886</v>
      </c>
      <c r="E23" s="368">
        <v>101916.82</v>
      </c>
      <c r="F23" s="362"/>
      <c r="G23" s="203">
        <v>110</v>
      </c>
      <c r="H23" s="368">
        <v>3689.21</v>
      </c>
      <c r="I23" s="203">
        <v>86</v>
      </c>
      <c r="J23" s="368">
        <v>27254.1</v>
      </c>
      <c r="K23" s="203">
        <v>7</v>
      </c>
      <c r="L23" s="368">
        <v>21629.63</v>
      </c>
      <c r="M23" s="365">
        <f t="shared" si="0"/>
        <v>203</v>
      </c>
      <c r="N23" s="365">
        <f t="shared" si="1"/>
        <v>52572.94</v>
      </c>
      <c r="O23" s="362"/>
      <c r="P23" s="203">
        <v>8</v>
      </c>
      <c r="Q23" s="368">
        <v>41683.64</v>
      </c>
      <c r="R23" s="362"/>
      <c r="S23" s="297"/>
      <c r="T23" s="297"/>
      <c r="U23" s="362"/>
      <c r="V23" s="200">
        <f t="shared" si="4"/>
        <v>13097</v>
      </c>
      <c r="W23" s="200">
        <f t="shared" si="5"/>
        <v>196173.40000000002</v>
      </c>
      <c r="X23" s="499"/>
      <c r="Y23" s="501">
        <v>13097</v>
      </c>
      <c r="Z23" s="501">
        <v>196173.40000000002</v>
      </c>
      <c r="AA23" s="42"/>
      <c r="AB23" s="483">
        <f t="shared" si="2"/>
        <v>0</v>
      </c>
      <c r="AC23" s="484">
        <f t="shared" si="3"/>
        <v>0</v>
      </c>
    </row>
    <row r="24" spans="1:29" s="7" customFormat="1" ht="14.4" x14ac:dyDescent="0.3">
      <c r="A24" s="127">
        <v>42370</v>
      </c>
      <c r="B24" s="180">
        <v>2016</v>
      </c>
      <c r="C24" s="172"/>
      <c r="D24" s="197">
        <v>21909</v>
      </c>
      <c r="E24" s="217">
        <v>180251.76</v>
      </c>
      <c r="F24" s="172"/>
      <c r="G24" s="203">
        <v>211</v>
      </c>
      <c r="H24" s="202">
        <v>6519.27</v>
      </c>
      <c r="I24" s="203">
        <v>123</v>
      </c>
      <c r="J24" s="202">
        <v>42752.5</v>
      </c>
      <c r="K24" s="203">
        <v>18</v>
      </c>
      <c r="L24" s="202">
        <v>42479.69</v>
      </c>
      <c r="M24" s="201">
        <f t="shared" si="0"/>
        <v>352</v>
      </c>
      <c r="N24" s="201">
        <f t="shared" si="1"/>
        <v>91751.46</v>
      </c>
      <c r="O24" s="172"/>
      <c r="P24" s="203">
        <v>22</v>
      </c>
      <c r="Q24" s="202">
        <v>136223.31</v>
      </c>
      <c r="R24" s="172"/>
      <c r="S24" s="297"/>
      <c r="T24" s="297"/>
      <c r="U24" s="172"/>
      <c r="V24" s="200">
        <f t="shared" si="4"/>
        <v>22283</v>
      </c>
      <c r="W24" s="200">
        <f t="shared" si="5"/>
        <v>408226.53</v>
      </c>
      <c r="X24" s="166"/>
      <c r="Y24" s="501">
        <v>22283</v>
      </c>
      <c r="Z24" s="501">
        <v>408226.53</v>
      </c>
      <c r="AA24" s="165"/>
      <c r="AB24" s="480">
        <f t="shared" si="2"/>
        <v>0</v>
      </c>
      <c r="AC24" s="482">
        <f t="shared" si="3"/>
        <v>0</v>
      </c>
    </row>
    <row r="25" spans="1:29" s="7" customFormat="1" ht="14.4" x14ac:dyDescent="0.3">
      <c r="A25" s="127">
        <v>42736</v>
      </c>
      <c r="B25" s="162">
        <v>2017</v>
      </c>
      <c r="C25" s="172"/>
      <c r="D25" s="197">
        <v>18560</v>
      </c>
      <c r="E25" s="217">
        <v>158934.23499999999</v>
      </c>
      <c r="F25" s="172"/>
      <c r="G25" s="203">
        <v>282</v>
      </c>
      <c r="H25" s="202">
        <v>9749.65</v>
      </c>
      <c r="I25" s="203">
        <v>174</v>
      </c>
      <c r="J25" s="202">
        <v>65123.59</v>
      </c>
      <c r="K25" s="203">
        <v>22</v>
      </c>
      <c r="L25" s="202">
        <v>57718.49</v>
      </c>
      <c r="M25" s="201">
        <f t="shared" si="0"/>
        <v>478</v>
      </c>
      <c r="N25" s="201">
        <f t="shared" si="1"/>
        <v>132591.72999999998</v>
      </c>
      <c r="O25" s="172"/>
      <c r="P25" s="203">
        <v>8</v>
      </c>
      <c r="Q25" s="202">
        <v>60129.63</v>
      </c>
      <c r="R25" s="172"/>
      <c r="S25" s="297"/>
      <c r="T25" s="297"/>
      <c r="U25" s="172"/>
      <c r="V25" s="200">
        <f t="shared" si="4"/>
        <v>19046</v>
      </c>
      <c r="W25" s="200">
        <f t="shared" si="5"/>
        <v>351655.59499999997</v>
      </c>
      <c r="X25" s="166"/>
      <c r="Y25" s="501">
        <v>19046</v>
      </c>
      <c r="Z25" s="501">
        <v>351655.59499999997</v>
      </c>
      <c r="AA25" s="165"/>
      <c r="AB25" s="480">
        <f t="shared" si="2"/>
        <v>0</v>
      </c>
      <c r="AC25" s="482">
        <f t="shared" si="3"/>
        <v>0</v>
      </c>
    </row>
    <row r="26" spans="1:29" s="7" customFormat="1" ht="14.4" x14ac:dyDescent="0.3">
      <c r="A26" s="127">
        <v>42736</v>
      </c>
      <c r="B26" s="162">
        <v>2018</v>
      </c>
      <c r="C26" s="172"/>
      <c r="D26" s="197">
        <v>17184</v>
      </c>
      <c r="E26" s="217">
        <v>149474.98000000001</v>
      </c>
      <c r="F26" s="172"/>
      <c r="G26" s="203">
        <v>329</v>
      </c>
      <c r="H26" s="202">
        <v>10830.27</v>
      </c>
      <c r="I26" s="203">
        <v>203</v>
      </c>
      <c r="J26" s="202">
        <v>70258.75</v>
      </c>
      <c r="K26" s="203">
        <v>26</v>
      </c>
      <c r="L26" s="202">
        <v>56308.67</v>
      </c>
      <c r="M26" s="201">
        <f t="shared" si="0"/>
        <v>558</v>
      </c>
      <c r="N26" s="201">
        <f t="shared" si="1"/>
        <v>137397.69</v>
      </c>
      <c r="O26" s="172"/>
      <c r="P26" s="203">
        <v>4</v>
      </c>
      <c r="Q26" s="202">
        <v>43687.12</v>
      </c>
      <c r="R26" s="172"/>
      <c r="S26" s="297"/>
      <c r="T26" s="297"/>
      <c r="U26" s="172"/>
      <c r="V26" s="200">
        <f t="shared" si="4"/>
        <v>17746</v>
      </c>
      <c r="W26" s="200">
        <f t="shared" si="5"/>
        <v>330559.79000000004</v>
      </c>
      <c r="X26" s="166"/>
      <c r="Y26" s="501">
        <v>17746</v>
      </c>
      <c r="Z26" s="501">
        <v>330559.79000000004</v>
      </c>
      <c r="AA26" s="165"/>
      <c r="AB26" s="480">
        <f t="shared" ref="AB26:AC28" si="6">V26-Y26</f>
        <v>0</v>
      </c>
      <c r="AC26" s="482">
        <f t="shared" si="6"/>
        <v>0</v>
      </c>
    </row>
    <row r="27" spans="1:29" s="7" customFormat="1" ht="14.4" x14ac:dyDescent="0.3">
      <c r="A27" s="127">
        <v>42736</v>
      </c>
      <c r="B27" s="364">
        <v>2019</v>
      </c>
      <c r="C27" s="362"/>
      <c r="D27" s="367">
        <v>15864</v>
      </c>
      <c r="E27" s="368">
        <v>144162.88</v>
      </c>
      <c r="F27" s="172"/>
      <c r="G27" s="203">
        <v>332</v>
      </c>
      <c r="H27" s="217">
        <v>11123.16</v>
      </c>
      <c r="I27" s="203">
        <v>212</v>
      </c>
      <c r="J27" s="217">
        <v>79444.31</v>
      </c>
      <c r="K27" s="203">
        <v>40</v>
      </c>
      <c r="L27" s="217">
        <v>137163.85</v>
      </c>
      <c r="M27" s="201">
        <f t="shared" ref="M27:N29" si="7">SUM(G27+I27+K27)</f>
        <v>584</v>
      </c>
      <c r="N27" s="201">
        <f t="shared" si="7"/>
        <v>227731.32</v>
      </c>
      <c r="O27" s="172"/>
      <c r="P27" s="203">
        <v>7</v>
      </c>
      <c r="Q27" s="217">
        <v>77950.13</v>
      </c>
      <c r="R27" s="172"/>
      <c r="S27" s="297"/>
      <c r="T27" s="297"/>
      <c r="U27" s="172"/>
      <c r="V27" s="200">
        <f t="shared" si="4"/>
        <v>16455</v>
      </c>
      <c r="W27" s="200">
        <f t="shared" si="5"/>
        <v>449844.33</v>
      </c>
      <c r="X27" s="166"/>
      <c r="Y27" s="501">
        <v>16455</v>
      </c>
      <c r="Z27" s="501">
        <v>449844.33</v>
      </c>
      <c r="AA27" s="165"/>
      <c r="AB27" s="480">
        <f t="shared" si="6"/>
        <v>0</v>
      </c>
      <c r="AC27" s="482">
        <f t="shared" si="6"/>
        <v>0</v>
      </c>
    </row>
    <row r="28" spans="1:29" s="7" customFormat="1" ht="14.4" x14ac:dyDescent="0.3">
      <c r="A28" s="127">
        <v>42736</v>
      </c>
      <c r="B28" s="162">
        <v>2020</v>
      </c>
      <c r="C28" s="172"/>
      <c r="D28" s="197">
        <v>6482</v>
      </c>
      <c r="E28" s="217">
        <v>59359.78</v>
      </c>
      <c r="F28" s="172"/>
      <c r="G28" s="203">
        <v>126</v>
      </c>
      <c r="H28" s="217">
        <v>3950.07</v>
      </c>
      <c r="I28" s="203">
        <v>57</v>
      </c>
      <c r="J28" s="217">
        <v>17747.099999999999</v>
      </c>
      <c r="K28" s="203">
        <v>5</v>
      </c>
      <c r="L28" s="217">
        <v>13813.63</v>
      </c>
      <c r="M28" s="201">
        <f t="shared" si="7"/>
        <v>188</v>
      </c>
      <c r="N28" s="201">
        <f t="shared" si="7"/>
        <v>35510.799999999996</v>
      </c>
      <c r="O28" s="172"/>
      <c r="P28" s="203">
        <v>6</v>
      </c>
      <c r="Q28" s="217">
        <v>45568.26</v>
      </c>
      <c r="R28" s="172"/>
      <c r="S28" s="297"/>
      <c r="T28" s="297"/>
      <c r="U28" s="172"/>
      <c r="V28" s="200">
        <f t="shared" si="4"/>
        <v>6676</v>
      </c>
      <c r="W28" s="200">
        <f t="shared" si="5"/>
        <v>140438.84</v>
      </c>
      <c r="X28" s="166"/>
      <c r="Y28" s="501">
        <v>6675</v>
      </c>
      <c r="Z28" s="501">
        <v>140430.06</v>
      </c>
      <c r="AA28" s="165"/>
      <c r="AB28" s="480">
        <f t="shared" si="6"/>
        <v>1</v>
      </c>
      <c r="AC28" s="482">
        <f t="shared" si="6"/>
        <v>8.7799999999988358</v>
      </c>
    </row>
    <row r="29" spans="1:29" s="7" customFormat="1" ht="14.4" x14ac:dyDescent="0.3">
      <c r="A29" s="127">
        <v>42736</v>
      </c>
      <c r="B29" s="162">
        <v>2021</v>
      </c>
      <c r="C29" s="362"/>
      <c r="D29" s="367">
        <v>9</v>
      </c>
      <c r="E29" s="368">
        <v>56.2</v>
      </c>
      <c r="F29" s="362"/>
      <c r="G29" s="203">
        <v>0</v>
      </c>
      <c r="H29" s="368">
        <v>0</v>
      </c>
      <c r="I29" s="203">
        <v>1</v>
      </c>
      <c r="J29" s="368">
        <v>192.76</v>
      </c>
      <c r="K29" s="203">
        <v>0</v>
      </c>
      <c r="L29" s="368">
        <v>0</v>
      </c>
      <c r="M29" s="365">
        <f t="shared" si="7"/>
        <v>1</v>
      </c>
      <c r="N29" s="365">
        <f t="shared" si="7"/>
        <v>192.76</v>
      </c>
      <c r="O29" s="362"/>
      <c r="P29" s="203">
        <v>0</v>
      </c>
      <c r="Q29" s="368">
        <v>0</v>
      </c>
      <c r="R29" s="362"/>
      <c r="S29" s="297"/>
      <c r="T29" s="297"/>
      <c r="U29" s="362"/>
      <c r="V29" s="200">
        <f t="shared" ref="V29" si="8">SUM(D29+M29+P29+S29)</f>
        <v>10</v>
      </c>
      <c r="W29" s="200">
        <f t="shared" ref="W29" si="9">SUM(E29+N29+Q29+T29)</f>
        <v>248.95999999999998</v>
      </c>
      <c r="X29" s="166"/>
      <c r="Y29" s="506">
        <v>9</v>
      </c>
      <c r="Z29" s="506">
        <v>237.57999999999998</v>
      </c>
      <c r="AA29" s="165"/>
      <c r="AB29" s="480">
        <f t="shared" ref="AB29" si="10">V29-Y29</f>
        <v>1</v>
      </c>
      <c r="AC29" s="482">
        <f t="shared" ref="AC29" si="11">W29-Z29</f>
        <v>11.379999999999995</v>
      </c>
    </row>
    <row r="30" spans="1:29" s="183" customFormat="1" ht="14.4" x14ac:dyDescent="0.25">
      <c r="A30" s="179"/>
      <c r="B30" s="247"/>
      <c r="C30" s="79"/>
      <c r="D30" s="79"/>
      <c r="E30" s="79"/>
      <c r="F30" s="79"/>
      <c r="G30" s="79"/>
      <c r="H30" s="79"/>
      <c r="I30" s="79"/>
      <c r="J30" s="79"/>
      <c r="K30" s="79"/>
      <c r="L30" s="79"/>
      <c r="M30" s="79"/>
      <c r="N30" s="79"/>
      <c r="O30" s="79"/>
      <c r="P30" s="79"/>
      <c r="Q30" s="79"/>
      <c r="R30" s="79"/>
      <c r="S30" s="79"/>
      <c r="T30" s="79"/>
      <c r="U30" s="79"/>
      <c r="V30" s="346"/>
      <c r="W30" s="346"/>
      <c r="X30" s="494"/>
      <c r="Y30" s="86"/>
      <c r="Z30" s="86"/>
      <c r="AA30" s="366"/>
      <c r="AB30" s="346"/>
      <c r="AC30" s="346"/>
    </row>
    <row r="31" spans="1:29" s="4" customFormat="1" ht="14.4" x14ac:dyDescent="0.3">
      <c r="A31" s="128"/>
      <c r="B31" s="508" t="s">
        <v>328</v>
      </c>
      <c r="C31" s="171"/>
      <c r="D31" s="507">
        <f>SUM(D8:D29)</f>
        <v>122099</v>
      </c>
      <c r="E31" s="507">
        <f>SUM(E8:E29)</f>
        <v>1022929.3859999999</v>
      </c>
      <c r="F31" s="171"/>
      <c r="G31" s="214">
        <f t="shared" ref="G31:L31" si="12">SUM(G8:G29)</f>
        <v>4386</v>
      </c>
      <c r="H31" s="214">
        <f t="shared" si="12"/>
        <v>140384.856</v>
      </c>
      <c r="I31" s="214">
        <f t="shared" si="12"/>
        <v>2428</v>
      </c>
      <c r="J31" s="214">
        <f t="shared" si="12"/>
        <v>780913.16799999995</v>
      </c>
      <c r="K31" s="214">
        <f t="shared" si="12"/>
        <v>275</v>
      </c>
      <c r="L31" s="214">
        <f t="shared" si="12"/>
        <v>674273.94400000002</v>
      </c>
      <c r="M31" s="507">
        <f>SUM(M8:M29)</f>
        <v>7089</v>
      </c>
      <c r="N31" s="507">
        <f>SUM(N8:N29)</f>
        <v>1595571.9679999999</v>
      </c>
      <c r="O31" s="171"/>
      <c r="P31" s="507">
        <f t="shared" ref="P31:Q31" si="13">SUM(P8:P29)</f>
        <v>179</v>
      </c>
      <c r="Q31" s="507">
        <f t="shared" si="13"/>
        <v>714745.48499999999</v>
      </c>
      <c r="R31" s="171"/>
      <c r="S31" s="298"/>
      <c r="T31" s="298"/>
      <c r="U31" s="171"/>
      <c r="V31" s="507">
        <f t="shared" ref="V31:W31" si="14">SUM(V8:V29)</f>
        <v>129367</v>
      </c>
      <c r="W31" s="507">
        <f t="shared" si="14"/>
        <v>3333246.8390000002</v>
      </c>
      <c r="X31" s="500"/>
      <c r="Y31" s="214">
        <f t="shared" ref="Y31:Z31" si="15">SUM(Y8:Y29)</f>
        <v>129371</v>
      </c>
      <c r="Z31" s="214">
        <f t="shared" si="15"/>
        <v>3333264.2860000003</v>
      </c>
      <c r="AA31" s="167"/>
      <c r="AB31" s="214">
        <f t="shared" ref="AB31:AC31" si="16">SUM(AB8:AB29)</f>
        <v>-4</v>
      </c>
      <c r="AC31" s="214">
        <f t="shared" si="16"/>
        <v>-17.446999999999321</v>
      </c>
    </row>
    <row r="32" spans="1:29" s="183" customFormat="1" x14ac:dyDescent="0.25">
      <c r="A32" s="179"/>
      <c r="B32" s="247"/>
      <c r="C32" s="79"/>
      <c r="D32" s="79"/>
      <c r="E32" s="391"/>
      <c r="F32" s="79"/>
      <c r="G32" s="391"/>
      <c r="H32" s="79"/>
      <c r="I32" s="79"/>
      <c r="J32" s="79"/>
      <c r="K32" s="79"/>
      <c r="L32" s="79"/>
      <c r="M32" s="79"/>
      <c r="N32" s="79"/>
      <c r="O32" s="79"/>
      <c r="P32" s="79"/>
      <c r="Q32" s="79"/>
      <c r="R32" s="79"/>
      <c r="S32" s="79"/>
      <c r="T32" s="79"/>
      <c r="U32" s="79"/>
      <c r="V32" s="346"/>
      <c r="W32" s="346"/>
      <c r="Y32" s="448"/>
      <c r="Z32" s="448"/>
      <c r="AA32" s="366"/>
      <c r="AB32" s="346"/>
      <c r="AC32" s="346"/>
    </row>
    <row r="33" spans="1:29" s="7" customFormat="1" x14ac:dyDescent="0.25">
      <c r="A33" s="127"/>
      <c r="B33" s="269" t="s">
        <v>329</v>
      </c>
      <c r="C33" s="79"/>
      <c r="D33" s="79"/>
      <c r="E33" s="387"/>
      <c r="F33" s="79"/>
      <c r="G33" s="79"/>
      <c r="H33" s="79"/>
      <c r="I33" s="79"/>
      <c r="J33" s="79"/>
      <c r="K33" s="79"/>
      <c r="L33" s="79"/>
      <c r="M33" s="79"/>
      <c r="N33" s="79"/>
      <c r="O33" s="79"/>
      <c r="P33" s="79"/>
      <c r="Q33" s="79"/>
      <c r="R33" s="79"/>
      <c r="S33" s="79"/>
      <c r="T33" s="79"/>
      <c r="U33" s="79"/>
      <c r="V33" s="346"/>
      <c r="W33" s="346"/>
      <c r="X33" s="245"/>
      <c r="Y33" s="448"/>
      <c r="Z33" s="448"/>
      <c r="AA33" s="245"/>
      <c r="AB33" s="346"/>
      <c r="AC33" s="346"/>
    </row>
    <row r="34" spans="1:29" s="7" customFormat="1" ht="14.4" x14ac:dyDescent="0.25">
      <c r="A34" s="127"/>
      <c r="B34" s="249">
        <v>2015</v>
      </c>
      <c r="C34" s="359"/>
      <c r="D34" s="360">
        <v>0</v>
      </c>
      <c r="E34" s="360">
        <v>0</v>
      </c>
      <c r="F34" s="359">
        <v>0</v>
      </c>
      <c r="G34" s="360">
        <v>0</v>
      </c>
      <c r="H34" s="360">
        <v>0</v>
      </c>
      <c r="I34" s="360">
        <v>0</v>
      </c>
      <c r="J34" s="360">
        <v>0</v>
      </c>
      <c r="K34" s="360">
        <v>0</v>
      </c>
      <c r="L34" s="360">
        <v>0</v>
      </c>
      <c r="M34" s="365">
        <f t="shared" ref="M34" si="17">SUM(G34+I34+K34)</f>
        <v>0</v>
      </c>
      <c r="N34" s="365">
        <f t="shared" ref="N34" si="18">SUM(H34+J34+L34)</f>
        <v>0</v>
      </c>
      <c r="O34" s="359"/>
      <c r="P34" s="360">
        <v>0</v>
      </c>
      <c r="Q34" s="360">
        <v>0</v>
      </c>
      <c r="R34" s="359"/>
      <c r="S34" s="360">
        <v>0</v>
      </c>
      <c r="T34" s="360">
        <v>0</v>
      </c>
      <c r="U34" s="359"/>
      <c r="V34" s="503">
        <f t="shared" ref="V34:V37" si="19">SUM(D34+M34+P34+S34)</f>
        <v>0</v>
      </c>
      <c r="W34" s="503">
        <f t="shared" ref="W34:W37" si="20">SUM(E34+N34+Q34+T34)</f>
        <v>0</v>
      </c>
      <c r="X34" s="372"/>
      <c r="Y34" s="369">
        <v>0</v>
      </c>
      <c r="Z34" s="369">
        <v>0</v>
      </c>
      <c r="AA34" s="372"/>
      <c r="AB34" s="480">
        <f t="shared" ref="AB34:AB37" si="21">V34-Y34</f>
        <v>0</v>
      </c>
      <c r="AC34" s="481">
        <f t="shared" ref="AC34:AC37" si="22">W34-Z34</f>
        <v>0</v>
      </c>
    </row>
    <row r="35" spans="1:29" s="7" customFormat="1" ht="14.4" x14ac:dyDescent="0.25">
      <c r="A35" s="127"/>
      <c r="B35" s="249">
        <v>2016</v>
      </c>
      <c r="C35" s="359"/>
      <c r="D35" s="360">
        <v>6</v>
      </c>
      <c r="E35" s="360">
        <v>45.16</v>
      </c>
      <c r="F35" s="359">
        <v>0</v>
      </c>
      <c r="G35" s="360">
        <v>0</v>
      </c>
      <c r="H35" s="360">
        <v>0</v>
      </c>
      <c r="I35" s="360">
        <v>0</v>
      </c>
      <c r="J35" s="360">
        <v>0</v>
      </c>
      <c r="K35" s="360">
        <v>0</v>
      </c>
      <c r="L35" s="360">
        <v>0</v>
      </c>
      <c r="M35" s="365">
        <f t="shared" ref="M35:M38" si="23">SUM(G35+I35+K35)</f>
        <v>0</v>
      </c>
      <c r="N35" s="365">
        <f t="shared" ref="N35:N38" si="24">SUM(H35+J35+L35)</f>
        <v>0</v>
      </c>
      <c r="O35" s="359"/>
      <c r="P35" s="360">
        <v>0</v>
      </c>
      <c r="Q35" s="360">
        <v>0</v>
      </c>
      <c r="R35" s="359"/>
      <c r="S35" s="360">
        <v>0</v>
      </c>
      <c r="T35" s="360">
        <v>0</v>
      </c>
      <c r="U35" s="359"/>
      <c r="V35" s="503">
        <f t="shared" si="19"/>
        <v>6</v>
      </c>
      <c r="W35" s="503">
        <f t="shared" si="20"/>
        <v>45.16</v>
      </c>
      <c r="X35" s="372"/>
      <c r="Y35" s="369">
        <v>6</v>
      </c>
      <c r="Z35" s="369">
        <v>45.16</v>
      </c>
      <c r="AA35" s="372"/>
      <c r="AB35" s="480">
        <f t="shared" si="21"/>
        <v>0</v>
      </c>
      <c r="AC35" s="481">
        <f t="shared" si="22"/>
        <v>0</v>
      </c>
    </row>
    <row r="36" spans="1:29" s="7" customFormat="1" ht="14.4" x14ac:dyDescent="0.25">
      <c r="A36" s="127"/>
      <c r="B36" s="249">
        <v>2017</v>
      </c>
      <c r="C36" s="359">
        <v>5</v>
      </c>
      <c r="D36" s="360">
        <v>5</v>
      </c>
      <c r="E36" s="360">
        <v>67.989999999999995</v>
      </c>
      <c r="F36" s="359">
        <v>0</v>
      </c>
      <c r="G36" s="360">
        <v>0</v>
      </c>
      <c r="H36" s="360">
        <v>0</v>
      </c>
      <c r="I36" s="360">
        <v>0</v>
      </c>
      <c r="J36" s="360">
        <v>0</v>
      </c>
      <c r="K36" s="360">
        <v>0</v>
      </c>
      <c r="L36" s="360">
        <v>0</v>
      </c>
      <c r="M36" s="365">
        <f t="shared" si="23"/>
        <v>0</v>
      </c>
      <c r="N36" s="365">
        <f t="shared" si="24"/>
        <v>0</v>
      </c>
      <c r="O36" s="359"/>
      <c r="P36" s="360">
        <v>0</v>
      </c>
      <c r="Q36" s="360">
        <v>0</v>
      </c>
      <c r="R36" s="359"/>
      <c r="S36" s="360">
        <v>0</v>
      </c>
      <c r="T36" s="360">
        <v>0</v>
      </c>
      <c r="U36" s="359"/>
      <c r="V36" s="503">
        <f t="shared" si="19"/>
        <v>5</v>
      </c>
      <c r="W36" s="503">
        <f t="shared" si="20"/>
        <v>67.989999999999995</v>
      </c>
      <c r="X36" s="372"/>
      <c r="Y36" s="369">
        <v>5</v>
      </c>
      <c r="Z36" s="369">
        <v>67.989999999999995</v>
      </c>
      <c r="AA36" s="372"/>
      <c r="AB36" s="480">
        <f t="shared" si="21"/>
        <v>0</v>
      </c>
      <c r="AC36" s="481">
        <f t="shared" si="22"/>
        <v>0</v>
      </c>
    </row>
    <row r="37" spans="1:29" s="7" customFormat="1" ht="14.4" x14ac:dyDescent="0.25">
      <c r="A37" s="127"/>
      <c r="B37" s="249">
        <v>2018</v>
      </c>
      <c r="C37" s="359"/>
      <c r="D37" s="360">
        <v>71</v>
      </c>
      <c r="E37" s="360">
        <v>904.09</v>
      </c>
      <c r="F37" s="359">
        <v>0</v>
      </c>
      <c r="G37" s="360">
        <v>0</v>
      </c>
      <c r="H37" s="360">
        <v>0</v>
      </c>
      <c r="I37" s="360">
        <v>0</v>
      </c>
      <c r="J37" s="360">
        <v>0</v>
      </c>
      <c r="K37" s="360">
        <v>0</v>
      </c>
      <c r="L37" s="360">
        <v>0</v>
      </c>
      <c r="M37" s="365">
        <f t="shared" si="23"/>
        <v>0</v>
      </c>
      <c r="N37" s="365">
        <f t="shared" si="24"/>
        <v>0</v>
      </c>
      <c r="O37" s="359"/>
      <c r="P37" s="360">
        <v>1</v>
      </c>
      <c r="Q37" s="360">
        <v>232.56</v>
      </c>
      <c r="R37" s="359"/>
      <c r="S37" s="360">
        <v>0</v>
      </c>
      <c r="T37" s="360">
        <v>0</v>
      </c>
      <c r="U37" s="359"/>
      <c r="V37" s="503">
        <f t="shared" si="19"/>
        <v>72</v>
      </c>
      <c r="W37" s="503">
        <f t="shared" si="20"/>
        <v>1136.6500000000001</v>
      </c>
      <c r="X37" s="372"/>
      <c r="Y37" s="369">
        <v>72</v>
      </c>
      <c r="Z37" s="369">
        <v>1136.6500000000001</v>
      </c>
      <c r="AA37" s="372"/>
      <c r="AB37" s="480">
        <f t="shared" si="21"/>
        <v>0</v>
      </c>
      <c r="AC37" s="481">
        <f t="shared" si="22"/>
        <v>0</v>
      </c>
    </row>
    <row r="38" spans="1:29" s="7" customFormat="1" ht="14.4" x14ac:dyDescent="0.25">
      <c r="A38" s="127"/>
      <c r="B38" s="249">
        <v>2019</v>
      </c>
      <c r="C38" s="359"/>
      <c r="D38" s="360">
        <v>31</v>
      </c>
      <c r="E38" s="360">
        <v>283.51</v>
      </c>
      <c r="F38" s="359">
        <v>0</v>
      </c>
      <c r="G38" s="360">
        <v>1</v>
      </c>
      <c r="H38" s="360">
        <v>23.79</v>
      </c>
      <c r="I38" s="360">
        <v>7</v>
      </c>
      <c r="J38" s="360">
        <v>2918.39</v>
      </c>
      <c r="K38" s="360">
        <v>0</v>
      </c>
      <c r="L38" s="360">
        <v>0</v>
      </c>
      <c r="M38" s="365">
        <f t="shared" si="23"/>
        <v>8</v>
      </c>
      <c r="N38" s="365">
        <f t="shared" si="24"/>
        <v>2942.18</v>
      </c>
      <c r="O38" s="359"/>
      <c r="P38" s="360">
        <v>0</v>
      </c>
      <c r="Q38" s="360">
        <v>0</v>
      </c>
      <c r="R38" s="359"/>
      <c r="S38" s="360">
        <v>0</v>
      </c>
      <c r="T38" s="360">
        <v>0</v>
      </c>
      <c r="U38" s="359"/>
      <c r="V38" s="503">
        <f>SUM(D38+M38+P38+S38)</f>
        <v>39</v>
      </c>
      <c r="W38" s="503">
        <f>SUM(E38+N38+Q38+T38)</f>
        <v>3225.6899999999996</v>
      </c>
      <c r="X38" s="372"/>
      <c r="Y38" s="369">
        <v>39</v>
      </c>
      <c r="Z38" s="369">
        <v>3225.6899999999996</v>
      </c>
      <c r="AA38" s="372"/>
      <c r="AB38" s="480">
        <f>V38-Y38</f>
        <v>0</v>
      </c>
      <c r="AC38" s="481">
        <f>W38-Z38</f>
        <v>0</v>
      </c>
    </row>
    <row r="39" spans="1:29" s="7" customFormat="1" x14ac:dyDescent="0.25">
      <c r="A39" s="127"/>
      <c r="B39" s="249">
        <v>2020</v>
      </c>
      <c r="C39" s="198"/>
      <c r="D39" s="360">
        <v>7330</v>
      </c>
      <c r="E39" s="360">
        <v>63494.64</v>
      </c>
      <c r="F39" s="359"/>
      <c r="G39" s="360">
        <v>152</v>
      </c>
      <c r="H39" s="360">
        <v>5013.6099999999997</v>
      </c>
      <c r="I39" s="360">
        <v>128</v>
      </c>
      <c r="J39" s="360">
        <v>48013.23</v>
      </c>
      <c r="K39" s="360">
        <v>17</v>
      </c>
      <c r="L39" s="360">
        <v>43007.12</v>
      </c>
      <c r="M39" s="365">
        <f>SUM(G39+I39+K39)</f>
        <v>297</v>
      </c>
      <c r="N39" s="365">
        <f>SUM(H39+J39+L39)</f>
        <v>96033.96</v>
      </c>
      <c r="O39" s="359"/>
      <c r="P39" s="360">
        <v>4</v>
      </c>
      <c r="Q39" s="360">
        <v>21016.080000000002</v>
      </c>
      <c r="R39" s="359"/>
      <c r="S39" s="360">
        <v>0</v>
      </c>
      <c r="T39" s="360">
        <v>0</v>
      </c>
      <c r="U39" s="359"/>
      <c r="V39" s="503">
        <f>SUM(D39+M39+P39+S39)</f>
        <v>7631</v>
      </c>
      <c r="W39" s="503">
        <f>SUM(E39+N39+Q39+T39)</f>
        <v>180544.68</v>
      </c>
      <c r="X39" s="372"/>
      <c r="Y39" s="423">
        <v>7539</v>
      </c>
      <c r="Z39" s="403">
        <v>179776.36</v>
      </c>
      <c r="AA39" s="372"/>
      <c r="AB39" s="480">
        <f>V39-Y39</f>
        <v>92</v>
      </c>
      <c r="AC39" s="481">
        <f>W39-Z39</f>
        <v>768.32000000000698</v>
      </c>
    </row>
    <row r="40" spans="1:29" s="165" customFormat="1" ht="14.4" x14ac:dyDescent="0.3">
      <c r="A40" s="537">
        <v>42736</v>
      </c>
      <c r="B40" s="162">
        <v>2021</v>
      </c>
      <c r="C40" s="362"/>
      <c r="D40" s="367">
        <v>5323</v>
      </c>
      <c r="E40" s="368">
        <v>47153.34</v>
      </c>
      <c r="F40" s="362"/>
      <c r="G40" s="203">
        <v>68</v>
      </c>
      <c r="H40" s="368">
        <v>2776.53</v>
      </c>
      <c r="I40" s="203">
        <v>59</v>
      </c>
      <c r="J40" s="368">
        <v>15969.44</v>
      </c>
      <c r="K40" s="203">
        <v>7</v>
      </c>
      <c r="L40" s="368">
        <v>15239.52</v>
      </c>
      <c r="M40" s="365">
        <f>SUM(G40+I40+K40)</f>
        <v>134</v>
      </c>
      <c r="N40" s="365">
        <f>SUM(H40+J40+L40)</f>
        <v>33985.490000000005</v>
      </c>
      <c r="O40" s="362"/>
      <c r="P40" s="203">
        <v>0</v>
      </c>
      <c r="Q40" s="368">
        <v>0</v>
      </c>
      <c r="R40" s="362"/>
      <c r="S40" s="360">
        <v>6</v>
      </c>
      <c r="T40" s="360">
        <v>13175.31</v>
      </c>
      <c r="U40" s="362"/>
      <c r="V40" s="200">
        <f t="shared" ref="V40" si="25">SUM(D40+M40+P40+S40)</f>
        <v>5463</v>
      </c>
      <c r="W40" s="200">
        <f t="shared" ref="W40" si="26">SUM(E40+N40+Q40+T40)</f>
        <v>94314.14</v>
      </c>
      <c r="X40" s="166"/>
      <c r="Y40" s="538">
        <v>3954</v>
      </c>
      <c r="Z40" s="538">
        <v>64899.35</v>
      </c>
      <c r="AB40" s="480">
        <f t="shared" ref="AB40" si="27">V40-Y40</f>
        <v>1509</v>
      </c>
      <c r="AC40" s="482">
        <f t="shared" ref="AC40" si="28">W40-Z40</f>
        <v>29414.79</v>
      </c>
    </row>
    <row r="41" spans="1:29" s="183" customFormat="1" x14ac:dyDescent="0.25">
      <c r="A41" s="179"/>
      <c r="B41" s="247"/>
      <c r="C41" s="79"/>
      <c r="D41" s="79"/>
      <c r="E41" s="79"/>
      <c r="F41" s="79"/>
      <c r="G41" s="79"/>
      <c r="H41" s="79"/>
      <c r="I41" s="79"/>
      <c r="J41" s="79"/>
      <c r="K41" s="79"/>
      <c r="L41" s="79"/>
      <c r="M41" s="79"/>
      <c r="N41" s="79"/>
      <c r="O41" s="79"/>
      <c r="P41" s="79"/>
      <c r="Q41" s="79"/>
      <c r="R41" s="79"/>
      <c r="S41" s="79"/>
      <c r="T41" s="79"/>
      <c r="U41" s="79"/>
      <c r="V41" s="346"/>
      <c r="W41" s="346"/>
      <c r="Y41" s="448"/>
      <c r="Z41" s="448"/>
      <c r="AA41" s="366"/>
      <c r="AB41" s="346"/>
      <c r="AC41" s="346"/>
    </row>
    <row r="42" spans="1:29" s="4" customFormat="1" x14ac:dyDescent="0.25">
      <c r="A42" s="128"/>
      <c r="B42" s="508" t="s">
        <v>330</v>
      </c>
      <c r="C42" s="171"/>
      <c r="D42" s="507">
        <f>SUM(D34:D40)</f>
        <v>12766</v>
      </c>
      <c r="E42" s="507">
        <f>SUM(E34:E40)</f>
        <v>111948.73</v>
      </c>
      <c r="F42" s="171"/>
      <c r="G42" s="214">
        <f t="shared" ref="G42:L42" si="29">SUM(G34:G40)</f>
        <v>221</v>
      </c>
      <c r="H42" s="214">
        <f t="shared" si="29"/>
        <v>7813.93</v>
      </c>
      <c r="I42" s="214">
        <f t="shared" si="29"/>
        <v>194</v>
      </c>
      <c r="J42" s="214">
        <f t="shared" si="29"/>
        <v>66901.06</v>
      </c>
      <c r="K42" s="214">
        <f t="shared" si="29"/>
        <v>24</v>
      </c>
      <c r="L42" s="214">
        <f t="shared" si="29"/>
        <v>58246.64</v>
      </c>
      <c r="M42" s="507">
        <f>SUM(M34:M40)</f>
        <v>439</v>
      </c>
      <c r="N42" s="507">
        <f>SUM(N34:N40)</f>
        <v>132961.63</v>
      </c>
      <c r="O42" s="171"/>
      <c r="P42" s="507">
        <f t="shared" ref="P42:Q42" si="30">SUM(P34:P40)</f>
        <v>5</v>
      </c>
      <c r="Q42" s="507">
        <f t="shared" si="30"/>
        <v>21248.640000000003</v>
      </c>
      <c r="R42" s="171"/>
      <c r="S42" s="507">
        <f t="shared" ref="S42:T42" si="31">SUM(S34:S40)</f>
        <v>6</v>
      </c>
      <c r="T42" s="507">
        <f t="shared" si="31"/>
        <v>13175.31</v>
      </c>
      <c r="U42" s="171"/>
      <c r="V42" s="507">
        <f t="shared" ref="V42:W42" si="32">SUM(V34:V40)</f>
        <v>13216</v>
      </c>
      <c r="W42" s="507">
        <f t="shared" si="32"/>
        <v>279334.31</v>
      </c>
      <c r="X42" s="167"/>
      <c r="Y42" s="507">
        <f t="shared" ref="Y42:Z42" si="33">SUM(Y34:Y40)</f>
        <v>11615</v>
      </c>
      <c r="Z42" s="507">
        <f t="shared" si="33"/>
        <v>249151.19999999998</v>
      </c>
      <c r="AA42" s="167"/>
      <c r="AB42" s="507">
        <f t="shared" ref="AB42:AC42" si="34">SUM(AB34:AB40)</f>
        <v>1601</v>
      </c>
      <c r="AC42" s="507">
        <f t="shared" si="34"/>
        <v>30183.110000000008</v>
      </c>
    </row>
    <row r="43" spans="1:29" s="183" customFormat="1" x14ac:dyDescent="0.25">
      <c r="A43" s="179"/>
      <c r="B43" s="247"/>
      <c r="C43" s="79"/>
      <c r="D43" s="79"/>
      <c r="E43" s="79"/>
      <c r="F43" s="79"/>
      <c r="G43" s="79"/>
      <c r="H43" s="79"/>
      <c r="I43" s="79"/>
      <c r="J43" s="79"/>
      <c r="K43" s="79"/>
      <c r="L43" s="79"/>
      <c r="M43" s="79"/>
      <c r="N43" s="79"/>
      <c r="O43" s="79"/>
      <c r="P43" s="79"/>
      <c r="Q43" s="79"/>
      <c r="R43" s="79"/>
      <c r="S43" s="79"/>
      <c r="T43" s="79"/>
      <c r="U43" s="79"/>
      <c r="V43" s="346"/>
      <c r="W43" s="346"/>
      <c r="Y43" s="448"/>
      <c r="Z43" s="448"/>
      <c r="AA43" s="366"/>
      <c r="AB43" s="346"/>
      <c r="AC43" s="346"/>
    </row>
    <row r="44" spans="1:29" s="4" customFormat="1" x14ac:dyDescent="0.25">
      <c r="A44" s="128"/>
      <c r="B44" s="320" t="s">
        <v>331</v>
      </c>
      <c r="C44" s="171"/>
      <c r="D44" s="275"/>
      <c r="E44" s="275"/>
      <c r="F44" s="171"/>
      <c r="G44" s="275"/>
      <c r="H44" s="275"/>
      <c r="I44" s="275"/>
      <c r="J44" s="275"/>
      <c r="K44" s="275"/>
      <c r="L44" s="275"/>
      <c r="M44" s="275"/>
      <c r="N44" s="275"/>
      <c r="O44" s="171"/>
      <c r="P44" s="275"/>
      <c r="Q44" s="275"/>
      <c r="R44" s="171"/>
      <c r="S44" s="275"/>
      <c r="T44" s="275"/>
      <c r="U44" s="171"/>
      <c r="V44" s="275"/>
      <c r="W44" s="275"/>
      <c r="X44" s="238"/>
      <c r="Y44" s="276"/>
      <c r="Z44" s="276"/>
      <c r="AA44" s="238"/>
      <c r="AB44" s="171"/>
      <c r="AC44" s="171"/>
    </row>
    <row r="45" spans="1:29" s="4" customFormat="1" ht="14.4" x14ac:dyDescent="0.3">
      <c r="A45" s="128"/>
      <c r="B45" s="277" t="s">
        <v>368</v>
      </c>
      <c r="C45" s="171"/>
      <c r="D45" s="402">
        <f>SUM(D8:D22)</f>
        <v>29205</v>
      </c>
      <c r="E45" s="402">
        <f>SUM(E8:E22)</f>
        <v>228772.731</v>
      </c>
      <c r="F45" s="280"/>
      <c r="G45" s="401">
        <f>SUM(G8:G22)</f>
        <v>2996</v>
      </c>
      <c r="H45" s="401">
        <f t="shared" ref="H45:L45" si="35">SUM(H8:H22)</f>
        <v>94523.225999999995</v>
      </c>
      <c r="I45" s="401">
        <f t="shared" si="35"/>
        <v>1572</v>
      </c>
      <c r="J45" s="401">
        <f t="shared" si="35"/>
        <v>478140.05800000002</v>
      </c>
      <c r="K45" s="401">
        <f t="shared" si="35"/>
        <v>157</v>
      </c>
      <c r="L45" s="401">
        <f t="shared" si="35"/>
        <v>345159.98400000005</v>
      </c>
      <c r="M45" s="402">
        <f t="shared" ref="M45:N51" si="36">SUM(G45+I45+K45)</f>
        <v>4725</v>
      </c>
      <c r="N45" s="402">
        <f t="shared" si="36"/>
        <v>917823.26800000004</v>
      </c>
      <c r="O45" s="321"/>
      <c r="P45" s="402">
        <f t="shared" ref="P45:Q45" si="37">SUM(P8:P22)</f>
        <v>124</v>
      </c>
      <c r="Q45" s="402">
        <f t="shared" si="37"/>
        <v>309503.39500000002</v>
      </c>
      <c r="R45" s="171"/>
      <c r="S45" s="402">
        <f t="shared" ref="S45:T45" si="38">SUM(S8:S22)</f>
        <v>0</v>
      </c>
      <c r="T45" s="402">
        <f t="shared" si="38"/>
        <v>0</v>
      </c>
      <c r="U45" s="171"/>
      <c r="V45" s="424">
        <f>SUM(D45+M45+P45+S45)</f>
        <v>34054</v>
      </c>
      <c r="W45" s="424">
        <f>SUM(E45+N45+Q45+T45)</f>
        <v>1456099.3940000001</v>
      </c>
      <c r="X45" s="493"/>
      <c r="Y45" s="502">
        <f t="shared" ref="Y45" si="39">SUM(Y8:Y22)</f>
        <v>34060</v>
      </c>
      <c r="Z45" s="502">
        <f t="shared" ref="Z45" si="40">SUM(Z8:Z22)</f>
        <v>1456137.0009999999</v>
      </c>
      <c r="AA45" s="281"/>
      <c r="AB45" s="485">
        <f t="shared" ref="AB45:AC51" si="41">V45-Y45</f>
        <v>-6</v>
      </c>
      <c r="AC45" s="485">
        <f t="shared" si="41"/>
        <v>-37.606999999843538</v>
      </c>
    </row>
    <row r="46" spans="1:29" s="4" customFormat="1" ht="14.4" x14ac:dyDescent="0.3">
      <c r="A46" s="128"/>
      <c r="B46" s="277">
        <v>2015</v>
      </c>
      <c r="C46" s="171"/>
      <c r="D46" s="402">
        <f t="shared" ref="D46:E52" si="42">SUM(D23+D34)</f>
        <v>12886</v>
      </c>
      <c r="E46" s="402">
        <f t="shared" si="42"/>
        <v>101916.82</v>
      </c>
      <c r="F46" s="280"/>
      <c r="G46" s="401">
        <f t="shared" ref="G46:L46" si="43">SUM(G23+G34)</f>
        <v>110</v>
      </c>
      <c r="H46" s="401">
        <f t="shared" si="43"/>
        <v>3689.21</v>
      </c>
      <c r="I46" s="401">
        <f t="shared" si="43"/>
        <v>86</v>
      </c>
      <c r="J46" s="401">
        <f t="shared" si="43"/>
        <v>27254.1</v>
      </c>
      <c r="K46" s="401">
        <f t="shared" si="43"/>
        <v>7</v>
      </c>
      <c r="L46" s="401">
        <f t="shared" si="43"/>
        <v>21629.63</v>
      </c>
      <c r="M46" s="402">
        <f t="shared" si="36"/>
        <v>203</v>
      </c>
      <c r="N46" s="402">
        <f t="shared" si="36"/>
        <v>52572.94</v>
      </c>
      <c r="O46" s="321"/>
      <c r="P46" s="402">
        <f t="shared" ref="P46:Q46" si="44">SUM(P23+P34)</f>
        <v>8</v>
      </c>
      <c r="Q46" s="402">
        <f t="shared" si="44"/>
        <v>41683.64</v>
      </c>
      <c r="R46" s="171"/>
      <c r="S46" s="402">
        <f t="shared" ref="S46:T46" si="45">SUM(S23+S34)</f>
        <v>0</v>
      </c>
      <c r="T46" s="402">
        <f t="shared" si="45"/>
        <v>0</v>
      </c>
      <c r="U46" s="171"/>
      <c r="V46" s="425">
        <f t="shared" ref="V46:W46" si="46">SUM(V23+V34)</f>
        <v>13097</v>
      </c>
      <c r="W46" s="425">
        <f t="shared" si="46"/>
        <v>196173.40000000002</v>
      </c>
      <c r="X46" s="493"/>
      <c r="Y46" s="502">
        <f t="shared" ref="Y46:Z46" si="47">SUM(Y23+Y34)</f>
        <v>13097</v>
      </c>
      <c r="Z46" s="502">
        <f t="shared" si="47"/>
        <v>196173.40000000002</v>
      </c>
      <c r="AA46" s="281"/>
      <c r="AB46" s="485">
        <f t="shared" si="41"/>
        <v>0</v>
      </c>
      <c r="AC46" s="485">
        <f t="shared" si="41"/>
        <v>0</v>
      </c>
    </row>
    <row r="47" spans="1:29" s="4" customFormat="1" ht="14.4" x14ac:dyDescent="0.3">
      <c r="A47" s="128"/>
      <c r="B47" s="277">
        <v>2016</v>
      </c>
      <c r="C47" s="171"/>
      <c r="D47" s="402">
        <f t="shared" si="42"/>
        <v>21915</v>
      </c>
      <c r="E47" s="402">
        <f t="shared" si="42"/>
        <v>180296.92</v>
      </c>
      <c r="F47" s="280"/>
      <c r="G47" s="401">
        <f t="shared" ref="G47:L47" si="48">SUM(G24+G35)</f>
        <v>211</v>
      </c>
      <c r="H47" s="401">
        <f t="shared" si="48"/>
        <v>6519.27</v>
      </c>
      <c r="I47" s="401">
        <f t="shared" si="48"/>
        <v>123</v>
      </c>
      <c r="J47" s="401">
        <f t="shared" si="48"/>
        <v>42752.5</v>
      </c>
      <c r="K47" s="401">
        <f t="shared" si="48"/>
        <v>18</v>
      </c>
      <c r="L47" s="401">
        <f t="shared" si="48"/>
        <v>42479.69</v>
      </c>
      <c r="M47" s="402">
        <f t="shared" si="36"/>
        <v>352</v>
      </c>
      <c r="N47" s="402">
        <f t="shared" si="36"/>
        <v>91751.46</v>
      </c>
      <c r="O47" s="321"/>
      <c r="P47" s="402">
        <f t="shared" ref="P47:Q47" si="49">SUM(P24+P35)</f>
        <v>22</v>
      </c>
      <c r="Q47" s="402">
        <f t="shared" si="49"/>
        <v>136223.31</v>
      </c>
      <c r="R47" s="171"/>
      <c r="S47" s="402">
        <f t="shared" ref="S47:T47" si="50">SUM(S24+S35)</f>
        <v>0</v>
      </c>
      <c r="T47" s="402">
        <f t="shared" si="50"/>
        <v>0</v>
      </c>
      <c r="U47" s="171"/>
      <c r="V47" s="425">
        <f t="shared" ref="V47:W47" si="51">SUM(V24+V35)</f>
        <v>22289</v>
      </c>
      <c r="W47" s="425">
        <f t="shared" si="51"/>
        <v>408271.69</v>
      </c>
      <c r="X47" s="493"/>
      <c r="Y47" s="502">
        <f t="shared" ref="Y47:Z47" si="52">SUM(Y24+Y35)</f>
        <v>22289</v>
      </c>
      <c r="Z47" s="502">
        <f t="shared" si="52"/>
        <v>408271.69</v>
      </c>
      <c r="AA47" s="281"/>
      <c r="AB47" s="485">
        <f t="shared" si="41"/>
        <v>0</v>
      </c>
      <c r="AC47" s="485">
        <f t="shared" si="41"/>
        <v>0</v>
      </c>
    </row>
    <row r="48" spans="1:29" s="4" customFormat="1" ht="14.4" x14ac:dyDescent="0.3">
      <c r="A48" s="128"/>
      <c r="B48" s="277">
        <v>2017</v>
      </c>
      <c r="C48" s="171"/>
      <c r="D48" s="402">
        <f t="shared" si="42"/>
        <v>18565</v>
      </c>
      <c r="E48" s="402">
        <f t="shared" si="42"/>
        <v>159002.22499999998</v>
      </c>
      <c r="F48" s="280"/>
      <c r="G48" s="401">
        <f t="shared" ref="G48:L48" si="53">SUM(G25+G36)</f>
        <v>282</v>
      </c>
      <c r="H48" s="401">
        <f t="shared" si="53"/>
        <v>9749.65</v>
      </c>
      <c r="I48" s="401">
        <f t="shared" si="53"/>
        <v>174</v>
      </c>
      <c r="J48" s="401">
        <f t="shared" si="53"/>
        <v>65123.59</v>
      </c>
      <c r="K48" s="401">
        <f t="shared" si="53"/>
        <v>22</v>
      </c>
      <c r="L48" s="401">
        <f t="shared" si="53"/>
        <v>57718.49</v>
      </c>
      <c r="M48" s="402">
        <f t="shared" si="36"/>
        <v>478</v>
      </c>
      <c r="N48" s="402">
        <f t="shared" si="36"/>
        <v>132591.72999999998</v>
      </c>
      <c r="O48" s="321"/>
      <c r="P48" s="402">
        <f t="shared" ref="P48:Q48" si="54">SUM(P25+P36)</f>
        <v>8</v>
      </c>
      <c r="Q48" s="402">
        <f t="shared" si="54"/>
        <v>60129.63</v>
      </c>
      <c r="R48" s="171"/>
      <c r="S48" s="402">
        <f t="shared" ref="S48:T48" si="55">SUM(S25+S36)</f>
        <v>0</v>
      </c>
      <c r="T48" s="402">
        <f t="shared" si="55"/>
        <v>0</v>
      </c>
      <c r="U48" s="171"/>
      <c r="V48" s="425">
        <f t="shared" ref="V48:W48" si="56">SUM(V25+V36)</f>
        <v>19051</v>
      </c>
      <c r="W48" s="425">
        <f t="shared" si="56"/>
        <v>351723.58499999996</v>
      </c>
      <c r="X48" s="493"/>
      <c r="Y48" s="502">
        <f t="shared" ref="Y48:Z48" si="57">SUM(Y25+Y36)</f>
        <v>19051</v>
      </c>
      <c r="Z48" s="502">
        <f t="shared" si="57"/>
        <v>351723.58499999996</v>
      </c>
      <c r="AA48" s="281"/>
      <c r="AB48" s="485">
        <f t="shared" si="41"/>
        <v>0</v>
      </c>
      <c r="AC48" s="485">
        <f t="shared" si="41"/>
        <v>0</v>
      </c>
    </row>
    <row r="49" spans="1:29" s="4" customFormat="1" ht="14.4" x14ac:dyDescent="0.3">
      <c r="A49" s="128"/>
      <c r="B49" s="277">
        <v>2018</v>
      </c>
      <c r="C49" s="171"/>
      <c r="D49" s="402">
        <f t="shared" si="42"/>
        <v>17255</v>
      </c>
      <c r="E49" s="402">
        <f t="shared" si="42"/>
        <v>150379.07</v>
      </c>
      <c r="F49" s="280"/>
      <c r="G49" s="401">
        <f t="shared" ref="G49:L49" si="58">SUM(G26+G37)</f>
        <v>329</v>
      </c>
      <c r="H49" s="401">
        <f t="shared" si="58"/>
        <v>10830.27</v>
      </c>
      <c r="I49" s="401">
        <f t="shared" si="58"/>
        <v>203</v>
      </c>
      <c r="J49" s="401">
        <f t="shared" si="58"/>
        <v>70258.75</v>
      </c>
      <c r="K49" s="401">
        <f t="shared" si="58"/>
        <v>26</v>
      </c>
      <c r="L49" s="401">
        <f t="shared" si="58"/>
        <v>56308.67</v>
      </c>
      <c r="M49" s="402">
        <f t="shared" si="36"/>
        <v>558</v>
      </c>
      <c r="N49" s="402">
        <f t="shared" si="36"/>
        <v>137397.69</v>
      </c>
      <c r="O49" s="321"/>
      <c r="P49" s="402">
        <f t="shared" ref="P49:Q49" si="59">SUM(P26+P37)</f>
        <v>5</v>
      </c>
      <c r="Q49" s="402">
        <f t="shared" si="59"/>
        <v>43919.68</v>
      </c>
      <c r="R49" s="171"/>
      <c r="S49" s="402">
        <f t="shared" ref="S49:T49" si="60">SUM(S26+S37)</f>
        <v>0</v>
      </c>
      <c r="T49" s="402">
        <f t="shared" si="60"/>
        <v>0</v>
      </c>
      <c r="U49" s="171"/>
      <c r="V49" s="425">
        <f t="shared" ref="V49:W49" si="61">SUM(V26+V37)</f>
        <v>17818</v>
      </c>
      <c r="W49" s="425">
        <f t="shared" si="61"/>
        <v>331696.44000000006</v>
      </c>
      <c r="X49" s="493"/>
      <c r="Y49" s="502">
        <f t="shared" ref="Y49:Z49" si="62">SUM(Y26+Y37)</f>
        <v>17818</v>
      </c>
      <c r="Z49" s="502">
        <f t="shared" si="62"/>
        <v>331696.44000000006</v>
      </c>
      <c r="AA49" s="281"/>
      <c r="AB49" s="485">
        <f t="shared" si="41"/>
        <v>0</v>
      </c>
      <c r="AC49" s="485">
        <f t="shared" si="41"/>
        <v>0</v>
      </c>
    </row>
    <row r="50" spans="1:29" s="4" customFormat="1" ht="14.4" x14ac:dyDescent="0.3">
      <c r="A50" s="128"/>
      <c r="B50" s="277">
        <v>2019</v>
      </c>
      <c r="C50" s="171"/>
      <c r="D50" s="402">
        <f t="shared" si="42"/>
        <v>15895</v>
      </c>
      <c r="E50" s="402">
        <f t="shared" si="42"/>
        <v>144446.39000000001</v>
      </c>
      <c r="F50" s="280"/>
      <c r="G50" s="401">
        <f t="shared" ref="G50:L50" si="63">SUM(G27+G38)</f>
        <v>333</v>
      </c>
      <c r="H50" s="401">
        <f t="shared" si="63"/>
        <v>11146.95</v>
      </c>
      <c r="I50" s="401">
        <f t="shared" si="63"/>
        <v>219</v>
      </c>
      <c r="J50" s="401">
        <f t="shared" si="63"/>
        <v>82362.7</v>
      </c>
      <c r="K50" s="401">
        <f t="shared" si="63"/>
        <v>40</v>
      </c>
      <c r="L50" s="401">
        <f t="shared" si="63"/>
        <v>137163.85</v>
      </c>
      <c r="M50" s="402">
        <f t="shared" si="36"/>
        <v>592</v>
      </c>
      <c r="N50" s="402">
        <f t="shared" si="36"/>
        <v>230673.5</v>
      </c>
      <c r="O50" s="321"/>
      <c r="P50" s="402">
        <f t="shared" ref="P50:Q50" si="64">SUM(P27+P38)</f>
        <v>7</v>
      </c>
      <c r="Q50" s="402">
        <f t="shared" si="64"/>
        <v>77950.13</v>
      </c>
      <c r="R50" s="171"/>
      <c r="S50" s="402">
        <f t="shared" ref="S50:T50" si="65">SUM(S27+S38)</f>
        <v>0</v>
      </c>
      <c r="T50" s="402">
        <f t="shared" si="65"/>
        <v>0</v>
      </c>
      <c r="U50" s="171"/>
      <c r="V50" s="425">
        <f t="shared" ref="V50:W50" si="66">SUM(V27+V38)</f>
        <v>16494</v>
      </c>
      <c r="W50" s="425">
        <f t="shared" si="66"/>
        <v>453070.02</v>
      </c>
      <c r="X50" s="493"/>
      <c r="Y50" s="502">
        <f t="shared" ref="Y50:Z50" si="67">SUM(Y27+Y38)</f>
        <v>16494</v>
      </c>
      <c r="Z50" s="502">
        <f t="shared" si="67"/>
        <v>453070.02</v>
      </c>
      <c r="AA50" s="281"/>
      <c r="AB50" s="485">
        <f t="shared" si="41"/>
        <v>0</v>
      </c>
      <c r="AC50" s="485">
        <f t="shared" si="41"/>
        <v>0</v>
      </c>
    </row>
    <row r="51" spans="1:29" s="4" customFormat="1" ht="14.4" x14ac:dyDescent="0.3">
      <c r="A51" s="128"/>
      <c r="B51" s="277">
        <v>2020</v>
      </c>
      <c r="C51" s="171"/>
      <c r="D51" s="402">
        <f t="shared" si="42"/>
        <v>13812</v>
      </c>
      <c r="E51" s="402">
        <f t="shared" si="42"/>
        <v>122854.42</v>
      </c>
      <c r="F51" s="280"/>
      <c r="G51" s="401">
        <f t="shared" ref="G51:L52" si="68">SUM(G28+G39)</f>
        <v>278</v>
      </c>
      <c r="H51" s="401">
        <f t="shared" si="68"/>
        <v>8963.68</v>
      </c>
      <c r="I51" s="401">
        <f t="shared" si="68"/>
        <v>185</v>
      </c>
      <c r="J51" s="401">
        <f t="shared" si="68"/>
        <v>65760.33</v>
      </c>
      <c r="K51" s="401">
        <f t="shared" si="68"/>
        <v>22</v>
      </c>
      <c r="L51" s="401">
        <f t="shared" si="68"/>
        <v>56820.75</v>
      </c>
      <c r="M51" s="402">
        <f t="shared" si="36"/>
        <v>485</v>
      </c>
      <c r="N51" s="402">
        <f t="shared" si="36"/>
        <v>131544.76</v>
      </c>
      <c r="O51" s="321"/>
      <c r="P51" s="402">
        <f t="shared" ref="P51:Q52" si="69">SUM(P28+P39)</f>
        <v>10</v>
      </c>
      <c r="Q51" s="402">
        <f t="shared" si="69"/>
        <v>66584.34</v>
      </c>
      <c r="R51" s="171"/>
      <c r="S51" s="402">
        <f t="shared" ref="S51:T52" si="70">SUM(S28+S39)</f>
        <v>0</v>
      </c>
      <c r="T51" s="402">
        <f t="shared" si="70"/>
        <v>0</v>
      </c>
      <c r="U51" s="171"/>
      <c r="V51" s="425">
        <f t="shared" ref="V51:W52" si="71">SUM(V28+V39)</f>
        <v>14307</v>
      </c>
      <c r="W51" s="425">
        <f t="shared" si="71"/>
        <v>320983.52</v>
      </c>
      <c r="X51" s="493"/>
      <c r="Y51" s="502">
        <f t="shared" ref="Y51:Z52" si="72">SUM(Y28+Y39)</f>
        <v>14214</v>
      </c>
      <c r="Z51" s="502">
        <f t="shared" si="72"/>
        <v>320206.42</v>
      </c>
      <c r="AA51" s="281"/>
      <c r="AB51" s="485">
        <f t="shared" si="41"/>
        <v>93</v>
      </c>
      <c r="AC51" s="485">
        <f t="shared" si="41"/>
        <v>777.10000000003492</v>
      </c>
    </row>
    <row r="52" spans="1:29" s="542" customFormat="1" ht="14.4" x14ac:dyDescent="0.3">
      <c r="A52" s="539"/>
      <c r="B52" s="277">
        <v>2021</v>
      </c>
      <c r="C52" s="171"/>
      <c r="D52" s="402">
        <f t="shared" si="42"/>
        <v>5332</v>
      </c>
      <c r="E52" s="402">
        <f t="shared" si="42"/>
        <v>47209.539999999994</v>
      </c>
      <c r="F52" s="280"/>
      <c r="G52" s="401">
        <f t="shared" si="68"/>
        <v>68</v>
      </c>
      <c r="H52" s="401">
        <f t="shared" si="68"/>
        <v>2776.53</v>
      </c>
      <c r="I52" s="401">
        <f t="shared" si="68"/>
        <v>60</v>
      </c>
      <c r="J52" s="401">
        <f t="shared" si="68"/>
        <v>16162.2</v>
      </c>
      <c r="K52" s="401">
        <f t="shared" si="68"/>
        <v>7</v>
      </c>
      <c r="L52" s="401">
        <f t="shared" si="68"/>
        <v>15239.52</v>
      </c>
      <c r="M52" s="402">
        <f t="shared" ref="M52" si="73">SUM(G52+I52+K52)</f>
        <v>135</v>
      </c>
      <c r="N52" s="402">
        <f t="shared" ref="N52" si="74">SUM(H52+J52+L52)</f>
        <v>34178.25</v>
      </c>
      <c r="O52" s="321"/>
      <c r="P52" s="402">
        <f t="shared" si="69"/>
        <v>0</v>
      </c>
      <c r="Q52" s="402">
        <f t="shared" si="69"/>
        <v>0</v>
      </c>
      <c r="R52" s="171"/>
      <c r="S52" s="402">
        <f t="shared" si="70"/>
        <v>6</v>
      </c>
      <c r="T52" s="402">
        <f t="shared" si="70"/>
        <v>13175.31</v>
      </c>
      <c r="U52" s="171"/>
      <c r="V52" s="425">
        <f t="shared" si="71"/>
        <v>5473</v>
      </c>
      <c r="W52" s="425">
        <f t="shared" si="71"/>
        <v>94563.1</v>
      </c>
      <c r="X52" s="540"/>
      <c r="Y52" s="502">
        <f t="shared" si="72"/>
        <v>3963</v>
      </c>
      <c r="Z52" s="502">
        <f t="shared" si="72"/>
        <v>65136.93</v>
      </c>
      <c r="AA52" s="541"/>
      <c r="AB52" s="485">
        <f t="shared" ref="AB52" si="75">V52-Y52</f>
        <v>1510</v>
      </c>
      <c r="AC52" s="485">
        <f t="shared" ref="AC52" si="76">W52-Z52</f>
        <v>29426.170000000006</v>
      </c>
    </row>
    <row r="53" spans="1:29" s="366" customFormat="1" ht="15" thickBot="1" x14ac:dyDescent="0.3">
      <c r="A53" s="363"/>
      <c r="B53" s="407"/>
      <c r="C53" s="346"/>
      <c r="D53" s="408"/>
      <c r="E53" s="408"/>
      <c r="F53" s="346"/>
      <c r="G53" s="408"/>
      <c r="H53" s="408"/>
      <c r="I53" s="408"/>
      <c r="J53" s="408"/>
      <c r="K53" s="408"/>
      <c r="L53" s="408"/>
      <c r="M53" s="408"/>
      <c r="N53" s="408"/>
      <c r="O53" s="346"/>
      <c r="P53" s="408"/>
      <c r="Q53" s="408"/>
      <c r="R53" s="346"/>
      <c r="S53" s="408"/>
      <c r="T53" s="408"/>
      <c r="U53" s="346"/>
      <c r="V53" s="408"/>
      <c r="W53" s="408"/>
      <c r="X53" s="494"/>
      <c r="Y53" s="487"/>
      <c r="Z53" s="487"/>
      <c r="AB53" s="408"/>
      <c r="AC53" s="408"/>
    </row>
    <row r="54" spans="1:29" ht="28.8" thickTop="1" thickBot="1" x14ac:dyDescent="0.3">
      <c r="B54" s="409" t="s">
        <v>366</v>
      </c>
      <c r="C54" s="335"/>
      <c r="D54" s="405">
        <f>SUM(D45:D52)</f>
        <v>134865</v>
      </c>
      <c r="E54" s="405">
        <f>SUM(E45:E52)</f>
        <v>1134878.1160000002</v>
      </c>
      <c r="F54" s="336"/>
      <c r="G54" s="410">
        <f>SUM(G45:G52)</f>
        <v>4607</v>
      </c>
      <c r="H54" s="410">
        <f t="shared" ref="H54:L54" si="77">SUM(H45:H52)</f>
        <v>148198.78599999999</v>
      </c>
      <c r="I54" s="410">
        <f t="shared" si="77"/>
        <v>2622</v>
      </c>
      <c r="J54" s="410">
        <f t="shared" si="77"/>
        <v>847814.22799999989</v>
      </c>
      <c r="K54" s="410">
        <f t="shared" si="77"/>
        <v>299</v>
      </c>
      <c r="L54" s="410">
        <f t="shared" si="77"/>
        <v>732520.58400000003</v>
      </c>
      <c r="M54" s="405">
        <f t="shared" ref="M54:N54" si="78">SUM(M45:M52)</f>
        <v>7528</v>
      </c>
      <c r="N54" s="405">
        <f t="shared" si="78"/>
        <v>1728533.598</v>
      </c>
      <c r="O54" s="336"/>
      <c r="P54" s="405">
        <f t="shared" ref="P54:Q54" si="79">SUM(P45:P52)</f>
        <v>184</v>
      </c>
      <c r="Q54" s="405">
        <f t="shared" si="79"/>
        <v>735994.125</v>
      </c>
      <c r="R54" s="336"/>
      <c r="S54" s="405">
        <f t="shared" ref="S54:T54" si="80">SUM(S45:S52)</f>
        <v>6</v>
      </c>
      <c r="T54" s="405">
        <f t="shared" si="80"/>
        <v>13175.31</v>
      </c>
      <c r="U54" s="336"/>
      <c r="V54" s="405">
        <f t="shared" ref="V54:W54" si="81">SUM(V45:V52)</f>
        <v>142583</v>
      </c>
      <c r="W54" s="405">
        <f t="shared" si="81"/>
        <v>3612581.1490000002</v>
      </c>
      <c r="X54" s="25"/>
      <c r="Y54" s="495">
        <f>SUM(Y45:Y52)</f>
        <v>140986</v>
      </c>
      <c r="Z54" s="495">
        <f>SUM(Z45:Z52)</f>
        <v>3582415.486</v>
      </c>
      <c r="AA54" s="337"/>
      <c r="AB54" s="426">
        <f>SUM(AB45:AB52)</f>
        <v>1597</v>
      </c>
      <c r="AC54" s="426">
        <f>SUM(AC45:AC52)</f>
        <v>30165.663000000197</v>
      </c>
    </row>
    <row r="55" spans="1:29" ht="18" thickTop="1" x14ac:dyDescent="0.25">
      <c r="C55" s="117"/>
      <c r="E55" s="564"/>
      <c r="F55" s="564"/>
      <c r="G55" s="564"/>
      <c r="H55" s="564"/>
      <c r="I55" s="564"/>
      <c r="J55" s="564"/>
      <c r="K55" s="564"/>
      <c r="L55" s="564"/>
      <c r="M55" s="564"/>
      <c r="N55" s="564"/>
      <c r="O55" s="564"/>
      <c r="P55" s="564"/>
      <c r="Q55" s="564"/>
      <c r="R55" s="564"/>
      <c r="S55" s="564"/>
      <c r="T55" s="564"/>
      <c r="U55" s="342"/>
      <c r="V55" s="342"/>
      <c r="W55" s="221"/>
      <c r="X55" s="342"/>
    </row>
    <row r="56" spans="1:29" x14ac:dyDescent="0.25">
      <c r="C56" s="1"/>
      <c r="E56" s="492"/>
      <c r="F56" s="492"/>
      <c r="G56" s="492"/>
      <c r="H56" s="492"/>
      <c r="I56" s="492"/>
      <c r="J56" s="492"/>
      <c r="K56" s="492"/>
      <c r="L56" s="492"/>
      <c r="M56" s="492"/>
      <c r="N56" s="492"/>
      <c r="O56" s="1"/>
      <c r="R56" s="224"/>
      <c r="U56" s="1"/>
    </row>
    <row r="57" spans="1:29" x14ac:dyDescent="0.25">
      <c r="C57" s="1"/>
      <c r="E57" s="492"/>
      <c r="F57" s="492"/>
      <c r="G57" s="492"/>
      <c r="H57" s="492"/>
      <c r="I57" s="492"/>
      <c r="J57" s="492"/>
      <c r="K57" s="492"/>
      <c r="L57" s="492"/>
      <c r="M57" s="545"/>
      <c r="N57" s="492"/>
      <c r="O57" s="1"/>
      <c r="R57" s="224"/>
      <c r="U57" s="1"/>
    </row>
    <row r="58" spans="1:29" x14ac:dyDescent="0.25">
      <c r="C58" s="1"/>
      <c r="G58" s="530"/>
      <c r="H58" s="221"/>
      <c r="I58" s="221"/>
      <c r="J58" s="530"/>
      <c r="K58" s="221"/>
      <c r="L58" s="221"/>
      <c r="O58" s="1"/>
      <c r="R58" s="224"/>
      <c r="U58" s="1"/>
    </row>
    <row r="59" spans="1:29" x14ac:dyDescent="0.25">
      <c r="C59" s="1"/>
      <c r="G59" s="530"/>
      <c r="H59" s="221"/>
      <c r="I59" s="221"/>
      <c r="J59" s="530"/>
      <c r="K59" s="221"/>
      <c r="L59" s="221"/>
      <c r="O59" s="1"/>
      <c r="R59" s="224"/>
      <c r="U59" s="1"/>
    </row>
    <row r="60" spans="1:29" x14ac:dyDescent="0.25">
      <c r="C60" s="1"/>
      <c r="G60" s="530"/>
      <c r="H60" s="221"/>
      <c r="I60" s="221"/>
      <c r="J60" s="530"/>
      <c r="K60" s="221"/>
      <c r="L60" s="221"/>
      <c r="O60" s="1"/>
      <c r="R60" s="224"/>
      <c r="U60" s="1"/>
    </row>
    <row r="61" spans="1:29" s="224" customFormat="1" x14ac:dyDescent="0.25">
      <c r="A61" s="124"/>
      <c r="G61" s="530"/>
      <c r="H61" s="221"/>
      <c r="I61" s="221"/>
      <c r="J61" s="530"/>
      <c r="K61" s="221"/>
      <c r="L61" s="221"/>
      <c r="Y61" s="441"/>
      <c r="Z61" s="441"/>
      <c r="AA61" s="342"/>
      <c r="AB61" s="66"/>
      <c r="AC61" s="66"/>
    </row>
    <row r="62" spans="1:29" s="224" customFormat="1" x14ac:dyDescent="0.25">
      <c r="A62" s="124"/>
      <c r="G62" s="530"/>
      <c r="H62" s="221"/>
      <c r="I62" s="221"/>
      <c r="J62" s="530"/>
      <c r="K62" s="221"/>
      <c r="L62" s="221"/>
      <c r="Y62" s="441"/>
      <c r="Z62" s="441"/>
      <c r="AA62" s="342"/>
      <c r="AB62" s="66"/>
      <c r="AC62" s="66"/>
    </row>
    <row r="63" spans="1:29" x14ac:dyDescent="0.25">
      <c r="C63" s="1"/>
      <c r="G63" s="530"/>
      <c r="H63" s="221"/>
      <c r="I63" s="221"/>
      <c r="J63" s="530"/>
      <c r="K63" s="221"/>
      <c r="L63" s="221"/>
      <c r="O63" s="1"/>
      <c r="R63" s="224"/>
      <c r="U63" s="1"/>
    </row>
    <row r="64" spans="1:29" x14ac:dyDescent="0.25">
      <c r="G64" s="221"/>
      <c r="H64" s="530"/>
      <c r="I64" s="221"/>
      <c r="J64" s="221"/>
      <c r="K64" s="221"/>
      <c r="L64" s="221"/>
    </row>
  </sheetData>
  <mergeCells count="20">
    <mergeCell ref="E55:T55"/>
    <mergeCell ref="B1:O1"/>
    <mergeCell ref="Z4:Z5"/>
    <mergeCell ref="V3:W4"/>
    <mergeCell ref="G4:H4"/>
    <mergeCell ref="M4:N4"/>
    <mergeCell ref="S3:T4"/>
    <mergeCell ref="AB4:AB5"/>
    <mergeCell ref="AC4:AC5"/>
    <mergeCell ref="P3:Q4"/>
    <mergeCell ref="I4:J4"/>
    <mergeCell ref="D3:E4"/>
    <mergeCell ref="G3:H3"/>
    <mergeCell ref="M3:N3"/>
    <mergeCell ref="I3:J3"/>
    <mergeCell ref="K3:L3"/>
    <mergeCell ref="K4:L4"/>
    <mergeCell ref="Y2:Z3"/>
    <mergeCell ref="AB2:AC3"/>
    <mergeCell ref="Y4:Y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45:Q45 Y45:Z4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360</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33" t="s">
        <v>14</v>
      </c>
      <c r="D5" s="633"/>
      <c r="E5" s="635" t="s">
        <v>359</v>
      </c>
      <c r="F5" s="635"/>
      <c r="G5" s="635"/>
      <c r="H5" s="635"/>
      <c r="I5" s="13"/>
      <c r="J5" s="24"/>
      <c r="K5" s="36"/>
      <c r="L5" s="29" t="s">
        <v>41</v>
      </c>
      <c r="M5" s="30" t="s">
        <v>42</v>
      </c>
      <c r="N5" s="2"/>
      <c r="O5" s="29" t="s">
        <v>34</v>
      </c>
      <c r="P5" s="30" t="s">
        <v>20</v>
      </c>
      <c r="Q5" s="13"/>
    </row>
    <row r="6" spans="2:17" ht="13.2" customHeight="1" x14ac:dyDescent="0.25">
      <c r="B6" s="12"/>
      <c r="C6" s="633"/>
      <c r="D6" s="633"/>
      <c r="E6" s="635"/>
      <c r="F6" s="635"/>
      <c r="G6" s="635"/>
      <c r="H6" s="635"/>
      <c r="I6" s="13"/>
      <c r="J6" s="25"/>
      <c r="K6" s="37"/>
      <c r="L6" s="31">
        <v>1</v>
      </c>
      <c r="M6" s="32" t="s">
        <v>43</v>
      </c>
      <c r="N6" s="2"/>
      <c r="O6" s="31" t="s">
        <v>13</v>
      </c>
      <c r="P6" s="32" t="s">
        <v>36</v>
      </c>
      <c r="Q6" s="13"/>
    </row>
    <row r="7" spans="2:17" ht="15" x14ac:dyDescent="0.25">
      <c r="B7" s="12"/>
      <c r="C7" s="636" t="s">
        <v>86</v>
      </c>
      <c r="D7" s="636"/>
      <c r="E7" s="634" t="s">
        <v>358</v>
      </c>
      <c r="F7" s="634"/>
      <c r="G7" s="634"/>
      <c r="H7" s="634"/>
      <c r="I7" s="20"/>
      <c r="K7" s="35"/>
      <c r="L7" s="31">
        <v>2</v>
      </c>
      <c r="M7" s="32" t="s">
        <v>44</v>
      </c>
      <c r="N7" s="2"/>
      <c r="O7" s="31" t="s">
        <v>68</v>
      </c>
      <c r="P7" s="32" t="s">
        <v>37</v>
      </c>
      <c r="Q7" s="13"/>
    </row>
    <row r="8" spans="2:17" ht="15" x14ac:dyDescent="0.25">
      <c r="B8" s="12"/>
      <c r="C8" s="636"/>
      <c r="D8" s="636"/>
      <c r="E8" s="634"/>
      <c r="F8" s="634"/>
      <c r="G8" s="634"/>
      <c r="H8" s="634"/>
      <c r="I8" s="20"/>
      <c r="K8" s="35"/>
      <c r="L8" s="31">
        <v>3</v>
      </c>
      <c r="M8" s="32" t="s">
        <v>45</v>
      </c>
      <c r="N8" s="2"/>
      <c r="O8" s="31" t="s">
        <v>38</v>
      </c>
      <c r="P8" s="32" t="s">
        <v>39</v>
      </c>
      <c r="Q8" s="13"/>
    </row>
    <row r="9" spans="2:17" ht="15" x14ac:dyDescent="0.25">
      <c r="B9" s="12"/>
      <c r="C9" s="636" t="s">
        <v>16</v>
      </c>
      <c r="D9" s="636"/>
      <c r="E9" s="634" t="s">
        <v>357</v>
      </c>
      <c r="F9" s="634"/>
      <c r="G9" s="634"/>
      <c r="H9" s="634"/>
      <c r="I9" s="13"/>
      <c r="K9" s="35"/>
      <c r="L9" s="31">
        <v>4</v>
      </c>
      <c r="M9" s="32" t="s">
        <v>46</v>
      </c>
      <c r="N9" s="2"/>
      <c r="O9" s="14" t="s">
        <v>48</v>
      </c>
      <c r="P9" s="14"/>
      <c r="Q9" s="13"/>
    </row>
    <row r="10" spans="2:17" ht="15" x14ac:dyDescent="0.25">
      <c r="B10" s="12"/>
      <c r="C10" s="636"/>
      <c r="D10" s="636"/>
      <c r="E10" s="634"/>
      <c r="F10" s="634"/>
      <c r="G10" s="634"/>
      <c r="H10" s="634"/>
      <c r="I10" s="13"/>
      <c r="K10" s="35"/>
      <c r="L10" s="31">
        <v>5</v>
      </c>
      <c r="M10" s="32" t="s">
        <v>47</v>
      </c>
      <c r="N10" s="2"/>
      <c r="O10" s="14"/>
      <c r="P10" s="14"/>
      <c r="Q10" s="13"/>
    </row>
    <row r="11" spans="2:17" ht="15" x14ac:dyDescent="0.25">
      <c r="B11" s="12"/>
      <c r="C11" s="636" t="s">
        <v>85</v>
      </c>
      <c r="D11" s="636"/>
      <c r="E11" s="634" t="s">
        <v>356</v>
      </c>
      <c r="F11" s="634"/>
      <c r="G11" s="634"/>
      <c r="H11" s="634"/>
      <c r="I11" s="13"/>
      <c r="K11" s="35"/>
      <c r="L11" s="31">
        <v>6</v>
      </c>
      <c r="M11" s="32" t="s">
        <v>49</v>
      </c>
      <c r="N11" s="2"/>
      <c r="O11" s="14"/>
      <c r="P11" s="14"/>
      <c r="Q11" s="13"/>
    </row>
    <row r="12" spans="2:17" ht="15" customHeight="1" x14ac:dyDescent="0.25">
      <c r="B12" s="12"/>
      <c r="C12" s="636"/>
      <c r="D12" s="636"/>
      <c r="E12" s="634"/>
      <c r="F12" s="634"/>
      <c r="G12" s="634"/>
      <c r="H12" s="634"/>
      <c r="I12" s="13"/>
      <c r="K12" s="35"/>
      <c r="L12" s="31">
        <v>7</v>
      </c>
      <c r="M12" s="32" t="s">
        <v>50</v>
      </c>
      <c r="N12" s="2"/>
      <c r="O12" s="14"/>
      <c r="P12" s="14"/>
      <c r="Q12" s="13"/>
    </row>
    <row r="13" spans="2:17" ht="15" customHeight="1" x14ac:dyDescent="0.25">
      <c r="B13" s="12"/>
      <c r="C13" s="636" t="s">
        <v>87</v>
      </c>
      <c r="D13" s="636"/>
      <c r="E13" s="634" t="s">
        <v>355</v>
      </c>
      <c r="F13" s="634"/>
      <c r="G13" s="634"/>
      <c r="H13" s="634"/>
      <c r="I13" s="13"/>
      <c r="K13" s="35"/>
      <c r="L13" s="31">
        <v>8</v>
      </c>
      <c r="M13" s="32" t="s">
        <v>51</v>
      </c>
      <c r="N13" s="2"/>
      <c r="O13" s="14"/>
      <c r="P13" s="14"/>
      <c r="Q13" s="13"/>
    </row>
    <row r="14" spans="2:17" ht="15" x14ac:dyDescent="0.25">
      <c r="B14" s="12"/>
      <c r="C14" s="636"/>
      <c r="D14" s="636"/>
      <c r="E14" s="634"/>
      <c r="F14" s="634"/>
      <c r="G14" s="634"/>
      <c r="H14" s="634"/>
      <c r="I14" s="13"/>
      <c r="K14" s="35"/>
      <c r="L14" s="31">
        <v>9</v>
      </c>
      <c r="M14" s="32" t="s">
        <v>52</v>
      </c>
      <c r="N14" s="2"/>
      <c r="O14" s="14"/>
      <c r="P14" s="14"/>
      <c r="Q14" s="13"/>
    </row>
    <row r="15" spans="2:17" ht="15" x14ac:dyDescent="0.25">
      <c r="B15" s="344"/>
      <c r="C15" s="636" t="s">
        <v>88</v>
      </c>
      <c r="D15" s="636"/>
      <c r="E15" s="634" t="s">
        <v>355</v>
      </c>
      <c r="F15" s="634"/>
      <c r="G15" s="634"/>
      <c r="H15" s="634"/>
      <c r="I15" s="345"/>
      <c r="K15" s="35"/>
      <c r="L15" s="31">
        <v>10</v>
      </c>
      <c r="M15" s="32" t="s">
        <v>53</v>
      </c>
      <c r="N15" s="2"/>
      <c r="O15" s="14"/>
      <c r="P15" s="14"/>
      <c r="Q15" s="13"/>
    </row>
    <row r="16" spans="2:17" ht="15" customHeight="1" x14ac:dyDescent="0.25">
      <c r="B16" s="344"/>
      <c r="C16" s="636"/>
      <c r="D16" s="636"/>
      <c r="E16" s="634"/>
      <c r="F16" s="634"/>
      <c r="G16" s="634"/>
      <c r="H16" s="634"/>
      <c r="I16" s="345"/>
      <c r="K16" s="35"/>
      <c r="L16" s="31">
        <v>11</v>
      </c>
      <c r="M16" s="32" t="s">
        <v>54</v>
      </c>
      <c r="N16" s="2"/>
      <c r="O16" s="14"/>
      <c r="P16" s="14"/>
      <c r="Q16" s="13"/>
    </row>
    <row r="17" spans="2:17" ht="15" x14ac:dyDescent="0.25">
      <c r="B17" s="344"/>
      <c r="C17" s="633" t="s">
        <v>17</v>
      </c>
      <c r="D17" s="633"/>
      <c r="E17" s="634" t="s">
        <v>18</v>
      </c>
      <c r="F17" s="634"/>
      <c r="G17" s="634"/>
      <c r="H17" s="634"/>
      <c r="I17" s="345"/>
      <c r="K17" s="35"/>
      <c r="L17" s="31">
        <v>12</v>
      </c>
      <c r="M17" s="32" t="s">
        <v>55</v>
      </c>
      <c r="N17" s="2"/>
      <c r="O17" s="14"/>
      <c r="P17" s="14"/>
      <c r="Q17" s="13"/>
    </row>
    <row r="18" spans="2:17" ht="15" x14ac:dyDescent="0.25">
      <c r="B18" s="344"/>
      <c r="C18" s="633"/>
      <c r="D18" s="633"/>
      <c r="E18" s="634"/>
      <c r="F18" s="634"/>
      <c r="G18" s="634"/>
      <c r="H18" s="634"/>
      <c r="I18" s="345"/>
      <c r="K18" s="35"/>
      <c r="L18" s="31">
        <v>13</v>
      </c>
      <c r="M18" s="32" t="s">
        <v>56</v>
      </c>
      <c r="N18" s="2"/>
      <c r="O18" s="14"/>
      <c r="P18" s="14"/>
      <c r="Q18" s="13"/>
    </row>
    <row r="19" spans="2:17" ht="15" x14ac:dyDescent="0.25">
      <c r="B19" s="344"/>
      <c r="C19" s="636" t="s">
        <v>343</v>
      </c>
      <c r="D19" s="636"/>
      <c r="E19" s="634" t="s">
        <v>349</v>
      </c>
      <c r="F19" s="634"/>
      <c r="G19" s="634"/>
      <c r="H19" s="634"/>
      <c r="I19" s="345"/>
      <c r="K19" s="35"/>
      <c r="L19" s="31">
        <v>14</v>
      </c>
      <c r="M19" s="32" t="s">
        <v>57</v>
      </c>
      <c r="N19" s="2"/>
      <c r="O19" s="14"/>
      <c r="P19" s="14"/>
      <c r="Q19" s="13"/>
    </row>
    <row r="20" spans="2:17" ht="15" customHeight="1" x14ac:dyDescent="0.25">
      <c r="B20" s="344"/>
      <c r="C20" s="636"/>
      <c r="D20" s="636"/>
      <c r="E20" s="634"/>
      <c r="F20" s="634"/>
      <c r="G20" s="634"/>
      <c r="H20" s="634"/>
      <c r="I20" s="345"/>
      <c r="K20" s="35"/>
      <c r="L20" s="31">
        <v>15</v>
      </c>
      <c r="M20" s="32" t="s">
        <v>58</v>
      </c>
      <c r="N20" s="2"/>
      <c r="O20" s="14"/>
      <c r="P20" s="14"/>
      <c r="Q20" s="13"/>
    </row>
    <row r="21" spans="2:17" ht="15" x14ac:dyDescent="0.25">
      <c r="B21" s="344"/>
      <c r="C21" s="636" t="s">
        <v>348</v>
      </c>
      <c r="D21" s="636"/>
      <c r="E21" s="634" t="s">
        <v>350</v>
      </c>
      <c r="F21" s="634"/>
      <c r="G21" s="634"/>
      <c r="H21" s="634"/>
      <c r="I21" s="345"/>
      <c r="K21" s="35"/>
      <c r="L21" s="31">
        <v>16</v>
      </c>
      <c r="M21" s="32" t="s">
        <v>59</v>
      </c>
      <c r="N21" s="2"/>
      <c r="O21" s="14"/>
      <c r="P21" s="14"/>
      <c r="Q21" s="13"/>
    </row>
    <row r="22" spans="2:17" ht="30.6" customHeight="1" x14ac:dyDescent="0.25">
      <c r="B22" s="344"/>
      <c r="C22" s="636"/>
      <c r="D22" s="636"/>
      <c r="E22" s="634"/>
      <c r="F22" s="634"/>
      <c r="G22" s="634"/>
      <c r="H22" s="634"/>
      <c r="I22" s="345"/>
      <c r="K22" s="35"/>
      <c r="L22" s="31">
        <v>17</v>
      </c>
      <c r="M22" s="32" t="s">
        <v>60</v>
      </c>
      <c r="N22" s="2"/>
      <c r="O22" s="14"/>
      <c r="P22" s="14"/>
      <c r="Q22" s="13"/>
    </row>
    <row r="23" spans="2:17" ht="15" customHeight="1" x14ac:dyDescent="0.25">
      <c r="B23" s="344"/>
      <c r="C23" s="636" t="s">
        <v>344</v>
      </c>
      <c r="D23" s="636"/>
      <c r="E23" s="634" t="s">
        <v>352</v>
      </c>
      <c r="F23" s="634"/>
      <c r="G23" s="634"/>
      <c r="H23" s="634"/>
      <c r="I23" s="345"/>
      <c r="K23" s="35"/>
      <c r="L23" s="31">
        <v>18</v>
      </c>
      <c r="M23" s="32" t="s">
        <v>61</v>
      </c>
      <c r="N23" s="2"/>
      <c r="O23" s="14"/>
      <c r="P23" s="14"/>
      <c r="Q23" s="13"/>
    </row>
    <row r="24" spans="2:17" ht="19.8" customHeight="1" x14ac:dyDescent="0.25">
      <c r="B24" s="344"/>
      <c r="C24" s="636"/>
      <c r="D24" s="636"/>
      <c r="E24" s="634"/>
      <c r="F24" s="634"/>
      <c r="G24" s="634"/>
      <c r="H24" s="634"/>
      <c r="I24" s="345"/>
      <c r="K24" s="35"/>
      <c r="L24" s="31">
        <v>19</v>
      </c>
      <c r="M24" s="32" t="s">
        <v>62</v>
      </c>
      <c r="N24" s="2"/>
      <c r="O24" s="14"/>
      <c r="P24" s="14"/>
      <c r="Q24" s="13"/>
    </row>
    <row r="25" spans="2:17" ht="15" customHeight="1" x14ac:dyDescent="0.25">
      <c r="B25" s="344"/>
      <c r="C25" s="637" t="s">
        <v>345</v>
      </c>
      <c r="D25" s="638"/>
      <c r="E25" s="634" t="s">
        <v>351</v>
      </c>
      <c r="F25" s="634"/>
      <c r="G25" s="634"/>
      <c r="H25" s="634"/>
      <c r="I25" s="345"/>
      <c r="K25" s="35"/>
      <c r="L25" s="31">
        <v>20</v>
      </c>
      <c r="M25" s="32" t="s">
        <v>63</v>
      </c>
      <c r="N25" s="2"/>
      <c r="O25" s="14"/>
      <c r="P25" s="14"/>
      <c r="Q25" s="13"/>
    </row>
    <row r="26" spans="2:17" ht="15" x14ac:dyDescent="0.25">
      <c r="B26" s="344"/>
      <c r="C26" s="639"/>
      <c r="D26" s="640"/>
      <c r="E26" s="634"/>
      <c r="F26" s="634"/>
      <c r="G26" s="634"/>
      <c r="H26" s="634"/>
      <c r="I26" s="345"/>
      <c r="K26" s="35"/>
      <c r="L26" s="31">
        <v>21</v>
      </c>
      <c r="M26" s="32" t="s">
        <v>64</v>
      </c>
      <c r="N26" s="2"/>
      <c r="O26" s="14"/>
      <c r="P26" s="14"/>
      <c r="Q26" s="13"/>
    </row>
    <row r="27" spans="2:17" ht="13.8" customHeight="1" thickBot="1" x14ac:dyDescent="0.3">
      <c r="B27" s="12"/>
      <c r="C27" s="637" t="s">
        <v>346</v>
      </c>
      <c r="D27" s="638"/>
      <c r="E27" s="634" t="s">
        <v>353</v>
      </c>
      <c r="F27" s="634"/>
      <c r="G27" s="634"/>
      <c r="H27" s="634"/>
      <c r="I27" s="13"/>
      <c r="K27" s="38"/>
      <c r="L27" s="39"/>
      <c r="M27" s="15"/>
      <c r="N27" s="15"/>
      <c r="O27" s="15"/>
      <c r="P27" s="15"/>
      <c r="Q27" s="16"/>
    </row>
    <row r="28" spans="2:17" ht="20.399999999999999" customHeight="1" x14ac:dyDescent="0.25">
      <c r="B28" s="12"/>
      <c r="C28" s="639"/>
      <c r="D28" s="640"/>
      <c r="E28" s="634"/>
      <c r="F28" s="634"/>
      <c r="G28" s="634"/>
      <c r="H28" s="634"/>
      <c r="I28" s="13"/>
    </row>
    <row r="29" spans="2:17" ht="13.2" customHeight="1" x14ac:dyDescent="0.25">
      <c r="B29" s="12"/>
      <c r="C29" s="636" t="s">
        <v>347</v>
      </c>
      <c r="D29" s="636"/>
      <c r="E29" s="634" t="s">
        <v>354</v>
      </c>
      <c r="F29" s="634"/>
      <c r="G29" s="634"/>
      <c r="H29" s="634"/>
      <c r="I29" s="13"/>
    </row>
    <row r="30" spans="2:17" ht="19.8" customHeight="1" x14ac:dyDescent="0.25">
      <c r="B30" s="12"/>
      <c r="C30" s="636"/>
      <c r="D30" s="636"/>
      <c r="E30" s="634"/>
      <c r="F30" s="634"/>
      <c r="G30" s="634"/>
      <c r="H30" s="634"/>
      <c r="I30" s="13"/>
    </row>
    <row r="31" spans="2:17" x14ac:dyDescent="0.25">
      <c r="B31" s="12"/>
      <c r="C31" s="633" t="s">
        <v>12</v>
      </c>
      <c r="D31" s="633"/>
      <c r="E31" s="634" t="s">
        <v>19</v>
      </c>
      <c r="F31" s="634"/>
      <c r="G31" s="634"/>
      <c r="H31" s="634"/>
      <c r="I31" s="13"/>
    </row>
    <row r="32" spans="2:17" ht="16.8" customHeight="1" x14ac:dyDescent="0.25">
      <c r="B32" s="12"/>
      <c r="C32" s="633"/>
      <c r="D32" s="633"/>
      <c r="E32" s="634"/>
      <c r="F32" s="634"/>
      <c r="G32" s="634"/>
      <c r="H32" s="634"/>
      <c r="I32" s="13"/>
    </row>
    <row r="33" spans="2:9" ht="13.8" thickBot="1" x14ac:dyDescent="0.3">
      <c r="B33" s="38"/>
      <c r="C33" s="39"/>
      <c r="D33" s="15"/>
      <c r="E33" s="15"/>
      <c r="F33" s="15"/>
      <c r="G33" s="15"/>
      <c r="H33" s="15"/>
      <c r="I33" s="16"/>
    </row>
    <row r="35" spans="2:9" x14ac:dyDescent="0.25">
      <c r="C35" s="371" t="s">
        <v>342</v>
      </c>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39" bestFit="1" customWidth="1"/>
    <col min="2" max="2" width="17.44140625" style="239" bestFit="1" customWidth="1"/>
    <col min="3" max="3" width="13.44140625" style="239" customWidth="1"/>
    <col min="4" max="4" width="16.6640625" style="239" bestFit="1" customWidth="1"/>
    <col min="5" max="5" width="23.44140625" style="239" customWidth="1"/>
    <col min="6" max="6" width="27.44140625" style="239" customWidth="1"/>
    <col min="7" max="7" width="20.109375" style="239" bestFit="1" customWidth="1"/>
    <col min="8" max="8" width="13.44140625" style="192" bestFit="1" customWidth="1"/>
    <col min="9" max="9" width="14.6640625" style="239" bestFit="1" customWidth="1"/>
    <col min="10" max="10" width="21.109375" style="193" customWidth="1"/>
    <col min="11" max="11" width="17.33203125" style="239" customWidth="1"/>
    <col min="12" max="12" width="11" style="239" customWidth="1"/>
    <col min="13" max="13" width="13.33203125" style="239" customWidth="1"/>
    <col min="14" max="14" width="15" style="239" customWidth="1"/>
    <col min="15" max="15" width="12.5546875" style="239" customWidth="1"/>
    <col min="16" max="16" width="10.109375" style="239" customWidth="1"/>
    <col min="17" max="17" width="14" style="239" customWidth="1"/>
    <col min="18" max="18" width="11.21875" style="239" customWidth="1"/>
    <col min="19" max="19" width="20.5546875" style="239" bestFit="1" customWidth="1"/>
    <col min="20" max="20" width="19.33203125" style="239" bestFit="1" customWidth="1"/>
    <col min="21" max="21" width="12.21875" style="193" customWidth="1"/>
    <col min="22" max="22" width="11" style="193" customWidth="1"/>
    <col min="23" max="16384" width="8.88671875" style="239"/>
  </cols>
  <sheetData>
    <row r="1" spans="1:22" s="186" customFormat="1" ht="21" x14ac:dyDescent="0.4">
      <c r="A1" s="186" t="s">
        <v>298</v>
      </c>
      <c r="H1" s="187"/>
      <c r="J1" s="188"/>
      <c r="U1" s="188"/>
      <c r="V1" s="188"/>
    </row>
    <row r="2" spans="1:22" s="189" customFormat="1" ht="14.4" x14ac:dyDescent="0.3">
      <c r="A2" s="189" t="s">
        <v>299</v>
      </c>
      <c r="H2" s="190"/>
      <c r="J2" s="191"/>
      <c r="U2" s="191"/>
      <c r="V2" s="191"/>
    </row>
    <row r="3" spans="1:22" x14ac:dyDescent="0.25">
      <c r="A3" s="239" t="s">
        <v>300</v>
      </c>
    </row>
    <row r="4" spans="1:22" x14ac:dyDescent="0.25">
      <c r="A4" s="239" t="s">
        <v>301</v>
      </c>
    </row>
    <row r="6" spans="1:22" s="189" customFormat="1" ht="28.8" x14ac:dyDescent="0.3">
      <c r="A6" s="189" t="s">
        <v>154</v>
      </c>
      <c r="B6" s="189" t="s">
        <v>92</v>
      </c>
      <c r="C6" s="189" t="s">
        <v>155</v>
      </c>
      <c r="D6" s="189" t="s">
        <v>156</v>
      </c>
      <c r="E6" s="189" t="s">
        <v>157</v>
      </c>
      <c r="F6" s="189" t="s">
        <v>302</v>
      </c>
      <c r="G6" s="189" t="s">
        <v>158</v>
      </c>
      <c r="H6" s="190" t="s">
        <v>303</v>
      </c>
      <c r="I6" s="189" t="s">
        <v>41</v>
      </c>
      <c r="J6" s="194" t="s">
        <v>159</v>
      </c>
      <c r="K6" s="195" t="s">
        <v>160</v>
      </c>
      <c r="L6" s="195" t="s">
        <v>73</v>
      </c>
      <c r="M6" s="195" t="s">
        <v>161</v>
      </c>
      <c r="N6" s="195" t="s">
        <v>162</v>
      </c>
      <c r="O6" s="195" t="s">
        <v>91</v>
      </c>
      <c r="P6" s="195" t="s">
        <v>163</v>
      </c>
      <c r="Q6" s="195" t="s">
        <v>164</v>
      </c>
      <c r="R6" s="195" t="s">
        <v>165</v>
      </c>
      <c r="S6" s="195" t="s">
        <v>166</v>
      </c>
      <c r="T6" s="195" t="s">
        <v>167</v>
      </c>
      <c r="U6" s="194" t="s">
        <v>168</v>
      </c>
      <c r="V6" s="194" t="s">
        <v>169</v>
      </c>
    </row>
    <row r="7" spans="1:22" x14ac:dyDescent="0.25">
      <c r="B7" s="239" t="s">
        <v>93</v>
      </c>
      <c r="C7" s="239" t="s">
        <v>170</v>
      </c>
      <c r="D7" s="239" t="s">
        <v>171</v>
      </c>
      <c r="E7" s="239" t="s">
        <v>172</v>
      </c>
      <c r="G7" s="239" t="s">
        <v>173</v>
      </c>
      <c r="H7" s="192">
        <v>8530</v>
      </c>
      <c r="I7" s="239">
        <v>4</v>
      </c>
      <c r="J7" s="193">
        <v>37242</v>
      </c>
      <c r="K7" s="239">
        <v>1.49</v>
      </c>
      <c r="L7" s="239" t="s">
        <v>4</v>
      </c>
      <c r="M7" s="239" t="s">
        <v>172</v>
      </c>
      <c r="N7" s="239" t="s">
        <v>174</v>
      </c>
      <c r="R7" s="239" t="s">
        <v>172</v>
      </c>
      <c r="S7" s="239" t="s">
        <v>175</v>
      </c>
      <c r="T7" s="239" t="s">
        <v>12</v>
      </c>
      <c r="U7" s="193">
        <v>37077</v>
      </c>
      <c r="V7" s="193">
        <v>37242</v>
      </c>
    </row>
    <row r="8" spans="1:22" x14ac:dyDescent="0.25">
      <c r="B8" s="239" t="s">
        <v>94</v>
      </c>
      <c r="C8" s="239" t="s">
        <v>170</v>
      </c>
      <c r="D8" s="239" t="s">
        <v>176</v>
      </c>
      <c r="E8" s="239" t="s">
        <v>172</v>
      </c>
      <c r="G8" s="239" t="s">
        <v>177</v>
      </c>
      <c r="H8" s="192">
        <v>7704</v>
      </c>
      <c r="I8" s="239">
        <v>17</v>
      </c>
      <c r="J8" s="193">
        <v>37257</v>
      </c>
      <c r="K8" s="239">
        <v>2.2599999999999998</v>
      </c>
      <c r="L8" s="239" t="s">
        <v>4</v>
      </c>
      <c r="M8" s="239" t="s">
        <v>172</v>
      </c>
      <c r="N8" s="239" t="s">
        <v>174</v>
      </c>
      <c r="R8" s="239" t="s">
        <v>172</v>
      </c>
      <c r="S8" s="239" t="s">
        <v>175</v>
      </c>
      <c r="T8" s="239" t="s">
        <v>12</v>
      </c>
      <c r="U8" s="193">
        <v>37081</v>
      </c>
      <c r="V8" s="193">
        <v>37242</v>
      </c>
    </row>
    <row r="9" spans="1:22" x14ac:dyDescent="0.25">
      <c r="B9" s="239" t="s">
        <v>95</v>
      </c>
      <c r="C9" s="239" t="s">
        <v>170</v>
      </c>
      <c r="D9" s="239" t="s">
        <v>178</v>
      </c>
      <c r="E9" s="239" t="s">
        <v>172</v>
      </c>
      <c r="G9" s="239" t="s">
        <v>179</v>
      </c>
      <c r="H9" s="192">
        <v>7838</v>
      </c>
      <c r="I9" s="239">
        <v>2</v>
      </c>
      <c r="J9" s="193">
        <v>37242</v>
      </c>
      <c r="K9" s="239">
        <v>3.76</v>
      </c>
      <c r="L9" s="239" t="s">
        <v>4</v>
      </c>
      <c r="M9" s="239" t="s">
        <v>172</v>
      </c>
      <c r="N9" s="239" t="s">
        <v>174</v>
      </c>
      <c r="R9" s="239" t="s">
        <v>172</v>
      </c>
      <c r="S9" s="239" t="s">
        <v>175</v>
      </c>
      <c r="T9" s="239" t="s">
        <v>12</v>
      </c>
      <c r="U9" s="193">
        <v>37067</v>
      </c>
      <c r="V9" s="193">
        <v>37242</v>
      </c>
    </row>
    <row r="10" spans="1:22" x14ac:dyDescent="0.25">
      <c r="B10" s="239" t="s">
        <v>96</v>
      </c>
      <c r="C10" s="239" t="s">
        <v>170</v>
      </c>
      <c r="D10" s="239" t="s">
        <v>180</v>
      </c>
      <c r="E10" s="239" t="s">
        <v>172</v>
      </c>
      <c r="G10" s="239" t="s">
        <v>181</v>
      </c>
      <c r="H10" s="192">
        <v>8230</v>
      </c>
      <c r="I10" s="239">
        <v>21</v>
      </c>
      <c r="J10" s="193">
        <v>37267</v>
      </c>
      <c r="K10" s="239">
        <v>0.26</v>
      </c>
      <c r="L10" s="239" t="s">
        <v>4</v>
      </c>
      <c r="M10" s="239" t="s">
        <v>172</v>
      </c>
      <c r="N10" s="239" t="s">
        <v>174</v>
      </c>
      <c r="R10" s="239" t="s">
        <v>172</v>
      </c>
      <c r="S10" s="239" t="s">
        <v>182</v>
      </c>
      <c r="T10" s="239" t="s">
        <v>12</v>
      </c>
      <c r="U10" s="193">
        <v>37216</v>
      </c>
      <c r="V10" s="193">
        <v>37267</v>
      </c>
    </row>
    <row r="11" spans="1:22" x14ac:dyDescent="0.25">
      <c r="B11" s="239" t="s">
        <v>97</v>
      </c>
      <c r="C11" s="239" t="s">
        <v>170</v>
      </c>
      <c r="D11" s="239" t="s">
        <v>183</v>
      </c>
      <c r="E11" s="239" t="s">
        <v>172</v>
      </c>
      <c r="G11" s="239" t="s">
        <v>184</v>
      </c>
      <c r="H11" s="192">
        <v>8551</v>
      </c>
      <c r="I11" s="239">
        <v>4</v>
      </c>
      <c r="J11" s="193">
        <v>37288</v>
      </c>
      <c r="K11" s="239">
        <v>3.72</v>
      </c>
      <c r="L11" s="239" t="s">
        <v>4</v>
      </c>
      <c r="M11" s="239" t="s">
        <v>172</v>
      </c>
      <c r="N11" s="239" t="s">
        <v>174</v>
      </c>
      <c r="R11" s="239" t="s">
        <v>172</v>
      </c>
      <c r="S11" s="239" t="s">
        <v>175</v>
      </c>
      <c r="T11" s="239" t="s">
        <v>12</v>
      </c>
      <c r="U11" s="193">
        <v>37083</v>
      </c>
      <c r="V11" s="193">
        <v>37320</v>
      </c>
    </row>
    <row r="12" spans="1:22" x14ac:dyDescent="0.25">
      <c r="B12" s="239" t="s">
        <v>98</v>
      </c>
      <c r="C12" s="239" t="s">
        <v>170</v>
      </c>
      <c r="D12" s="239" t="s">
        <v>185</v>
      </c>
      <c r="E12" s="239" t="s">
        <v>172</v>
      </c>
      <c r="G12" s="239" t="s">
        <v>186</v>
      </c>
      <c r="H12" s="192">
        <v>7039</v>
      </c>
      <c r="I12" s="239">
        <v>9</v>
      </c>
      <c r="J12" s="193">
        <v>37314</v>
      </c>
      <c r="K12" s="239">
        <v>2.2599999999999998</v>
      </c>
      <c r="L12" s="239" t="s">
        <v>4</v>
      </c>
      <c r="M12" s="239" t="s">
        <v>172</v>
      </c>
      <c r="N12" s="239" t="s">
        <v>174</v>
      </c>
      <c r="R12" s="239" t="s">
        <v>172</v>
      </c>
      <c r="S12" s="239" t="s">
        <v>187</v>
      </c>
      <c r="T12" s="239" t="s">
        <v>12</v>
      </c>
      <c r="U12" s="193">
        <v>37085</v>
      </c>
      <c r="V12" s="193">
        <v>37329</v>
      </c>
    </row>
    <row r="13" spans="1:22" x14ac:dyDescent="0.25">
      <c r="B13" s="239" t="s">
        <v>99</v>
      </c>
      <c r="C13" s="239" t="s">
        <v>170</v>
      </c>
      <c r="D13" s="239" t="s">
        <v>188</v>
      </c>
      <c r="E13" s="239" t="s">
        <v>172</v>
      </c>
      <c r="G13" s="239" t="s">
        <v>189</v>
      </c>
      <c r="H13" s="192">
        <v>8060</v>
      </c>
      <c r="I13" s="239">
        <v>13</v>
      </c>
      <c r="J13" s="193">
        <v>37336</v>
      </c>
      <c r="K13" s="239">
        <v>1.9</v>
      </c>
      <c r="L13" s="239" t="s">
        <v>4</v>
      </c>
      <c r="M13" s="239" t="s">
        <v>172</v>
      </c>
      <c r="N13" s="239" t="s">
        <v>174</v>
      </c>
      <c r="R13" s="239" t="s">
        <v>172</v>
      </c>
      <c r="S13" s="239" t="s">
        <v>187</v>
      </c>
      <c r="T13" s="239" t="s">
        <v>12</v>
      </c>
      <c r="U13" s="193">
        <v>37109</v>
      </c>
      <c r="V13" s="193">
        <v>37336</v>
      </c>
    </row>
    <row r="14" spans="1:22" x14ac:dyDescent="0.25">
      <c r="B14" s="239" t="s">
        <v>100</v>
      </c>
      <c r="C14" s="239" t="s">
        <v>170</v>
      </c>
      <c r="D14" s="239" t="s">
        <v>190</v>
      </c>
      <c r="E14" s="239" t="s">
        <v>172</v>
      </c>
      <c r="G14" s="239" t="s">
        <v>191</v>
      </c>
      <c r="H14" s="192">
        <v>8501</v>
      </c>
      <c r="I14" s="239">
        <v>17</v>
      </c>
      <c r="J14" s="193">
        <v>37280</v>
      </c>
      <c r="K14" s="239">
        <v>2.69</v>
      </c>
      <c r="L14" s="239" t="s">
        <v>4</v>
      </c>
      <c r="M14" s="239" t="s">
        <v>172</v>
      </c>
      <c r="N14" s="239" t="s">
        <v>174</v>
      </c>
      <c r="R14" s="239" t="s">
        <v>172</v>
      </c>
      <c r="S14" s="239" t="s">
        <v>187</v>
      </c>
      <c r="T14" s="239" t="s">
        <v>12</v>
      </c>
      <c r="U14" s="193">
        <v>37162</v>
      </c>
      <c r="V14" s="193">
        <v>37357</v>
      </c>
    </row>
    <row r="15" spans="1:22" x14ac:dyDescent="0.25">
      <c r="B15" s="239" t="s">
        <v>101</v>
      </c>
      <c r="C15" s="239" t="s">
        <v>170</v>
      </c>
      <c r="D15" s="239" t="s">
        <v>172</v>
      </c>
      <c r="E15" s="239" t="s">
        <v>192</v>
      </c>
      <c r="G15" s="239" t="s">
        <v>193</v>
      </c>
      <c r="H15" s="192">
        <v>7430</v>
      </c>
      <c r="I15" s="239">
        <v>7</v>
      </c>
      <c r="J15" s="193">
        <v>37361</v>
      </c>
      <c r="K15" s="239">
        <v>2</v>
      </c>
      <c r="L15" s="239" t="s">
        <v>90</v>
      </c>
      <c r="M15" s="239" t="s">
        <v>172</v>
      </c>
      <c r="N15" s="239" t="s">
        <v>174</v>
      </c>
      <c r="R15" s="239" t="s">
        <v>172</v>
      </c>
      <c r="S15" s="239" t="s">
        <v>194</v>
      </c>
      <c r="T15" s="239" t="s">
        <v>12</v>
      </c>
      <c r="U15" s="193">
        <v>37280</v>
      </c>
      <c r="V15" s="193">
        <v>37361</v>
      </c>
    </row>
    <row r="16" spans="1:22" x14ac:dyDescent="0.25">
      <c r="B16" s="239" t="s">
        <v>102</v>
      </c>
      <c r="C16" s="239" t="s">
        <v>170</v>
      </c>
      <c r="D16" s="239" t="s">
        <v>195</v>
      </c>
      <c r="E16" s="239" t="s">
        <v>172</v>
      </c>
      <c r="G16" s="239" t="s">
        <v>196</v>
      </c>
      <c r="H16" s="192">
        <v>7627</v>
      </c>
      <c r="I16" s="239">
        <v>7</v>
      </c>
      <c r="J16" s="193">
        <v>37361</v>
      </c>
      <c r="K16" s="239">
        <v>2.2599999999999998</v>
      </c>
      <c r="L16" s="239" t="s">
        <v>4</v>
      </c>
      <c r="M16" s="239" t="s">
        <v>172</v>
      </c>
      <c r="N16" s="239" t="s">
        <v>174</v>
      </c>
      <c r="R16" s="239" t="s">
        <v>172</v>
      </c>
      <c r="S16" s="239" t="s">
        <v>194</v>
      </c>
      <c r="T16" s="239" t="s">
        <v>12</v>
      </c>
      <c r="U16" s="193">
        <v>37152</v>
      </c>
      <c r="V16" s="193">
        <v>37361</v>
      </c>
    </row>
    <row r="17" spans="2:22" x14ac:dyDescent="0.25">
      <c r="B17" s="239" t="s">
        <v>103</v>
      </c>
      <c r="C17" s="239" t="s">
        <v>170</v>
      </c>
      <c r="D17" s="239" t="s">
        <v>172</v>
      </c>
      <c r="E17" s="239" t="s">
        <v>197</v>
      </c>
      <c r="G17" s="239" t="s">
        <v>198</v>
      </c>
      <c r="H17" s="192">
        <v>7043</v>
      </c>
      <c r="I17" s="239">
        <v>9</v>
      </c>
      <c r="J17" s="193">
        <v>37382</v>
      </c>
      <c r="K17" s="239">
        <v>2</v>
      </c>
      <c r="L17" s="239" t="s">
        <v>90</v>
      </c>
      <c r="M17" s="239" t="s">
        <v>172</v>
      </c>
      <c r="N17" s="239" t="s">
        <v>174</v>
      </c>
      <c r="R17" s="239" t="s">
        <v>172</v>
      </c>
      <c r="S17" s="239" t="s">
        <v>187</v>
      </c>
      <c r="T17" s="239" t="s">
        <v>12</v>
      </c>
      <c r="U17" s="193">
        <v>37379</v>
      </c>
      <c r="V17" s="193">
        <v>37382</v>
      </c>
    </row>
    <row r="18" spans="2:22" x14ac:dyDescent="0.25">
      <c r="B18" s="239" t="s">
        <v>104</v>
      </c>
      <c r="C18" s="239" t="s">
        <v>170</v>
      </c>
      <c r="D18" s="239" t="s">
        <v>200</v>
      </c>
      <c r="E18" s="239" t="s">
        <v>172</v>
      </c>
      <c r="G18" s="239" t="s">
        <v>201</v>
      </c>
      <c r="H18" s="192">
        <v>8008</v>
      </c>
      <c r="I18" s="239">
        <v>18</v>
      </c>
      <c r="J18" s="193">
        <v>37377</v>
      </c>
      <c r="K18" s="239">
        <v>2.71</v>
      </c>
      <c r="L18" s="239" t="s">
        <v>4</v>
      </c>
      <c r="M18" s="239" t="s">
        <v>172</v>
      </c>
      <c r="N18" s="239" t="s">
        <v>174</v>
      </c>
      <c r="R18" s="239" t="s">
        <v>172</v>
      </c>
      <c r="S18" s="239" t="s">
        <v>182</v>
      </c>
      <c r="T18" s="239" t="s">
        <v>12</v>
      </c>
      <c r="U18" s="193">
        <v>37298</v>
      </c>
      <c r="V18" s="193">
        <v>37420</v>
      </c>
    </row>
    <row r="19" spans="2:22" x14ac:dyDescent="0.25">
      <c r="B19" s="239" t="s">
        <v>105</v>
      </c>
      <c r="C19" s="239" t="s">
        <v>170</v>
      </c>
      <c r="D19" s="239" t="s">
        <v>202</v>
      </c>
      <c r="E19" s="239" t="s">
        <v>172</v>
      </c>
      <c r="G19" s="239" t="s">
        <v>203</v>
      </c>
      <c r="H19" s="192">
        <v>8251</v>
      </c>
      <c r="I19" s="239">
        <v>21</v>
      </c>
      <c r="J19" s="193">
        <v>37424</v>
      </c>
      <c r="K19" s="239">
        <v>0.89</v>
      </c>
      <c r="L19" s="239" t="s">
        <v>4</v>
      </c>
      <c r="M19" s="239" t="s">
        <v>172</v>
      </c>
      <c r="N19" s="239" t="s">
        <v>174</v>
      </c>
      <c r="R19" s="239" t="s">
        <v>172</v>
      </c>
      <c r="S19" s="239" t="s">
        <v>182</v>
      </c>
      <c r="T19" s="239" t="s">
        <v>12</v>
      </c>
      <c r="U19" s="193">
        <v>37090</v>
      </c>
      <c r="V19" s="193">
        <v>37424</v>
      </c>
    </row>
    <row r="20" spans="2:22" x14ac:dyDescent="0.25">
      <c r="B20" s="239" t="s">
        <v>106</v>
      </c>
      <c r="C20" s="239" t="s">
        <v>170</v>
      </c>
      <c r="D20" s="239" t="s">
        <v>172</v>
      </c>
      <c r="E20" s="239" t="s">
        <v>204</v>
      </c>
      <c r="F20" s="239" t="s">
        <v>205</v>
      </c>
      <c r="G20" s="239" t="s">
        <v>206</v>
      </c>
      <c r="H20" s="192">
        <v>8096</v>
      </c>
      <c r="I20" s="239">
        <v>15</v>
      </c>
      <c r="J20" s="193">
        <v>37434</v>
      </c>
      <c r="K20" s="239">
        <v>62.23</v>
      </c>
      <c r="L20" s="239" t="s">
        <v>3</v>
      </c>
      <c r="M20" s="239" t="s">
        <v>172</v>
      </c>
      <c r="N20" s="239" t="s">
        <v>174</v>
      </c>
      <c r="R20" s="239" t="s">
        <v>172</v>
      </c>
      <c r="S20" s="239" t="s">
        <v>187</v>
      </c>
      <c r="T20" s="239" t="s">
        <v>12</v>
      </c>
      <c r="U20" s="193">
        <v>37060</v>
      </c>
      <c r="V20" s="193">
        <v>37434</v>
      </c>
    </row>
    <row r="21" spans="2:22" x14ac:dyDescent="0.25">
      <c r="B21" s="239" t="s">
        <v>107</v>
      </c>
      <c r="C21" s="239" t="s">
        <v>170</v>
      </c>
      <c r="D21" s="239" t="s">
        <v>207</v>
      </c>
      <c r="E21" s="239" t="s">
        <v>172</v>
      </c>
      <c r="G21" s="239" t="s">
        <v>208</v>
      </c>
      <c r="H21" s="192">
        <v>7732</v>
      </c>
      <c r="I21" s="239">
        <v>17</v>
      </c>
      <c r="J21" s="193">
        <v>37377</v>
      </c>
      <c r="K21" s="239">
        <v>2.69</v>
      </c>
      <c r="L21" s="239" t="s">
        <v>4</v>
      </c>
      <c r="M21" s="239" t="s">
        <v>172</v>
      </c>
      <c r="N21" s="239" t="s">
        <v>174</v>
      </c>
      <c r="R21" s="239" t="s">
        <v>172</v>
      </c>
      <c r="S21" s="239" t="s">
        <v>175</v>
      </c>
      <c r="T21" s="239" t="s">
        <v>12</v>
      </c>
      <c r="U21" s="193">
        <v>37330</v>
      </c>
      <c r="V21" s="193">
        <v>37439</v>
      </c>
    </row>
    <row r="22" spans="2:22" x14ac:dyDescent="0.25">
      <c r="B22" s="239" t="s">
        <v>108</v>
      </c>
      <c r="C22" s="239" t="s">
        <v>170</v>
      </c>
      <c r="D22" s="239" t="s">
        <v>209</v>
      </c>
      <c r="E22" s="239" t="s">
        <v>172</v>
      </c>
      <c r="G22" s="239" t="s">
        <v>210</v>
      </c>
      <c r="H22" s="192">
        <v>8822</v>
      </c>
      <c r="I22" s="239">
        <v>4</v>
      </c>
      <c r="J22" s="193">
        <v>37408</v>
      </c>
      <c r="K22" s="239">
        <v>3.46</v>
      </c>
      <c r="L22" s="239" t="s">
        <v>4</v>
      </c>
      <c r="M22" s="239" t="s">
        <v>172</v>
      </c>
      <c r="N22" s="239" t="s">
        <v>174</v>
      </c>
      <c r="R22" s="239" t="s">
        <v>172</v>
      </c>
      <c r="S22" s="239" t="s">
        <v>175</v>
      </c>
      <c r="T22" s="239" t="s">
        <v>12</v>
      </c>
      <c r="U22" s="193">
        <v>37146</v>
      </c>
      <c r="V22" s="193">
        <v>37439</v>
      </c>
    </row>
    <row r="23" spans="2:22" x14ac:dyDescent="0.25">
      <c r="B23" s="239" t="s">
        <v>109</v>
      </c>
      <c r="C23" s="239" t="s">
        <v>170</v>
      </c>
      <c r="D23" s="239" t="s">
        <v>172</v>
      </c>
      <c r="E23" s="239" t="s">
        <v>211</v>
      </c>
      <c r="F23" s="239" t="s">
        <v>212</v>
      </c>
      <c r="G23" s="239" t="s">
        <v>213</v>
      </c>
      <c r="H23" s="192">
        <v>7059</v>
      </c>
      <c r="I23" s="239">
        <v>5</v>
      </c>
      <c r="J23" s="193">
        <v>37440</v>
      </c>
      <c r="K23" s="239">
        <v>68.400000000000006</v>
      </c>
      <c r="L23" s="239" t="s">
        <v>3</v>
      </c>
      <c r="M23" s="239" t="s">
        <v>172</v>
      </c>
      <c r="N23" s="239" t="s">
        <v>174</v>
      </c>
      <c r="R23" s="239" t="s">
        <v>172</v>
      </c>
      <c r="S23" s="239" t="s">
        <v>175</v>
      </c>
      <c r="T23" s="239" t="s">
        <v>12</v>
      </c>
      <c r="U23" s="193">
        <v>37063</v>
      </c>
      <c r="V23" s="193">
        <v>37440</v>
      </c>
    </row>
    <row r="24" spans="2:22" x14ac:dyDescent="0.25">
      <c r="B24" s="239" t="s">
        <v>110</v>
      </c>
      <c r="C24" s="239" t="s">
        <v>170</v>
      </c>
      <c r="D24" s="239" t="s">
        <v>214</v>
      </c>
      <c r="E24" s="239" t="s">
        <v>172</v>
      </c>
      <c r="G24" s="239" t="s">
        <v>215</v>
      </c>
      <c r="H24" s="192">
        <v>7722</v>
      </c>
      <c r="I24" s="239">
        <v>17</v>
      </c>
      <c r="J24" s="193">
        <v>37460</v>
      </c>
      <c r="K24" s="239">
        <v>8.3699999999999992</v>
      </c>
      <c r="L24" s="239" t="s">
        <v>4</v>
      </c>
      <c r="M24" s="239" t="s">
        <v>172</v>
      </c>
      <c r="N24" s="239" t="s">
        <v>174</v>
      </c>
      <c r="R24" s="239" t="s">
        <v>172</v>
      </c>
      <c r="S24" s="239" t="s">
        <v>175</v>
      </c>
      <c r="T24" s="239" t="s">
        <v>12</v>
      </c>
      <c r="U24" s="193">
        <v>37139</v>
      </c>
      <c r="V24" s="193">
        <v>37460</v>
      </c>
    </row>
    <row r="25" spans="2:22" x14ac:dyDescent="0.25">
      <c r="B25" s="239" t="s">
        <v>111</v>
      </c>
      <c r="C25" s="239" t="s">
        <v>170</v>
      </c>
      <c r="D25" s="239" t="s">
        <v>216</v>
      </c>
      <c r="E25" s="239" t="s">
        <v>172</v>
      </c>
      <c r="G25" s="239" t="s">
        <v>217</v>
      </c>
      <c r="H25" s="192">
        <v>8527</v>
      </c>
      <c r="I25" s="239">
        <v>18</v>
      </c>
      <c r="J25" s="193">
        <v>37469</v>
      </c>
      <c r="K25" s="239">
        <v>1.5</v>
      </c>
      <c r="L25" s="239" t="s">
        <v>4</v>
      </c>
      <c r="M25" s="239" t="s">
        <v>172</v>
      </c>
      <c r="N25" s="239" t="s">
        <v>174</v>
      </c>
      <c r="R25" s="239" t="s">
        <v>172</v>
      </c>
      <c r="S25" s="239" t="s">
        <v>175</v>
      </c>
      <c r="T25" s="239" t="s">
        <v>12</v>
      </c>
      <c r="U25" s="193">
        <v>37203</v>
      </c>
      <c r="V25" s="193">
        <v>37469</v>
      </c>
    </row>
    <row r="26" spans="2:22" x14ac:dyDescent="0.25">
      <c r="B26" s="239" t="s">
        <v>112</v>
      </c>
      <c r="C26" s="239" t="s">
        <v>170</v>
      </c>
      <c r="D26" s="239" t="s">
        <v>218</v>
      </c>
      <c r="E26" s="239" t="s">
        <v>172</v>
      </c>
      <c r="G26" s="239" t="s">
        <v>184</v>
      </c>
      <c r="H26" s="192">
        <v>8551</v>
      </c>
      <c r="I26" s="239">
        <v>4</v>
      </c>
      <c r="J26" s="193">
        <v>37470</v>
      </c>
      <c r="K26" s="239">
        <v>2.71</v>
      </c>
      <c r="L26" s="239" t="s">
        <v>4</v>
      </c>
      <c r="M26" s="239" t="s">
        <v>172</v>
      </c>
      <c r="N26" s="239" t="s">
        <v>174</v>
      </c>
      <c r="R26" s="239" t="s">
        <v>172</v>
      </c>
      <c r="S26" s="239" t="s">
        <v>175</v>
      </c>
      <c r="T26" s="239" t="s">
        <v>12</v>
      </c>
      <c r="U26" s="193">
        <v>37330</v>
      </c>
      <c r="V26" s="193">
        <v>37489</v>
      </c>
    </row>
    <row r="27" spans="2:22" x14ac:dyDescent="0.25">
      <c r="B27" s="239" t="s">
        <v>113</v>
      </c>
      <c r="C27" s="239" t="s">
        <v>170</v>
      </c>
      <c r="D27" s="239" t="s">
        <v>219</v>
      </c>
      <c r="E27" s="239" t="s">
        <v>172</v>
      </c>
      <c r="G27" s="239" t="s">
        <v>220</v>
      </c>
      <c r="H27" s="192">
        <v>7470</v>
      </c>
      <c r="I27" s="239">
        <v>6</v>
      </c>
      <c r="J27" s="193">
        <v>36739</v>
      </c>
      <c r="K27" s="239">
        <v>2.5</v>
      </c>
      <c r="L27" s="239" t="s">
        <v>4</v>
      </c>
      <c r="M27" s="239" t="s">
        <v>172</v>
      </c>
      <c r="N27" s="239" t="s">
        <v>174</v>
      </c>
      <c r="R27" s="239" t="s">
        <v>172</v>
      </c>
      <c r="S27" s="239" t="s">
        <v>175</v>
      </c>
      <c r="T27" s="239" t="s">
        <v>12</v>
      </c>
      <c r="U27" s="193">
        <v>37379</v>
      </c>
      <c r="V27" s="193">
        <v>37522</v>
      </c>
    </row>
    <row r="28" spans="2:22" x14ac:dyDescent="0.25">
      <c r="B28" s="239" t="s">
        <v>114</v>
      </c>
      <c r="C28" s="239" t="s">
        <v>170</v>
      </c>
      <c r="D28" s="239" t="s">
        <v>221</v>
      </c>
      <c r="E28" s="239" t="s">
        <v>172</v>
      </c>
      <c r="G28" s="239" t="s">
        <v>210</v>
      </c>
      <c r="H28" s="192">
        <v>8822</v>
      </c>
      <c r="I28" s="239">
        <v>4</v>
      </c>
      <c r="J28" s="193">
        <v>37523</v>
      </c>
      <c r="K28" s="239">
        <v>3.01</v>
      </c>
      <c r="L28" s="239" t="s">
        <v>4</v>
      </c>
      <c r="M28" s="239" t="s">
        <v>172</v>
      </c>
      <c r="N28" s="239" t="s">
        <v>174</v>
      </c>
      <c r="R28" s="239" t="s">
        <v>172</v>
      </c>
      <c r="S28" s="239" t="s">
        <v>175</v>
      </c>
      <c r="T28" s="239" t="s">
        <v>12</v>
      </c>
      <c r="U28" s="193">
        <v>37309</v>
      </c>
      <c r="V28" s="193">
        <v>37523</v>
      </c>
    </row>
    <row r="29" spans="2:22" x14ac:dyDescent="0.25">
      <c r="B29" s="239" t="s">
        <v>115</v>
      </c>
      <c r="C29" s="239" t="s">
        <v>170</v>
      </c>
      <c r="D29" s="239" t="s">
        <v>222</v>
      </c>
      <c r="E29" s="239" t="s">
        <v>172</v>
      </c>
      <c r="G29" s="239" t="s">
        <v>223</v>
      </c>
      <c r="H29" s="192">
        <v>7825</v>
      </c>
      <c r="I29" s="239">
        <v>2</v>
      </c>
      <c r="J29" s="193">
        <v>37469</v>
      </c>
      <c r="K29" s="239">
        <v>1.84</v>
      </c>
      <c r="L29" s="239" t="s">
        <v>4</v>
      </c>
      <c r="M29" s="239" t="s">
        <v>172</v>
      </c>
      <c r="N29" s="239" t="s">
        <v>174</v>
      </c>
      <c r="R29" s="239" t="s">
        <v>172</v>
      </c>
      <c r="S29" s="239" t="s">
        <v>175</v>
      </c>
      <c r="T29" s="239" t="s">
        <v>12</v>
      </c>
      <c r="U29" s="193">
        <v>37391</v>
      </c>
      <c r="V29" s="193">
        <v>37545</v>
      </c>
    </row>
    <row r="30" spans="2:22" x14ac:dyDescent="0.25">
      <c r="B30" s="239" t="s">
        <v>116</v>
      </c>
      <c r="C30" s="239" t="s">
        <v>170</v>
      </c>
      <c r="D30" s="239" t="s">
        <v>224</v>
      </c>
      <c r="E30" s="239" t="s">
        <v>172</v>
      </c>
      <c r="G30" s="239" t="s">
        <v>225</v>
      </c>
      <c r="H30" s="192">
        <v>8055</v>
      </c>
      <c r="I30" s="239">
        <v>13</v>
      </c>
      <c r="J30" s="193">
        <v>37530</v>
      </c>
      <c r="K30" s="239">
        <v>7.5</v>
      </c>
      <c r="L30" s="239" t="s">
        <v>4</v>
      </c>
      <c r="M30" s="239" t="s">
        <v>172</v>
      </c>
      <c r="N30" s="239" t="s">
        <v>174</v>
      </c>
      <c r="S30" s="239" t="s">
        <v>187</v>
      </c>
      <c r="T30" s="239" t="s">
        <v>12</v>
      </c>
      <c r="U30" s="193">
        <v>37274</v>
      </c>
      <c r="V30" s="193">
        <v>37582</v>
      </c>
    </row>
    <row r="31" spans="2:22" x14ac:dyDescent="0.25">
      <c r="B31" s="239" t="s">
        <v>117</v>
      </c>
      <c r="C31" s="239" t="s">
        <v>170</v>
      </c>
      <c r="D31" s="239" t="s">
        <v>172</v>
      </c>
      <c r="E31" s="239" t="s">
        <v>226</v>
      </c>
      <c r="F31" s="239" t="s">
        <v>227</v>
      </c>
      <c r="G31" s="239" t="s">
        <v>228</v>
      </c>
      <c r="H31" s="192">
        <v>8648</v>
      </c>
      <c r="I31" s="239">
        <v>12</v>
      </c>
      <c r="J31" s="193">
        <v>37600</v>
      </c>
      <c r="K31" s="239">
        <v>25.54</v>
      </c>
      <c r="L31" s="239" t="s">
        <v>3</v>
      </c>
      <c r="M31" s="239" t="s">
        <v>172</v>
      </c>
      <c r="N31" s="239" t="s">
        <v>174</v>
      </c>
      <c r="R31" s="239" t="s">
        <v>172</v>
      </c>
      <c r="S31" s="239" t="s">
        <v>187</v>
      </c>
      <c r="T31" s="239" t="s">
        <v>12</v>
      </c>
      <c r="U31" s="193">
        <v>37389</v>
      </c>
      <c r="V31" s="193">
        <v>37600</v>
      </c>
    </row>
    <row r="32" spans="2:22" x14ac:dyDescent="0.25">
      <c r="B32" s="239" t="s">
        <v>118</v>
      </c>
      <c r="C32" s="239" t="s">
        <v>170</v>
      </c>
      <c r="D32" s="239" t="s">
        <v>172</v>
      </c>
      <c r="E32" s="239" t="s">
        <v>229</v>
      </c>
      <c r="F32" s="239" t="s">
        <v>227</v>
      </c>
      <c r="G32" s="239" t="s">
        <v>228</v>
      </c>
      <c r="H32" s="192">
        <v>8648</v>
      </c>
      <c r="I32" s="239">
        <v>12</v>
      </c>
      <c r="J32" s="193">
        <v>37600</v>
      </c>
      <c r="K32" s="239">
        <v>31.58</v>
      </c>
      <c r="L32" s="239" t="s">
        <v>3</v>
      </c>
      <c r="M32" s="239" t="s">
        <v>172</v>
      </c>
      <c r="N32" s="239" t="s">
        <v>174</v>
      </c>
      <c r="R32" s="239" t="s">
        <v>172</v>
      </c>
      <c r="S32" s="239" t="s">
        <v>187</v>
      </c>
      <c r="T32" s="239" t="s">
        <v>12</v>
      </c>
      <c r="U32" s="193">
        <v>37371</v>
      </c>
      <c r="V32" s="193">
        <v>37600</v>
      </c>
    </row>
    <row r="33" spans="2:22" x14ac:dyDescent="0.25">
      <c r="B33" s="239" t="s">
        <v>119</v>
      </c>
      <c r="C33" s="239" t="s">
        <v>170</v>
      </c>
      <c r="D33" s="239" t="s">
        <v>172</v>
      </c>
      <c r="E33" s="239" t="s">
        <v>230</v>
      </c>
      <c r="F33" s="239" t="s">
        <v>231</v>
      </c>
      <c r="G33" s="239" t="s">
        <v>232</v>
      </c>
      <c r="H33" s="192">
        <v>7940</v>
      </c>
      <c r="I33" s="239">
        <v>3</v>
      </c>
      <c r="J33" s="193">
        <v>37600</v>
      </c>
      <c r="K33" s="239">
        <v>60.67</v>
      </c>
      <c r="L33" s="239" t="s">
        <v>3</v>
      </c>
      <c r="M33" s="239" t="s">
        <v>172</v>
      </c>
      <c r="N33" s="239" t="s">
        <v>174</v>
      </c>
      <c r="R33" s="239" t="s">
        <v>172</v>
      </c>
      <c r="S33" s="239" t="s">
        <v>187</v>
      </c>
      <c r="T33" s="239" t="s">
        <v>12</v>
      </c>
      <c r="U33" s="193">
        <v>37301</v>
      </c>
      <c r="V33" s="193">
        <v>37600</v>
      </c>
    </row>
    <row r="34" spans="2:22" x14ac:dyDescent="0.25">
      <c r="B34" s="239" t="s">
        <v>120</v>
      </c>
      <c r="C34" s="239" t="s">
        <v>170</v>
      </c>
      <c r="D34" s="239" t="s">
        <v>233</v>
      </c>
      <c r="E34" s="239" t="s">
        <v>172</v>
      </c>
      <c r="G34" s="239" t="s">
        <v>201</v>
      </c>
      <c r="H34" s="192">
        <v>8008</v>
      </c>
      <c r="I34" s="239">
        <v>18</v>
      </c>
      <c r="J34" s="193">
        <v>37601</v>
      </c>
      <c r="K34" s="239">
        <v>2.8</v>
      </c>
      <c r="L34" s="239" t="s">
        <v>4</v>
      </c>
      <c r="M34" s="239" t="s">
        <v>172</v>
      </c>
      <c r="N34" s="239" t="s">
        <v>174</v>
      </c>
      <c r="R34" s="239" t="s">
        <v>172</v>
      </c>
      <c r="S34" s="239" t="s">
        <v>182</v>
      </c>
      <c r="T34" s="239" t="s">
        <v>12</v>
      </c>
      <c r="U34" s="193">
        <v>37496</v>
      </c>
      <c r="V34" s="193">
        <v>37601</v>
      </c>
    </row>
    <row r="35" spans="2:22" x14ac:dyDescent="0.25">
      <c r="B35" s="239" t="s">
        <v>121</v>
      </c>
      <c r="C35" s="239" t="s">
        <v>170</v>
      </c>
      <c r="D35" s="239" t="s">
        <v>234</v>
      </c>
      <c r="E35" s="239" t="s">
        <v>172</v>
      </c>
      <c r="G35" s="239" t="s">
        <v>235</v>
      </c>
      <c r="H35" s="192">
        <v>8006</v>
      </c>
      <c r="I35" s="239">
        <v>18</v>
      </c>
      <c r="J35" s="193">
        <v>37572</v>
      </c>
      <c r="K35" s="239">
        <v>2.8</v>
      </c>
      <c r="L35" s="239" t="s">
        <v>4</v>
      </c>
      <c r="M35" s="239" t="s">
        <v>172</v>
      </c>
      <c r="N35" s="239" t="s">
        <v>174</v>
      </c>
      <c r="R35" s="239" t="s">
        <v>172</v>
      </c>
      <c r="S35" s="239" t="s">
        <v>182</v>
      </c>
      <c r="T35" s="239" t="s">
        <v>12</v>
      </c>
      <c r="U35" s="193">
        <v>37539</v>
      </c>
      <c r="V35" s="193">
        <v>37601</v>
      </c>
    </row>
    <row r="36" spans="2:22" x14ac:dyDescent="0.25">
      <c r="B36" s="239" t="s">
        <v>122</v>
      </c>
      <c r="C36" s="239" t="s">
        <v>170</v>
      </c>
      <c r="D36" s="239" t="s">
        <v>171</v>
      </c>
      <c r="E36" s="239" t="s">
        <v>172</v>
      </c>
      <c r="G36" s="239" t="s">
        <v>173</v>
      </c>
      <c r="H36" s="192">
        <v>8530</v>
      </c>
      <c r="I36" s="239">
        <v>4</v>
      </c>
      <c r="J36" s="193">
        <v>37606</v>
      </c>
      <c r="K36" s="239">
        <v>2.92</v>
      </c>
      <c r="L36" s="239" t="s">
        <v>4</v>
      </c>
      <c r="M36" s="239" t="s">
        <v>172</v>
      </c>
      <c r="N36" s="239" t="s">
        <v>174</v>
      </c>
      <c r="R36" s="239" t="s">
        <v>172</v>
      </c>
      <c r="S36" s="239" t="s">
        <v>175</v>
      </c>
      <c r="T36" s="239" t="s">
        <v>12</v>
      </c>
      <c r="U36" s="193">
        <v>37292</v>
      </c>
      <c r="V36" s="193">
        <v>37606</v>
      </c>
    </row>
    <row r="37" spans="2:22" x14ac:dyDescent="0.25">
      <c r="B37" s="239" t="s">
        <v>123</v>
      </c>
      <c r="C37" s="239" t="s">
        <v>170</v>
      </c>
      <c r="D37" s="239" t="s">
        <v>236</v>
      </c>
      <c r="E37" s="239" t="s">
        <v>172</v>
      </c>
      <c r="G37" s="239" t="s">
        <v>237</v>
      </c>
      <c r="H37" s="192">
        <v>8086</v>
      </c>
      <c r="I37" s="239">
        <v>15</v>
      </c>
      <c r="J37" s="193">
        <v>37602</v>
      </c>
      <c r="K37" s="239">
        <v>3.7</v>
      </c>
      <c r="L37" s="239" t="s">
        <v>4</v>
      </c>
      <c r="M37" s="239" t="s">
        <v>172</v>
      </c>
      <c r="N37" s="239" t="s">
        <v>174</v>
      </c>
      <c r="R37" s="239" t="s">
        <v>172</v>
      </c>
      <c r="S37" s="239" t="s">
        <v>187</v>
      </c>
      <c r="T37" s="239" t="s">
        <v>12</v>
      </c>
      <c r="U37" s="193">
        <v>37551</v>
      </c>
      <c r="V37" s="193">
        <v>37614</v>
      </c>
    </row>
    <row r="38" spans="2:22" x14ac:dyDescent="0.25">
      <c r="B38" s="239" t="s">
        <v>124</v>
      </c>
      <c r="C38" s="239" t="s">
        <v>170</v>
      </c>
      <c r="D38" s="239" t="s">
        <v>172</v>
      </c>
      <c r="E38" s="239" t="s">
        <v>238</v>
      </c>
      <c r="F38" s="239" t="s">
        <v>239</v>
      </c>
      <c r="G38" s="239" t="s">
        <v>240</v>
      </c>
      <c r="H38" s="192">
        <v>8066</v>
      </c>
      <c r="I38" s="239">
        <v>15</v>
      </c>
      <c r="J38" s="193">
        <v>37621</v>
      </c>
      <c r="K38" s="239">
        <v>262.14</v>
      </c>
      <c r="L38" s="239" t="s">
        <v>3</v>
      </c>
      <c r="M38" s="239" t="s">
        <v>172</v>
      </c>
      <c r="N38" s="239" t="s">
        <v>174</v>
      </c>
      <c r="R38" s="239" t="s">
        <v>172</v>
      </c>
      <c r="S38" s="239" t="s">
        <v>182</v>
      </c>
      <c r="T38" s="239" t="s">
        <v>12</v>
      </c>
      <c r="U38" s="193">
        <v>37267</v>
      </c>
      <c r="V38" s="193">
        <v>37621</v>
      </c>
    </row>
    <row r="39" spans="2:22" x14ac:dyDescent="0.25">
      <c r="B39" s="239" t="s">
        <v>125</v>
      </c>
      <c r="C39" s="239" t="s">
        <v>170</v>
      </c>
      <c r="D39" s="239" t="s">
        <v>241</v>
      </c>
      <c r="E39" s="239" t="s">
        <v>172</v>
      </c>
      <c r="G39" s="239" t="s">
        <v>242</v>
      </c>
      <c r="H39" s="192">
        <v>8094</v>
      </c>
      <c r="I39" s="239">
        <v>15</v>
      </c>
      <c r="J39" s="193">
        <v>37591</v>
      </c>
      <c r="K39" s="239">
        <v>3.74</v>
      </c>
      <c r="L39" s="239" t="s">
        <v>4</v>
      </c>
      <c r="M39" s="239" t="s">
        <v>172</v>
      </c>
      <c r="N39" s="239" t="s">
        <v>174</v>
      </c>
      <c r="R39" s="239" t="s">
        <v>172</v>
      </c>
      <c r="S39" s="239" t="s">
        <v>182</v>
      </c>
      <c r="T39" s="239" t="s">
        <v>12</v>
      </c>
      <c r="U39" s="193">
        <v>37454</v>
      </c>
      <c r="V39" s="193">
        <v>37627</v>
      </c>
    </row>
    <row r="40" spans="2:22" x14ac:dyDescent="0.25">
      <c r="B40" s="239" t="s">
        <v>126</v>
      </c>
      <c r="C40" s="239" t="s">
        <v>170</v>
      </c>
      <c r="D40" s="239" t="s">
        <v>243</v>
      </c>
      <c r="E40" s="239" t="s">
        <v>172</v>
      </c>
      <c r="G40" s="239" t="s">
        <v>186</v>
      </c>
      <c r="H40" s="192">
        <v>7039</v>
      </c>
      <c r="I40" s="239">
        <v>9</v>
      </c>
      <c r="J40" s="193">
        <v>37622</v>
      </c>
      <c r="K40" s="239">
        <v>10.26</v>
      </c>
      <c r="L40" s="239" t="s">
        <v>4</v>
      </c>
      <c r="M40" s="239" t="s">
        <v>172</v>
      </c>
      <c r="N40" s="239" t="s">
        <v>174</v>
      </c>
      <c r="R40" s="239" t="s">
        <v>172</v>
      </c>
      <c r="S40" s="239" t="s">
        <v>175</v>
      </c>
      <c r="T40" s="239" t="s">
        <v>12</v>
      </c>
      <c r="U40" s="193">
        <v>37390</v>
      </c>
      <c r="V40" s="193">
        <v>37636</v>
      </c>
    </row>
    <row r="41" spans="2:22" x14ac:dyDescent="0.25">
      <c r="B41" s="239" t="s">
        <v>127</v>
      </c>
      <c r="C41" s="239" t="s">
        <v>170</v>
      </c>
      <c r="D41" s="239" t="s">
        <v>244</v>
      </c>
      <c r="E41" s="239" t="s">
        <v>172</v>
      </c>
      <c r="G41" s="239" t="s">
        <v>189</v>
      </c>
      <c r="H41" s="192">
        <v>8060</v>
      </c>
      <c r="I41" s="239">
        <v>13</v>
      </c>
      <c r="J41" s="193">
        <v>37601</v>
      </c>
      <c r="K41" s="239">
        <v>2.27</v>
      </c>
      <c r="L41" s="239" t="s">
        <v>4</v>
      </c>
      <c r="M41" s="239" t="s">
        <v>172</v>
      </c>
      <c r="N41" s="239" t="s">
        <v>174</v>
      </c>
      <c r="R41" s="239" t="s">
        <v>172</v>
      </c>
      <c r="S41" s="239" t="s">
        <v>187</v>
      </c>
      <c r="T41" s="239" t="s">
        <v>12</v>
      </c>
      <c r="U41" s="193">
        <v>37540</v>
      </c>
      <c r="V41" s="193">
        <v>37644</v>
      </c>
    </row>
    <row r="42" spans="2:22" x14ac:dyDescent="0.25">
      <c r="B42" s="239" t="s">
        <v>128</v>
      </c>
      <c r="C42" s="239" t="s">
        <v>170</v>
      </c>
      <c r="D42" s="239" t="s">
        <v>245</v>
      </c>
      <c r="E42" s="239" t="s">
        <v>172</v>
      </c>
      <c r="G42" s="239" t="s">
        <v>246</v>
      </c>
      <c r="H42" s="192">
        <v>8873</v>
      </c>
      <c r="I42" s="239">
        <v>5</v>
      </c>
      <c r="J42" s="193">
        <v>37644</v>
      </c>
      <c r="K42" s="239">
        <v>4.53</v>
      </c>
      <c r="L42" s="239" t="s">
        <v>4</v>
      </c>
      <c r="M42" s="239" t="s">
        <v>172</v>
      </c>
      <c r="N42" s="239" t="s">
        <v>174</v>
      </c>
      <c r="R42" s="239" t="s">
        <v>172</v>
      </c>
      <c r="S42" s="239" t="s">
        <v>187</v>
      </c>
      <c r="T42" s="239" t="s">
        <v>12</v>
      </c>
      <c r="U42" s="193">
        <v>37546</v>
      </c>
      <c r="V42" s="193">
        <v>37644</v>
      </c>
    </row>
    <row r="43" spans="2:22" x14ac:dyDescent="0.25">
      <c r="B43" s="239" t="s">
        <v>129</v>
      </c>
      <c r="C43" s="239" t="s">
        <v>170</v>
      </c>
      <c r="D43" s="239" t="s">
        <v>247</v>
      </c>
      <c r="E43" s="239" t="s">
        <v>172</v>
      </c>
      <c r="G43" s="239" t="s">
        <v>248</v>
      </c>
      <c r="H43" s="192">
        <v>8110</v>
      </c>
      <c r="I43" s="239">
        <v>14</v>
      </c>
      <c r="J43" s="193">
        <v>37658</v>
      </c>
      <c r="K43" s="239">
        <v>4.96</v>
      </c>
      <c r="L43" s="239" t="s">
        <v>4</v>
      </c>
      <c r="M43" s="239" t="s">
        <v>172</v>
      </c>
      <c r="N43" s="239" t="s">
        <v>174</v>
      </c>
      <c r="R43" s="239" t="s">
        <v>172</v>
      </c>
      <c r="S43" s="239" t="s">
        <v>187</v>
      </c>
      <c r="T43" s="239" t="s">
        <v>12</v>
      </c>
      <c r="U43" s="193">
        <v>37515</v>
      </c>
      <c r="V43" s="193">
        <v>37658</v>
      </c>
    </row>
    <row r="44" spans="2:22" x14ac:dyDescent="0.25">
      <c r="B44" s="239" t="s">
        <v>130</v>
      </c>
      <c r="C44" s="239" t="s">
        <v>170</v>
      </c>
      <c r="D44" s="239" t="s">
        <v>249</v>
      </c>
      <c r="E44" s="239" t="s">
        <v>172</v>
      </c>
      <c r="G44" s="239" t="s">
        <v>201</v>
      </c>
      <c r="H44" s="192">
        <v>8008</v>
      </c>
      <c r="I44" s="239">
        <v>18</v>
      </c>
      <c r="J44" s="193">
        <v>37663</v>
      </c>
      <c r="K44" s="239">
        <v>2.48</v>
      </c>
      <c r="L44" s="239" t="s">
        <v>4</v>
      </c>
      <c r="M44" s="239" t="s">
        <v>172</v>
      </c>
      <c r="N44" s="239" t="s">
        <v>174</v>
      </c>
      <c r="R44" s="239" t="s">
        <v>172</v>
      </c>
      <c r="S44" s="239" t="s">
        <v>182</v>
      </c>
      <c r="T44" s="239" t="s">
        <v>12</v>
      </c>
      <c r="U44" s="193">
        <v>37567</v>
      </c>
      <c r="V44" s="193">
        <v>37663</v>
      </c>
    </row>
    <row r="45" spans="2:22" x14ac:dyDescent="0.25">
      <c r="B45" s="239" t="s">
        <v>131</v>
      </c>
      <c r="C45" s="239" t="s">
        <v>170</v>
      </c>
      <c r="D45" s="239" t="s">
        <v>250</v>
      </c>
      <c r="E45" s="239" t="s">
        <v>172</v>
      </c>
      <c r="G45" s="239" t="s">
        <v>199</v>
      </c>
      <c r="H45" s="192">
        <v>8302</v>
      </c>
      <c r="I45" s="239">
        <v>20</v>
      </c>
      <c r="J45" s="193">
        <v>37677</v>
      </c>
      <c r="K45" s="239">
        <v>9.94</v>
      </c>
      <c r="L45" s="239" t="s">
        <v>4</v>
      </c>
      <c r="M45" s="239" t="s">
        <v>172</v>
      </c>
      <c r="N45" s="239" t="s">
        <v>174</v>
      </c>
      <c r="R45" s="239" t="s">
        <v>172</v>
      </c>
      <c r="S45" s="239" t="s">
        <v>182</v>
      </c>
      <c r="T45" s="239" t="s">
        <v>12</v>
      </c>
      <c r="U45" s="193">
        <v>37529</v>
      </c>
      <c r="V45" s="193">
        <v>37694</v>
      </c>
    </row>
    <row r="46" spans="2:22" x14ac:dyDescent="0.25">
      <c r="B46" s="239" t="s">
        <v>132</v>
      </c>
      <c r="C46" s="239" t="s">
        <v>170</v>
      </c>
      <c r="D46" s="239" t="s">
        <v>251</v>
      </c>
      <c r="E46" s="239" t="s">
        <v>172</v>
      </c>
      <c r="G46" s="239" t="s">
        <v>252</v>
      </c>
      <c r="H46" s="192">
        <v>7052</v>
      </c>
      <c r="I46" s="239">
        <v>9</v>
      </c>
      <c r="J46" s="193">
        <v>37705</v>
      </c>
      <c r="K46" s="239">
        <v>4.6100000000000003</v>
      </c>
      <c r="L46" s="239" t="s">
        <v>4</v>
      </c>
      <c r="M46" s="239" t="s">
        <v>172</v>
      </c>
      <c r="N46" s="239" t="s">
        <v>174</v>
      </c>
      <c r="R46" s="239" t="s">
        <v>172</v>
      </c>
      <c r="S46" s="239" t="s">
        <v>187</v>
      </c>
      <c r="T46" s="239" t="s">
        <v>12</v>
      </c>
      <c r="U46" s="193">
        <v>37596</v>
      </c>
      <c r="V46" s="193">
        <v>37705</v>
      </c>
    </row>
    <row r="47" spans="2:22" x14ac:dyDescent="0.25">
      <c r="B47" s="239" t="s">
        <v>133</v>
      </c>
      <c r="C47" s="239" t="s">
        <v>170</v>
      </c>
      <c r="D47" s="239" t="s">
        <v>253</v>
      </c>
      <c r="E47" s="239" t="s">
        <v>172</v>
      </c>
      <c r="G47" s="239" t="s">
        <v>254</v>
      </c>
      <c r="H47" s="192">
        <v>8005</v>
      </c>
      <c r="I47" s="239">
        <v>18</v>
      </c>
      <c r="J47" s="193">
        <v>37712</v>
      </c>
      <c r="K47" s="239">
        <v>2.82</v>
      </c>
      <c r="L47" s="239" t="s">
        <v>4</v>
      </c>
      <c r="M47" s="239" t="s">
        <v>172</v>
      </c>
      <c r="N47" s="239" t="s">
        <v>174</v>
      </c>
      <c r="R47" s="239" t="s">
        <v>172</v>
      </c>
      <c r="S47" s="239" t="s">
        <v>175</v>
      </c>
      <c r="T47" s="239" t="s">
        <v>12</v>
      </c>
      <c r="U47" s="193">
        <v>37645</v>
      </c>
      <c r="V47" s="193">
        <v>37727</v>
      </c>
    </row>
    <row r="48" spans="2:22" x14ac:dyDescent="0.25">
      <c r="B48" s="239" t="s">
        <v>134</v>
      </c>
      <c r="C48" s="239" t="s">
        <v>170</v>
      </c>
      <c r="D48" s="239" t="s">
        <v>255</v>
      </c>
      <c r="E48" s="239" t="s">
        <v>172</v>
      </c>
      <c r="G48" s="239" t="s">
        <v>256</v>
      </c>
      <c r="H48" s="192">
        <v>8009</v>
      </c>
      <c r="I48" s="239">
        <v>14</v>
      </c>
      <c r="J48" s="193">
        <v>37739</v>
      </c>
      <c r="K48" s="239">
        <v>4.5199999999999996</v>
      </c>
      <c r="L48" s="239" t="s">
        <v>4</v>
      </c>
      <c r="M48" s="239" t="s">
        <v>172</v>
      </c>
      <c r="N48" s="239" t="s">
        <v>174</v>
      </c>
      <c r="R48" s="239" t="s">
        <v>172</v>
      </c>
      <c r="S48" s="239" t="s">
        <v>182</v>
      </c>
      <c r="T48" s="239" t="s">
        <v>12</v>
      </c>
      <c r="U48" s="193">
        <v>37574</v>
      </c>
      <c r="V48" s="193">
        <v>37739</v>
      </c>
    </row>
    <row r="49" spans="2:22" x14ac:dyDescent="0.25">
      <c r="B49" s="239" t="s">
        <v>135</v>
      </c>
      <c r="C49" s="239" t="s">
        <v>170</v>
      </c>
      <c r="D49" s="239" t="s">
        <v>257</v>
      </c>
      <c r="E49" s="239" t="s">
        <v>172</v>
      </c>
      <c r="G49" s="239" t="s">
        <v>258</v>
      </c>
      <c r="H49" s="192">
        <v>7040</v>
      </c>
      <c r="I49" s="239">
        <v>9</v>
      </c>
      <c r="J49" s="193">
        <v>37712</v>
      </c>
      <c r="K49" s="239">
        <v>2.78</v>
      </c>
      <c r="L49" s="239" t="s">
        <v>4</v>
      </c>
      <c r="M49" s="239" t="s">
        <v>172</v>
      </c>
      <c r="N49" s="239" t="s">
        <v>174</v>
      </c>
      <c r="R49" s="239" t="s">
        <v>172</v>
      </c>
      <c r="S49" s="239" t="s">
        <v>187</v>
      </c>
      <c r="T49" s="239" t="s">
        <v>12</v>
      </c>
      <c r="U49" s="193">
        <v>37573</v>
      </c>
      <c r="V49" s="193">
        <v>37749</v>
      </c>
    </row>
    <row r="50" spans="2:22" x14ac:dyDescent="0.25">
      <c r="B50" s="239" t="s">
        <v>136</v>
      </c>
      <c r="C50" s="239" t="s">
        <v>170</v>
      </c>
      <c r="D50" s="239" t="s">
        <v>259</v>
      </c>
      <c r="E50" s="239" t="s">
        <v>172</v>
      </c>
      <c r="G50" s="239" t="s">
        <v>260</v>
      </c>
      <c r="H50" s="192">
        <v>8525</v>
      </c>
      <c r="I50" s="239">
        <v>12</v>
      </c>
      <c r="J50" s="193">
        <v>37706</v>
      </c>
      <c r="K50" s="239">
        <v>4.79</v>
      </c>
      <c r="L50" s="239" t="s">
        <v>4</v>
      </c>
      <c r="M50" s="239" t="s">
        <v>172</v>
      </c>
      <c r="N50" s="239" t="s">
        <v>174</v>
      </c>
      <c r="R50" s="239" t="s">
        <v>172</v>
      </c>
      <c r="S50" s="239" t="s">
        <v>187</v>
      </c>
      <c r="T50" s="239" t="s">
        <v>12</v>
      </c>
      <c r="U50" s="193">
        <v>37583</v>
      </c>
      <c r="V50" s="193">
        <v>37749</v>
      </c>
    </row>
    <row r="51" spans="2:22" x14ac:dyDescent="0.25">
      <c r="B51" s="239" t="s">
        <v>137</v>
      </c>
      <c r="C51" s="239" t="s">
        <v>170</v>
      </c>
      <c r="D51" s="239" t="s">
        <v>172</v>
      </c>
      <c r="E51" s="239" t="s">
        <v>261</v>
      </c>
      <c r="F51" s="239" t="s">
        <v>262</v>
      </c>
      <c r="G51" s="239" t="s">
        <v>263</v>
      </c>
      <c r="H51" s="192">
        <v>7827</v>
      </c>
      <c r="I51" s="239">
        <v>1</v>
      </c>
      <c r="J51" s="193">
        <v>37752</v>
      </c>
      <c r="K51" s="239">
        <v>4.1900000000000004</v>
      </c>
      <c r="L51" s="239" t="s">
        <v>3</v>
      </c>
      <c r="M51" s="239" t="s">
        <v>172</v>
      </c>
      <c r="N51" s="239" t="s">
        <v>174</v>
      </c>
      <c r="R51" s="239" t="s">
        <v>172</v>
      </c>
      <c r="S51" s="239" t="s">
        <v>175</v>
      </c>
      <c r="T51" s="239" t="s">
        <v>12</v>
      </c>
      <c r="U51" s="193">
        <v>37462</v>
      </c>
      <c r="V51" s="193">
        <v>37752</v>
      </c>
    </row>
    <row r="52" spans="2:22" x14ac:dyDescent="0.25">
      <c r="B52" s="239" t="s">
        <v>138</v>
      </c>
      <c r="C52" s="239" t="s">
        <v>170</v>
      </c>
      <c r="D52" s="239" t="s">
        <v>264</v>
      </c>
      <c r="E52" s="239" t="s">
        <v>172</v>
      </c>
      <c r="G52" s="239" t="s">
        <v>263</v>
      </c>
      <c r="H52" s="192">
        <v>7827</v>
      </c>
      <c r="I52" s="239">
        <v>1</v>
      </c>
      <c r="J52" s="193">
        <v>37750</v>
      </c>
      <c r="K52" s="239">
        <v>8.3800000000000008</v>
      </c>
      <c r="L52" s="239" t="s">
        <v>4</v>
      </c>
      <c r="M52" s="239" t="s">
        <v>172</v>
      </c>
      <c r="N52" s="239" t="s">
        <v>174</v>
      </c>
      <c r="R52" s="239" t="s">
        <v>172</v>
      </c>
      <c r="S52" s="239" t="s">
        <v>175</v>
      </c>
      <c r="T52" s="239" t="s">
        <v>12</v>
      </c>
      <c r="U52" s="193">
        <v>37582</v>
      </c>
      <c r="V52" s="193">
        <v>37752</v>
      </c>
    </row>
    <row r="53" spans="2:22" x14ac:dyDescent="0.25">
      <c r="B53" s="239" t="s">
        <v>139</v>
      </c>
      <c r="C53" s="239" t="s">
        <v>170</v>
      </c>
      <c r="D53" s="239" t="s">
        <v>172</v>
      </c>
      <c r="E53" s="239" t="s">
        <v>261</v>
      </c>
      <c r="F53" s="239" t="s">
        <v>262</v>
      </c>
      <c r="G53" s="239" t="s">
        <v>263</v>
      </c>
      <c r="H53" s="192">
        <v>7827</v>
      </c>
      <c r="I53" s="239">
        <v>1</v>
      </c>
      <c r="J53" s="193">
        <v>37752</v>
      </c>
      <c r="K53" s="239">
        <v>9.77</v>
      </c>
      <c r="L53" s="239" t="s">
        <v>3</v>
      </c>
      <c r="M53" s="239" t="s">
        <v>172</v>
      </c>
      <c r="N53" s="239" t="s">
        <v>174</v>
      </c>
      <c r="R53" s="239" t="s">
        <v>172</v>
      </c>
      <c r="S53" s="239" t="s">
        <v>175</v>
      </c>
      <c r="T53" s="239" t="s">
        <v>12</v>
      </c>
      <c r="U53" s="193">
        <v>37462</v>
      </c>
      <c r="V53" s="193">
        <v>37752</v>
      </c>
    </row>
    <row r="54" spans="2:22" x14ac:dyDescent="0.25">
      <c r="B54" s="239" t="s">
        <v>140</v>
      </c>
      <c r="C54" s="239" t="s">
        <v>170</v>
      </c>
      <c r="D54" s="239" t="s">
        <v>172</v>
      </c>
      <c r="E54" s="239" t="s">
        <v>265</v>
      </c>
      <c r="F54" s="239" t="s">
        <v>266</v>
      </c>
      <c r="G54" s="239" t="s">
        <v>267</v>
      </c>
      <c r="H54" s="192">
        <v>8560</v>
      </c>
      <c r="I54" s="239">
        <v>12</v>
      </c>
      <c r="J54" s="193">
        <v>37764</v>
      </c>
      <c r="K54" s="239">
        <v>479.8</v>
      </c>
      <c r="L54" s="239" t="s">
        <v>3</v>
      </c>
      <c r="M54" s="239" t="s">
        <v>172</v>
      </c>
      <c r="N54" s="239" t="s">
        <v>174</v>
      </c>
      <c r="R54" s="239" t="s">
        <v>172</v>
      </c>
      <c r="S54" s="239" t="s">
        <v>187</v>
      </c>
      <c r="T54" s="239" t="s">
        <v>12</v>
      </c>
      <c r="U54" s="193">
        <v>37477</v>
      </c>
      <c r="V54" s="193">
        <v>37764</v>
      </c>
    </row>
    <row r="55" spans="2:22" x14ac:dyDescent="0.25">
      <c r="B55" s="239" t="s">
        <v>141</v>
      </c>
      <c r="C55" s="239" t="s">
        <v>170</v>
      </c>
      <c r="D55" s="239" t="s">
        <v>268</v>
      </c>
      <c r="E55" s="239" t="s">
        <v>172</v>
      </c>
      <c r="G55" s="239" t="s">
        <v>260</v>
      </c>
      <c r="H55" s="192">
        <v>8525</v>
      </c>
      <c r="I55" s="239">
        <v>12</v>
      </c>
      <c r="J55" s="193">
        <v>37750</v>
      </c>
      <c r="K55" s="239">
        <v>2.8</v>
      </c>
      <c r="L55" s="239" t="s">
        <v>4</v>
      </c>
      <c r="M55" s="239" t="s">
        <v>172</v>
      </c>
      <c r="N55" s="239" t="s">
        <v>174</v>
      </c>
      <c r="R55" s="239" t="s">
        <v>172</v>
      </c>
      <c r="S55" s="239" t="s">
        <v>187</v>
      </c>
      <c r="T55" s="239" t="s">
        <v>12</v>
      </c>
      <c r="U55" s="193">
        <v>37708</v>
      </c>
      <c r="V55" s="193">
        <v>37784</v>
      </c>
    </row>
    <row r="56" spans="2:22" x14ac:dyDescent="0.25">
      <c r="B56" s="239" t="s">
        <v>142</v>
      </c>
      <c r="C56" s="239" t="s">
        <v>170</v>
      </c>
      <c r="D56" s="239" t="s">
        <v>269</v>
      </c>
      <c r="E56" s="239" t="s">
        <v>172</v>
      </c>
      <c r="G56" s="239" t="s">
        <v>198</v>
      </c>
      <c r="H56" s="192">
        <v>7042</v>
      </c>
      <c r="I56" s="239">
        <v>9</v>
      </c>
      <c r="J56" s="193">
        <v>37742</v>
      </c>
      <c r="K56" s="239">
        <v>4.6100000000000003</v>
      </c>
      <c r="L56" s="239" t="s">
        <v>4</v>
      </c>
      <c r="M56" s="239" t="s">
        <v>172</v>
      </c>
      <c r="N56" s="239" t="s">
        <v>174</v>
      </c>
      <c r="R56" s="239" t="s">
        <v>172</v>
      </c>
      <c r="S56" s="239" t="s">
        <v>187</v>
      </c>
      <c r="T56" s="239" t="s">
        <v>12</v>
      </c>
      <c r="U56" s="193">
        <v>37683</v>
      </c>
      <c r="V56" s="193">
        <v>37784</v>
      </c>
    </row>
    <row r="57" spans="2:22" x14ac:dyDescent="0.25">
      <c r="B57" s="239" t="s">
        <v>143</v>
      </c>
      <c r="C57" s="239" t="s">
        <v>170</v>
      </c>
      <c r="D57" s="239" t="s">
        <v>270</v>
      </c>
      <c r="E57" s="239" t="s">
        <v>172</v>
      </c>
      <c r="G57" s="239" t="s">
        <v>271</v>
      </c>
      <c r="H57" s="192">
        <v>7438</v>
      </c>
      <c r="I57" s="239">
        <v>6</v>
      </c>
      <c r="J57" s="193">
        <v>37770</v>
      </c>
      <c r="K57" s="239">
        <v>2.88</v>
      </c>
      <c r="L57" s="239" t="s">
        <v>4</v>
      </c>
      <c r="M57" s="239" t="s">
        <v>172</v>
      </c>
      <c r="N57" s="239" t="s">
        <v>174</v>
      </c>
      <c r="R57" s="239" t="s">
        <v>172</v>
      </c>
      <c r="S57" s="239" t="s">
        <v>175</v>
      </c>
      <c r="T57" s="239" t="s">
        <v>12</v>
      </c>
      <c r="U57" s="193">
        <v>37683</v>
      </c>
      <c r="V57" s="193">
        <v>37813</v>
      </c>
    </row>
    <row r="58" spans="2:22" x14ac:dyDescent="0.25">
      <c r="B58" s="239" t="s">
        <v>144</v>
      </c>
      <c r="C58" s="239" t="s">
        <v>170</v>
      </c>
      <c r="D58" s="239" t="s">
        <v>276</v>
      </c>
      <c r="E58" s="239" t="s">
        <v>172</v>
      </c>
      <c r="G58" s="239" t="s">
        <v>277</v>
      </c>
      <c r="H58" s="192">
        <v>7865</v>
      </c>
      <c r="I58" s="239">
        <v>2</v>
      </c>
      <c r="J58" s="193">
        <v>36739</v>
      </c>
      <c r="K58" s="239">
        <v>4.4000000000000004</v>
      </c>
      <c r="L58" s="239" t="s">
        <v>4</v>
      </c>
      <c r="M58" s="239" t="s">
        <v>172</v>
      </c>
      <c r="N58" s="239" t="s">
        <v>174</v>
      </c>
      <c r="R58" s="239" t="s">
        <v>275</v>
      </c>
      <c r="S58" s="239" t="s">
        <v>175</v>
      </c>
      <c r="T58" s="239" t="s">
        <v>12</v>
      </c>
      <c r="U58" s="193">
        <v>37783</v>
      </c>
      <c r="V58" s="193">
        <v>37923</v>
      </c>
    </row>
    <row r="59" spans="2:22" x14ac:dyDescent="0.25">
      <c r="B59" s="239" t="s">
        <v>145</v>
      </c>
      <c r="C59" s="239" t="s">
        <v>170</v>
      </c>
      <c r="D59" s="239" t="s">
        <v>279</v>
      </c>
      <c r="E59" s="239" t="s">
        <v>172</v>
      </c>
      <c r="G59" s="239" t="s">
        <v>280</v>
      </c>
      <c r="H59" s="192">
        <v>7421</v>
      </c>
      <c r="I59" s="239">
        <v>6</v>
      </c>
      <c r="J59" s="193">
        <v>36739</v>
      </c>
      <c r="K59" s="239">
        <v>2.64</v>
      </c>
      <c r="L59" s="239" t="s">
        <v>4</v>
      </c>
      <c r="M59" s="239" t="s">
        <v>172</v>
      </c>
      <c r="N59" s="239" t="s">
        <v>174</v>
      </c>
      <c r="R59" s="239" t="s">
        <v>275</v>
      </c>
      <c r="S59" s="239" t="s">
        <v>194</v>
      </c>
      <c r="T59" s="239" t="s">
        <v>12</v>
      </c>
      <c r="U59" s="193">
        <v>37852</v>
      </c>
      <c r="V59" s="193">
        <v>37935</v>
      </c>
    </row>
    <row r="60" spans="2:22" x14ac:dyDescent="0.25">
      <c r="B60" s="239" t="s">
        <v>146</v>
      </c>
      <c r="C60" s="239" t="s">
        <v>170</v>
      </c>
      <c r="D60" s="239" t="s">
        <v>281</v>
      </c>
      <c r="E60" s="239" t="s">
        <v>172</v>
      </c>
      <c r="G60" s="239" t="s">
        <v>223</v>
      </c>
      <c r="H60" s="192">
        <v>7825</v>
      </c>
      <c r="I60" s="239">
        <v>2</v>
      </c>
      <c r="J60" s="193">
        <v>36800</v>
      </c>
      <c r="K60" s="239">
        <v>2.31</v>
      </c>
      <c r="L60" s="239" t="s">
        <v>4</v>
      </c>
      <c r="M60" s="239" t="s">
        <v>172</v>
      </c>
      <c r="N60" s="239" t="s">
        <v>174</v>
      </c>
      <c r="R60" s="239" t="s">
        <v>275</v>
      </c>
      <c r="S60" s="239" t="s">
        <v>175</v>
      </c>
      <c r="T60" s="239" t="s">
        <v>12</v>
      </c>
      <c r="U60" s="193">
        <v>37869</v>
      </c>
      <c r="V60" s="193">
        <v>37958</v>
      </c>
    </row>
    <row r="61" spans="2:22" x14ac:dyDescent="0.25">
      <c r="B61" s="239" t="s">
        <v>147</v>
      </c>
      <c r="C61" s="239" t="s">
        <v>170</v>
      </c>
      <c r="D61" s="239" t="s">
        <v>282</v>
      </c>
      <c r="E61" s="239" t="s">
        <v>283</v>
      </c>
      <c r="G61" s="239" t="s">
        <v>223</v>
      </c>
      <c r="H61" s="192">
        <v>7825</v>
      </c>
      <c r="I61" s="239">
        <v>2</v>
      </c>
      <c r="J61" s="193">
        <v>36831</v>
      </c>
      <c r="K61" s="239">
        <v>9.1999999999999993</v>
      </c>
      <c r="L61" s="239" t="s">
        <v>1</v>
      </c>
      <c r="M61" s="239" t="s">
        <v>172</v>
      </c>
      <c r="N61" s="239" t="s">
        <v>174</v>
      </c>
      <c r="R61" s="239" t="s">
        <v>275</v>
      </c>
      <c r="S61" s="239" t="s">
        <v>175</v>
      </c>
      <c r="T61" s="239" t="s">
        <v>12</v>
      </c>
      <c r="U61" s="193">
        <v>37815</v>
      </c>
      <c r="V61" s="193">
        <v>37984</v>
      </c>
    </row>
    <row r="62" spans="2:22" x14ac:dyDescent="0.25">
      <c r="B62" s="239" t="s">
        <v>148</v>
      </c>
      <c r="C62" s="239" t="s">
        <v>170</v>
      </c>
      <c r="D62" s="239" t="s">
        <v>250</v>
      </c>
      <c r="E62" s="239" t="s">
        <v>172</v>
      </c>
      <c r="G62" s="239" t="s">
        <v>199</v>
      </c>
      <c r="H62" s="192">
        <v>8302</v>
      </c>
      <c r="I62" s="239">
        <v>20</v>
      </c>
      <c r="J62" s="193">
        <v>37677</v>
      </c>
      <c r="K62" s="239">
        <v>9.4499999999999993</v>
      </c>
      <c r="L62" s="239" t="s">
        <v>4</v>
      </c>
      <c r="M62" s="239" t="s">
        <v>172</v>
      </c>
      <c r="N62" s="239" t="s">
        <v>174</v>
      </c>
      <c r="R62" s="239" t="s">
        <v>278</v>
      </c>
      <c r="S62" s="239" t="s">
        <v>273</v>
      </c>
      <c r="T62" s="239" t="s">
        <v>12</v>
      </c>
      <c r="U62" s="193">
        <v>38134</v>
      </c>
      <c r="V62" s="193">
        <v>38328</v>
      </c>
    </row>
    <row r="63" spans="2:22" x14ac:dyDescent="0.25">
      <c r="B63" s="239" t="s">
        <v>149</v>
      </c>
      <c r="C63" s="239" t="s">
        <v>170</v>
      </c>
      <c r="D63" s="239" t="s">
        <v>200</v>
      </c>
      <c r="E63" s="239" t="s">
        <v>172</v>
      </c>
      <c r="G63" s="239" t="s">
        <v>272</v>
      </c>
      <c r="H63" s="192">
        <v>8008</v>
      </c>
      <c r="I63" s="239">
        <v>18</v>
      </c>
      <c r="J63" s="193">
        <v>37377</v>
      </c>
      <c r="K63" s="239">
        <v>2.64</v>
      </c>
      <c r="L63" s="239" t="s">
        <v>4</v>
      </c>
      <c r="M63" s="239" t="s">
        <v>172</v>
      </c>
      <c r="N63" s="239" t="s">
        <v>174</v>
      </c>
      <c r="R63" s="239" t="s">
        <v>278</v>
      </c>
      <c r="S63" s="239" t="s">
        <v>273</v>
      </c>
      <c r="T63" s="239" t="s">
        <v>12</v>
      </c>
      <c r="U63" s="193">
        <v>38209</v>
      </c>
      <c r="V63" s="193">
        <v>38335</v>
      </c>
    </row>
    <row r="64" spans="2:22" x14ac:dyDescent="0.25">
      <c r="B64" s="239" t="s">
        <v>150</v>
      </c>
      <c r="C64" s="239" t="s">
        <v>170</v>
      </c>
      <c r="D64" s="239" t="s">
        <v>286</v>
      </c>
      <c r="E64" s="239" t="s">
        <v>287</v>
      </c>
      <c r="G64" s="239" t="s">
        <v>223</v>
      </c>
      <c r="H64" s="192">
        <v>7825</v>
      </c>
      <c r="I64" s="239">
        <v>2</v>
      </c>
      <c r="J64" s="193">
        <v>36831</v>
      </c>
      <c r="K64" s="239">
        <v>1.84</v>
      </c>
      <c r="L64" s="239" t="s">
        <v>1</v>
      </c>
      <c r="M64" s="239" t="s">
        <v>172</v>
      </c>
      <c r="N64" s="239" t="s">
        <v>174</v>
      </c>
      <c r="R64" s="239" t="s">
        <v>275</v>
      </c>
      <c r="S64" s="239" t="s">
        <v>175</v>
      </c>
      <c r="T64" s="239" t="s">
        <v>12</v>
      </c>
      <c r="U64" s="193">
        <v>38330</v>
      </c>
      <c r="V64" s="193">
        <v>38385</v>
      </c>
    </row>
    <row r="65" spans="2:22" x14ac:dyDescent="0.25">
      <c r="B65" s="239" t="s">
        <v>151</v>
      </c>
      <c r="C65" s="239" t="s">
        <v>170</v>
      </c>
      <c r="D65" s="239" t="s">
        <v>284</v>
      </c>
      <c r="E65" s="239" t="s">
        <v>288</v>
      </c>
      <c r="F65" s="239" t="s">
        <v>289</v>
      </c>
      <c r="G65" s="239" t="s">
        <v>285</v>
      </c>
      <c r="H65" s="192">
        <v>8648</v>
      </c>
      <c r="I65" s="239">
        <v>12</v>
      </c>
      <c r="J65" s="193">
        <v>37559</v>
      </c>
      <c r="K65" s="239">
        <v>8.8800000000000008</v>
      </c>
      <c r="L65" s="239" t="s">
        <v>3</v>
      </c>
      <c r="M65" s="239" t="s">
        <v>172</v>
      </c>
      <c r="N65" s="239" t="s">
        <v>174</v>
      </c>
      <c r="R65" s="239" t="s">
        <v>274</v>
      </c>
      <c r="S65" s="239" t="s">
        <v>187</v>
      </c>
      <c r="T65" s="239" t="s">
        <v>12</v>
      </c>
      <c r="U65" s="193">
        <v>37939</v>
      </c>
      <c r="V65" s="193">
        <v>38460</v>
      </c>
    </row>
    <row r="66" spans="2:22" x14ac:dyDescent="0.25">
      <c r="B66" s="239" t="s">
        <v>152</v>
      </c>
      <c r="C66" s="239" t="s">
        <v>170</v>
      </c>
      <c r="D66" s="239" t="s">
        <v>292</v>
      </c>
      <c r="E66" s="239" t="s">
        <v>172</v>
      </c>
      <c r="G66" s="239" t="s">
        <v>260</v>
      </c>
      <c r="H66" s="192">
        <v>8525</v>
      </c>
      <c r="I66" s="239">
        <v>12</v>
      </c>
      <c r="J66" s="193">
        <v>37257</v>
      </c>
      <c r="K66" s="239">
        <v>1.92</v>
      </c>
      <c r="L66" s="239" t="s">
        <v>4</v>
      </c>
      <c r="M66" s="239" t="s">
        <v>172</v>
      </c>
      <c r="N66" s="239" t="s">
        <v>174</v>
      </c>
      <c r="R66" s="239" t="s">
        <v>291</v>
      </c>
      <c r="S66" s="239" t="s">
        <v>175</v>
      </c>
      <c r="T66" s="239" t="s">
        <v>12</v>
      </c>
      <c r="U66" s="193">
        <v>38643</v>
      </c>
      <c r="V66" s="193">
        <v>38996</v>
      </c>
    </row>
    <row r="67" spans="2:22" x14ac:dyDescent="0.25">
      <c r="B67" s="239" t="s">
        <v>153</v>
      </c>
      <c r="C67" s="239" t="s">
        <v>293</v>
      </c>
      <c r="D67" s="239" t="s">
        <v>294</v>
      </c>
      <c r="E67" s="239" t="s">
        <v>295</v>
      </c>
      <c r="F67" s="239" t="s">
        <v>296</v>
      </c>
      <c r="G67" s="239" t="s">
        <v>290</v>
      </c>
      <c r="H67" s="192">
        <v>7310</v>
      </c>
      <c r="I67" s="239">
        <v>8</v>
      </c>
      <c r="J67" s="193">
        <v>37377</v>
      </c>
      <c r="K67" s="239">
        <v>62.7</v>
      </c>
      <c r="L67" s="239" t="s">
        <v>3</v>
      </c>
      <c r="M67" s="239" t="s">
        <v>172</v>
      </c>
      <c r="N67" s="239" t="s">
        <v>174</v>
      </c>
      <c r="R67" s="239" t="s">
        <v>297</v>
      </c>
      <c r="S67" s="239" t="s">
        <v>187</v>
      </c>
      <c r="T67" s="239" t="s">
        <v>12</v>
      </c>
      <c r="U67" s="193">
        <v>39722</v>
      </c>
      <c r="V67" s="193">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election activeCell="F31" sqref="F31"/>
    </sheetView>
  </sheetViews>
  <sheetFormatPr defaultRowHeight="13.2" x14ac:dyDescent="0.25"/>
  <cols>
    <col min="1" max="16384" width="8.88671875" style="296"/>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18"/>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2" customWidth="1"/>
    <col min="3" max="3" width="12.88671875" style="221"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24" customWidth="1"/>
    <col min="18" max="18" width="15.6640625" style="224" customWidth="1"/>
    <col min="19" max="19" width="0.88671875" style="5" customWidth="1"/>
    <col min="20" max="20" width="11.33203125" style="1" customWidth="1"/>
    <col min="21" max="21" width="13.44140625" style="1" customWidth="1"/>
    <col min="22" max="22" width="2" style="5" customWidth="1"/>
    <col min="23" max="23" width="10.33203125" style="441" customWidth="1"/>
    <col min="24" max="24" width="16.6640625" style="441" customWidth="1"/>
    <col min="25" max="25" width="2" style="449" customWidth="1"/>
    <col min="26" max="26" width="13.21875" style="458" customWidth="1"/>
    <col min="27" max="27" width="13.44140625" style="458" customWidth="1"/>
    <col min="28" max="16384" width="10.33203125" style="1"/>
  </cols>
  <sheetData>
    <row r="1" spans="1:30" ht="27.6" customHeight="1" x14ac:dyDescent="0.3">
      <c r="A1" s="587" t="str">
        <f>'Annual Capacity'!B1</f>
        <v>New Jersey Solar Installations SREC Registration Program (SRP) &amp; Transition Incentive Program (TI) as of</v>
      </c>
      <c r="B1" s="587"/>
      <c r="C1" s="587"/>
      <c r="D1" s="587"/>
      <c r="E1" s="587"/>
      <c r="F1" s="587"/>
      <c r="G1" s="587"/>
      <c r="H1" s="587"/>
      <c r="I1" s="587"/>
      <c r="J1" s="587"/>
      <c r="K1" s="587"/>
      <c r="L1" s="587"/>
      <c r="M1" s="587"/>
      <c r="N1" s="587"/>
      <c r="O1" s="404">
        <f>'Annual Capacity'!P1</f>
        <v>44347</v>
      </c>
      <c r="P1" s="586" t="s">
        <v>308</v>
      </c>
      <c r="Q1" s="586"/>
      <c r="R1" s="586"/>
      <c r="S1" s="586"/>
      <c r="T1" s="210"/>
      <c r="U1" s="208"/>
      <c r="V1" s="208"/>
      <c r="W1" s="440"/>
      <c r="X1" s="440"/>
      <c r="Y1" s="440"/>
      <c r="Z1" s="457"/>
      <c r="AA1" s="457"/>
      <c r="AB1" s="208"/>
      <c r="AC1" s="208"/>
      <c r="AD1" s="208"/>
    </row>
    <row r="2" spans="1:30" ht="10.199999999999999" customHeight="1" x14ac:dyDescent="0.3">
      <c r="A2" s="43"/>
      <c r="B2" s="44"/>
      <c r="C2" s="220"/>
      <c r="E2" s="43"/>
      <c r="F2" s="43"/>
      <c r="G2" s="43"/>
      <c r="H2" s="43"/>
      <c r="I2" s="43"/>
      <c r="J2" s="43"/>
      <c r="K2" s="5"/>
      <c r="L2" s="5"/>
      <c r="N2" s="5"/>
      <c r="O2" s="5"/>
      <c r="Q2" s="5"/>
      <c r="R2" s="5"/>
      <c r="T2" s="5"/>
      <c r="U2" s="5"/>
      <c r="W2" s="184"/>
      <c r="X2" s="184"/>
      <c r="Y2" s="185"/>
      <c r="AA2" s="459"/>
    </row>
    <row r="3" spans="1:30" s="66" customFormat="1" ht="15.6" customHeight="1" x14ac:dyDescent="0.25">
      <c r="A3" s="65"/>
      <c r="B3" s="547" t="s">
        <v>82</v>
      </c>
      <c r="C3" s="547"/>
      <c r="D3" s="22"/>
      <c r="E3" s="551" t="s">
        <v>9</v>
      </c>
      <c r="F3" s="581"/>
      <c r="G3" s="551" t="s">
        <v>9</v>
      </c>
      <c r="H3" s="581"/>
      <c r="I3" s="551" t="s">
        <v>9</v>
      </c>
      <c r="J3" s="581"/>
      <c r="K3" s="553" t="s">
        <v>9</v>
      </c>
      <c r="L3" s="554"/>
      <c r="M3" s="22"/>
      <c r="N3" s="582" t="s">
        <v>81</v>
      </c>
      <c r="O3" s="583"/>
      <c r="P3" s="22"/>
      <c r="Q3" s="582" t="s">
        <v>313</v>
      </c>
      <c r="R3" s="583"/>
      <c r="S3" s="22"/>
      <c r="T3" s="566" t="str">
        <f>'Annual Capacity'!V3</f>
        <v>Total of All Projects               as of 05/31/2021 (kW)</v>
      </c>
      <c r="U3" s="567"/>
      <c r="V3" s="95"/>
      <c r="W3" s="559" t="str">
        <f>'Annual Capacity'!Y2</f>
        <v>Previously Reported through 04/30/2021</v>
      </c>
      <c r="X3" s="559"/>
      <c r="Y3" s="185"/>
      <c r="Z3" s="574" t="str">
        <f>'Annual Capacity'!AB2</f>
        <v>Difference between 04/30/2021 and 05/31/2021</v>
      </c>
      <c r="AA3" s="574"/>
    </row>
    <row r="4" spans="1:30" s="66" customFormat="1" x14ac:dyDescent="0.25">
      <c r="A4" s="67"/>
      <c r="B4" s="580"/>
      <c r="C4" s="580"/>
      <c r="D4" s="22"/>
      <c r="E4" s="576" t="s">
        <v>78</v>
      </c>
      <c r="F4" s="577"/>
      <c r="G4" s="576" t="s">
        <v>83</v>
      </c>
      <c r="H4" s="577"/>
      <c r="I4" s="576" t="s">
        <v>80</v>
      </c>
      <c r="J4" s="577"/>
      <c r="K4" s="578" t="s">
        <v>76</v>
      </c>
      <c r="L4" s="579"/>
      <c r="M4" s="22"/>
      <c r="N4" s="584"/>
      <c r="O4" s="585"/>
      <c r="P4" s="22"/>
      <c r="Q4" s="584"/>
      <c r="R4" s="585"/>
      <c r="S4" s="22"/>
      <c r="T4" s="568"/>
      <c r="U4" s="569"/>
      <c r="V4" s="95"/>
      <c r="W4" s="560"/>
      <c r="X4" s="560"/>
      <c r="Y4" s="185"/>
      <c r="Z4" s="575"/>
      <c r="AA4" s="575"/>
    </row>
    <row r="5" spans="1:30" s="66" customFormat="1" ht="41.4" x14ac:dyDescent="0.25">
      <c r="B5" s="113" t="s">
        <v>8</v>
      </c>
      <c r="C5" s="219" t="s">
        <v>70</v>
      </c>
      <c r="D5" s="79"/>
      <c r="E5" s="80" t="s">
        <v>8</v>
      </c>
      <c r="F5" s="80" t="s">
        <v>70</v>
      </c>
      <c r="G5" s="80" t="s">
        <v>8</v>
      </c>
      <c r="H5" s="80" t="s">
        <v>70</v>
      </c>
      <c r="I5" s="80" t="s">
        <v>8</v>
      </c>
      <c r="J5" s="80" t="s">
        <v>70</v>
      </c>
      <c r="K5" s="94" t="s">
        <v>8</v>
      </c>
      <c r="L5" s="94" t="s">
        <v>70</v>
      </c>
      <c r="M5" s="79"/>
      <c r="N5" s="94" t="s">
        <v>8</v>
      </c>
      <c r="O5" s="94" t="s">
        <v>10</v>
      </c>
      <c r="P5" s="79"/>
      <c r="Q5" s="242" t="s">
        <v>8</v>
      </c>
      <c r="R5" s="242" t="s">
        <v>10</v>
      </c>
      <c r="S5" s="23"/>
      <c r="T5" s="82" t="s">
        <v>7</v>
      </c>
      <c r="U5" s="82" t="s">
        <v>29</v>
      </c>
      <c r="V5" s="83"/>
      <c r="W5" s="85" t="s">
        <v>7</v>
      </c>
      <c r="X5" s="85" t="s">
        <v>27</v>
      </c>
      <c r="Y5" s="355"/>
      <c r="Z5" s="460" t="s">
        <v>7</v>
      </c>
      <c r="AA5" s="460" t="s">
        <v>27</v>
      </c>
    </row>
    <row r="6" spans="1:30" s="66" customFormat="1" ht="4.2" customHeight="1" x14ac:dyDescent="0.25">
      <c r="A6" s="84"/>
      <c r="B6" s="84"/>
      <c r="C6" s="218"/>
      <c r="D6" s="84"/>
      <c r="E6" s="84"/>
      <c r="F6" s="84"/>
      <c r="G6" s="84"/>
      <c r="H6" s="84"/>
      <c r="I6" s="84"/>
      <c r="J6" s="84"/>
      <c r="K6" s="84"/>
      <c r="L6" s="84"/>
      <c r="M6" s="79"/>
      <c r="N6" s="79"/>
      <c r="O6" s="79"/>
      <c r="P6" s="79"/>
      <c r="Q6" s="79"/>
      <c r="R6" s="79"/>
      <c r="S6" s="23"/>
      <c r="T6" s="79"/>
      <c r="U6" s="79"/>
      <c r="V6" s="83"/>
      <c r="W6" s="86"/>
      <c r="X6" s="86"/>
      <c r="Y6" s="355"/>
      <c r="Z6" s="461"/>
      <c r="AA6" s="461"/>
    </row>
    <row r="7" spans="1:30" s="66" customFormat="1" x14ac:dyDescent="0.25">
      <c r="A7" s="129" t="s">
        <v>337</v>
      </c>
      <c r="B7" s="84"/>
      <c r="C7" s="218"/>
      <c r="D7" s="84"/>
      <c r="E7" s="84"/>
      <c r="F7" s="84"/>
      <c r="G7" s="84"/>
      <c r="H7" s="84"/>
      <c r="I7" s="84"/>
      <c r="J7" s="84"/>
      <c r="K7" s="84"/>
      <c r="L7" s="84"/>
      <c r="M7" s="79"/>
      <c r="N7" s="79"/>
      <c r="O7" s="79"/>
      <c r="P7" s="79"/>
      <c r="Q7" s="79"/>
      <c r="R7" s="79"/>
      <c r="S7" s="23"/>
      <c r="T7" s="79"/>
      <c r="U7" s="79"/>
      <c r="V7" s="83"/>
      <c r="W7" s="86"/>
      <c r="X7" s="86"/>
      <c r="Y7" s="355"/>
      <c r="Z7" s="461"/>
      <c r="AA7" s="461"/>
    </row>
    <row r="8" spans="1:30" s="66" customFormat="1" ht="15" customHeight="1" x14ac:dyDescent="0.25">
      <c r="A8" s="527" t="s">
        <v>84</v>
      </c>
      <c r="B8" s="84"/>
      <c r="C8" s="218"/>
      <c r="D8" s="84"/>
      <c r="E8" s="84"/>
      <c r="F8" s="84"/>
      <c r="G8" s="84"/>
      <c r="H8" s="84"/>
      <c r="I8" s="84"/>
      <c r="J8" s="84"/>
      <c r="K8" s="84"/>
      <c r="L8" s="84"/>
      <c r="M8" s="79"/>
      <c r="N8" s="79"/>
      <c r="O8" s="79"/>
      <c r="P8" s="79"/>
      <c r="Q8" s="79"/>
      <c r="R8" s="79"/>
      <c r="S8" s="23"/>
      <c r="T8" s="79"/>
      <c r="U8" s="79"/>
      <c r="V8" s="83"/>
      <c r="W8" s="86"/>
      <c r="X8" s="86"/>
      <c r="Y8" s="355"/>
      <c r="Z8" s="461"/>
      <c r="AA8" s="461"/>
    </row>
    <row r="9" spans="1:30" ht="14.4" x14ac:dyDescent="0.25">
      <c r="A9" s="131" t="s">
        <v>89</v>
      </c>
      <c r="B9" s="518">
        <f>SUM('Annual Capacity'!D8:D19)</f>
        <v>11148</v>
      </c>
      <c r="C9" s="233">
        <f>SUM('Annual Capacity'!E8:E19)</f>
        <v>85422.364999999991</v>
      </c>
      <c r="D9" s="130"/>
      <c r="E9" s="338">
        <f>SUM('Annual Capacity'!G8:G19)</f>
        <v>1959</v>
      </c>
      <c r="F9" s="338">
        <f>SUM('Annual Capacity'!H8:H19)</f>
        <v>55840.610999999997</v>
      </c>
      <c r="G9" s="338">
        <f>SUM('Annual Capacity'!I8:I19)</f>
        <v>810</v>
      </c>
      <c r="H9" s="338">
        <f>SUM('Annual Capacity'!J8:J19)</f>
        <v>243408.337</v>
      </c>
      <c r="I9" s="338">
        <f>SUM('Annual Capacity'!K8:K19)</f>
        <v>74</v>
      </c>
      <c r="J9" s="338">
        <f>SUM('Annual Capacity'!L8:L19)</f>
        <v>147702.36299999998</v>
      </c>
      <c r="K9" s="122">
        <f t="shared" ref="K9:L12" si="0">SUM(E9+G9+I9)</f>
        <v>2843</v>
      </c>
      <c r="L9" s="103">
        <f t="shared" si="0"/>
        <v>446951.31099999999</v>
      </c>
      <c r="M9" s="130"/>
      <c r="N9" s="233">
        <f>SUM('Annual Capacity'!P8:P19)</f>
        <v>75</v>
      </c>
      <c r="O9" s="356">
        <f>SUM('Annual Capacity'!Q8:Q19)</f>
        <v>166176.851</v>
      </c>
      <c r="P9" s="130"/>
      <c r="Q9" s="435">
        <f>SUM('Annual Capacity'!S8:S19)</f>
        <v>0</v>
      </c>
      <c r="R9" s="435">
        <f>SUM('Annual Capacity'!T8:T19)</f>
        <v>0</v>
      </c>
      <c r="S9" s="97"/>
      <c r="T9" s="168">
        <f>SUM(B9+K9+N9+Q9)</f>
        <v>14066</v>
      </c>
      <c r="U9" s="169">
        <f>SUM(C9+L9+O9+R9)</f>
        <v>698550.527</v>
      </c>
      <c r="V9" s="98"/>
      <c r="W9" s="354">
        <v>14072</v>
      </c>
      <c r="X9" s="442">
        <v>698588.13400000008</v>
      </c>
      <c r="Y9" s="355"/>
      <c r="Z9" s="462">
        <f t="shared" ref="Z9:AA12" si="1">SUM(T9-W9)</f>
        <v>-6</v>
      </c>
      <c r="AA9" s="463">
        <f t="shared" si="1"/>
        <v>-37.607000000076368</v>
      </c>
    </row>
    <row r="10" spans="1:30" ht="14.4" x14ac:dyDescent="0.25">
      <c r="A10" s="132">
        <v>2012</v>
      </c>
      <c r="B10" s="519">
        <f>'Annual Capacity'!D20</f>
        <v>5286</v>
      </c>
      <c r="C10" s="123">
        <f>'Annual Capacity'!E20</f>
        <v>42073.536</v>
      </c>
      <c r="D10" s="130"/>
      <c r="E10" s="339">
        <f>'Annual Capacity'!G20</f>
        <v>639</v>
      </c>
      <c r="F10" s="339">
        <f>'Annual Capacity'!H20</f>
        <v>22885.776999999998</v>
      </c>
      <c r="G10" s="339">
        <f>'Annual Capacity'!I20</f>
        <v>425</v>
      </c>
      <c r="H10" s="339">
        <f>'Annual Capacity'!J20</f>
        <v>123615.47199999999</v>
      </c>
      <c r="I10" s="339">
        <f>'Annual Capacity'!K20</f>
        <v>47</v>
      </c>
      <c r="J10" s="339">
        <f>'Annual Capacity'!L20</f>
        <v>87882.441000000006</v>
      </c>
      <c r="K10" s="123">
        <f t="shared" si="0"/>
        <v>1111</v>
      </c>
      <c r="L10" s="105">
        <f t="shared" si="0"/>
        <v>234383.69</v>
      </c>
      <c r="M10" s="130"/>
      <c r="N10" s="123">
        <f>'Annual Capacity'!P20</f>
        <v>23</v>
      </c>
      <c r="O10" s="123">
        <f>'Annual Capacity'!Q20</f>
        <v>56793.803999999996</v>
      </c>
      <c r="P10" s="130"/>
      <c r="Q10" s="435">
        <f>'Annual Capacity'!S20</f>
        <v>0</v>
      </c>
      <c r="R10" s="435">
        <f>'Annual Capacity'!T20</f>
        <v>0</v>
      </c>
      <c r="S10" s="97"/>
      <c r="T10" s="234">
        <f t="shared" ref="T10:T15" si="2">SUM(B10+K10+N10+Q10)</f>
        <v>6420</v>
      </c>
      <c r="U10" s="169">
        <f t="shared" ref="U10:U15" si="3">SUM(C10+L10+O10+R10)</f>
        <v>333251.03000000003</v>
      </c>
      <c r="V10" s="98"/>
      <c r="W10" s="443">
        <v>6420</v>
      </c>
      <c r="X10" s="444">
        <v>333251.03000000003</v>
      </c>
      <c r="Y10" s="355"/>
      <c r="Z10" s="464">
        <f t="shared" si="1"/>
        <v>0</v>
      </c>
      <c r="AA10" s="465">
        <f t="shared" si="1"/>
        <v>0</v>
      </c>
    </row>
    <row r="11" spans="1:30" ht="14.4" x14ac:dyDescent="0.25">
      <c r="A11" s="131">
        <v>2013</v>
      </c>
      <c r="B11" s="519">
        <f>'Annual Capacity'!D21</f>
        <v>5946</v>
      </c>
      <c r="C11" s="123">
        <f>'Annual Capacity'!E21</f>
        <v>46545.186000000002</v>
      </c>
      <c r="D11" s="130"/>
      <c r="E11" s="339">
        <f>'Annual Capacity'!G21</f>
        <v>281</v>
      </c>
      <c r="F11" s="339">
        <f>'Annual Capacity'!H21</f>
        <v>11453.664000000001</v>
      </c>
      <c r="G11" s="339">
        <f>'Annual Capacity'!I21</f>
        <v>233</v>
      </c>
      <c r="H11" s="339">
        <f>'Annual Capacity'!J21</f>
        <v>74992.531000000003</v>
      </c>
      <c r="I11" s="339">
        <f>'Annual Capacity'!K21</f>
        <v>26</v>
      </c>
      <c r="J11" s="339">
        <f>'Annual Capacity'!L21</f>
        <v>64412.160000000003</v>
      </c>
      <c r="K11" s="122">
        <f t="shared" si="0"/>
        <v>540</v>
      </c>
      <c r="L11" s="103">
        <f t="shared" si="0"/>
        <v>150858.35500000001</v>
      </c>
      <c r="M11" s="130"/>
      <c r="N11" s="123">
        <f>'Annual Capacity'!P21</f>
        <v>18</v>
      </c>
      <c r="O11" s="123">
        <f>'Annual Capacity'!Q21</f>
        <v>23162.1</v>
      </c>
      <c r="P11" s="130"/>
      <c r="Q11" s="435">
        <f>'Annual Capacity'!S21</f>
        <v>0</v>
      </c>
      <c r="R11" s="435">
        <f>'Annual Capacity'!T21</f>
        <v>0</v>
      </c>
      <c r="S11" s="97"/>
      <c r="T11" s="234">
        <f t="shared" si="2"/>
        <v>6504</v>
      </c>
      <c r="U11" s="169">
        <f t="shared" si="3"/>
        <v>220565.64100000003</v>
      </c>
      <c r="V11" s="98"/>
      <c r="W11" s="354">
        <v>6504</v>
      </c>
      <c r="X11" s="442">
        <v>220565.64100000003</v>
      </c>
      <c r="Y11" s="355"/>
      <c r="Z11" s="462">
        <f t="shared" si="1"/>
        <v>0</v>
      </c>
      <c r="AA11" s="463">
        <f t="shared" si="1"/>
        <v>0</v>
      </c>
    </row>
    <row r="12" spans="1:30" ht="14.4" x14ac:dyDescent="0.25">
      <c r="A12" s="131">
        <v>2014</v>
      </c>
      <c r="B12" s="519">
        <f>'Annual Capacity'!D22</f>
        <v>6825</v>
      </c>
      <c r="C12" s="123">
        <f>'Annual Capacity'!E22</f>
        <v>54731.644</v>
      </c>
      <c r="D12" s="130"/>
      <c r="E12" s="339">
        <f>'Annual Capacity'!G22</f>
        <v>117</v>
      </c>
      <c r="F12" s="339">
        <f>'Annual Capacity'!H22</f>
        <v>4343.174</v>
      </c>
      <c r="G12" s="339">
        <f>'Annual Capacity'!I22</f>
        <v>104</v>
      </c>
      <c r="H12" s="339">
        <f>'Annual Capacity'!J22</f>
        <v>36123.718000000001</v>
      </c>
      <c r="I12" s="339">
        <f>'Annual Capacity'!K22</f>
        <v>10</v>
      </c>
      <c r="J12" s="339">
        <f>'Annual Capacity'!L22</f>
        <v>45163.02</v>
      </c>
      <c r="K12" s="122">
        <f t="shared" si="0"/>
        <v>231</v>
      </c>
      <c r="L12" s="103">
        <f t="shared" si="0"/>
        <v>85629.911999999997</v>
      </c>
      <c r="M12" s="130"/>
      <c r="N12" s="123">
        <f>'Annual Capacity'!P22</f>
        <v>8</v>
      </c>
      <c r="O12" s="123">
        <f>'Annual Capacity'!Q22</f>
        <v>63370.64</v>
      </c>
      <c r="P12" s="130"/>
      <c r="Q12" s="435">
        <f>'Annual Capacity'!S22</f>
        <v>0</v>
      </c>
      <c r="R12" s="435">
        <f>'Annual Capacity'!T22</f>
        <v>0</v>
      </c>
      <c r="S12" s="97"/>
      <c r="T12" s="234">
        <f t="shared" si="2"/>
        <v>7064</v>
      </c>
      <c r="U12" s="169">
        <f t="shared" si="3"/>
        <v>203732.196</v>
      </c>
      <c r="V12" s="98"/>
      <c r="W12" s="354">
        <v>7064</v>
      </c>
      <c r="X12" s="442">
        <v>203732.196</v>
      </c>
      <c r="Y12" s="355"/>
      <c r="Z12" s="462">
        <f t="shared" si="1"/>
        <v>0</v>
      </c>
      <c r="AA12" s="463">
        <f t="shared" si="1"/>
        <v>0</v>
      </c>
    </row>
    <row r="13" spans="1:30" s="173" customFormat="1" ht="14.4" x14ac:dyDescent="0.25">
      <c r="A13" s="131">
        <v>2015</v>
      </c>
      <c r="B13" s="519">
        <f>'Annual Capacity'!D23</f>
        <v>12886</v>
      </c>
      <c r="C13" s="123">
        <f>'Annual Capacity'!E23</f>
        <v>101916.82</v>
      </c>
      <c r="D13" s="130"/>
      <c r="E13" s="339">
        <f>'Annual Capacity'!G23</f>
        <v>110</v>
      </c>
      <c r="F13" s="339">
        <f>'Annual Capacity'!H23</f>
        <v>3689.21</v>
      </c>
      <c r="G13" s="339">
        <f>'Annual Capacity'!I23</f>
        <v>86</v>
      </c>
      <c r="H13" s="339">
        <f>'Annual Capacity'!J23</f>
        <v>27254.1</v>
      </c>
      <c r="I13" s="339">
        <f>'Annual Capacity'!K23</f>
        <v>7</v>
      </c>
      <c r="J13" s="339">
        <f>'Annual Capacity'!L23</f>
        <v>21629.63</v>
      </c>
      <c r="K13" s="122">
        <f t="shared" ref="K13:L15" si="4">SUM(E13+G13+I13)</f>
        <v>203</v>
      </c>
      <c r="L13" s="103">
        <f t="shared" si="4"/>
        <v>52572.94</v>
      </c>
      <c r="M13" s="130"/>
      <c r="N13" s="123">
        <f>'Annual Capacity'!P23</f>
        <v>8</v>
      </c>
      <c r="O13" s="123">
        <f>'Annual Capacity'!Q23</f>
        <v>41683.64</v>
      </c>
      <c r="P13" s="130"/>
      <c r="Q13" s="435">
        <f>'Annual Capacity'!S23</f>
        <v>0</v>
      </c>
      <c r="R13" s="435">
        <f>'Annual Capacity'!T23</f>
        <v>0</v>
      </c>
      <c r="S13" s="97"/>
      <c r="T13" s="234">
        <f t="shared" si="2"/>
        <v>13097</v>
      </c>
      <c r="U13" s="169">
        <f t="shared" si="3"/>
        <v>196173.40000000002</v>
      </c>
      <c r="V13" s="98"/>
      <c r="W13" s="354">
        <v>13097</v>
      </c>
      <c r="X13" s="442">
        <v>196173.40000000002</v>
      </c>
      <c r="Y13" s="355"/>
      <c r="Z13" s="462">
        <f t="shared" ref="Z13:AA15" si="5">SUM(T13-W13)</f>
        <v>0</v>
      </c>
      <c r="AA13" s="463">
        <f t="shared" si="5"/>
        <v>0</v>
      </c>
    </row>
    <row r="14" spans="1:30" s="5" customFormat="1" ht="14.4" x14ac:dyDescent="0.25">
      <c r="A14" s="340">
        <v>2016</v>
      </c>
      <c r="B14" s="519">
        <f>'Annual Capacity'!D24</f>
        <v>21909</v>
      </c>
      <c r="C14" s="123">
        <f>'Annual Capacity'!E24</f>
        <v>180251.76</v>
      </c>
      <c r="D14" s="130"/>
      <c r="E14" s="339">
        <f>'Annual Capacity'!G24</f>
        <v>211</v>
      </c>
      <c r="F14" s="339">
        <f>'Annual Capacity'!H24</f>
        <v>6519.27</v>
      </c>
      <c r="G14" s="339">
        <f>'Annual Capacity'!I24</f>
        <v>123</v>
      </c>
      <c r="H14" s="339">
        <f>'Annual Capacity'!J24</f>
        <v>42752.5</v>
      </c>
      <c r="I14" s="339">
        <f>'Annual Capacity'!K24</f>
        <v>18</v>
      </c>
      <c r="J14" s="339">
        <f>'Annual Capacity'!L24</f>
        <v>42479.69</v>
      </c>
      <c r="K14" s="122">
        <f t="shared" si="4"/>
        <v>352</v>
      </c>
      <c r="L14" s="103">
        <f t="shared" si="4"/>
        <v>91751.46</v>
      </c>
      <c r="M14" s="130"/>
      <c r="N14" s="123">
        <f>'Annual Capacity'!P24</f>
        <v>22</v>
      </c>
      <c r="O14" s="123">
        <f>'Annual Capacity'!Q24</f>
        <v>136223.31</v>
      </c>
      <c r="P14" s="130"/>
      <c r="Q14" s="435">
        <f>'Annual Capacity'!S24</f>
        <v>0</v>
      </c>
      <c r="R14" s="435">
        <f>'Annual Capacity'!T24</f>
        <v>0</v>
      </c>
      <c r="S14" s="104"/>
      <c r="T14" s="234">
        <f t="shared" si="2"/>
        <v>22283</v>
      </c>
      <c r="U14" s="169">
        <f t="shared" si="3"/>
        <v>408226.53</v>
      </c>
      <c r="V14" s="96"/>
      <c r="W14" s="354">
        <v>22283</v>
      </c>
      <c r="X14" s="442">
        <v>408226.53</v>
      </c>
      <c r="Y14" s="355"/>
      <c r="Z14" s="462">
        <f t="shared" si="5"/>
        <v>0</v>
      </c>
      <c r="AA14" s="463">
        <f t="shared" si="5"/>
        <v>0</v>
      </c>
    </row>
    <row r="15" spans="1:30" s="5" customFormat="1" ht="14.4" x14ac:dyDescent="0.25">
      <c r="A15" s="131">
        <v>2017</v>
      </c>
      <c r="B15" s="519">
        <f>'Annual Capacity'!D25</f>
        <v>18560</v>
      </c>
      <c r="C15" s="123">
        <f>'Annual Capacity'!E25</f>
        <v>158934.23499999999</v>
      </c>
      <c r="D15" s="130"/>
      <c r="E15" s="339">
        <f>'Annual Capacity'!G25</f>
        <v>282</v>
      </c>
      <c r="F15" s="339">
        <f>'Annual Capacity'!H25</f>
        <v>9749.65</v>
      </c>
      <c r="G15" s="339">
        <f>'Annual Capacity'!I25</f>
        <v>174</v>
      </c>
      <c r="H15" s="339">
        <f>'Annual Capacity'!J25</f>
        <v>65123.59</v>
      </c>
      <c r="I15" s="339">
        <f>'Annual Capacity'!K25</f>
        <v>22</v>
      </c>
      <c r="J15" s="339">
        <f>'Annual Capacity'!L25</f>
        <v>57718.49</v>
      </c>
      <c r="K15" s="233">
        <f t="shared" si="4"/>
        <v>478</v>
      </c>
      <c r="L15" s="232">
        <f t="shared" si="4"/>
        <v>132591.72999999998</v>
      </c>
      <c r="M15" s="130"/>
      <c r="N15" s="123">
        <f>'Annual Capacity'!P25</f>
        <v>8</v>
      </c>
      <c r="O15" s="123">
        <f>'Annual Capacity'!Q25</f>
        <v>60129.63</v>
      </c>
      <c r="P15" s="130"/>
      <c r="Q15" s="435">
        <f>'Annual Capacity'!S25</f>
        <v>0</v>
      </c>
      <c r="R15" s="435">
        <f>'Annual Capacity'!T25</f>
        <v>0</v>
      </c>
      <c r="S15" s="104"/>
      <c r="T15" s="234">
        <f t="shared" si="2"/>
        <v>19046</v>
      </c>
      <c r="U15" s="169">
        <f t="shared" si="3"/>
        <v>351655.59499999997</v>
      </c>
      <c r="V15" s="96"/>
      <c r="W15" s="354">
        <v>19046</v>
      </c>
      <c r="X15" s="442">
        <v>351655.59499999997</v>
      </c>
      <c r="Y15" s="355"/>
      <c r="Z15" s="462">
        <f t="shared" si="5"/>
        <v>0</v>
      </c>
      <c r="AA15" s="463">
        <f t="shared" si="5"/>
        <v>0</v>
      </c>
    </row>
    <row r="16" spans="1:30" s="343" customFormat="1" ht="14.4" x14ac:dyDescent="0.25">
      <c r="A16" s="131">
        <v>2018</v>
      </c>
      <c r="B16" s="519">
        <f>'Annual Capacity'!D26</f>
        <v>17184</v>
      </c>
      <c r="C16" s="123">
        <f>'Annual Capacity'!E26</f>
        <v>149474.98000000001</v>
      </c>
      <c r="D16" s="130"/>
      <c r="E16" s="339">
        <f>'Annual Capacity'!G26</f>
        <v>329</v>
      </c>
      <c r="F16" s="339">
        <f>'Annual Capacity'!H26</f>
        <v>10830.27</v>
      </c>
      <c r="G16" s="339">
        <f>'Annual Capacity'!I26</f>
        <v>203</v>
      </c>
      <c r="H16" s="339">
        <f>'Annual Capacity'!J26</f>
        <v>70258.75</v>
      </c>
      <c r="I16" s="339">
        <f>'Annual Capacity'!K26</f>
        <v>26</v>
      </c>
      <c r="J16" s="339">
        <f>'Annual Capacity'!L26</f>
        <v>56308.67</v>
      </c>
      <c r="K16" s="356">
        <f t="shared" ref="K16" si="6">SUM(E16+G16+I16)</f>
        <v>558</v>
      </c>
      <c r="L16" s="353">
        <f t="shared" ref="L16" si="7">SUM(F16+H16+J16)</f>
        <v>137397.69</v>
      </c>
      <c r="M16" s="130"/>
      <c r="N16" s="123">
        <f>'Annual Capacity'!P26</f>
        <v>4</v>
      </c>
      <c r="O16" s="123">
        <f>'Annual Capacity'!Q26</f>
        <v>43687.12</v>
      </c>
      <c r="P16" s="130"/>
      <c r="Q16" s="435">
        <f>'Annual Capacity'!S26</f>
        <v>0</v>
      </c>
      <c r="R16" s="435">
        <f>'Annual Capacity'!T26</f>
        <v>0</v>
      </c>
      <c r="S16" s="104"/>
      <c r="T16" s="370">
        <f t="shared" ref="T16" si="8">SUM(B16+K16+N16+Q16)</f>
        <v>17746</v>
      </c>
      <c r="U16" s="361">
        <f t="shared" ref="U16" si="9">SUM(C16+L16+O16+R16)</f>
        <v>330559.79000000004</v>
      </c>
      <c r="V16" s="96"/>
      <c r="W16" s="354">
        <v>17746</v>
      </c>
      <c r="X16" s="442">
        <v>330559.79000000004</v>
      </c>
      <c r="Y16" s="355"/>
      <c r="Z16" s="462">
        <f t="shared" ref="Z16" si="10">SUM(T16-W16)</f>
        <v>0</v>
      </c>
      <c r="AA16" s="463">
        <f t="shared" ref="AA16" si="11">SUM(U16-X16)</f>
        <v>0</v>
      </c>
    </row>
    <row r="17" spans="1:27" s="343" customFormat="1" ht="14.4" x14ac:dyDescent="0.25">
      <c r="A17" s="131">
        <v>2019</v>
      </c>
      <c r="B17" s="519">
        <f>'Annual Capacity'!D27</f>
        <v>15864</v>
      </c>
      <c r="C17" s="123">
        <f>'Annual Capacity'!E27</f>
        <v>144162.88</v>
      </c>
      <c r="D17" s="130"/>
      <c r="E17" s="339">
        <f>'Annual Capacity'!G27</f>
        <v>332</v>
      </c>
      <c r="F17" s="339">
        <f>'Annual Capacity'!H27</f>
        <v>11123.16</v>
      </c>
      <c r="G17" s="339">
        <f>'Annual Capacity'!I27</f>
        <v>212</v>
      </c>
      <c r="H17" s="339">
        <f>'Annual Capacity'!J27</f>
        <v>79444.31</v>
      </c>
      <c r="I17" s="339">
        <f>'Annual Capacity'!K27</f>
        <v>40</v>
      </c>
      <c r="J17" s="339">
        <f>'Annual Capacity'!L27</f>
        <v>137163.85</v>
      </c>
      <c r="K17" s="356">
        <f t="shared" ref="K17" si="12">SUM(E17+G17+I17)</f>
        <v>584</v>
      </c>
      <c r="L17" s="353">
        <f t="shared" ref="L17" si="13">SUM(F17+H17+J17)</f>
        <v>227731.32</v>
      </c>
      <c r="M17" s="130"/>
      <c r="N17" s="123">
        <f>'Annual Capacity'!P27</f>
        <v>7</v>
      </c>
      <c r="O17" s="123">
        <f>'Annual Capacity'!Q27</f>
        <v>77950.13</v>
      </c>
      <c r="P17" s="130"/>
      <c r="Q17" s="435">
        <f>'Annual Capacity'!S27</f>
        <v>0</v>
      </c>
      <c r="R17" s="435">
        <f>'Annual Capacity'!T27</f>
        <v>0</v>
      </c>
      <c r="S17" s="104"/>
      <c r="T17" s="370">
        <f t="shared" ref="T17" si="14">SUM(B17+K17+N17+Q17)</f>
        <v>16455</v>
      </c>
      <c r="U17" s="361">
        <f t="shared" ref="U17" si="15">SUM(C17+L17+O17+R17)</f>
        <v>449844.33</v>
      </c>
      <c r="V17" s="96"/>
      <c r="W17" s="354">
        <v>16455</v>
      </c>
      <c r="X17" s="442">
        <v>449844.33</v>
      </c>
      <c r="Y17" s="355"/>
      <c r="Z17" s="462">
        <f t="shared" ref="Z17" si="16">SUM(T17-W17)</f>
        <v>0</v>
      </c>
      <c r="AA17" s="463">
        <f t="shared" ref="AA17" si="17">SUM(U17-X17)</f>
        <v>0</v>
      </c>
    </row>
    <row r="18" spans="1:27" s="224" customFormat="1" ht="5.4" customHeight="1" thickBot="1" x14ac:dyDescent="0.3">
      <c r="A18" s="114"/>
      <c r="B18" s="99"/>
      <c r="C18" s="222"/>
      <c r="D18" s="104"/>
      <c r="E18" s="106"/>
      <c r="F18" s="222"/>
      <c r="G18" s="106"/>
      <c r="H18" s="222"/>
      <c r="I18" s="106"/>
      <c r="J18" s="222"/>
      <c r="K18" s="106"/>
      <c r="L18" s="101"/>
      <c r="M18" s="104"/>
      <c r="N18" s="106"/>
      <c r="O18" s="222"/>
      <c r="P18" s="104"/>
      <c r="Q18" s="106"/>
      <c r="R18" s="222"/>
      <c r="S18" s="104"/>
      <c r="T18" s="99"/>
      <c r="U18" s="101"/>
      <c r="V18" s="96"/>
      <c r="W18" s="112"/>
      <c r="X18" s="102"/>
      <c r="Y18" s="355"/>
      <c r="Z18" s="466"/>
      <c r="AA18" s="467"/>
    </row>
    <row r="19" spans="1:27" s="117" customFormat="1" ht="15" thickTop="1" thickBot="1" x14ac:dyDescent="0.3">
      <c r="A19" s="118" t="s">
        <v>373</v>
      </c>
      <c r="B19" s="520">
        <f>SUM(B9:B17)</f>
        <v>115608</v>
      </c>
      <c r="C19" s="357">
        <f>SUM(C9:C17)</f>
        <v>963513.40599999996</v>
      </c>
      <c r="D19" s="88"/>
      <c r="E19" s="357">
        <f t="shared" ref="E19:L19" si="18">SUM(E9:E17)</f>
        <v>4260</v>
      </c>
      <c r="F19" s="357">
        <f t="shared" si="18"/>
        <v>136434.78599999999</v>
      </c>
      <c r="G19" s="357">
        <f t="shared" si="18"/>
        <v>2370</v>
      </c>
      <c r="H19" s="357">
        <f t="shared" si="18"/>
        <v>762973.30799999996</v>
      </c>
      <c r="I19" s="357">
        <f t="shared" si="18"/>
        <v>270</v>
      </c>
      <c r="J19" s="357">
        <f t="shared" si="18"/>
        <v>660460.31400000001</v>
      </c>
      <c r="K19" s="357">
        <f t="shared" si="18"/>
        <v>6900</v>
      </c>
      <c r="L19" s="357">
        <f t="shared" si="18"/>
        <v>1559868.4079999998</v>
      </c>
      <c r="M19" s="88"/>
      <c r="N19" s="357">
        <f t="shared" ref="N19:O19" si="19">SUM(N9:N17)</f>
        <v>173</v>
      </c>
      <c r="O19" s="357">
        <f t="shared" si="19"/>
        <v>669177.22499999998</v>
      </c>
      <c r="P19" s="88"/>
      <c r="Q19" s="436">
        <f>SUM(Q9:Q17)</f>
        <v>0</v>
      </c>
      <c r="R19" s="436">
        <f>SUM(R9:R17)</f>
        <v>0</v>
      </c>
      <c r="S19" s="88"/>
      <c r="T19" s="196">
        <f>SUM(T9:T17)</f>
        <v>122681</v>
      </c>
      <c r="U19" s="196">
        <f>SUM(U9:U17)</f>
        <v>3192559.0390000003</v>
      </c>
      <c r="V19" s="115"/>
      <c r="W19" s="445">
        <f>SUM(W9:W17)</f>
        <v>122687</v>
      </c>
      <c r="X19" s="445">
        <f>SUM(X9:X17)</f>
        <v>3192596.6460000002</v>
      </c>
      <c r="Y19" s="116"/>
      <c r="Z19" s="468">
        <f>SUM(Z9:Z17)</f>
        <v>-6</v>
      </c>
      <c r="AA19" s="468">
        <f>SUM(AA9:AA17)</f>
        <v>-37.607000000076368</v>
      </c>
    </row>
    <row r="20" spans="1:27" s="5" customFormat="1" ht="9.6" customHeight="1" thickTop="1" x14ac:dyDescent="0.25">
      <c r="A20" s="114"/>
      <c r="B20" s="99"/>
      <c r="C20" s="222"/>
      <c r="D20" s="104"/>
      <c r="E20" s="106"/>
      <c r="F20" s="100"/>
      <c r="G20" s="106"/>
      <c r="H20" s="100"/>
      <c r="I20" s="106"/>
      <c r="J20" s="100"/>
      <c r="K20" s="106"/>
      <c r="L20" s="101"/>
      <c r="M20" s="104"/>
      <c r="N20" s="106"/>
      <c r="O20" s="100"/>
      <c r="P20" s="104"/>
      <c r="Q20" s="106"/>
      <c r="R20" s="222"/>
      <c r="S20" s="104"/>
      <c r="T20" s="99"/>
      <c r="U20" s="101"/>
      <c r="V20" s="96"/>
      <c r="W20" s="112"/>
      <c r="X20" s="102"/>
      <c r="Y20" s="355"/>
      <c r="Z20" s="466"/>
      <c r="AA20" s="467"/>
    </row>
    <row r="21" spans="1:27" s="224" customFormat="1" ht="14.4" x14ac:dyDescent="0.25">
      <c r="A21" s="225">
        <v>43831</v>
      </c>
      <c r="B21" s="518">
        <v>1735</v>
      </c>
      <c r="C21" s="229">
        <v>15653.12</v>
      </c>
      <c r="D21" s="226"/>
      <c r="E21" s="230">
        <v>44</v>
      </c>
      <c r="F21" s="231">
        <v>1056.29</v>
      </c>
      <c r="G21" s="230">
        <v>14</v>
      </c>
      <c r="H21" s="231">
        <v>4535.4399999999996</v>
      </c>
      <c r="I21" s="230">
        <v>1</v>
      </c>
      <c r="J21" s="231">
        <v>1415.88</v>
      </c>
      <c r="K21" s="228">
        <f t="shared" ref="K21:K29" si="20">SUM(E21+G21+I21)</f>
        <v>59</v>
      </c>
      <c r="L21" s="232">
        <f t="shared" ref="L21:L29" si="21">SUM(F21+H21+J21)</f>
        <v>7007.61</v>
      </c>
      <c r="M21" s="226"/>
      <c r="N21" s="228">
        <v>3</v>
      </c>
      <c r="O21" s="229">
        <v>24789.75</v>
      </c>
      <c r="P21" s="226"/>
      <c r="Q21" s="435">
        <v>0</v>
      </c>
      <c r="R21" s="435">
        <v>0</v>
      </c>
      <c r="S21" s="226"/>
      <c r="T21" s="234">
        <f t="shared" ref="T21:T26" si="22">SUM(B21+K21+N21+Q21)</f>
        <v>1797</v>
      </c>
      <c r="U21" s="169">
        <f t="shared" ref="U21:U26" si="23">SUM(C21+L21+O21+R21)</f>
        <v>47450.479999999996</v>
      </c>
      <c r="V21" s="227"/>
      <c r="W21" s="369">
        <v>1796</v>
      </c>
      <c r="X21" s="369">
        <v>47445.45</v>
      </c>
      <c r="Y21" s="355"/>
      <c r="Z21" s="469">
        <f t="shared" ref="Z21:Z29" si="24">SUM(T21-W21)</f>
        <v>1</v>
      </c>
      <c r="AA21" s="469">
        <f t="shared" ref="AA21:AA29" si="25">SUM(U21-X21)</f>
        <v>5.0299999999988358</v>
      </c>
    </row>
    <row r="22" spans="1:27" s="224" customFormat="1" ht="14.4" x14ac:dyDescent="0.25">
      <c r="A22" s="225">
        <v>43862</v>
      </c>
      <c r="B22" s="518">
        <v>1403</v>
      </c>
      <c r="C22" s="229">
        <v>12722.62</v>
      </c>
      <c r="D22" s="226"/>
      <c r="E22" s="230">
        <v>19</v>
      </c>
      <c r="F22" s="231">
        <v>621.04999999999995</v>
      </c>
      <c r="G22" s="230">
        <v>14</v>
      </c>
      <c r="H22" s="231">
        <v>4289.58</v>
      </c>
      <c r="I22" s="230">
        <v>2</v>
      </c>
      <c r="J22" s="231">
        <v>9455.8700000000008</v>
      </c>
      <c r="K22" s="228">
        <f t="shared" si="20"/>
        <v>35</v>
      </c>
      <c r="L22" s="232">
        <f t="shared" si="21"/>
        <v>14366.5</v>
      </c>
      <c r="M22" s="226"/>
      <c r="N22" s="228">
        <v>0</v>
      </c>
      <c r="O22" s="229">
        <v>0</v>
      </c>
      <c r="P22" s="226"/>
      <c r="Q22" s="435">
        <v>0</v>
      </c>
      <c r="R22" s="435">
        <v>0</v>
      </c>
      <c r="S22" s="226"/>
      <c r="T22" s="234">
        <f t="shared" si="22"/>
        <v>1438</v>
      </c>
      <c r="U22" s="169">
        <f t="shared" si="23"/>
        <v>27089.120000000003</v>
      </c>
      <c r="V22" s="227"/>
      <c r="W22" s="369">
        <v>1438</v>
      </c>
      <c r="X22" s="369">
        <v>27089.120000000003</v>
      </c>
      <c r="Y22" s="355"/>
      <c r="Z22" s="469">
        <f t="shared" si="24"/>
        <v>0</v>
      </c>
      <c r="AA22" s="469">
        <f t="shared" si="25"/>
        <v>0</v>
      </c>
    </row>
    <row r="23" spans="1:27" s="224" customFormat="1" ht="14.4" x14ac:dyDescent="0.25">
      <c r="A23" s="225">
        <v>43891</v>
      </c>
      <c r="B23" s="518">
        <v>1517</v>
      </c>
      <c r="C23" s="229">
        <v>13912.49</v>
      </c>
      <c r="D23" s="226"/>
      <c r="E23" s="230">
        <v>23</v>
      </c>
      <c r="F23" s="338">
        <v>973.69</v>
      </c>
      <c r="G23" s="230">
        <v>11</v>
      </c>
      <c r="H23" s="338">
        <v>3391.39</v>
      </c>
      <c r="I23" s="230">
        <v>1</v>
      </c>
      <c r="J23" s="338">
        <v>1361.88</v>
      </c>
      <c r="K23" s="228">
        <f t="shared" si="20"/>
        <v>35</v>
      </c>
      <c r="L23" s="232">
        <f t="shared" si="21"/>
        <v>5726.96</v>
      </c>
      <c r="M23" s="226"/>
      <c r="N23" s="228">
        <v>0</v>
      </c>
      <c r="O23" s="229">
        <v>0</v>
      </c>
      <c r="P23" s="226"/>
      <c r="Q23" s="435">
        <v>0</v>
      </c>
      <c r="R23" s="435">
        <v>0</v>
      </c>
      <c r="S23" s="226"/>
      <c r="T23" s="234">
        <f t="shared" si="22"/>
        <v>1552</v>
      </c>
      <c r="U23" s="169">
        <f t="shared" si="23"/>
        <v>19639.45</v>
      </c>
      <c r="V23" s="227"/>
      <c r="W23" s="369">
        <v>1552</v>
      </c>
      <c r="X23" s="369">
        <v>19639.45</v>
      </c>
      <c r="Y23" s="355"/>
      <c r="Z23" s="469">
        <f t="shared" si="24"/>
        <v>0</v>
      </c>
      <c r="AA23" s="469">
        <f t="shared" si="25"/>
        <v>0</v>
      </c>
    </row>
    <row r="24" spans="1:27" s="224" customFormat="1" ht="14.4" x14ac:dyDescent="0.25">
      <c r="A24" s="225">
        <v>43922</v>
      </c>
      <c r="B24" s="518">
        <v>1094</v>
      </c>
      <c r="C24" s="229">
        <v>10142.57</v>
      </c>
      <c r="D24" s="226"/>
      <c r="E24" s="230">
        <v>26</v>
      </c>
      <c r="F24" s="338">
        <v>865.89</v>
      </c>
      <c r="G24" s="230">
        <v>11</v>
      </c>
      <c r="H24" s="338">
        <v>4286.83</v>
      </c>
      <c r="I24" s="230">
        <v>0</v>
      </c>
      <c r="J24" s="230">
        <v>0</v>
      </c>
      <c r="K24" s="228">
        <f t="shared" si="20"/>
        <v>37</v>
      </c>
      <c r="L24" s="232">
        <f t="shared" si="21"/>
        <v>5152.72</v>
      </c>
      <c r="M24" s="226"/>
      <c r="N24" s="228">
        <v>1</v>
      </c>
      <c r="O24" s="229">
        <v>14397.75</v>
      </c>
      <c r="P24" s="226"/>
      <c r="Q24" s="435">
        <v>0</v>
      </c>
      <c r="R24" s="435">
        <v>0</v>
      </c>
      <c r="S24" s="226"/>
      <c r="T24" s="234">
        <f t="shared" si="22"/>
        <v>1132</v>
      </c>
      <c r="U24" s="169">
        <f t="shared" si="23"/>
        <v>29693.040000000001</v>
      </c>
      <c r="V24" s="227"/>
      <c r="W24" s="369">
        <v>1132</v>
      </c>
      <c r="X24" s="369">
        <v>29693.040000000001</v>
      </c>
      <c r="Y24" s="355"/>
      <c r="Z24" s="469">
        <f t="shared" si="24"/>
        <v>0</v>
      </c>
      <c r="AA24" s="469">
        <f t="shared" si="25"/>
        <v>0</v>
      </c>
    </row>
    <row r="25" spans="1:27" s="224" customFormat="1" ht="14.4" x14ac:dyDescent="0.25">
      <c r="A25" s="225">
        <v>43952</v>
      </c>
      <c r="B25" s="518">
        <v>293</v>
      </c>
      <c r="C25" s="229">
        <v>2809.57</v>
      </c>
      <c r="D25" s="226"/>
      <c r="E25" s="230">
        <v>3</v>
      </c>
      <c r="F25" s="338">
        <v>102.76</v>
      </c>
      <c r="G25" s="230">
        <v>2</v>
      </c>
      <c r="H25" s="338">
        <v>505.2</v>
      </c>
      <c r="I25" s="230">
        <v>0</v>
      </c>
      <c r="J25" s="230">
        <v>0</v>
      </c>
      <c r="K25" s="228">
        <f t="shared" si="20"/>
        <v>5</v>
      </c>
      <c r="L25" s="232">
        <f t="shared" si="21"/>
        <v>607.96</v>
      </c>
      <c r="M25" s="226"/>
      <c r="N25" s="228">
        <v>1</v>
      </c>
      <c r="O25" s="229">
        <v>3030.3</v>
      </c>
      <c r="P25" s="226"/>
      <c r="Q25" s="435">
        <v>0</v>
      </c>
      <c r="R25" s="435">
        <v>0</v>
      </c>
      <c r="S25" s="226"/>
      <c r="T25" s="234">
        <f t="shared" si="22"/>
        <v>299</v>
      </c>
      <c r="U25" s="169">
        <f t="shared" si="23"/>
        <v>6447.83</v>
      </c>
      <c r="V25" s="227"/>
      <c r="W25" s="369">
        <v>298</v>
      </c>
      <c r="X25" s="369">
        <v>6439.05</v>
      </c>
      <c r="Y25" s="355"/>
      <c r="Z25" s="469">
        <f t="shared" si="24"/>
        <v>1</v>
      </c>
      <c r="AA25" s="469">
        <f t="shared" si="25"/>
        <v>8.7799999999997453</v>
      </c>
    </row>
    <row r="26" spans="1:27" s="224" customFormat="1" ht="14.4" x14ac:dyDescent="0.25">
      <c r="A26" s="225">
        <v>43983</v>
      </c>
      <c r="B26" s="518">
        <v>218</v>
      </c>
      <c r="C26" s="229">
        <v>2098.4299999999998</v>
      </c>
      <c r="D26" s="226"/>
      <c r="E26" s="230">
        <v>6</v>
      </c>
      <c r="F26" s="338">
        <v>106.58</v>
      </c>
      <c r="G26" s="230">
        <v>2</v>
      </c>
      <c r="H26" s="338">
        <v>344.46</v>
      </c>
      <c r="I26" s="230">
        <v>0</v>
      </c>
      <c r="J26" s="230">
        <v>0</v>
      </c>
      <c r="K26" s="228">
        <f t="shared" si="20"/>
        <v>8</v>
      </c>
      <c r="L26" s="232">
        <f t="shared" si="21"/>
        <v>451.03999999999996</v>
      </c>
      <c r="M26" s="226"/>
      <c r="N26" s="228">
        <v>0</v>
      </c>
      <c r="O26" s="229">
        <v>0</v>
      </c>
      <c r="P26" s="226"/>
      <c r="Q26" s="435">
        <v>0</v>
      </c>
      <c r="R26" s="435">
        <v>0</v>
      </c>
      <c r="S26" s="226"/>
      <c r="T26" s="234">
        <f t="shared" si="22"/>
        <v>226</v>
      </c>
      <c r="U26" s="169">
        <f t="shared" si="23"/>
        <v>2549.4699999999998</v>
      </c>
      <c r="V26" s="227"/>
      <c r="W26" s="369">
        <v>226</v>
      </c>
      <c r="X26" s="369">
        <v>2549.4699999999998</v>
      </c>
      <c r="Y26" s="355"/>
      <c r="Z26" s="469">
        <f t="shared" si="24"/>
        <v>0</v>
      </c>
      <c r="AA26" s="469">
        <f t="shared" si="25"/>
        <v>0</v>
      </c>
    </row>
    <row r="27" spans="1:27" s="342" customFormat="1" ht="14.4" x14ac:dyDescent="0.25">
      <c r="A27" s="225">
        <v>44013</v>
      </c>
      <c r="B27" s="518">
        <v>116</v>
      </c>
      <c r="C27" s="350">
        <v>1168.33</v>
      </c>
      <c r="D27" s="347"/>
      <c r="E27" s="351">
        <v>2</v>
      </c>
      <c r="F27" s="338">
        <v>79.569999999999993</v>
      </c>
      <c r="G27" s="351">
        <v>3</v>
      </c>
      <c r="H27" s="338">
        <v>394.2</v>
      </c>
      <c r="I27" s="351">
        <v>0</v>
      </c>
      <c r="J27" s="351">
        <v>0</v>
      </c>
      <c r="K27" s="349">
        <f t="shared" si="20"/>
        <v>5</v>
      </c>
      <c r="L27" s="353">
        <f t="shared" si="21"/>
        <v>473.77</v>
      </c>
      <c r="M27" s="347"/>
      <c r="N27" s="349">
        <v>0</v>
      </c>
      <c r="O27" s="350">
        <v>0</v>
      </c>
      <c r="P27" s="347"/>
      <c r="Q27" s="435">
        <v>0</v>
      </c>
      <c r="R27" s="435">
        <v>0</v>
      </c>
      <c r="S27" s="347"/>
      <c r="T27" s="370">
        <f t="shared" ref="T27:U29" si="26">SUM(B27+K27+N27+Q27)</f>
        <v>121</v>
      </c>
      <c r="U27" s="361">
        <f t="shared" si="26"/>
        <v>1642.1</v>
      </c>
      <c r="V27" s="348"/>
      <c r="W27" s="369">
        <v>121</v>
      </c>
      <c r="X27" s="369">
        <v>1642.1</v>
      </c>
      <c r="Y27" s="355"/>
      <c r="Z27" s="469">
        <f t="shared" si="24"/>
        <v>0</v>
      </c>
      <c r="AA27" s="469">
        <f t="shared" si="25"/>
        <v>0</v>
      </c>
    </row>
    <row r="28" spans="1:27" s="342" customFormat="1" ht="14.4" x14ac:dyDescent="0.25">
      <c r="A28" s="225">
        <v>44044</v>
      </c>
      <c r="B28" s="518">
        <v>37</v>
      </c>
      <c r="C28" s="350">
        <v>347.3</v>
      </c>
      <c r="D28" s="347"/>
      <c r="E28" s="351">
        <v>1</v>
      </c>
      <c r="F28" s="338">
        <v>45.26</v>
      </c>
      <c r="G28" s="351">
        <v>0</v>
      </c>
      <c r="H28" s="338">
        <v>0</v>
      </c>
      <c r="I28" s="351">
        <v>1</v>
      </c>
      <c r="J28" s="351">
        <v>1580</v>
      </c>
      <c r="K28" s="349">
        <f t="shared" si="20"/>
        <v>2</v>
      </c>
      <c r="L28" s="353">
        <f t="shared" si="21"/>
        <v>1625.26</v>
      </c>
      <c r="M28" s="347"/>
      <c r="N28" s="349">
        <v>0</v>
      </c>
      <c r="O28" s="350">
        <v>0</v>
      </c>
      <c r="P28" s="347"/>
      <c r="Q28" s="435">
        <v>0</v>
      </c>
      <c r="R28" s="435">
        <v>0</v>
      </c>
      <c r="S28" s="347"/>
      <c r="T28" s="370">
        <f t="shared" si="26"/>
        <v>39</v>
      </c>
      <c r="U28" s="361">
        <f t="shared" si="26"/>
        <v>1972.56</v>
      </c>
      <c r="V28" s="348"/>
      <c r="W28" s="369">
        <v>39</v>
      </c>
      <c r="X28" s="369">
        <v>1972.56</v>
      </c>
      <c r="Y28" s="355"/>
      <c r="Z28" s="469">
        <f t="shared" si="24"/>
        <v>0</v>
      </c>
      <c r="AA28" s="469">
        <f t="shared" si="25"/>
        <v>0</v>
      </c>
    </row>
    <row r="29" spans="1:27" s="342" customFormat="1" ht="14.4" x14ac:dyDescent="0.25">
      <c r="A29" s="225">
        <v>44075</v>
      </c>
      <c r="B29" s="518">
        <v>27</v>
      </c>
      <c r="C29" s="350">
        <v>205.87</v>
      </c>
      <c r="D29" s="347"/>
      <c r="E29" s="351">
        <v>1</v>
      </c>
      <c r="F29" s="338">
        <v>57.38</v>
      </c>
      <c r="G29" s="351">
        <v>0</v>
      </c>
      <c r="H29" s="338">
        <v>0</v>
      </c>
      <c r="I29" s="351">
        <v>0</v>
      </c>
      <c r="J29" s="351">
        <v>0</v>
      </c>
      <c r="K29" s="349">
        <f t="shared" si="20"/>
        <v>1</v>
      </c>
      <c r="L29" s="353">
        <f t="shared" si="21"/>
        <v>57.38</v>
      </c>
      <c r="M29" s="347"/>
      <c r="N29" s="349">
        <v>1</v>
      </c>
      <c r="O29" s="350">
        <v>3350.46</v>
      </c>
      <c r="P29" s="347"/>
      <c r="Q29" s="435">
        <v>0</v>
      </c>
      <c r="R29" s="435">
        <v>0</v>
      </c>
      <c r="S29" s="347"/>
      <c r="T29" s="370">
        <f t="shared" si="26"/>
        <v>29</v>
      </c>
      <c r="U29" s="361">
        <f t="shared" si="26"/>
        <v>3613.71</v>
      </c>
      <c r="V29" s="348"/>
      <c r="W29" s="369">
        <v>29</v>
      </c>
      <c r="X29" s="369">
        <v>3613.71</v>
      </c>
      <c r="Y29" s="355"/>
      <c r="Z29" s="469">
        <f t="shared" si="24"/>
        <v>0</v>
      </c>
      <c r="AA29" s="469">
        <f t="shared" si="25"/>
        <v>0</v>
      </c>
    </row>
    <row r="30" spans="1:27" s="342" customFormat="1" ht="14.4" x14ac:dyDescent="0.25">
      <c r="A30" s="225">
        <v>44105</v>
      </c>
      <c r="B30" s="518">
        <v>19</v>
      </c>
      <c r="C30" s="350">
        <v>134.84</v>
      </c>
      <c r="D30" s="347"/>
      <c r="E30" s="351">
        <v>1</v>
      </c>
      <c r="F30" s="338">
        <v>41.6</v>
      </c>
      <c r="G30" s="351">
        <v>0</v>
      </c>
      <c r="H30" s="338">
        <v>0</v>
      </c>
      <c r="I30" s="351">
        <v>0</v>
      </c>
      <c r="J30" s="351">
        <v>0</v>
      </c>
      <c r="K30" s="349">
        <f t="shared" ref="K30" si="27">SUM(E30+G30+I30)</f>
        <v>1</v>
      </c>
      <c r="L30" s="353">
        <f t="shared" ref="L30" si="28">SUM(F30+H30+J30)</f>
        <v>41.6</v>
      </c>
      <c r="M30" s="347"/>
      <c r="N30" s="349">
        <v>0</v>
      </c>
      <c r="O30" s="350">
        <v>0</v>
      </c>
      <c r="P30" s="347"/>
      <c r="Q30" s="435">
        <v>0</v>
      </c>
      <c r="R30" s="435">
        <v>0</v>
      </c>
      <c r="S30" s="347"/>
      <c r="T30" s="370">
        <f t="shared" ref="T30" si="29">SUM(B30+K30+N30+Q30)</f>
        <v>20</v>
      </c>
      <c r="U30" s="361">
        <f t="shared" ref="U30" si="30">SUM(C30+L30+O30+R30)</f>
        <v>176.44</v>
      </c>
      <c r="V30" s="348"/>
      <c r="W30" s="369">
        <v>20</v>
      </c>
      <c r="X30" s="369">
        <v>176.44</v>
      </c>
      <c r="Y30" s="355"/>
      <c r="Z30" s="469">
        <f t="shared" ref="Z30" si="31">SUM(T30-W30)</f>
        <v>0</v>
      </c>
      <c r="AA30" s="469">
        <f t="shared" ref="AA30" si="32">SUM(U30-X30)</f>
        <v>0</v>
      </c>
    </row>
    <row r="31" spans="1:27" s="342" customFormat="1" ht="14.4" x14ac:dyDescent="0.25">
      <c r="A31" s="225">
        <v>44136</v>
      </c>
      <c r="B31" s="518">
        <v>11</v>
      </c>
      <c r="C31" s="350">
        <v>82.47</v>
      </c>
      <c r="D31" s="347"/>
      <c r="E31" s="351">
        <v>0</v>
      </c>
      <c r="F31" s="338">
        <v>0</v>
      </c>
      <c r="G31" s="351">
        <v>0</v>
      </c>
      <c r="H31" s="338">
        <v>0</v>
      </c>
      <c r="I31" s="351">
        <v>0</v>
      </c>
      <c r="J31" s="351">
        <v>0</v>
      </c>
      <c r="K31" s="349">
        <f t="shared" ref="K31" si="33">SUM(E31+G31+I31)</f>
        <v>0</v>
      </c>
      <c r="L31" s="353">
        <f t="shared" ref="L31" si="34">SUM(F31+H31+J31)</f>
        <v>0</v>
      </c>
      <c r="M31" s="347"/>
      <c r="N31" s="349">
        <v>0</v>
      </c>
      <c r="O31" s="350">
        <v>0</v>
      </c>
      <c r="P31" s="347"/>
      <c r="Q31" s="435">
        <v>0</v>
      </c>
      <c r="R31" s="435">
        <v>0</v>
      </c>
      <c r="S31" s="347"/>
      <c r="T31" s="370">
        <f t="shared" ref="T31" si="35">SUM(B31+K31+N31+Q31)</f>
        <v>11</v>
      </c>
      <c r="U31" s="361">
        <f t="shared" ref="U31" si="36">SUM(C31+L31+O31+R31)</f>
        <v>82.47</v>
      </c>
      <c r="V31" s="348"/>
      <c r="W31" s="369">
        <v>11</v>
      </c>
      <c r="X31" s="369">
        <v>82.47</v>
      </c>
      <c r="Y31" s="355"/>
      <c r="Z31" s="469">
        <f t="shared" ref="Z31" si="37">SUM(T31-W31)</f>
        <v>0</v>
      </c>
      <c r="AA31" s="469">
        <f t="shared" ref="AA31" si="38">SUM(U31-X31)</f>
        <v>0</v>
      </c>
    </row>
    <row r="32" spans="1:27" s="342" customFormat="1" ht="14.4" x14ac:dyDescent="0.25">
      <c r="A32" s="225">
        <v>44166</v>
      </c>
      <c r="B32" s="518">
        <v>12</v>
      </c>
      <c r="C32" s="350">
        <v>82.17</v>
      </c>
      <c r="D32" s="347"/>
      <c r="E32" s="351">
        <v>0</v>
      </c>
      <c r="F32" s="338">
        <v>0</v>
      </c>
      <c r="G32" s="351">
        <v>0</v>
      </c>
      <c r="H32" s="338">
        <v>0</v>
      </c>
      <c r="I32" s="351">
        <v>0</v>
      </c>
      <c r="J32" s="351">
        <v>0</v>
      </c>
      <c r="K32" s="349">
        <f t="shared" ref="K32" si="39">SUM(E32+G32+I32)</f>
        <v>0</v>
      </c>
      <c r="L32" s="353">
        <f t="shared" ref="L32" si="40">SUM(F32+H32+J32)</f>
        <v>0</v>
      </c>
      <c r="M32" s="347"/>
      <c r="N32" s="349">
        <v>0</v>
      </c>
      <c r="O32" s="350">
        <v>0</v>
      </c>
      <c r="P32" s="347"/>
      <c r="Q32" s="435">
        <v>0</v>
      </c>
      <c r="R32" s="435">
        <v>0</v>
      </c>
      <c r="S32" s="347"/>
      <c r="T32" s="370">
        <f t="shared" ref="T32" si="41">SUM(B32+K32+N32+Q32)</f>
        <v>12</v>
      </c>
      <c r="U32" s="361">
        <f t="shared" ref="U32" si="42">SUM(C32+L32+O32+R32)</f>
        <v>82.17</v>
      </c>
      <c r="V32" s="348"/>
      <c r="W32" s="369">
        <v>13</v>
      </c>
      <c r="X32" s="369">
        <v>87.2</v>
      </c>
      <c r="Y32" s="355"/>
      <c r="Z32" s="469">
        <f t="shared" ref="Z32" si="43">SUM(T32-W32)</f>
        <v>-1</v>
      </c>
      <c r="AA32" s="469">
        <f t="shared" ref="AA32" si="44">SUM(U32-X32)</f>
        <v>-5.0300000000000011</v>
      </c>
    </row>
    <row r="33" spans="1:29" s="224" customFormat="1" ht="5.4" customHeight="1" thickBot="1" x14ac:dyDescent="0.3">
      <c r="A33" s="114"/>
      <c r="B33" s="99"/>
      <c r="C33" s="222"/>
      <c r="D33" s="104"/>
      <c r="E33" s="106"/>
      <c r="F33" s="222"/>
      <c r="G33" s="106"/>
      <c r="H33" s="222"/>
      <c r="I33" s="106"/>
      <c r="J33" s="222"/>
      <c r="K33" s="106"/>
      <c r="L33" s="101"/>
      <c r="M33" s="104"/>
      <c r="N33" s="106"/>
      <c r="O33" s="222"/>
      <c r="P33" s="104"/>
      <c r="Q33" s="106"/>
      <c r="R33" s="222"/>
      <c r="S33" s="104"/>
      <c r="T33" s="99"/>
      <c r="U33" s="101"/>
      <c r="V33" s="96"/>
      <c r="W33" s="112"/>
      <c r="X33" s="102"/>
      <c r="Y33" s="355"/>
      <c r="Z33" s="466"/>
      <c r="AA33" s="467"/>
    </row>
    <row r="34" spans="1:29" s="5" customFormat="1" ht="15" thickTop="1" thickBot="1" x14ac:dyDescent="0.3">
      <c r="A34" s="118" t="s">
        <v>338</v>
      </c>
      <c r="B34" s="520">
        <f>SUM(B21:B32)</f>
        <v>6482</v>
      </c>
      <c r="C34" s="357">
        <f>SUM(C21:C32)</f>
        <v>59359.780000000006</v>
      </c>
      <c r="D34" s="88"/>
      <c r="E34" s="357">
        <f t="shared" ref="E34:L34" si="45">SUM(E21:E32)</f>
        <v>126</v>
      </c>
      <c r="F34" s="357">
        <f t="shared" si="45"/>
        <v>3950.07</v>
      </c>
      <c r="G34" s="357">
        <f t="shared" si="45"/>
        <v>57</v>
      </c>
      <c r="H34" s="357">
        <f t="shared" si="45"/>
        <v>17747.099999999999</v>
      </c>
      <c r="I34" s="357">
        <f t="shared" si="45"/>
        <v>5</v>
      </c>
      <c r="J34" s="357">
        <f t="shared" si="45"/>
        <v>13813.630000000001</v>
      </c>
      <c r="K34" s="357">
        <f t="shared" si="45"/>
        <v>188</v>
      </c>
      <c r="L34" s="357">
        <f t="shared" si="45"/>
        <v>35510.799999999996</v>
      </c>
      <c r="M34" s="88"/>
      <c r="N34" s="357">
        <f t="shared" ref="N34:O34" si="46">SUM(N21:N32)</f>
        <v>6</v>
      </c>
      <c r="O34" s="357">
        <f t="shared" si="46"/>
        <v>45568.26</v>
      </c>
      <c r="P34" s="88"/>
      <c r="Q34" s="437">
        <f>SUM(Q21:Q32)</f>
        <v>0</v>
      </c>
      <c r="R34" s="437">
        <f>SUM(R21:R32)</f>
        <v>0</v>
      </c>
      <c r="S34" s="88"/>
      <c r="T34" s="357">
        <f>SUM(T21:T32)</f>
        <v>6676</v>
      </c>
      <c r="U34" s="357">
        <f>SUM(U21:U32)</f>
        <v>140438.84</v>
      </c>
      <c r="V34" s="115"/>
      <c r="W34" s="446">
        <f>SUM(W21:W32)</f>
        <v>6675</v>
      </c>
      <c r="X34" s="446">
        <f>SUM(X21:X32)</f>
        <v>140430.06</v>
      </c>
      <c r="Y34" s="116"/>
      <c r="Z34" s="470">
        <f>SUM(Z21:Z32)</f>
        <v>1</v>
      </c>
      <c r="AA34" s="470">
        <f>SUM(AA21:AA32)</f>
        <v>8.7799999999985801</v>
      </c>
    </row>
    <row r="35" spans="1:29" s="343" customFormat="1" ht="9.6" customHeight="1" thickTop="1" x14ac:dyDescent="0.25">
      <c r="A35" s="114"/>
      <c r="B35" s="99"/>
      <c r="C35" s="222"/>
      <c r="D35" s="104"/>
      <c r="E35" s="106"/>
      <c r="F35" s="222"/>
      <c r="G35" s="106"/>
      <c r="H35" s="222"/>
      <c r="I35" s="106"/>
      <c r="J35" s="222"/>
      <c r="K35" s="106"/>
      <c r="L35" s="101"/>
      <c r="M35" s="104"/>
      <c r="N35" s="106"/>
      <c r="O35" s="222"/>
      <c r="P35" s="104"/>
      <c r="Q35" s="106"/>
      <c r="R35" s="222"/>
      <c r="S35" s="104"/>
      <c r="T35" s="99"/>
      <c r="U35" s="101"/>
      <c r="V35" s="96"/>
      <c r="W35" s="112"/>
      <c r="X35" s="102"/>
      <c r="Y35" s="355"/>
      <c r="Z35" s="466"/>
      <c r="AA35" s="467"/>
    </row>
    <row r="36" spans="1:29" s="342" customFormat="1" ht="14.4" x14ac:dyDescent="0.25">
      <c r="A36" s="225">
        <v>44197</v>
      </c>
      <c r="B36" s="518">
        <v>7</v>
      </c>
      <c r="C36" s="350">
        <v>39.04</v>
      </c>
      <c r="D36" s="347"/>
      <c r="E36" s="351">
        <v>0</v>
      </c>
      <c r="F36" s="352">
        <v>0</v>
      </c>
      <c r="G36" s="351">
        <v>1</v>
      </c>
      <c r="H36" s="352">
        <v>192.76</v>
      </c>
      <c r="I36" s="351">
        <v>0</v>
      </c>
      <c r="J36" s="352">
        <v>0</v>
      </c>
      <c r="K36" s="349">
        <f t="shared" ref="K36" si="47">SUM(E36+G36+I36)</f>
        <v>1</v>
      </c>
      <c r="L36" s="353">
        <f t="shared" ref="L36" si="48">SUM(F36+H36+J36)</f>
        <v>192.76</v>
      </c>
      <c r="M36" s="347"/>
      <c r="N36" s="349">
        <v>0</v>
      </c>
      <c r="O36" s="350">
        <v>0</v>
      </c>
      <c r="P36" s="347"/>
      <c r="Q36" s="435">
        <v>0</v>
      </c>
      <c r="R36" s="435">
        <v>0</v>
      </c>
      <c r="S36" s="347"/>
      <c r="T36" s="370">
        <f t="shared" ref="T36" si="49">SUM(B36+K36+N36+Q36)</f>
        <v>8</v>
      </c>
      <c r="U36" s="361">
        <f t="shared" ref="U36" si="50">SUM(C36+L36+O36+R36)</f>
        <v>231.79999999999998</v>
      </c>
      <c r="V36" s="348"/>
      <c r="W36" s="369">
        <v>8</v>
      </c>
      <c r="X36" s="369">
        <v>231.79999999999998</v>
      </c>
      <c r="Y36" s="355"/>
      <c r="Z36" s="469">
        <f t="shared" ref="Z36" si="51">SUM(T36-W36)</f>
        <v>0</v>
      </c>
      <c r="AA36" s="469">
        <f t="shared" ref="AA36" si="52">SUM(U36-X36)</f>
        <v>0</v>
      </c>
    </row>
    <row r="37" spans="1:29" s="342" customFormat="1" ht="14.4" x14ac:dyDescent="0.25">
      <c r="A37" s="225">
        <v>44228</v>
      </c>
      <c r="B37" s="518">
        <v>1</v>
      </c>
      <c r="C37" s="350">
        <v>5.78</v>
      </c>
      <c r="D37" s="347"/>
      <c r="E37" s="351">
        <v>0</v>
      </c>
      <c r="F37" s="352">
        <v>0</v>
      </c>
      <c r="G37" s="351">
        <v>0</v>
      </c>
      <c r="H37" s="352">
        <v>0</v>
      </c>
      <c r="I37" s="351">
        <v>0</v>
      </c>
      <c r="J37" s="352">
        <v>0</v>
      </c>
      <c r="K37" s="349">
        <f t="shared" ref="K37" si="53">SUM(E37+G37+I37)</f>
        <v>0</v>
      </c>
      <c r="L37" s="353">
        <f t="shared" ref="L37" si="54">SUM(F37+H37+J37)</f>
        <v>0</v>
      </c>
      <c r="M37" s="347"/>
      <c r="N37" s="349">
        <v>0</v>
      </c>
      <c r="O37" s="350">
        <v>0</v>
      </c>
      <c r="P37" s="347"/>
      <c r="Q37" s="435">
        <v>0</v>
      </c>
      <c r="R37" s="435">
        <v>0</v>
      </c>
      <c r="S37" s="347"/>
      <c r="T37" s="370">
        <f t="shared" ref="T37" si="55">SUM(B37+K37+N37+Q37)</f>
        <v>1</v>
      </c>
      <c r="U37" s="361">
        <f t="shared" ref="U37" si="56">SUM(C37+L37+O37+R37)</f>
        <v>5.78</v>
      </c>
      <c r="V37" s="348"/>
      <c r="W37" s="369">
        <v>1</v>
      </c>
      <c r="X37" s="369">
        <v>5.78</v>
      </c>
      <c r="Y37" s="355"/>
      <c r="Z37" s="469">
        <f t="shared" ref="Z37" si="57">SUM(T37-W37)</f>
        <v>0</v>
      </c>
      <c r="AA37" s="469">
        <f t="shared" ref="AA37" si="58">SUM(U37-X37)</f>
        <v>0</v>
      </c>
    </row>
    <row r="38" spans="1:29" s="342" customFormat="1" ht="14.4" x14ac:dyDescent="0.25">
      <c r="A38" s="225">
        <v>44256</v>
      </c>
      <c r="B38" s="518">
        <v>0</v>
      </c>
      <c r="C38" s="350">
        <v>0</v>
      </c>
      <c r="D38" s="347"/>
      <c r="E38" s="351">
        <v>0</v>
      </c>
      <c r="F38" s="352">
        <v>0</v>
      </c>
      <c r="G38" s="351">
        <v>0</v>
      </c>
      <c r="H38" s="352">
        <v>0</v>
      </c>
      <c r="I38" s="351">
        <v>0</v>
      </c>
      <c r="J38" s="352">
        <v>0</v>
      </c>
      <c r="K38" s="349">
        <f t="shared" ref="K38" si="59">SUM(E38+G38+I38)</f>
        <v>0</v>
      </c>
      <c r="L38" s="353">
        <f t="shared" ref="L38" si="60">SUM(F38+H38+J38)</f>
        <v>0</v>
      </c>
      <c r="M38" s="347"/>
      <c r="N38" s="349">
        <v>0</v>
      </c>
      <c r="O38" s="350">
        <v>0</v>
      </c>
      <c r="P38" s="347"/>
      <c r="Q38" s="435">
        <v>0</v>
      </c>
      <c r="R38" s="435">
        <v>0</v>
      </c>
      <c r="S38" s="347"/>
      <c r="T38" s="370">
        <f t="shared" ref="T38" si="61">SUM(B38+K38+N38+Q38)</f>
        <v>0</v>
      </c>
      <c r="U38" s="361">
        <f t="shared" ref="U38" si="62">SUM(C38+L38+O38+R38)</f>
        <v>0</v>
      </c>
      <c r="V38" s="348"/>
      <c r="W38" s="369">
        <v>0</v>
      </c>
      <c r="X38" s="369">
        <v>0</v>
      </c>
      <c r="Y38" s="355"/>
      <c r="Z38" s="469">
        <f t="shared" ref="Z38" si="63">SUM(T38-W38)</f>
        <v>0</v>
      </c>
      <c r="AA38" s="469">
        <f t="shared" ref="AA38" si="64">SUM(U38-X38)</f>
        <v>0</v>
      </c>
    </row>
    <row r="39" spans="1:29" s="342" customFormat="1" ht="14.4" x14ac:dyDescent="0.25">
      <c r="A39" s="225">
        <v>44287</v>
      </c>
      <c r="B39" s="518">
        <v>1</v>
      </c>
      <c r="C39" s="350">
        <v>11.38</v>
      </c>
      <c r="D39" s="347"/>
      <c r="E39" s="351">
        <v>0</v>
      </c>
      <c r="F39" s="352">
        <v>0</v>
      </c>
      <c r="G39" s="351">
        <v>0</v>
      </c>
      <c r="H39" s="352">
        <v>0</v>
      </c>
      <c r="I39" s="351">
        <v>0</v>
      </c>
      <c r="J39" s="352">
        <v>0</v>
      </c>
      <c r="K39" s="349">
        <f t="shared" ref="K39" si="65">SUM(E39+G39+I39)</f>
        <v>0</v>
      </c>
      <c r="L39" s="353">
        <f t="shared" ref="L39" si="66">SUM(F39+H39+J39)</f>
        <v>0</v>
      </c>
      <c r="M39" s="347"/>
      <c r="N39" s="349">
        <v>0</v>
      </c>
      <c r="O39" s="350">
        <v>0</v>
      </c>
      <c r="P39" s="347"/>
      <c r="Q39" s="435">
        <v>0</v>
      </c>
      <c r="R39" s="435">
        <v>0</v>
      </c>
      <c r="S39" s="347"/>
      <c r="T39" s="370">
        <f t="shared" ref="T39" si="67">SUM(B39+K39+N39+Q39)</f>
        <v>1</v>
      </c>
      <c r="U39" s="361">
        <f t="shared" ref="U39" si="68">SUM(C39+L39+O39+R39)</f>
        <v>11.38</v>
      </c>
      <c r="V39" s="348"/>
      <c r="W39" s="369">
        <v>0</v>
      </c>
      <c r="X39" s="369">
        <v>0</v>
      </c>
      <c r="Y39" s="355"/>
      <c r="Z39" s="469">
        <f t="shared" ref="Z39" si="69">SUM(T39-W39)</f>
        <v>1</v>
      </c>
      <c r="AA39" s="469">
        <f t="shared" ref="AA39" si="70">SUM(U39-X39)</f>
        <v>11.38</v>
      </c>
    </row>
    <row r="40" spans="1:29" s="342" customFormat="1" ht="14.4" x14ac:dyDescent="0.25">
      <c r="A40" s="225">
        <v>44317</v>
      </c>
      <c r="B40" s="518">
        <v>0</v>
      </c>
      <c r="C40" s="350">
        <v>0</v>
      </c>
      <c r="D40" s="347"/>
      <c r="E40" s="351">
        <v>0</v>
      </c>
      <c r="F40" s="352">
        <v>0</v>
      </c>
      <c r="G40" s="351">
        <v>0</v>
      </c>
      <c r="H40" s="352">
        <v>0</v>
      </c>
      <c r="I40" s="351">
        <v>0</v>
      </c>
      <c r="J40" s="352">
        <v>0</v>
      </c>
      <c r="K40" s="349">
        <f t="shared" ref="K40" si="71">SUM(E40+G40+I40)</f>
        <v>0</v>
      </c>
      <c r="L40" s="353">
        <f t="shared" ref="L40" si="72">SUM(F40+H40+J40)</f>
        <v>0</v>
      </c>
      <c r="M40" s="347"/>
      <c r="N40" s="349">
        <v>0</v>
      </c>
      <c r="O40" s="350">
        <v>0</v>
      </c>
      <c r="P40" s="347"/>
      <c r="Q40" s="435">
        <v>0</v>
      </c>
      <c r="R40" s="435">
        <v>0</v>
      </c>
      <c r="S40" s="347"/>
      <c r="T40" s="370">
        <f t="shared" ref="T40" si="73">SUM(B40+K40+N40+Q40)</f>
        <v>0</v>
      </c>
      <c r="U40" s="361">
        <f t="shared" ref="U40" si="74">SUM(C40+L40+O40+R40)</f>
        <v>0</v>
      </c>
      <c r="V40" s="348"/>
      <c r="W40" s="369">
        <v>0</v>
      </c>
      <c r="X40" s="369">
        <v>0</v>
      </c>
      <c r="Y40" s="355"/>
      <c r="Z40" s="469">
        <f t="shared" ref="Z40" si="75">SUM(T40-W40)</f>
        <v>0</v>
      </c>
      <c r="AA40" s="469">
        <f t="shared" ref="AA40" si="76">SUM(U40-X40)</f>
        <v>0</v>
      </c>
    </row>
    <row r="41" spans="1:29" s="342" customFormat="1" ht="5.4" customHeight="1" thickBot="1" x14ac:dyDescent="0.3">
      <c r="A41" s="114"/>
      <c r="B41" s="99"/>
      <c r="C41" s="222"/>
      <c r="D41" s="104"/>
      <c r="E41" s="106"/>
      <c r="F41" s="222"/>
      <c r="G41" s="106"/>
      <c r="H41" s="222"/>
      <c r="I41" s="106"/>
      <c r="J41" s="222"/>
      <c r="K41" s="106"/>
      <c r="L41" s="101"/>
      <c r="M41" s="104"/>
      <c r="N41" s="106"/>
      <c r="O41" s="222"/>
      <c r="P41" s="104"/>
      <c r="Q41" s="106"/>
      <c r="R41" s="222"/>
      <c r="S41" s="104"/>
      <c r="T41" s="99"/>
      <c r="U41" s="101"/>
      <c r="V41" s="96"/>
      <c r="W41" s="112"/>
      <c r="X41" s="102"/>
      <c r="Y41" s="355"/>
      <c r="Z41" s="466"/>
      <c r="AA41" s="467"/>
    </row>
    <row r="42" spans="1:29" s="343" customFormat="1" ht="15" thickTop="1" thickBot="1" x14ac:dyDescent="0.3">
      <c r="A42" s="118" t="s">
        <v>374</v>
      </c>
      <c r="B42" s="520">
        <f>SUM(B36:B40)</f>
        <v>9</v>
      </c>
      <c r="C42" s="520">
        <f>SUM(C36:C40)</f>
        <v>56.2</v>
      </c>
      <c r="D42" s="88"/>
      <c r="E42" s="520">
        <f>SUM(E36:E40)</f>
        <v>0</v>
      </c>
      <c r="F42" s="520">
        <f t="shared" ref="F42:L42" si="77">SUM(F36:F40)</f>
        <v>0</v>
      </c>
      <c r="G42" s="520">
        <f t="shared" si="77"/>
        <v>1</v>
      </c>
      <c r="H42" s="520">
        <f t="shared" si="77"/>
        <v>192.76</v>
      </c>
      <c r="I42" s="520">
        <f t="shared" si="77"/>
        <v>0</v>
      </c>
      <c r="J42" s="520">
        <f t="shared" si="77"/>
        <v>0</v>
      </c>
      <c r="K42" s="520">
        <f t="shared" si="77"/>
        <v>1</v>
      </c>
      <c r="L42" s="520">
        <f t="shared" si="77"/>
        <v>192.76</v>
      </c>
      <c r="M42" s="88"/>
      <c r="N42" s="357">
        <f t="shared" ref="N42:O42" si="78">SUM(N36:N40)</f>
        <v>0</v>
      </c>
      <c r="O42" s="520">
        <f t="shared" si="78"/>
        <v>0</v>
      </c>
      <c r="P42" s="88"/>
      <c r="Q42" s="437">
        <f>SUM(Q36:Q40)</f>
        <v>0</v>
      </c>
      <c r="R42" s="437">
        <f>SUM(R36:R40)</f>
        <v>0</v>
      </c>
      <c r="S42" s="88"/>
      <c r="T42" s="520">
        <f t="shared" ref="T42:U42" si="79">SUM(T36:T40)</f>
        <v>10</v>
      </c>
      <c r="U42" s="520">
        <f t="shared" si="79"/>
        <v>248.95999999999998</v>
      </c>
      <c r="V42" s="115"/>
      <c r="W42" s="446">
        <f>SUM(W36:W40)</f>
        <v>9</v>
      </c>
      <c r="X42" s="446">
        <f>SUM(X36:X40)</f>
        <v>237.57999999999998</v>
      </c>
      <c r="Y42" s="116"/>
      <c r="Z42" s="470">
        <f>SUM(Z36:Z40)</f>
        <v>1</v>
      </c>
      <c r="AA42" s="470">
        <f>SUM(AA36:AA40)</f>
        <v>11.38</v>
      </c>
    </row>
    <row r="43" spans="1:29" s="366" customFormat="1" ht="3.6" customHeight="1" thickTop="1" thickBot="1" x14ac:dyDescent="0.3">
      <c r="A43" s="363"/>
      <c r="B43" s="247"/>
      <c r="C43" s="346"/>
      <c r="D43" s="346"/>
      <c r="E43" s="346"/>
      <c r="F43" s="346"/>
      <c r="G43" s="346"/>
      <c r="H43" s="346"/>
      <c r="I43" s="346"/>
      <c r="J43" s="346"/>
      <c r="K43" s="346"/>
      <c r="L43" s="346"/>
      <c r="M43" s="346"/>
      <c r="N43" s="346"/>
      <c r="O43" s="346"/>
      <c r="P43" s="346"/>
      <c r="Q43" s="346"/>
      <c r="R43" s="346"/>
      <c r="S43" s="346"/>
      <c r="T43" s="346"/>
      <c r="U43" s="346"/>
      <c r="V43" s="346"/>
      <c r="W43" s="86"/>
      <c r="X43" s="447"/>
      <c r="Y43" s="448"/>
      <c r="Z43" s="471"/>
      <c r="AA43" s="161"/>
      <c r="AB43" s="246"/>
      <c r="AC43" s="246"/>
    </row>
    <row r="44" spans="1:29" s="5" customFormat="1" ht="15" thickBot="1" x14ac:dyDescent="0.3">
      <c r="A44" s="528" t="s">
        <v>328</v>
      </c>
      <c r="B44" s="521">
        <f>SUM(B19+B34+B42)</f>
        <v>122099</v>
      </c>
      <c r="C44" s="279">
        <f>SUM(C19+C34+C42)</f>
        <v>1022929.3859999999</v>
      </c>
      <c r="D44" s="119"/>
      <c r="E44" s="279">
        <f t="shared" ref="E44:L44" si="80">SUM(E19+E34+E42)</f>
        <v>4386</v>
      </c>
      <c r="F44" s="279">
        <f t="shared" si="80"/>
        <v>140384.856</v>
      </c>
      <c r="G44" s="279">
        <f t="shared" si="80"/>
        <v>2428</v>
      </c>
      <c r="H44" s="279">
        <f t="shared" si="80"/>
        <v>780913.16799999995</v>
      </c>
      <c r="I44" s="279">
        <f t="shared" si="80"/>
        <v>275</v>
      </c>
      <c r="J44" s="279">
        <f t="shared" si="80"/>
        <v>674273.94400000002</v>
      </c>
      <c r="K44" s="279">
        <f t="shared" si="80"/>
        <v>7089</v>
      </c>
      <c r="L44" s="279">
        <f t="shared" si="80"/>
        <v>1595571.9679999999</v>
      </c>
      <c r="M44" s="119"/>
      <c r="N44" s="279">
        <f>SUM(N19+N34+N42)</f>
        <v>179</v>
      </c>
      <c r="O44" s="279">
        <f>SUM(O19+O34+O42)</f>
        <v>714745.48499999999</v>
      </c>
      <c r="P44" s="119"/>
      <c r="Q44" s="438">
        <f>SUM(Q19+Q34+Q42)</f>
        <v>0</v>
      </c>
      <c r="R44" s="438">
        <f>SUM(R19+R34+R42)</f>
        <v>0</v>
      </c>
      <c r="S44" s="119"/>
      <c r="T44" s="279">
        <f>SUM(T19+T34+T42)</f>
        <v>129367</v>
      </c>
      <c r="U44" s="279">
        <f>SUM(U19+U34+U42)</f>
        <v>3333246.8390000002</v>
      </c>
      <c r="V44" s="120"/>
      <c r="W44" s="450">
        <f>SUM(W19+W34+W42)</f>
        <v>129371</v>
      </c>
      <c r="X44" s="450">
        <f>SUM(X19+X34+X42)</f>
        <v>3333264.2860000003</v>
      </c>
      <c r="Y44" s="121"/>
      <c r="Z44" s="544">
        <f>SUM(Z19+Z34+Z42)</f>
        <v>-4</v>
      </c>
      <c r="AA44" s="544">
        <f>SUM(AA19+AA34+AA42)</f>
        <v>-17.447000000077786</v>
      </c>
    </row>
    <row r="45" spans="1:29" s="366" customFormat="1" ht="14.4" customHeight="1" x14ac:dyDescent="0.25">
      <c r="A45" s="363"/>
      <c r="B45" s="386"/>
      <c r="C45" s="386"/>
      <c r="D45" s="346"/>
      <c r="E45" s="346"/>
      <c r="F45" s="346"/>
      <c r="G45" s="346"/>
      <c r="H45" s="346"/>
      <c r="I45" s="346"/>
      <c r="J45" s="346"/>
      <c r="K45" s="346"/>
      <c r="L45" s="346"/>
      <c r="M45" s="346"/>
      <c r="N45" s="346"/>
      <c r="O45" s="346"/>
      <c r="P45" s="346"/>
      <c r="Q45" s="346"/>
      <c r="R45" s="346"/>
      <c r="S45" s="346"/>
      <c r="T45" s="346"/>
      <c r="U45" s="346"/>
      <c r="V45" s="346"/>
      <c r="W45" s="448"/>
      <c r="X45" s="451"/>
      <c r="Y45" s="448"/>
      <c r="Z45" s="471"/>
      <c r="AA45" s="161"/>
      <c r="AB45" s="246"/>
      <c r="AC45" s="246"/>
    </row>
    <row r="46" spans="1:29" s="66" customFormat="1" x14ac:dyDescent="0.25">
      <c r="A46" s="504" t="s">
        <v>329</v>
      </c>
      <c r="B46" s="84"/>
      <c r="C46" s="218"/>
      <c r="D46" s="84"/>
      <c r="E46" s="84"/>
      <c r="F46" s="84"/>
      <c r="G46" s="84"/>
      <c r="H46" s="84"/>
      <c r="I46" s="84"/>
      <c r="J46" s="84"/>
      <c r="K46" s="84"/>
      <c r="L46" s="84"/>
      <c r="M46" s="346"/>
      <c r="N46" s="346"/>
      <c r="O46" s="346"/>
      <c r="P46" s="346"/>
      <c r="Q46" s="346"/>
      <c r="R46" s="346"/>
      <c r="S46" s="23"/>
      <c r="T46" s="346"/>
      <c r="U46" s="346"/>
      <c r="V46" s="83"/>
      <c r="W46" s="86"/>
      <c r="X46" s="86"/>
      <c r="Y46" s="355"/>
      <c r="Z46" s="461"/>
      <c r="AA46" s="461"/>
    </row>
    <row r="47" spans="1:29" s="66" customFormat="1" ht="15" customHeight="1" x14ac:dyDescent="0.25">
      <c r="A47" s="422" t="s">
        <v>84</v>
      </c>
      <c r="B47" s="84"/>
      <c r="C47" s="218"/>
      <c r="D47" s="84"/>
      <c r="E47" s="84"/>
      <c r="F47" s="84"/>
      <c r="G47" s="84"/>
      <c r="H47" s="84"/>
      <c r="I47" s="84"/>
      <c r="J47" s="84"/>
      <c r="K47" s="84"/>
      <c r="L47" s="84"/>
      <c r="M47" s="346"/>
      <c r="N47" s="346"/>
      <c r="O47" s="346"/>
      <c r="P47" s="346"/>
      <c r="Q47" s="346"/>
      <c r="R47" s="346"/>
      <c r="S47" s="23"/>
      <c r="T47" s="346"/>
      <c r="U47" s="346"/>
      <c r="V47" s="83"/>
      <c r="W47" s="86"/>
      <c r="X47" s="86"/>
      <c r="Y47" s="355"/>
      <c r="Z47" s="461"/>
      <c r="AA47" s="461"/>
    </row>
    <row r="48" spans="1:29" s="342" customFormat="1" ht="14.4" x14ac:dyDescent="0.25">
      <c r="A48" s="131">
        <v>2015</v>
      </c>
      <c r="B48" s="518">
        <f>'Annual Capacity'!D34</f>
        <v>0</v>
      </c>
      <c r="C48" s="356">
        <f>'Annual Capacity'!E34</f>
        <v>0</v>
      </c>
      <c r="D48" s="130"/>
      <c r="E48" s="338">
        <f>'Annual Capacity'!G34</f>
        <v>0</v>
      </c>
      <c r="F48" s="338">
        <f>'Annual Capacity'!H34</f>
        <v>0</v>
      </c>
      <c r="G48" s="338">
        <f>'Annual Capacity'!I34</f>
        <v>0</v>
      </c>
      <c r="H48" s="338">
        <f>'Annual Capacity'!J34</f>
        <v>0</v>
      </c>
      <c r="I48" s="338">
        <f>'Annual Capacity'!K34</f>
        <v>0</v>
      </c>
      <c r="J48" s="338">
        <f>'Annual Capacity'!L34</f>
        <v>0</v>
      </c>
      <c r="K48" s="356">
        <f t="shared" ref="K48:K50" si="81">SUM(E48+G48+I48)</f>
        <v>0</v>
      </c>
      <c r="L48" s="353">
        <f t="shared" ref="L48:L50" si="82">SUM(F48+H48+J48)</f>
        <v>0</v>
      </c>
      <c r="M48" s="130"/>
      <c r="N48" s="356">
        <f>'Annual Capacity'!P34</f>
        <v>0</v>
      </c>
      <c r="O48" s="356">
        <f>'Annual Capacity'!Q34</f>
        <v>0</v>
      </c>
      <c r="P48" s="130"/>
      <c r="Q48" s="439">
        <f>'Annual Capacity'!S34</f>
        <v>0</v>
      </c>
      <c r="R48" s="439">
        <f>'Annual Capacity'!T34</f>
        <v>0</v>
      </c>
      <c r="S48" s="347"/>
      <c r="T48" s="370">
        <f t="shared" ref="T48:T50" si="83">SUM(B48+K48+N48+Q48)</f>
        <v>0</v>
      </c>
      <c r="U48" s="361">
        <f t="shared" ref="U48:U50" si="84">SUM(C48+L48+O48+R48)</f>
        <v>0</v>
      </c>
      <c r="V48" s="348"/>
      <c r="W48" s="369">
        <v>0</v>
      </c>
      <c r="X48" s="369">
        <v>0</v>
      </c>
      <c r="Y48" s="355"/>
      <c r="Z48" s="462">
        <f t="shared" ref="Z48:Z50" si="85">SUM(T48-W48)</f>
        <v>0</v>
      </c>
      <c r="AA48" s="463">
        <f t="shared" ref="AA48:AA50" si="86">SUM(U48-X48)</f>
        <v>0</v>
      </c>
    </row>
    <row r="49" spans="1:27" s="343" customFormat="1" ht="14.4" x14ac:dyDescent="0.25">
      <c r="A49" s="340">
        <v>2016</v>
      </c>
      <c r="B49" s="518">
        <f>'Annual Capacity'!D35</f>
        <v>6</v>
      </c>
      <c r="C49" s="356">
        <f>'Annual Capacity'!E35</f>
        <v>45.16</v>
      </c>
      <c r="D49" s="130"/>
      <c r="E49" s="338">
        <f>'Annual Capacity'!G35</f>
        <v>0</v>
      </c>
      <c r="F49" s="338">
        <f>'Annual Capacity'!H35</f>
        <v>0</v>
      </c>
      <c r="G49" s="338">
        <f>'Annual Capacity'!I35</f>
        <v>0</v>
      </c>
      <c r="H49" s="338">
        <f>'Annual Capacity'!J35</f>
        <v>0</v>
      </c>
      <c r="I49" s="338">
        <f>'Annual Capacity'!K35</f>
        <v>0</v>
      </c>
      <c r="J49" s="338">
        <f>'Annual Capacity'!L35</f>
        <v>0</v>
      </c>
      <c r="K49" s="356">
        <f t="shared" si="81"/>
        <v>0</v>
      </c>
      <c r="L49" s="353">
        <f t="shared" si="82"/>
        <v>0</v>
      </c>
      <c r="M49" s="130"/>
      <c r="N49" s="356">
        <f>'Annual Capacity'!P35</f>
        <v>0</v>
      </c>
      <c r="O49" s="356">
        <f>'Annual Capacity'!Q35</f>
        <v>0</v>
      </c>
      <c r="P49" s="130"/>
      <c r="Q49" s="439">
        <f>'Annual Capacity'!S35</f>
        <v>0</v>
      </c>
      <c r="R49" s="439">
        <f>'Annual Capacity'!T35</f>
        <v>0</v>
      </c>
      <c r="S49" s="104"/>
      <c r="T49" s="370">
        <f t="shared" si="83"/>
        <v>6</v>
      </c>
      <c r="U49" s="361">
        <f t="shared" si="84"/>
        <v>45.16</v>
      </c>
      <c r="V49" s="96"/>
      <c r="W49" s="369">
        <v>6</v>
      </c>
      <c r="X49" s="369">
        <v>45.16</v>
      </c>
      <c r="Y49" s="355"/>
      <c r="Z49" s="462">
        <f t="shared" si="85"/>
        <v>0</v>
      </c>
      <c r="AA49" s="463">
        <f t="shared" si="86"/>
        <v>0</v>
      </c>
    </row>
    <row r="50" spans="1:27" s="343" customFormat="1" ht="14.4" x14ac:dyDescent="0.25">
      <c r="A50" s="131">
        <v>2017</v>
      </c>
      <c r="B50" s="518">
        <f>'Annual Capacity'!D36</f>
        <v>5</v>
      </c>
      <c r="C50" s="356">
        <f>'Annual Capacity'!E36</f>
        <v>67.989999999999995</v>
      </c>
      <c r="D50" s="130"/>
      <c r="E50" s="338">
        <f>'Annual Capacity'!G36</f>
        <v>0</v>
      </c>
      <c r="F50" s="338">
        <f>'Annual Capacity'!H36</f>
        <v>0</v>
      </c>
      <c r="G50" s="338">
        <f>'Annual Capacity'!I36</f>
        <v>0</v>
      </c>
      <c r="H50" s="338">
        <f>'Annual Capacity'!J36</f>
        <v>0</v>
      </c>
      <c r="I50" s="338">
        <f>'Annual Capacity'!K36</f>
        <v>0</v>
      </c>
      <c r="J50" s="338">
        <f>'Annual Capacity'!L36</f>
        <v>0</v>
      </c>
      <c r="K50" s="356">
        <f t="shared" si="81"/>
        <v>0</v>
      </c>
      <c r="L50" s="353">
        <f t="shared" si="82"/>
        <v>0</v>
      </c>
      <c r="M50" s="130"/>
      <c r="N50" s="356">
        <f>'Annual Capacity'!P36</f>
        <v>0</v>
      </c>
      <c r="O50" s="356">
        <f>'Annual Capacity'!Q36</f>
        <v>0</v>
      </c>
      <c r="P50" s="130"/>
      <c r="Q50" s="439">
        <f>'Annual Capacity'!S36</f>
        <v>0</v>
      </c>
      <c r="R50" s="439">
        <f>'Annual Capacity'!T36</f>
        <v>0</v>
      </c>
      <c r="S50" s="104"/>
      <c r="T50" s="370">
        <f t="shared" si="83"/>
        <v>5</v>
      </c>
      <c r="U50" s="361">
        <f t="shared" si="84"/>
        <v>67.989999999999995</v>
      </c>
      <c r="V50" s="96"/>
      <c r="W50" s="369">
        <v>5</v>
      </c>
      <c r="X50" s="369">
        <v>67.989999999999995</v>
      </c>
      <c r="Y50" s="355"/>
      <c r="Z50" s="462">
        <f t="shared" si="85"/>
        <v>0</v>
      </c>
      <c r="AA50" s="463">
        <f t="shared" si="86"/>
        <v>0</v>
      </c>
    </row>
    <row r="51" spans="1:27" s="343" customFormat="1" ht="14.4" x14ac:dyDescent="0.25">
      <c r="A51" s="131">
        <v>2018</v>
      </c>
      <c r="B51" s="518">
        <f>'Annual Capacity'!D37</f>
        <v>71</v>
      </c>
      <c r="C51" s="356">
        <f>'Annual Capacity'!E37</f>
        <v>904.09</v>
      </c>
      <c r="D51" s="130"/>
      <c r="E51" s="338">
        <f>'Annual Capacity'!G37</f>
        <v>0</v>
      </c>
      <c r="F51" s="338">
        <f>'Annual Capacity'!H37</f>
        <v>0</v>
      </c>
      <c r="G51" s="338">
        <f>'Annual Capacity'!I37</f>
        <v>0</v>
      </c>
      <c r="H51" s="338">
        <f>'Annual Capacity'!J37</f>
        <v>0</v>
      </c>
      <c r="I51" s="338">
        <f>'Annual Capacity'!K37</f>
        <v>0</v>
      </c>
      <c r="J51" s="338">
        <f>'Annual Capacity'!L37</f>
        <v>0</v>
      </c>
      <c r="K51" s="356">
        <f t="shared" ref="K51" si="87">SUM(E51+G51+I51)</f>
        <v>0</v>
      </c>
      <c r="L51" s="353">
        <f t="shared" ref="L51" si="88">SUM(F51+H51+J51)</f>
        <v>0</v>
      </c>
      <c r="M51" s="130"/>
      <c r="N51" s="356">
        <f>'Annual Capacity'!P37</f>
        <v>1</v>
      </c>
      <c r="O51" s="356">
        <f>'Annual Capacity'!Q37</f>
        <v>232.56</v>
      </c>
      <c r="P51" s="130"/>
      <c r="Q51" s="439">
        <f>'Annual Capacity'!S37</f>
        <v>0</v>
      </c>
      <c r="R51" s="439">
        <f>'Annual Capacity'!T37</f>
        <v>0</v>
      </c>
      <c r="S51" s="104"/>
      <c r="T51" s="370">
        <f t="shared" ref="T51" si="89">SUM(B51+K51+N51+Q51)</f>
        <v>72</v>
      </c>
      <c r="U51" s="361">
        <f t="shared" ref="U51" si="90">SUM(C51+L51+O51+R51)</f>
        <v>1136.6500000000001</v>
      </c>
      <c r="V51" s="96"/>
      <c r="W51" s="369">
        <v>72</v>
      </c>
      <c r="X51" s="369">
        <v>1136.6500000000001</v>
      </c>
      <c r="Y51" s="355"/>
      <c r="Z51" s="462">
        <f t="shared" ref="Z51" si="91">SUM(T51-W51)</f>
        <v>0</v>
      </c>
      <c r="AA51" s="463">
        <f t="shared" ref="AA51" si="92">SUM(U51-X51)</f>
        <v>0</v>
      </c>
    </row>
    <row r="52" spans="1:27" s="343" customFormat="1" ht="14.4" x14ac:dyDescent="0.25">
      <c r="A52" s="131">
        <v>2019</v>
      </c>
      <c r="B52" s="518">
        <f>'Annual Capacity'!D38</f>
        <v>31</v>
      </c>
      <c r="C52" s="356">
        <f>'Annual Capacity'!E38</f>
        <v>283.51</v>
      </c>
      <c r="D52" s="130"/>
      <c r="E52" s="338">
        <f>'Annual Capacity'!G38</f>
        <v>1</v>
      </c>
      <c r="F52" s="338">
        <f>'Annual Capacity'!H38</f>
        <v>23.79</v>
      </c>
      <c r="G52" s="338">
        <f>'Annual Capacity'!I38</f>
        <v>7</v>
      </c>
      <c r="H52" s="338">
        <f>'Annual Capacity'!J38</f>
        <v>2918.39</v>
      </c>
      <c r="I52" s="338">
        <f>'Annual Capacity'!K38</f>
        <v>0</v>
      </c>
      <c r="J52" s="338">
        <f>'Annual Capacity'!L38</f>
        <v>0</v>
      </c>
      <c r="K52" s="356">
        <f t="shared" ref="K52" si="93">SUM(E52+G52+I52)</f>
        <v>8</v>
      </c>
      <c r="L52" s="353">
        <f t="shared" ref="L52" si="94">SUM(F52+H52+J52)</f>
        <v>2942.18</v>
      </c>
      <c r="M52" s="130"/>
      <c r="N52" s="356">
        <f>'Annual Capacity'!P38</f>
        <v>0</v>
      </c>
      <c r="O52" s="356">
        <f>'Annual Capacity'!Q38</f>
        <v>0</v>
      </c>
      <c r="P52" s="130"/>
      <c r="Q52" s="439">
        <f>'Annual Capacity'!S38</f>
        <v>0</v>
      </c>
      <c r="R52" s="439">
        <f>'Annual Capacity'!T38</f>
        <v>0</v>
      </c>
      <c r="S52" s="104"/>
      <c r="T52" s="370">
        <f t="shared" ref="T52" si="95">SUM(B52+K52+N52+Q52)</f>
        <v>39</v>
      </c>
      <c r="U52" s="361">
        <f t="shared" ref="U52" si="96">SUM(C52+L52+O52+R52)</f>
        <v>3225.6899999999996</v>
      </c>
      <c r="V52" s="96"/>
      <c r="W52" s="369">
        <v>39</v>
      </c>
      <c r="X52" s="369">
        <v>3225.6899999999996</v>
      </c>
      <c r="Y52" s="355"/>
      <c r="Z52" s="462">
        <f t="shared" ref="Z52" si="97">SUM(T52-W52)</f>
        <v>0</v>
      </c>
      <c r="AA52" s="463">
        <f t="shared" ref="AA52" si="98">SUM(U52-X52)</f>
        <v>0</v>
      </c>
    </row>
    <row r="53" spans="1:27" s="342" customFormat="1" ht="5.4" customHeight="1" thickBot="1" x14ac:dyDescent="0.3">
      <c r="A53" s="114"/>
      <c r="B53" s="99"/>
      <c r="C53" s="222"/>
      <c r="D53" s="104"/>
      <c r="E53" s="106"/>
      <c r="F53" s="222"/>
      <c r="G53" s="106"/>
      <c r="H53" s="222"/>
      <c r="I53" s="106"/>
      <c r="J53" s="222"/>
      <c r="K53" s="106"/>
      <c r="L53" s="101"/>
      <c r="M53" s="104"/>
      <c r="N53" s="106"/>
      <c r="O53" s="222"/>
      <c r="P53" s="104"/>
      <c r="Q53" s="106"/>
      <c r="R53" s="222"/>
      <c r="S53" s="104"/>
      <c r="T53" s="99"/>
      <c r="U53" s="101"/>
      <c r="V53" s="96"/>
      <c r="W53" s="112"/>
      <c r="X53" s="102"/>
      <c r="Y53" s="355"/>
      <c r="Z53" s="466"/>
      <c r="AA53" s="467"/>
    </row>
    <row r="54" spans="1:27" s="117" customFormat="1" ht="15" thickTop="1" thickBot="1" x14ac:dyDescent="0.3">
      <c r="A54" s="118" t="s">
        <v>375</v>
      </c>
      <c r="B54" s="520">
        <f>SUM(B48:B52)</f>
        <v>113</v>
      </c>
      <c r="C54" s="357">
        <f>SUM(C48:C52)</f>
        <v>1300.75</v>
      </c>
      <c r="D54" s="88"/>
      <c r="E54" s="357">
        <f t="shared" ref="E54:L54" si="99">SUM(E48:E52)</f>
        <v>1</v>
      </c>
      <c r="F54" s="357">
        <f t="shared" si="99"/>
        <v>23.79</v>
      </c>
      <c r="G54" s="357">
        <f t="shared" si="99"/>
        <v>7</v>
      </c>
      <c r="H54" s="357">
        <f t="shared" si="99"/>
        <v>2918.39</v>
      </c>
      <c r="I54" s="357">
        <f t="shared" si="99"/>
        <v>0</v>
      </c>
      <c r="J54" s="357">
        <f t="shared" si="99"/>
        <v>0</v>
      </c>
      <c r="K54" s="357">
        <f t="shared" si="99"/>
        <v>8</v>
      </c>
      <c r="L54" s="357">
        <f t="shared" si="99"/>
        <v>2942.18</v>
      </c>
      <c r="M54" s="88"/>
      <c r="N54" s="357">
        <f t="shared" ref="N54:O54" si="100">SUM(N48:N52)</f>
        <v>1</v>
      </c>
      <c r="O54" s="357">
        <f t="shared" si="100"/>
        <v>232.56</v>
      </c>
      <c r="P54" s="88"/>
      <c r="Q54" s="437">
        <f>SUM(Q48:Q52)</f>
        <v>0</v>
      </c>
      <c r="R54" s="437">
        <f>SUM(R48:R52)</f>
        <v>0</v>
      </c>
      <c r="S54" s="88"/>
      <c r="T54" s="357">
        <f t="shared" ref="T54:U54" si="101">SUM(T48:T52)</f>
        <v>122</v>
      </c>
      <c r="U54" s="357">
        <f t="shared" si="101"/>
        <v>4475.49</v>
      </c>
      <c r="V54" s="115"/>
      <c r="W54" s="446">
        <f>SUM(W48:W52)</f>
        <v>122</v>
      </c>
      <c r="X54" s="446">
        <f>SUM(X48:X52)</f>
        <v>4475.49</v>
      </c>
      <c r="Y54" s="116"/>
      <c r="Z54" s="473">
        <f>SUM(Z48:Z52)</f>
        <v>0</v>
      </c>
      <c r="AA54" s="473">
        <f>SUM(AA48:AA52)</f>
        <v>0</v>
      </c>
    </row>
    <row r="55" spans="1:27" s="343" customFormat="1" ht="9.6" customHeight="1" thickTop="1" x14ac:dyDescent="0.25">
      <c r="A55" s="114"/>
      <c r="B55" s="99"/>
      <c r="C55" s="222"/>
      <c r="D55" s="104"/>
      <c r="E55" s="106"/>
      <c r="F55" s="222"/>
      <c r="G55" s="106"/>
      <c r="H55" s="222"/>
      <c r="I55" s="106"/>
      <c r="J55" s="222"/>
      <c r="K55" s="106"/>
      <c r="L55" s="101"/>
      <c r="M55" s="104"/>
      <c r="N55" s="106"/>
      <c r="O55" s="222"/>
      <c r="P55" s="104"/>
      <c r="Q55" s="106"/>
      <c r="R55" s="222"/>
      <c r="S55" s="104"/>
      <c r="T55" s="99"/>
      <c r="U55" s="101"/>
      <c r="V55" s="96"/>
      <c r="W55" s="112"/>
      <c r="X55" s="102"/>
      <c r="Y55" s="355"/>
      <c r="Z55" s="466"/>
      <c r="AA55" s="467"/>
    </row>
    <row r="56" spans="1:27" s="342" customFormat="1" ht="14.4" x14ac:dyDescent="0.25">
      <c r="A56" s="394">
        <v>43831</v>
      </c>
      <c r="B56" s="518">
        <v>17</v>
      </c>
      <c r="C56" s="350">
        <v>148.9</v>
      </c>
      <c r="D56" s="347"/>
      <c r="E56" s="351">
        <v>0</v>
      </c>
      <c r="F56" s="352">
        <v>0</v>
      </c>
      <c r="G56" s="351">
        <v>5</v>
      </c>
      <c r="H56" s="352">
        <v>1615.22</v>
      </c>
      <c r="I56" s="351">
        <v>1</v>
      </c>
      <c r="J56" s="352">
        <v>1270.08</v>
      </c>
      <c r="K56" s="349">
        <f t="shared" ref="K56:K64" si="102">SUM(E56+G56+I56)</f>
        <v>6</v>
      </c>
      <c r="L56" s="353">
        <f t="shared" ref="L56:L64" si="103">SUM(F56+H56+J56)</f>
        <v>2885.3</v>
      </c>
      <c r="M56" s="347"/>
      <c r="N56" s="349">
        <v>0</v>
      </c>
      <c r="O56" s="350">
        <v>0</v>
      </c>
      <c r="P56" s="347"/>
      <c r="Q56" s="384">
        <v>0</v>
      </c>
      <c r="R56" s="384">
        <v>0</v>
      </c>
      <c r="S56" s="347"/>
      <c r="T56" s="370">
        <f t="shared" ref="T56:U61" si="104">SUM(B56+K56+N56+Q56)</f>
        <v>23</v>
      </c>
      <c r="U56" s="361">
        <f t="shared" si="104"/>
        <v>3034.2000000000003</v>
      </c>
      <c r="V56" s="348"/>
      <c r="W56" s="369">
        <v>23</v>
      </c>
      <c r="X56" s="369">
        <v>3034.2000000000003</v>
      </c>
      <c r="Y56" s="355"/>
      <c r="Z56" s="469">
        <f t="shared" ref="Z56:Z64" si="105">SUM(T56-W56)</f>
        <v>0</v>
      </c>
      <c r="AA56" s="469">
        <f t="shared" ref="AA56:AA64" si="106">SUM(U56-X56)</f>
        <v>0</v>
      </c>
    </row>
    <row r="57" spans="1:27" s="342" customFormat="1" ht="14.4" x14ac:dyDescent="0.25">
      <c r="A57" s="254">
        <v>43862</v>
      </c>
      <c r="B57" s="518">
        <v>10</v>
      </c>
      <c r="C57" s="350">
        <v>113.01</v>
      </c>
      <c r="D57" s="347"/>
      <c r="E57" s="351">
        <v>3</v>
      </c>
      <c r="F57" s="352">
        <v>68.87</v>
      </c>
      <c r="G57" s="351">
        <v>1</v>
      </c>
      <c r="H57" s="352">
        <v>155.52000000000001</v>
      </c>
      <c r="I57" s="351">
        <v>0</v>
      </c>
      <c r="J57" s="352">
        <v>0</v>
      </c>
      <c r="K57" s="349">
        <f t="shared" si="102"/>
        <v>4</v>
      </c>
      <c r="L57" s="353">
        <f t="shared" si="103"/>
        <v>224.39000000000001</v>
      </c>
      <c r="M57" s="347"/>
      <c r="N57" s="349">
        <v>0</v>
      </c>
      <c r="O57" s="350">
        <v>0</v>
      </c>
      <c r="P57" s="347"/>
      <c r="Q57" s="384">
        <v>0</v>
      </c>
      <c r="R57" s="384">
        <v>0</v>
      </c>
      <c r="S57" s="347"/>
      <c r="T57" s="370">
        <f t="shared" si="104"/>
        <v>14</v>
      </c>
      <c r="U57" s="361">
        <f t="shared" si="104"/>
        <v>337.40000000000003</v>
      </c>
      <c r="V57" s="348"/>
      <c r="W57" s="369">
        <v>14</v>
      </c>
      <c r="X57" s="369">
        <v>337.40000000000003</v>
      </c>
      <c r="Y57" s="355"/>
      <c r="Z57" s="469">
        <f t="shared" si="105"/>
        <v>0</v>
      </c>
      <c r="AA57" s="469">
        <f t="shared" si="106"/>
        <v>0</v>
      </c>
    </row>
    <row r="58" spans="1:27" s="342" customFormat="1" ht="14.4" x14ac:dyDescent="0.25">
      <c r="A58" s="254">
        <v>43891</v>
      </c>
      <c r="B58" s="518">
        <v>29</v>
      </c>
      <c r="C58" s="350">
        <v>237.23</v>
      </c>
      <c r="D58" s="347"/>
      <c r="E58" s="351">
        <v>0</v>
      </c>
      <c r="F58" s="352">
        <v>0</v>
      </c>
      <c r="G58" s="351">
        <v>1</v>
      </c>
      <c r="H58" s="352">
        <v>816.48</v>
      </c>
      <c r="I58" s="351">
        <v>1</v>
      </c>
      <c r="J58" s="352">
        <v>3489.75</v>
      </c>
      <c r="K58" s="349">
        <f t="shared" si="102"/>
        <v>2</v>
      </c>
      <c r="L58" s="353">
        <f t="shared" si="103"/>
        <v>4306.2299999999996</v>
      </c>
      <c r="M58" s="347"/>
      <c r="N58" s="349">
        <v>0</v>
      </c>
      <c r="O58" s="350">
        <v>0</v>
      </c>
      <c r="P58" s="347"/>
      <c r="Q58" s="384">
        <v>0</v>
      </c>
      <c r="R58" s="384">
        <v>0</v>
      </c>
      <c r="S58" s="347"/>
      <c r="T58" s="370">
        <f t="shared" si="104"/>
        <v>31</v>
      </c>
      <c r="U58" s="361">
        <f t="shared" si="104"/>
        <v>4543.4599999999991</v>
      </c>
      <c r="V58" s="348"/>
      <c r="W58" s="369">
        <v>31</v>
      </c>
      <c r="X58" s="369">
        <v>4543.4599999999991</v>
      </c>
      <c r="Y58" s="355"/>
      <c r="Z58" s="469">
        <f t="shared" si="105"/>
        <v>0</v>
      </c>
      <c r="AA58" s="469">
        <f t="shared" si="106"/>
        <v>0</v>
      </c>
    </row>
    <row r="59" spans="1:27" s="342" customFormat="1" ht="14.4" x14ac:dyDescent="0.25">
      <c r="A59" s="254">
        <v>43922</v>
      </c>
      <c r="B59" s="518">
        <v>40</v>
      </c>
      <c r="C59" s="350">
        <v>370.94</v>
      </c>
      <c r="D59" s="347"/>
      <c r="E59" s="351">
        <v>0</v>
      </c>
      <c r="F59" s="352">
        <v>0</v>
      </c>
      <c r="G59" s="351">
        <v>3</v>
      </c>
      <c r="H59" s="352">
        <v>672.1</v>
      </c>
      <c r="I59" s="351">
        <v>1</v>
      </c>
      <c r="J59" s="352">
        <v>2775</v>
      </c>
      <c r="K59" s="349">
        <f t="shared" si="102"/>
        <v>4</v>
      </c>
      <c r="L59" s="353">
        <f t="shared" si="103"/>
        <v>3447.1</v>
      </c>
      <c r="M59" s="347"/>
      <c r="N59" s="349">
        <v>0</v>
      </c>
      <c r="O59" s="350">
        <v>0</v>
      </c>
      <c r="P59" s="347"/>
      <c r="Q59" s="384">
        <v>0</v>
      </c>
      <c r="R59" s="384">
        <v>0</v>
      </c>
      <c r="S59" s="347"/>
      <c r="T59" s="370">
        <f t="shared" si="104"/>
        <v>44</v>
      </c>
      <c r="U59" s="361">
        <f t="shared" si="104"/>
        <v>3818.04</v>
      </c>
      <c r="V59" s="348"/>
      <c r="W59" s="369">
        <v>44</v>
      </c>
      <c r="X59" s="369">
        <v>3818.04</v>
      </c>
      <c r="Y59" s="355"/>
      <c r="Z59" s="469">
        <f t="shared" si="105"/>
        <v>0</v>
      </c>
      <c r="AA59" s="469">
        <f t="shared" si="106"/>
        <v>0</v>
      </c>
    </row>
    <row r="60" spans="1:27" ht="14.4" x14ac:dyDescent="0.25">
      <c r="A60" s="254">
        <v>43952</v>
      </c>
      <c r="B60" s="518">
        <v>455</v>
      </c>
      <c r="C60" s="229">
        <v>3932.72</v>
      </c>
      <c r="D60" s="226"/>
      <c r="E60" s="230">
        <v>6</v>
      </c>
      <c r="F60" s="231">
        <v>245.13</v>
      </c>
      <c r="G60" s="230">
        <v>3</v>
      </c>
      <c r="H60" s="231">
        <v>1808.79</v>
      </c>
      <c r="I60" s="230">
        <v>1</v>
      </c>
      <c r="J60" s="231">
        <v>1321.6</v>
      </c>
      <c r="K60" s="228">
        <f t="shared" si="102"/>
        <v>10</v>
      </c>
      <c r="L60" s="232">
        <f t="shared" si="103"/>
        <v>3375.52</v>
      </c>
      <c r="M60" s="226"/>
      <c r="N60" s="228">
        <v>3</v>
      </c>
      <c r="O60" s="229">
        <v>19477.62</v>
      </c>
      <c r="P60" s="226"/>
      <c r="Q60" s="384">
        <v>0</v>
      </c>
      <c r="R60" s="384">
        <v>0</v>
      </c>
      <c r="S60" s="226"/>
      <c r="T60" s="234">
        <f t="shared" si="104"/>
        <v>468</v>
      </c>
      <c r="U60" s="169">
        <f t="shared" si="104"/>
        <v>26785.86</v>
      </c>
      <c r="V60" s="227"/>
      <c r="W60" s="369">
        <v>459</v>
      </c>
      <c r="X60" s="369">
        <v>26718.05</v>
      </c>
      <c r="Y60" s="355"/>
      <c r="Z60" s="469">
        <f t="shared" si="105"/>
        <v>9</v>
      </c>
      <c r="AA60" s="469">
        <f t="shared" si="106"/>
        <v>67.81000000000131</v>
      </c>
    </row>
    <row r="61" spans="1:27" s="224" customFormat="1" ht="14.4" x14ac:dyDescent="0.25">
      <c r="A61" s="254">
        <v>43983</v>
      </c>
      <c r="B61" s="518">
        <v>719</v>
      </c>
      <c r="C61" s="229">
        <v>6124.6</v>
      </c>
      <c r="D61" s="226"/>
      <c r="E61" s="230">
        <v>16</v>
      </c>
      <c r="F61" s="231">
        <v>567.11</v>
      </c>
      <c r="G61" s="230">
        <v>10</v>
      </c>
      <c r="H61" s="231">
        <v>3776.62</v>
      </c>
      <c r="I61" s="230">
        <v>2</v>
      </c>
      <c r="J61" s="231">
        <v>9164.39</v>
      </c>
      <c r="K61" s="228">
        <f t="shared" si="102"/>
        <v>28</v>
      </c>
      <c r="L61" s="232">
        <f t="shared" si="103"/>
        <v>13508.119999999999</v>
      </c>
      <c r="M61" s="226"/>
      <c r="N61" s="228">
        <v>0</v>
      </c>
      <c r="O61" s="229">
        <v>0</v>
      </c>
      <c r="P61" s="226"/>
      <c r="Q61" s="384">
        <v>0</v>
      </c>
      <c r="R61" s="384">
        <v>0</v>
      </c>
      <c r="S61" s="226"/>
      <c r="T61" s="234">
        <f t="shared" si="104"/>
        <v>747</v>
      </c>
      <c r="U61" s="169">
        <f t="shared" si="104"/>
        <v>19632.72</v>
      </c>
      <c r="V61" s="227"/>
      <c r="W61" s="369">
        <v>741</v>
      </c>
      <c r="X61" s="369">
        <v>19572.73</v>
      </c>
      <c r="Y61" s="355"/>
      <c r="Z61" s="469">
        <f t="shared" si="105"/>
        <v>6</v>
      </c>
      <c r="AA61" s="469">
        <f t="shared" si="106"/>
        <v>59.990000000001601</v>
      </c>
    </row>
    <row r="62" spans="1:27" s="342" customFormat="1" ht="14.4" x14ac:dyDescent="0.25">
      <c r="A62" s="254">
        <v>44013</v>
      </c>
      <c r="B62" s="518">
        <v>904</v>
      </c>
      <c r="C62" s="350">
        <v>7861.59</v>
      </c>
      <c r="D62" s="347"/>
      <c r="E62" s="351">
        <v>11</v>
      </c>
      <c r="F62" s="352">
        <v>353.66</v>
      </c>
      <c r="G62" s="351">
        <v>16</v>
      </c>
      <c r="H62" s="352">
        <v>5794.19</v>
      </c>
      <c r="I62" s="351">
        <v>1</v>
      </c>
      <c r="J62" s="352">
        <v>5494.5</v>
      </c>
      <c r="K62" s="349">
        <f t="shared" si="102"/>
        <v>28</v>
      </c>
      <c r="L62" s="353">
        <f t="shared" si="103"/>
        <v>11642.349999999999</v>
      </c>
      <c r="M62" s="347"/>
      <c r="N62" s="349">
        <v>0</v>
      </c>
      <c r="O62" s="350">
        <v>0</v>
      </c>
      <c r="P62" s="347"/>
      <c r="Q62" s="384">
        <v>0</v>
      </c>
      <c r="R62" s="384">
        <v>0</v>
      </c>
      <c r="S62" s="347"/>
      <c r="T62" s="370">
        <f t="shared" ref="T62:U64" si="107">SUM(B62+K62+N62+Q62)</f>
        <v>932</v>
      </c>
      <c r="U62" s="361">
        <f t="shared" si="107"/>
        <v>19503.939999999999</v>
      </c>
      <c r="V62" s="348"/>
      <c r="W62" s="369">
        <v>931</v>
      </c>
      <c r="X62" s="369">
        <v>19507.73</v>
      </c>
      <c r="Y62" s="355"/>
      <c r="Z62" s="469">
        <f t="shared" si="105"/>
        <v>1</v>
      </c>
      <c r="AA62" s="469">
        <f t="shared" si="106"/>
        <v>-3.7900000000008731</v>
      </c>
    </row>
    <row r="63" spans="1:27" s="342" customFormat="1" ht="14.4" x14ac:dyDescent="0.25">
      <c r="A63" s="254">
        <v>44044</v>
      </c>
      <c r="B63" s="518">
        <v>906</v>
      </c>
      <c r="C63" s="350">
        <v>7862.71</v>
      </c>
      <c r="D63" s="347"/>
      <c r="E63" s="351">
        <v>24</v>
      </c>
      <c r="F63" s="352">
        <v>567.37</v>
      </c>
      <c r="G63" s="351">
        <v>14</v>
      </c>
      <c r="H63" s="352">
        <v>5482.72</v>
      </c>
      <c r="I63" s="351">
        <v>0</v>
      </c>
      <c r="J63" s="352">
        <v>0</v>
      </c>
      <c r="K63" s="349">
        <f t="shared" si="102"/>
        <v>38</v>
      </c>
      <c r="L63" s="353">
        <f t="shared" si="103"/>
        <v>6050.09</v>
      </c>
      <c r="M63" s="347"/>
      <c r="N63" s="349">
        <v>0</v>
      </c>
      <c r="O63" s="350">
        <v>0</v>
      </c>
      <c r="P63" s="347"/>
      <c r="Q63" s="384">
        <v>0</v>
      </c>
      <c r="R63" s="384">
        <v>0</v>
      </c>
      <c r="S63" s="347"/>
      <c r="T63" s="370">
        <f t="shared" si="107"/>
        <v>944</v>
      </c>
      <c r="U63" s="361">
        <f t="shared" si="107"/>
        <v>13912.8</v>
      </c>
      <c r="V63" s="348"/>
      <c r="W63" s="369">
        <v>937</v>
      </c>
      <c r="X63" s="369">
        <v>13829.310000000001</v>
      </c>
      <c r="Y63" s="355"/>
      <c r="Z63" s="469">
        <f t="shared" si="105"/>
        <v>7</v>
      </c>
      <c r="AA63" s="469">
        <f t="shared" si="106"/>
        <v>83.489999999997963</v>
      </c>
    </row>
    <row r="64" spans="1:27" s="342" customFormat="1" ht="14.4" x14ac:dyDescent="0.25">
      <c r="A64" s="254">
        <v>44075</v>
      </c>
      <c r="B64" s="518">
        <v>938</v>
      </c>
      <c r="C64" s="350">
        <v>8191.86</v>
      </c>
      <c r="D64" s="347"/>
      <c r="E64" s="351">
        <v>21</v>
      </c>
      <c r="F64" s="352">
        <v>812.79</v>
      </c>
      <c r="G64" s="351">
        <v>13</v>
      </c>
      <c r="H64" s="352">
        <v>5067.32</v>
      </c>
      <c r="I64" s="351">
        <v>0</v>
      </c>
      <c r="J64" s="352">
        <v>0</v>
      </c>
      <c r="K64" s="349">
        <f t="shared" si="102"/>
        <v>34</v>
      </c>
      <c r="L64" s="353">
        <f t="shared" si="103"/>
        <v>5880.11</v>
      </c>
      <c r="M64" s="347"/>
      <c r="N64" s="349">
        <v>1</v>
      </c>
      <c r="O64" s="350">
        <v>1538.46</v>
      </c>
      <c r="P64" s="347"/>
      <c r="Q64" s="384">
        <v>0</v>
      </c>
      <c r="R64" s="384">
        <v>0</v>
      </c>
      <c r="S64" s="347"/>
      <c r="T64" s="370">
        <f t="shared" si="107"/>
        <v>973</v>
      </c>
      <c r="U64" s="361">
        <f t="shared" si="107"/>
        <v>15610.43</v>
      </c>
      <c r="V64" s="348"/>
      <c r="W64" s="369">
        <v>957</v>
      </c>
      <c r="X64" s="369">
        <v>15470.91</v>
      </c>
      <c r="Y64" s="355"/>
      <c r="Z64" s="469">
        <f t="shared" si="105"/>
        <v>16</v>
      </c>
      <c r="AA64" s="469">
        <f t="shared" si="106"/>
        <v>139.52000000000044</v>
      </c>
    </row>
    <row r="65" spans="1:29" s="342" customFormat="1" ht="14.4" x14ac:dyDescent="0.25">
      <c r="A65" s="254">
        <v>44105</v>
      </c>
      <c r="B65" s="518">
        <v>917</v>
      </c>
      <c r="C65" s="350">
        <v>8056.53</v>
      </c>
      <c r="D65" s="347"/>
      <c r="E65" s="351">
        <v>19</v>
      </c>
      <c r="F65" s="352">
        <v>773.7</v>
      </c>
      <c r="G65" s="351">
        <v>8</v>
      </c>
      <c r="H65" s="352">
        <v>2684.11</v>
      </c>
      <c r="I65" s="351">
        <v>3</v>
      </c>
      <c r="J65" s="352">
        <v>4567.78</v>
      </c>
      <c r="K65" s="349">
        <f t="shared" ref="K65" si="108">SUM(E65+G65+I65)</f>
        <v>30</v>
      </c>
      <c r="L65" s="353">
        <f t="shared" ref="L65" si="109">SUM(F65+H65+J65)</f>
        <v>8025.59</v>
      </c>
      <c r="M65" s="347"/>
      <c r="N65" s="349">
        <v>0</v>
      </c>
      <c r="O65" s="350">
        <v>0</v>
      </c>
      <c r="P65" s="347"/>
      <c r="Q65" s="384">
        <v>0</v>
      </c>
      <c r="R65" s="384">
        <v>0</v>
      </c>
      <c r="S65" s="347"/>
      <c r="T65" s="370">
        <f t="shared" ref="T65" si="110">SUM(B65+K65+N65+Q65)</f>
        <v>947</v>
      </c>
      <c r="U65" s="361">
        <f t="shared" ref="U65" si="111">SUM(C65+L65+O65+R65)</f>
        <v>16082.119999999999</v>
      </c>
      <c r="V65" s="348"/>
      <c r="W65" s="369">
        <v>937</v>
      </c>
      <c r="X65" s="369">
        <v>16003.73</v>
      </c>
      <c r="Y65" s="355"/>
      <c r="Z65" s="469">
        <f t="shared" ref="Z65" si="112">SUM(T65-W65)</f>
        <v>10</v>
      </c>
      <c r="AA65" s="469">
        <f t="shared" ref="AA65" si="113">SUM(U65-X65)</f>
        <v>78.389999999999418</v>
      </c>
    </row>
    <row r="66" spans="1:29" s="342" customFormat="1" ht="14.4" x14ac:dyDescent="0.25">
      <c r="A66" s="254">
        <v>44136</v>
      </c>
      <c r="B66" s="518">
        <v>820</v>
      </c>
      <c r="C66" s="350">
        <v>6890.05</v>
      </c>
      <c r="D66" s="347"/>
      <c r="E66" s="351">
        <v>18</v>
      </c>
      <c r="F66" s="352">
        <v>1048.43</v>
      </c>
      <c r="G66" s="351">
        <v>26</v>
      </c>
      <c r="H66" s="352">
        <v>7504.78</v>
      </c>
      <c r="I66" s="351">
        <v>2</v>
      </c>
      <c r="J66" s="352">
        <v>3717.15</v>
      </c>
      <c r="K66" s="349">
        <f t="shared" ref="K66" si="114">SUM(E66+G66+I66)</f>
        <v>46</v>
      </c>
      <c r="L66" s="353">
        <f t="shared" ref="L66" si="115">SUM(F66+H66+J66)</f>
        <v>12270.359999999999</v>
      </c>
      <c r="M66" s="347"/>
      <c r="N66" s="349">
        <v>0</v>
      </c>
      <c r="O66" s="350">
        <v>0</v>
      </c>
      <c r="P66" s="347"/>
      <c r="Q66" s="384">
        <v>0</v>
      </c>
      <c r="R66" s="384">
        <v>0</v>
      </c>
      <c r="S66" s="347"/>
      <c r="T66" s="370">
        <f t="shared" ref="T66" si="116">SUM(B66+K66+N66+Q66)</f>
        <v>866</v>
      </c>
      <c r="U66" s="361">
        <f t="shared" ref="U66" si="117">SUM(C66+L66+O66+R66)</f>
        <v>19160.41</v>
      </c>
      <c r="V66" s="348"/>
      <c r="W66" s="369">
        <v>856</v>
      </c>
      <c r="X66" s="369">
        <v>19099.3</v>
      </c>
      <c r="Y66" s="355"/>
      <c r="Z66" s="469">
        <f t="shared" ref="Z66" si="118">SUM(T66-W66)</f>
        <v>10</v>
      </c>
      <c r="AA66" s="469">
        <f t="shared" ref="AA66" si="119">SUM(U66-X66)</f>
        <v>61.110000000000582</v>
      </c>
    </row>
    <row r="67" spans="1:29" s="342" customFormat="1" ht="14.4" x14ac:dyDescent="0.25">
      <c r="A67" s="254">
        <v>44166</v>
      </c>
      <c r="B67" s="518">
        <v>1575</v>
      </c>
      <c r="C67" s="350">
        <v>13704.5</v>
      </c>
      <c r="D67" s="347"/>
      <c r="E67" s="351">
        <v>34</v>
      </c>
      <c r="F67" s="352">
        <v>576.54999999999995</v>
      </c>
      <c r="G67" s="351">
        <v>28</v>
      </c>
      <c r="H67" s="352">
        <v>12635.38</v>
      </c>
      <c r="I67" s="351">
        <v>5</v>
      </c>
      <c r="J67" s="352">
        <v>11206.87</v>
      </c>
      <c r="K67" s="349">
        <f t="shared" ref="K67" si="120">SUM(E67+G67+I67)</f>
        <v>67</v>
      </c>
      <c r="L67" s="353">
        <f t="shared" ref="L67" si="121">SUM(F67+H67+J67)</f>
        <v>24418.799999999999</v>
      </c>
      <c r="M67" s="347"/>
      <c r="N67" s="349">
        <v>0</v>
      </c>
      <c r="O67" s="350">
        <v>0</v>
      </c>
      <c r="P67" s="347"/>
      <c r="Q67" s="384">
        <v>0</v>
      </c>
      <c r="R67" s="384">
        <v>0</v>
      </c>
      <c r="S67" s="347"/>
      <c r="T67" s="370">
        <f t="shared" ref="T67" si="122">SUM(B67+K67+N67+Q67)</f>
        <v>1642</v>
      </c>
      <c r="U67" s="361">
        <f t="shared" ref="U67" si="123">SUM(C67+L67+O67+R67)</f>
        <v>38123.300000000003</v>
      </c>
      <c r="V67" s="348"/>
      <c r="W67" s="369">
        <v>1609</v>
      </c>
      <c r="X67" s="369">
        <v>37841.5</v>
      </c>
      <c r="Y67" s="355"/>
      <c r="Z67" s="469">
        <f t="shared" ref="Z67" si="124">SUM(T67-W67)</f>
        <v>33</v>
      </c>
      <c r="AA67" s="469">
        <f t="shared" ref="AA67" si="125">SUM(U67-X67)</f>
        <v>281.80000000000291</v>
      </c>
    </row>
    <row r="68" spans="1:29" s="183" customFormat="1" ht="3.6" customHeight="1" thickBot="1" x14ac:dyDescent="0.3">
      <c r="A68" s="400"/>
      <c r="B68" s="247"/>
      <c r="C68" s="79"/>
      <c r="D68" s="79"/>
      <c r="E68" s="79"/>
      <c r="F68" s="79"/>
      <c r="G68" s="79"/>
      <c r="H68" s="79"/>
      <c r="I68" s="79"/>
      <c r="J68" s="79"/>
      <c r="K68" s="79"/>
      <c r="L68" s="79"/>
      <c r="M68" s="79"/>
      <c r="N68" s="79"/>
      <c r="O68" s="79"/>
      <c r="P68" s="79"/>
      <c r="Q68" s="79"/>
      <c r="R68" s="79"/>
      <c r="S68" s="79"/>
      <c r="T68" s="79"/>
      <c r="U68" s="79"/>
      <c r="V68" s="79"/>
      <c r="W68" s="86"/>
      <c r="X68" s="447"/>
      <c r="Y68" s="448"/>
      <c r="Z68" s="471"/>
      <c r="AA68" s="161"/>
      <c r="AB68" s="246"/>
      <c r="AC68" s="246"/>
    </row>
    <row r="69" spans="1:29" ht="15" thickTop="1" thickBot="1" x14ac:dyDescent="0.3">
      <c r="A69" s="491" t="s">
        <v>371</v>
      </c>
      <c r="B69" s="520">
        <f>SUM(B56:B67)</f>
        <v>7330</v>
      </c>
      <c r="C69" s="357">
        <f>SUM(C56:C67)</f>
        <v>63494.64</v>
      </c>
      <c r="D69" s="88"/>
      <c r="E69" s="357">
        <f t="shared" ref="E69:L69" si="126">SUM(E56:E67)</f>
        <v>152</v>
      </c>
      <c r="F69" s="357">
        <f t="shared" si="126"/>
        <v>5013.6100000000006</v>
      </c>
      <c r="G69" s="357">
        <f t="shared" si="126"/>
        <v>128</v>
      </c>
      <c r="H69" s="357">
        <f t="shared" si="126"/>
        <v>48013.229999999996</v>
      </c>
      <c r="I69" s="357">
        <f t="shared" si="126"/>
        <v>17</v>
      </c>
      <c r="J69" s="357">
        <f t="shared" si="126"/>
        <v>43007.12</v>
      </c>
      <c r="K69" s="357">
        <f t="shared" si="126"/>
        <v>297</v>
      </c>
      <c r="L69" s="357">
        <f t="shared" si="126"/>
        <v>96033.959999999992</v>
      </c>
      <c r="M69" s="88"/>
      <c r="N69" s="357">
        <f t="shared" ref="N69:O69" si="127">SUM(N56:N67)</f>
        <v>4</v>
      </c>
      <c r="O69" s="357">
        <f t="shared" si="127"/>
        <v>21016.079999999998</v>
      </c>
      <c r="P69" s="88"/>
      <c r="Q69" s="357">
        <f t="shared" ref="Q69:R69" si="128">SUM(Q56:Q67)</f>
        <v>0</v>
      </c>
      <c r="R69" s="357">
        <f t="shared" si="128"/>
        <v>0</v>
      </c>
      <c r="S69" s="88"/>
      <c r="T69" s="357">
        <f t="shared" ref="T69:U69" si="129">SUM(T56:T67)</f>
        <v>7631</v>
      </c>
      <c r="U69" s="357">
        <f t="shared" si="129"/>
        <v>180544.68</v>
      </c>
      <c r="V69" s="115"/>
      <c r="W69" s="446">
        <f t="shared" ref="W69:X69" si="130">SUM(W56:W67)</f>
        <v>7539</v>
      </c>
      <c r="X69" s="446">
        <f t="shared" si="130"/>
        <v>179776.36</v>
      </c>
      <c r="Y69" s="116"/>
      <c r="Z69" s="357">
        <f t="shared" ref="Z69:AA69" si="131">SUM(Z56:Z67)</f>
        <v>92</v>
      </c>
      <c r="AA69" s="357">
        <f t="shared" si="131"/>
        <v>768.32000000000335</v>
      </c>
      <c r="AB69" s="5"/>
    </row>
    <row r="70" spans="1:29" s="343" customFormat="1" ht="9.6" customHeight="1" thickTop="1" x14ac:dyDescent="0.25">
      <c r="A70" s="114"/>
      <c r="B70" s="99"/>
      <c r="C70" s="222"/>
      <c r="D70" s="104"/>
      <c r="E70" s="106"/>
      <c r="F70" s="222"/>
      <c r="G70" s="106"/>
      <c r="H70" s="222"/>
      <c r="I70" s="106"/>
      <c r="J70" s="222"/>
      <c r="K70" s="106"/>
      <c r="L70" s="101"/>
      <c r="M70" s="104"/>
      <c r="N70" s="106"/>
      <c r="O70" s="222"/>
      <c r="P70" s="104"/>
      <c r="Q70" s="106"/>
      <c r="R70" s="222"/>
      <c r="S70" s="104"/>
      <c r="T70" s="99"/>
      <c r="U70" s="101"/>
      <c r="V70" s="96"/>
      <c r="W70" s="112"/>
      <c r="X70" s="102"/>
      <c r="Y70" s="355"/>
      <c r="Z70" s="466"/>
      <c r="AA70" s="467"/>
    </row>
    <row r="71" spans="1:29" s="342" customFormat="1" ht="14.4" x14ac:dyDescent="0.25">
      <c r="A71" s="225">
        <v>44197</v>
      </c>
      <c r="B71" s="518">
        <v>1122</v>
      </c>
      <c r="C71" s="350">
        <v>9979.41</v>
      </c>
      <c r="D71" s="347"/>
      <c r="E71" s="351">
        <v>10</v>
      </c>
      <c r="F71" s="352">
        <v>307.08999999999997</v>
      </c>
      <c r="G71" s="351">
        <v>13</v>
      </c>
      <c r="H71" s="352">
        <v>3524.17</v>
      </c>
      <c r="I71" s="351">
        <v>1</v>
      </c>
      <c r="J71" s="352">
        <v>1650.02</v>
      </c>
      <c r="K71" s="349">
        <f t="shared" ref="K71" si="132">SUM(E71+G71+I71)</f>
        <v>24</v>
      </c>
      <c r="L71" s="353">
        <f t="shared" ref="L71" si="133">SUM(F71+H71+J71)</f>
        <v>5481.2800000000007</v>
      </c>
      <c r="M71" s="347"/>
      <c r="N71" s="349">
        <v>0</v>
      </c>
      <c r="O71" s="350">
        <v>0</v>
      </c>
      <c r="P71" s="347"/>
      <c r="Q71" s="351">
        <v>3</v>
      </c>
      <c r="R71" s="351">
        <v>7743.87</v>
      </c>
      <c r="S71" s="347"/>
      <c r="T71" s="370">
        <f t="shared" ref="T71" si="134">SUM(B71+K71+N71+Q71)</f>
        <v>1149</v>
      </c>
      <c r="U71" s="361">
        <f t="shared" ref="U71" si="135">SUM(C71+L71+O71+R71)</f>
        <v>23204.560000000001</v>
      </c>
      <c r="V71" s="348"/>
      <c r="W71" s="369">
        <v>1109</v>
      </c>
      <c r="X71" s="369">
        <v>22703.07</v>
      </c>
      <c r="Y71" s="355"/>
      <c r="Z71" s="469">
        <f t="shared" ref="Z71" si="136">SUM(T71-W71)</f>
        <v>40</v>
      </c>
      <c r="AA71" s="469">
        <f t="shared" ref="AA71" si="137">SUM(U71-X71)</f>
        <v>501.4900000000016</v>
      </c>
    </row>
    <row r="72" spans="1:29" s="342" customFormat="1" ht="14.4" x14ac:dyDescent="0.25">
      <c r="A72" s="225">
        <v>44228</v>
      </c>
      <c r="B72" s="518">
        <v>976</v>
      </c>
      <c r="C72" s="350">
        <v>8742.59</v>
      </c>
      <c r="D72" s="347"/>
      <c r="E72" s="351">
        <v>18</v>
      </c>
      <c r="F72" s="352">
        <v>571.79</v>
      </c>
      <c r="G72" s="351">
        <v>8</v>
      </c>
      <c r="H72" s="352">
        <v>2522.4699999999998</v>
      </c>
      <c r="I72" s="351">
        <v>1</v>
      </c>
      <c r="J72" s="352">
        <v>1944</v>
      </c>
      <c r="K72" s="349">
        <f t="shared" ref="K72" si="138">SUM(E72+G72+I72)</f>
        <v>27</v>
      </c>
      <c r="L72" s="353">
        <f t="shared" ref="L72" si="139">SUM(F72+H72+J72)</f>
        <v>5038.26</v>
      </c>
      <c r="M72" s="347"/>
      <c r="N72" s="349">
        <v>0</v>
      </c>
      <c r="O72" s="350">
        <v>0</v>
      </c>
      <c r="P72" s="347"/>
      <c r="Q72" s="351">
        <v>1</v>
      </c>
      <c r="R72" s="351">
        <v>1339.74</v>
      </c>
      <c r="S72" s="347"/>
      <c r="T72" s="370">
        <f t="shared" ref="T72" si="140">SUM(B72+K72+N72+Q72)</f>
        <v>1004</v>
      </c>
      <c r="U72" s="361">
        <f t="shared" ref="U72" si="141">SUM(C72+L72+O72+R72)</f>
        <v>15120.59</v>
      </c>
      <c r="V72" s="348"/>
      <c r="W72" s="369">
        <v>969</v>
      </c>
      <c r="X72" s="369">
        <v>14648.8</v>
      </c>
      <c r="Y72" s="355"/>
      <c r="Z72" s="469">
        <f t="shared" ref="Z72" si="142">SUM(T72-W72)</f>
        <v>35</v>
      </c>
      <c r="AA72" s="469">
        <f t="shared" ref="AA72" si="143">SUM(U72-X72)</f>
        <v>471.79000000000087</v>
      </c>
    </row>
    <row r="73" spans="1:29" s="342" customFormat="1" ht="14.4" x14ac:dyDescent="0.25">
      <c r="A73" s="225">
        <v>44256</v>
      </c>
      <c r="B73" s="518">
        <v>1269</v>
      </c>
      <c r="C73" s="350">
        <v>11175.22</v>
      </c>
      <c r="D73" s="347"/>
      <c r="E73" s="351">
        <v>14</v>
      </c>
      <c r="F73" s="352">
        <v>728.51</v>
      </c>
      <c r="G73" s="351">
        <v>20</v>
      </c>
      <c r="H73" s="352">
        <v>3539.31</v>
      </c>
      <c r="I73" s="351">
        <v>2</v>
      </c>
      <c r="J73" s="352">
        <v>2231.4899999999998</v>
      </c>
      <c r="K73" s="349">
        <f t="shared" ref="K73" si="144">SUM(E73+G73+I73)</f>
        <v>36</v>
      </c>
      <c r="L73" s="353">
        <f t="shared" ref="L73" si="145">SUM(F73+H73+J73)</f>
        <v>6499.3099999999995</v>
      </c>
      <c r="M73" s="347"/>
      <c r="N73" s="349">
        <v>0</v>
      </c>
      <c r="O73" s="350">
        <v>0</v>
      </c>
      <c r="P73" s="347"/>
      <c r="Q73" s="351">
        <v>0</v>
      </c>
      <c r="R73" s="351">
        <v>0</v>
      </c>
      <c r="S73" s="347"/>
      <c r="T73" s="370">
        <f t="shared" ref="T73" si="146">SUM(B73+K73+N73+Q73)</f>
        <v>1305</v>
      </c>
      <c r="U73" s="361">
        <f t="shared" ref="U73" si="147">SUM(C73+L73+O73+R73)</f>
        <v>17674.53</v>
      </c>
      <c r="V73" s="348"/>
      <c r="W73" s="369">
        <v>1116</v>
      </c>
      <c r="X73" s="369">
        <v>13163.650000000001</v>
      </c>
      <c r="Y73" s="355"/>
      <c r="Z73" s="469">
        <f t="shared" ref="Z73" si="148">SUM(T73-W73)</f>
        <v>189</v>
      </c>
      <c r="AA73" s="469">
        <f t="shared" ref="AA73" si="149">SUM(U73-X73)</f>
        <v>4510.8799999999974</v>
      </c>
    </row>
    <row r="74" spans="1:29" s="342" customFormat="1" ht="14.4" x14ac:dyDescent="0.25">
      <c r="A74" s="225">
        <v>44287</v>
      </c>
      <c r="B74" s="518">
        <v>1176</v>
      </c>
      <c r="C74" s="350">
        <v>10215.030000000001</v>
      </c>
      <c r="D74" s="347"/>
      <c r="E74" s="351">
        <v>18</v>
      </c>
      <c r="F74" s="352">
        <v>866.17</v>
      </c>
      <c r="G74" s="351">
        <v>11</v>
      </c>
      <c r="H74" s="352">
        <v>3228.19</v>
      </c>
      <c r="I74" s="351">
        <v>0</v>
      </c>
      <c r="J74" s="352">
        <v>0</v>
      </c>
      <c r="K74" s="349">
        <f t="shared" ref="K74" si="150">SUM(E74+G74+I74)</f>
        <v>29</v>
      </c>
      <c r="L74" s="353">
        <f t="shared" ref="L74" si="151">SUM(F74+H74+J74)</f>
        <v>4094.36</v>
      </c>
      <c r="M74" s="347"/>
      <c r="N74" s="349">
        <v>0</v>
      </c>
      <c r="O74" s="350">
        <v>0</v>
      </c>
      <c r="P74" s="347"/>
      <c r="Q74" s="351">
        <v>1</v>
      </c>
      <c r="R74" s="351">
        <v>945.68</v>
      </c>
      <c r="S74" s="347"/>
      <c r="T74" s="370">
        <f t="shared" ref="T74" si="152">SUM(B74+K74+N74+Q74)</f>
        <v>1206</v>
      </c>
      <c r="U74" s="361">
        <f t="shared" ref="U74" si="153">SUM(C74+L74+O74+R74)</f>
        <v>15255.070000000002</v>
      </c>
      <c r="V74" s="348"/>
      <c r="W74" s="369">
        <v>760</v>
      </c>
      <c r="X74" s="369">
        <v>14383.83</v>
      </c>
      <c r="Y74" s="355"/>
      <c r="Z74" s="469">
        <f t="shared" ref="Z74" si="154">SUM(T74-W74)</f>
        <v>446</v>
      </c>
      <c r="AA74" s="469">
        <f t="shared" ref="AA74" si="155">SUM(U74-X74)</f>
        <v>871.2400000000016</v>
      </c>
    </row>
    <row r="75" spans="1:29" s="342" customFormat="1" ht="14.4" x14ac:dyDescent="0.25">
      <c r="A75" s="225">
        <v>44317</v>
      </c>
      <c r="B75" s="518">
        <v>780</v>
      </c>
      <c r="C75" s="350">
        <v>7041.09</v>
      </c>
      <c r="D75" s="347"/>
      <c r="E75" s="351">
        <v>8</v>
      </c>
      <c r="F75" s="352">
        <v>302.39999999999998</v>
      </c>
      <c r="G75" s="351">
        <v>7</v>
      </c>
      <c r="H75" s="352">
        <v>3155.3</v>
      </c>
      <c r="I75" s="351">
        <v>3</v>
      </c>
      <c r="J75" s="352">
        <v>9414.01</v>
      </c>
      <c r="K75" s="349">
        <f t="shared" ref="K75" si="156">SUM(E75+G75+I75)</f>
        <v>18</v>
      </c>
      <c r="L75" s="353">
        <f t="shared" ref="L75" si="157">SUM(F75+H75+J75)</f>
        <v>12871.710000000001</v>
      </c>
      <c r="M75" s="347"/>
      <c r="N75" s="349">
        <v>0</v>
      </c>
      <c r="O75" s="350">
        <v>0</v>
      </c>
      <c r="P75" s="347"/>
      <c r="Q75" s="351">
        <v>1</v>
      </c>
      <c r="R75" s="351">
        <v>3146.02</v>
      </c>
      <c r="S75" s="347"/>
      <c r="T75" s="370">
        <f t="shared" ref="T75" si="158">SUM(B75+K75+N75+Q75)</f>
        <v>799</v>
      </c>
      <c r="U75" s="361">
        <f t="shared" ref="U75" si="159">SUM(C75+L75+O75+R75)</f>
        <v>23058.820000000003</v>
      </c>
      <c r="V75" s="348"/>
      <c r="W75" s="369">
        <v>0</v>
      </c>
      <c r="X75" s="369">
        <v>0</v>
      </c>
      <c r="Y75" s="355"/>
      <c r="Z75" s="469">
        <f t="shared" ref="Z75" si="160">SUM(T75-W75)</f>
        <v>799</v>
      </c>
      <c r="AA75" s="469">
        <f t="shared" ref="AA75" si="161">SUM(U75-X75)</f>
        <v>23058.820000000003</v>
      </c>
    </row>
    <row r="76" spans="1:29" s="342" customFormat="1" ht="5.4" customHeight="1" thickBot="1" x14ac:dyDescent="0.3">
      <c r="A76" s="114"/>
      <c r="B76" s="99"/>
      <c r="C76" s="222"/>
      <c r="D76" s="104"/>
      <c r="E76" s="106"/>
      <c r="F76" s="222"/>
      <c r="G76" s="106"/>
      <c r="H76" s="222"/>
      <c r="I76" s="106"/>
      <c r="J76" s="222"/>
      <c r="K76" s="106"/>
      <c r="L76" s="101"/>
      <c r="M76" s="104"/>
      <c r="N76" s="106"/>
      <c r="O76" s="222"/>
      <c r="P76" s="104"/>
      <c r="Q76" s="106"/>
      <c r="R76" s="222"/>
      <c r="S76" s="104"/>
      <c r="T76" s="99"/>
      <c r="U76" s="101"/>
      <c r="V76" s="96"/>
      <c r="W76" s="112"/>
      <c r="X76" s="102"/>
      <c r="Y76" s="355"/>
      <c r="Z76" s="466"/>
      <c r="AA76" s="467"/>
    </row>
    <row r="77" spans="1:29" s="343" customFormat="1" ht="15" thickTop="1" thickBot="1" x14ac:dyDescent="0.3">
      <c r="A77" s="118" t="s">
        <v>376</v>
      </c>
      <c r="B77" s="357">
        <f>SUM(B71:B75)</f>
        <v>5323</v>
      </c>
      <c r="C77" s="357">
        <f>SUM(C71:C75)</f>
        <v>47153.34</v>
      </c>
      <c r="D77" s="88"/>
      <c r="E77" s="357">
        <f>SUM(E71:E75)</f>
        <v>68</v>
      </c>
      <c r="F77" s="357">
        <f t="shared" ref="F77:L77" si="162">SUM(F71:F75)</f>
        <v>2775.96</v>
      </c>
      <c r="G77" s="357">
        <f t="shared" si="162"/>
        <v>59</v>
      </c>
      <c r="H77" s="357">
        <f t="shared" si="162"/>
        <v>15969.439999999999</v>
      </c>
      <c r="I77" s="357">
        <f t="shared" si="162"/>
        <v>7</v>
      </c>
      <c r="J77" s="357">
        <f t="shared" si="162"/>
        <v>15239.52</v>
      </c>
      <c r="K77" s="357">
        <f t="shared" si="162"/>
        <v>134</v>
      </c>
      <c r="L77" s="357">
        <f t="shared" si="162"/>
        <v>33984.92</v>
      </c>
      <c r="M77" s="88"/>
      <c r="N77" s="357">
        <f t="shared" ref="N77:O77" si="163">SUM(N71:N75)</f>
        <v>0</v>
      </c>
      <c r="O77" s="357">
        <f t="shared" si="163"/>
        <v>0</v>
      </c>
      <c r="P77" s="88"/>
      <c r="Q77" s="357">
        <f t="shared" ref="Q77:R77" si="164">SUM(Q71:Q75)</f>
        <v>6</v>
      </c>
      <c r="R77" s="357">
        <f t="shared" si="164"/>
        <v>13175.310000000001</v>
      </c>
      <c r="S77" s="88"/>
      <c r="T77" s="357">
        <f t="shared" ref="T77:U77" si="165">SUM(T71:T75)</f>
        <v>5463</v>
      </c>
      <c r="U77" s="357">
        <f t="shared" si="165"/>
        <v>94313.57</v>
      </c>
      <c r="V77" s="115"/>
      <c r="W77" s="446">
        <f>SUM(W71:W75)</f>
        <v>3954</v>
      </c>
      <c r="X77" s="446">
        <f>SUM(X71:X75)</f>
        <v>64899.35</v>
      </c>
      <c r="Y77" s="116"/>
      <c r="Z77" s="357">
        <f t="shared" ref="Z77:AA77" si="166">SUM(Z71:Z75)</f>
        <v>1509</v>
      </c>
      <c r="AA77" s="357">
        <f t="shared" si="166"/>
        <v>29414.220000000005</v>
      </c>
    </row>
    <row r="78" spans="1:29" s="183" customFormat="1" ht="3.6" customHeight="1" thickTop="1" thickBot="1" x14ac:dyDescent="0.3">
      <c r="A78" s="179"/>
      <c r="B78" s="247"/>
      <c r="C78" s="79"/>
      <c r="D78" s="79"/>
      <c r="E78" s="79"/>
      <c r="F78" s="79"/>
      <c r="G78" s="79"/>
      <c r="H78" s="79"/>
      <c r="I78" s="79"/>
      <c r="J78" s="79"/>
      <c r="K78" s="79"/>
      <c r="L78" s="79"/>
      <c r="M78" s="79"/>
      <c r="N78" s="79"/>
      <c r="O78" s="79"/>
      <c r="P78" s="79"/>
      <c r="Q78" s="79"/>
      <c r="R78" s="79"/>
      <c r="S78" s="79"/>
      <c r="T78" s="79"/>
      <c r="U78" s="79"/>
      <c r="V78" s="79"/>
      <c r="W78" s="86"/>
      <c r="X78" s="447"/>
      <c r="Y78" s="448"/>
      <c r="Z78" s="471"/>
      <c r="AA78" s="161"/>
      <c r="AB78" s="246"/>
      <c r="AC78" s="246"/>
    </row>
    <row r="79" spans="1:29" s="343" customFormat="1" ht="15" thickBot="1" x14ac:dyDescent="0.3">
      <c r="A79" s="528" t="s">
        <v>367</v>
      </c>
      <c r="B79" s="521">
        <f>SUM(B54+B69+B77)</f>
        <v>12766</v>
      </c>
      <c r="C79" s="279">
        <f>SUM(C54+C69+C77)</f>
        <v>111948.73</v>
      </c>
      <c r="D79" s="119"/>
      <c r="E79" s="279">
        <f t="shared" ref="E79:L79" si="167">SUM(E54+E69+E77)</f>
        <v>221</v>
      </c>
      <c r="F79" s="279">
        <f t="shared" si="167"/>
        <v>7813.3600000000006</v>
      </c>
      <c r="G79" s="279">
        <f t="shared" si="167"/>
        <v>194</v>
      </c>
      <c r="H79" s="279">
        <f t="shared" si="167"/>
        <v>66901.06</v>
      </c>
      <c r="I79" s="279">
        <f t="shared" si="167"/>
        <v>24</v>
      </c>
      <c r="J79" s="279">
        <f t="shared" si="167"/>
        <v>58246.64</v>
      </c>
      <c r="K79" s="279">
        <f t="shared" si="167"/>
        <v>439</v>
      </c>
      <c r="L79" s="279">
        <f t="shared" si="167"/>
        <v>132961.06</v>
      </c>
      <c r="M79" s="119"/>
      <c r="N79" s="279">
        <f t="shared" ref="N79:O79" si="168">SUM(N54+N69+N77)</f>
        <v>5</v>
      </c>
      <c r="O79" s="279">
        <f t="shared" si="168"/>
        <v>21248.639999999999</v>
      </c>
      <c r="P79" s="119"/>
      <c r="Q79" s="279">
        <f t="shared" ref="Q79:R79" si="169">SUM(Q54+Q69+Q77)</f>
        <v>6</v>
      </c>
      <c r="R79" s="279">
        <f t="shared" si="169"/>
        <v>13175.310000000001</v>
      </c>
      <c r="S79" s="119"/>
      <c r="T79" s="279">
        <f t="shared" ref="T79:U79" si="170">SUM(T54+T69+T77)</f>
        <v>13216</v>
      </c>
      <c r="U79" s="279">
        <f t="shared" si="170"/>
        <v>279333.74</v>
      </c>
      <c r="V79" s="120"/>
      <c r="W79" s="450">
        <f>SUM(W54+W69+W77)</f>
        <v>11615</v>
      </c>
      <c r="X79" s="450">
        <f>SUM(X54+X69+X77)</f>
        <v>249151.19999999998</v>
      </c>
      <c r="Y79" s="121"/>
      <c r="Z79" s="472">
        <f>SUM(Z54+Z69+Z77)</f>
        <v>1601</v>
      </c>
      <c r="AA79" s="472">
        <f>SUM(AA54+AA69+AA77)</f>
        <v>30182.540000000008</v>
      </c>
    </row>
    <row r="80" spans="1:29" s="366" customFormat="1" ht="14.4" customHeight="1" x14ac:dyDescent="0.25">
      <c r="A80" s="363"/>
      <c r="B80" s="386"/>
      <c r="C80" s="386"/>
      <c r="D80" s="346"/>
      <c r="E80" s="346"/>
      <c r="F80" s="346"/>
      <c r="G80" s="346"/>
      <c r="H80" s="346"/>
      <c r="I80" s="346"/>
      <c r="J80" s="346"/>
      <c r="K80" s="346"/>
      <c r="L80" s="346"/>
      <c r="M80" s="346"/>
      <c r="N80" s="346"/>
      <c r="O80" s="346"/>
      <c r="P80" s="346"/>
      <c r="Q80" s="346"/>
      <c r="R80" s="346"/>
      <c r="S80" s="346"/>
      <c r="T80" s="346"/>
      <c r="U80" s="346"/>
      <c r="V80" s="346"/>
      <c r="W80" s="448"/>
      <c r="X80" s="452"/>
      <c r="Y80" s="448"/>
      <c r="Z80" s="471"/>
      <c r="AA80" s="161"/>
      <c r="AB80" s="246"/>
      <c r="AC80" s="246"/>
    </row>
    <row r="81" spans="1:29" s="183" customFormat="1" ht="14.4" customHeight="1" thickBot="1" x14ac:dyDescent="0.3">
      <c r="A81" s="430" t="s">
        <v>372</v>
      </c>
      <c r="B81" s="522"/>
      <c r="C81" s="431"/>
      <c r="D81" s="79"/>
      <c r="E81" s="431"/>
      <c r="F81" s="431"/>
      <c r="G81" s="431"/>
      <c r="H81" s="431"/>
      <c r="I81" s="431"/>
      <c r="J81" s="431"/>
      <c r="K81" s="431"/>
      <c r="L81" s="431"/>
      <c r="M81" s="79"/>
      <c r="N81" s="431"/>
      <c r="O81" s="431"/>
      <c r="P81" s="79"/>
      <c r="Q81" s="431"/>
      <c r="R81" s="431"/>
      <c r="S81" s="79"/>
      <c r="T81" s="431"/>
      <c r="U81" s="431"/>
      <c r="V81" s="79"/>
      <c r="W81" s="453"/>
      <c r="X81" s="454"/>
      <c r="Y81" s="448"/>
      <c r="Z81" s="474"/>
      <c r="AA81" s="406"/>
      <c r="AB81" s="246"/>
      <c r="AC81" s="246"/>
    </row>
    <row r="82" spans="1:29" s="117" customFormat="1" ht="15" thickTop="1" thickBot="1" x14ac:dyDescent="0.3">
      <c r="A82" s="409" t="s">
        <v>377</v>
      </c>
      <c r="B82" s="523">
        <f>SUM(B19+B54)</f>
        <v>115721</v>
      </c>
      <c r="C82" s="509">
        <f>SUM(C19+C54)</f>
        <v>964814.15599999996</v>
      </c>
      <c r="D82" s="510"/>
      <c r="E82" s="511">
        <f t="shared" ref="E82:L82" si="171">SUM(E19+E54)</f>
        <v>4261</v>
      </c>
      <c r="F82" s="511">
        <f t="shared" si="171"/>
        <v>136458.576</v>
      </c>
      <c r="G82" s="511">
        <f t="shared" si="171"/>
        <v>2377</v>
      </c>
      <c r="H82" s="511">
        <f t="shared" si="171"/>
        <v>765891.69799999997</v>
      </c>
      <c r="I82" s="511">
        <f t="shared" si="171"/>
        <v>270</v>
      </c>
      <c r="J82" s="511">
        <f t="shared" si="171"/>
        <v>660460.31400000001</v>
      </c>
      <c r="K82" s="509">
        <f t="shared" si="171"/>
        <v>6908</v>
      </c>
      <c r="L82" s="509">
        <f t="shared" si="171"/>
        <v>1562810.5879999998</v>
      </c>
      <c r="M82" s="510"/>
      <c r="N82" s="509">
        <f>SUM(N19+N54)</f>
        <v>174</v>
      </c>
      <c r="O82" s="509">
        <f>SUM(O19+O54)</f>
        <v>669409.78500000003</v>
      </c>
      <c r="P82" s="510"/>
      <c r="Q82" s="512">
        <f>SUM(Q19+Q54)</f>
        <v>0</v>
      </c>
      <c r="R82" s="512">
        <f>SUM(R19+R54)</f>
        <v>0</v>
      </c>
      <c r="S82" s="513"/>
      <c r="T82" s="509">
        <f>SUM(T19+T54)</f>
        <v>122803</v>
      </c>
      <c r="U82" s="509">
        <f>SUM(U19+U54)</f>
        <v>3197034.5290000006</v>
      </c>
      <c r="V82" s="514"/>
      <c r="W82" s="515">
        <f>SUM(W19+W54)</f>
        <v>122809</v>
      </c>
      <c r="X82" s="515">
        <f>SUM(X19+X54)</f>
        <v>3197072.1360000004</v>
      </c>
      <c r="Y82" s="116"/>
      <c r="Z82" s="516">
        <f>SUM(Z19+Z54)</f>
        <v>-6</v>
      </c>
      <c r="AA82" s="516">
        <f>SUM(AA19+AA54)</f>
        <v>-37.607000000076368</v>
      </c>
    </row>
    <row r="83" spans="1:29" s="65" customFormat="1" ht="5.4" customHeight="1" thickTop="1" x14ac:dyDescent="0.25">
      <c r="A83" s="429"/>
      <c r="B83" s="420"/>
      <c r="C83" s="420"/>
      <c r="D83" s="88"/>
      <c r="E83" s="420"/>
      <c r="F83" s="420"/>
      <c r="G83" s="420"/>
      <c r="H83" s="420"/>
      <c r="I83" s="420"/>
      <c r="J83" s="420"/>
      <c r="K83" s="420"/>
      <c r="L83" s="420"/>
      <c r="M83" s="88"/>
      <c r="N83" s="420"/>
      <c r="O83" s="420"/>
      <c r="P83" s="88"/>
      <c r="Q83" s="420"/>
      <c r="R83" s="420"/>
      <c r="S83" s="88"/>
      <c r="T83" s="420"/>
      <c r="U83" s="421"/>
      <c r="V83" s="115"/>
      <c r="W83" s="427"/>
      <c r="X83" s="428"/>
      <c r="Y83" s="116"/>
      <c r="Z83" s="475"/>
      <c r="AA83" s="476"/>
    </row>
    <row r="84" spans="1:29" s="366" customFormat="1" ht="14.4" customHeight="1" x14ac:dyDescent="0.25">
      <c r="A84" s="394">
        <v>43831</v>
      </c>
      <c r="B84" s="524">
        <f t="shared" ref="B84:C95" si="172">SUM(B21+B56)</f>
        <v>1752</v>
      </c>
      <c r="C84" s="396">
        <f t="shared" si="172"/>
        <v>15802.02</v>
      </c>
      <c r="D84" s="347"/>
      <c r="E84" s="356">
        <f t="shared" ref="E84:J95" si="173">SUM(E21+E56)</f>
        <v>44</v>
      </c>
      <c r="F84" s="356">
        <f t="shared" si="173"/>
        <v>1056.29</v>
      </c>
      <c r="G84" s="356">
        <f t="shared" si="173"/>
        <v>19</v>
      </c>
      <c r="H84" s="356">
        <f t="shared" si="173"/>
        <v>6150.66</v>
      </c>
      <c r="I84" s="356">
        <f t="shared" si="173"/>
        <v>2</v>
      </c>
      <c r="J84" s="356">
        <f t="shared" si="173"/>
        <v>2685.96</v>
      </c>
      <c r="K84" s="398">
        <f t="shared" ref="K84:K92" si="174">SUM(E84+G84+I84)</f>
        <v>65</v>
      </c>
      <c r="L84" s="397">
        <f t="shared" ref="L84:L92" si="175">SUM(F84+H84+J84)</f>
        <v>9892.91</v>
      </c>
      <c r="M84" s="347"/>
      <c r="N84" s="396">
        <f t="shared" ref="N84:O95" si="176">SUM(N21+N56)</f>
        <v>3</v>
      </c>
      <c r="O84" s="396">
        <f t="shared" si="176"/>
        <v>24789.75</v>
      </c>
      <c r="P84" s="347"/>
      <c r="Q84" s="396">
        <f t="shared" ref="Q84:R95" si="177">SUM(Q21+Q56)</f>
        <v>0</v>
      </c>
      <c r="R84" s="396">
        <f t="shared" si="177"/>
        <v>0</v>
      </c>
      <c r="S84" s="347"/>
      <c r="T84" s="399">
        <f t="shared" ref="T84:U95" si="178">SUM(T21+T56)</f>
        <v>1820</v>
      </c>
      <c r="U84" s="399">
        <f t="shared" si="178"/>
        <v>50484.679999999993</v>
      </c>
      <c r="V84" s="348"/>
      <c r="W84" s="455">
        <f t="shared" ref="W84:X95" si="179">W21+W56</f>
        <v>1819</v>
      </c>
      <c r="X84" s="455">
        <f t="shared" si="179"/>
        <v>50479.649999999994</v>
      </c>
      <c r="Y84" s="355"/>
      <c r="Z84" s="477">
        <f t="shared" ref="Z84:AA95" si="180">SUM(Z21+Z56)</f>
        <v>1</v>
      </c>
      <c r="AA84" s="477">
        <f t="shared" si="180"/>
        <v>5.0299999999988358</v>
      </c>
      <c r="AB84" s="246"/>
      <c r="AC84" s="246"/>
    </row>
    <row r="85" spans="1:29" s="366" customFormat="1" ht="14.4" customHeight="1" thickTop="1" x14ac:dyDescent="0.25">
      <c r="A85" s="254">
        <v>43862</v>
      </c>
      <c r="B85" s="524">
        <f t="shared" si="172"/>
        <v>1413</v>
      </c>
      <c r="C85" s="396">
        <f t="shared" si="172"/>
        <v>12835.630000000001</v>
      </c>
      <c r="D85" s="347"/>
      <c r="E85" s="356">
        <f t="shared" si="173"/>
        <v>22</v>
      </c>
      <c r="F85" s="356">
        <f t="shared" si="173"/>
        <v>689.92</v>
      </c>
      <c r="G85" s="356">
        <f t="shared" si="173"/>
        <v>15</v>
      </c>
      <c r="H85" s="356">
        <f t="shared" si="173"/>
        <v>4445.1000000000004</v>
      </c>
      <c r="I85" s="356">
        <f t="shared" si="173"/>
        <v>2</v>
      </c>
      <c r="J85" s="356">
        <f t="shared" si="173"/>
        <v>9455.8700000000008</v>
      </c>
      <c r="K85" s="398">
        <f t="shared" si="174"/>
        <v>39</v>
      </c>
      <c r="L85" s="397">
        <f t="shared" si="175"/>
        <v>14590.890000000001</v>
      </c>
      <c r="M85" s="347"/>
      <c r="N85" s="396">
        <f t="shared" si="176"/>
        <v>0</v>
      </c>
      <c r="O85" s="396">
        <f t="shared" si="176"/>
        <v>0</v>
      </c>
      <c r="P85" s="347"/>
      <c r="Q85" s="396">
        <f t="shared" si="177"/>
        <v>0</v>
      </c>
      <c r="R85" s="396">
        <f t="shared" si="177"/>
        <v>0</v>
      </c>
      <c r="S85" s="347"/>
      <c r="T85" s="399">
        <f t="shared" si="178"/>
        <v>1452</v>
      </c>
      <c r="U85" s="399">
        <f t="shared" si="178"/>
        <v>27426.520000000004</v>
      </c>
      <c r="V85" s="348"/>
      <c r="W85" s="455">
        <f t="shared" si="179"/>
        <v>1452</v>
      </c>
      <c r="X85" s="455">
        <f t="shared" si="179"/>
        <v>27426.520000000004</v>
      </c>
      <c r="Y85" s="355"/>
      <c r="Z85" s="477">
        <f t="shared" si="180"/>
        <v>0</v>
      </c>
      <c r="AA85" s="477">
        <f t="shared" si="180"/>
        <v>0</v>
      </c>
      <c r="AB85" s="246"/>
      <c r="AC85" s="246"/>
    </row>
    <row r="86" spans="1:29" s="366" customFormat="1" ht="14.4" customHeight="1" x14ac:dyDescent="0.25">
      <c r="A86" s="254">
        <v>43891</v>
      </c>
      <c r="B86" s="524">
        <f t="shared" si="172"/>
        <v>1546</v>
      </c>
      <c r="C86" s="396">
        <f t="shared" si="172"/>
        <v>14149.72</v>
      </c>
      <c r="D86" s="347"/>
      <c r="E86" s="356">
        <f t="shared" si="173"/>
        <v>23</v>
      </c>
      <c r="F86" s="356">
        <f t="shared" si="173"/>
        <v>973.69</v>
      </c>
      <c r="G86" s="356">
        <f t="shared" si="173"/>
        <v>12</v>
      </c>
      <c r="H86" s="356">
        <f t="shared" si="173"/>
        <v>4207.87</v>
      </c>
      <c r="I86" s="356">
        <f t="shared" si="173"/>
        <v>2</v>
      </c>
      <c r="J86" s="356">
        <f t="shared" si="173"/>
        <v>4851.63</v>
      </c>
      <c r="K86" s="398">
        <f t="shared" si="174"/>
        <v>37</v>
      </c>
      <c r="L86" s="397">
        <f t="shared" si="175"/>
        <v>10033.189999999999</v>
      </c>
      <c r="M86" s="347"/>
      <c r="N86" s="396">
        <f t="shared" si="176"/>
        <v>0</v>
      </c>
      <c r="O86" s="396">
        <f t="shared" si="176"/>
        <v>0</v>
      </c>
      <c r="P86" s="347"/>
      <c r="Q86" s="396">
        <f t="shared" si="177"/>
        <v>0</v>
      </c>
      <c r="R86" s="396">
        <f t="shared" si="177"/>
        <v>0</v>
      </c>
      <c r="S86" s="347"/>
      <c r="T86" s="399">
        <f t="shared" si="178"/>
        <v>1583</v>
      </c>
      <c r="U86" s="399">
        <f t="shared" si="178"/>
        <v>24182.91</v>
      </c>
      <c r="V86" s="348"/>
      <c r="W86" s="455">
        <f t="shared" si="179"/>
        <v>1583</v>
      </c>
      <c r="X86" s="455">
        <f t="shared" si="179"/>
        <v>24182.91</v>
      </c>
      <c r="Y86" s="355"/>
      <c r="Z86" s="477">
        <f t="shared" si="180"/>
        <v>0</v>
      </c>
      <c r="AA86" s="477">
        <f t="shared" si="180"/>
        <v>0</v>
      </c>
      <c r="AB86" s="246"/>
      <c r="AC86" s="246"/>
    </row>
    <row r="87" spans="1:29" s="366" customFormat="1" ht="14.4" customHeight="1" x14ac:dyDescent="0.25">
      <c r="A87" s="254">
        <v>43922</v>
      </c>
      <c r="B87" s="524">
        <f t="shared" si="172"/>
        <v>1134</v>
      </c>
      <c r="C87" s="396">
        <f t="shared" si="172"/>
        <v>10513.51</v>
      </c>
      <c r="D87" s="347"/>
      <c r="E87" s="356">
        <f t="shared" si="173"/>
        <v>26</v>
      </c>
      <c r="F87" s="356">
        <f t="shared" si="173"/>
        <v>865.89</v>
      </c>
      <c r="G87" s="356">
        <f t="shared" si="173"/>
        <v>14</v>
      </c>
      <c r="H87" s="356">
        <f t="shared" si="173"/>
        <v>4958.93</v>
      </c>
      <c r="I87" s="356">
        <f t="shared" si="173"/>
        <v>1</v>
      </c>
      <c r="J87" s="356">
        <f t="shared" si="173"/>
        <v>2775</v>
      </c>
      <c r="K87" s="398">
        <f t="shared" si="174"/>
        <v>41</v>
      </c>
      <c r="L87" s="397">
        <f t="shared" si="175"/>
        <v>8599.82</v>
      </c>
      <c r="M87" s="347"/>
      <c r="N87" s="396">
        <f t="shared" si="176"/>
        <v>1</v>
      </c>
      <c r="O87" s="396">
        <f t="shared" si="176"/>
        <v>14397.75</v>
      </c>
      <c r="P87" s="347"/>
      <c r="Q87" s="396">
        <f t="shared" si="177"/>
        <v>0</v>
      </c>
      <c r="R87" s="396">
        <f t="shared" si="177"/>
        <v>0</v>
      </c>
      <c r="S87" s="347"/>
      <c r="T87" s="399">
        <f t="shared" si="178"/>
        <v>1176</v>
      </c>
      <c r="U87" s="399">
        <f t="shared" si="178"/>
        <v>33511.08</v>
      </c>
      <c r="V87" s="348"/>
      <c r="W87" s="455">
        <f t="shared" si="179"/>
        <v>1176</v>
      </c>
      <c r="X87" s="455">
        <f t="shared" si="179"/>
        <v>33511.08</v>
      </c>
      <c r="Y87" s="355"/>
      <c r="Z87" s="477">
        <f t="shared" si="180"/>
        <v>0</v>
      </c>
      <c r="AA87" s="477">
        <f t="shared" si="180"/>
        <v>0</v>
      </c>
      <c r="AB87" s="246"/>
      <c r="AC87" s="246"/>
    </row>
    <row r="88" spans="1:29" s="183" customFormat="1" ht="14.4" customHeight="1" x14ac:dyDescent="0.25">
      <c r="A88" s="254">
        <v>43952</v>
      </c>
      <c r="B88" s="524">
        <f t="shared" si="172"/>
        <v>748</v>
      </c>
      <c r="C88" s="396">
        <f t="shared" si="172"/>
        <v>6742.29</v>
      </c>
      <c r="D88" s="226"/>
      <c r="E88" s="233">
        <f t="shared" si="173"/>
        <v>9</v>
      </c>
      <c r="F88" s="233">
        <f t="shared" si="173"/>
        <v>347.89</v>
      </c>
      <c r="G88" s="233">
        <f t="shared" si="173"/>
        <v>5</v>
      </c>
      <c r="H88" s="233">
        <f t="shared" si="173"/>
        <v>2313.9899999999998</v>
      </c>
      <c r="I88" s="233">
        <f t="shared" si="173"/>
        <v>1</v>
      </c>
      <c r="J88" s="233">
        <f t="shared" si="173"/>
        <v>1321.6</v>
      </c>
      <c r="K88" s="398">
        <f t="shared" si="174"/>
        <v>15</v>
      </c>
      <c r="L88" s="397">
        <f t="shared" si="175"/>
        <v>3983.4799999999996</v>
      </c>
      <c r="M88" s="226"/>
      <c r="N88" s="396">
        <f t="shared" si="176"/>
        <v>4</v>
      </c>
      <c r="O88" s="396">
        <f t="shared" si="176"/>
        <v>22507.919999999998</v>
      </c>
      <c r="P88" s="226"/>
      <c r="Q88" s="396">
        <f t="shared" si="177"/>
        <v>0</v>
      </c>
      <c r="R88" s="396">
        <f t="shared" si="177"/>
        <v>0</v>
      </c>
      <c r="S88" s="226"/>
      <c r="T88" s="399">
        <f t="shared" si="178"/>
        <v>767</v>
      </c>
      <c r="U88" s="399">
        <f t="shared" si="178"/>
        <v>33233.69</v>
      </c>
      <c r="V88" s="227"/>
      <c r="W88" s="455">
        <f t="shared" si="179"/>
        <v>757</v>
      </c>
      <c r="X88" s="455">
        <f t="shared" si="179"/>
        <v>33157.1</v>
      </c>
      <c r="Y88" s="355"/>
      <c r="Z88" s="477">
        <f t="shared" si="180"/>
        <v>10</v>
      </c>
      <c r="AA88" s="477">
        <f t="shared" si="180"/>
        <v>76.590000000001055</v>
      </c>
      <c r="AB88" s="246"/>
      <c r="AC88" s="246"/>
    </row>
    <row r="89" spans="1:29" s="183" customFormat="1" ht="14.4" customHeight="1" x14ac:dyDescent="0.25">
      <c r="A89" s="254">
        <v>43983</v>
      </c>
      <c r="B89" s="524">
        <f t="shared" si="172"/>
        <v>937</v>
      </c>
      <c r="C89" s="396">
        <f t="shared" si="172"/>
        <v>8223.0300000000007</v>
      </c>
      <c r="D89" s="226"/>
      <c r="E89" s="233">
        <f t="shared" si="173"/>
        <v>22</v>
      </c>
      <c r="F89" s="233">
        <f t="shared" si="173"/>
        <v>673.69</v>
      </c>
      <c r="G89" s="233">
        <f t="shared" si="173"/>
        <v>12</v>
      </c>
      <c r="H89" s="233">
        <f t="shared" si="173"/>
        <v>4121.08</v>
      </c>
      <c r="I89" s="233">
        <f t="shared" si="173"/>
        <v>2</v>
      </c>
      <c r="J89" s="233">
        <f t="shared" si="173"/>
        <v>9164.39</v>
      </c>
      <c r="K89" s="398">
        <f t="shared" si="174"/>
        <v>36</v>
      </c>
      <c r="L89" s="397">
        <f t="shared" si="175"/>
        <v>13959.16</v>
      </c>
      <c r="M89" s="226"/>
      <c r="N89" s="396">
        <f t="shared" si="176"/>
        <v>0</v>
      </c>
      <c r="O89" s="396">
        <f t="shared" si="176"/>
        <v>0</v>
      </c>
      <c r="P89" s="226"/>
      <c r="Q89" s="396">
        <f t="shared" si="177"/>
        <v>0</v>
      </c>
      <c r="R89" s="396">
        <f t="shared" si="177"/>
        <v>0</v>
      </c>
      <c r="S89" s="226"/>
      <c r="T89" s="399">
        <f t="shared" si="178"/>
        <v>973</v>
      </c>
      <c r="U89" s="399">
        <f t="shared" si="178"/>
        <v>22182.190000000002</v>
      </c>
      <c r="V89" s="227"/>
      <c r="W89" s="455">
        <f t="shared" si="179"/>
        <v>967</v>
      </c>
      <c r="X89" s="455">
        <f t="shared" si="179"/>
        <v>22122.2</v>
      </c>
      <c r="Y89" s="355"/>
      <c r="Z89" s="477">
        <f t="shared" si="180"/>
        <v>6</v>
      </c>
      <c r="AA89" s="477">
        <f t="shared" si="180"/>
        <v>59.990000000001601</v>
      </c>
      <c r="AB89" s="246"/>
      <c r="AC89" s="246"/>
    </row>
    <row r="90" spans="1:29" s="366" customFormat="1" ht="14.4" customHeight="1" x14ac:dyDescent="0.25">
      <c r="A90" s="254">
        <v>44013</v>
      </c>
      <c r="B90" s="524">
        <f t="shared" si="172"/>
        <v>1020</v>
      </c>
      <c r="C90" s="396">
        <f t="shared" si="172"/>
        <v>9029.92</v>
      </c>
      <c r="D90" s="347"/>
      <c r="E90" s="356">
        <f t="shared" si="173"/>
        <v>13</v>
      </c>
      <c r="F90" s="356">
        <f t="shared" si="173"/>
        <v>433.23</v>
      </c>
      <c r="G90" s="356">
        <f t="shared" si="173"/>
        <v>19</v>
      </c>
      <c r="H90" s="356">
        <f t="shared" si="173"/>
        <v>6188.3899999999994</v>
      </c>
      <c r="I90" s="356">
        <f t="shared" si="173"/>
        <v>1</v>
      </c>
      <c r="J90" s="356">
        <f t="shared" si="173"/>
        <v>5494.5</v>
      </c>
      <c r="K90" s="398">
        <f t="shared" si="174"/>
        <v>33</v>
      </c>
      <c r="L90" s="397">
        <f t="shared" si="175"/>
        <v>12116.119999999999</v>
      </c>
      <c r="M90" s="347"/>
      <c r="N90" s="396">
        <f t="shared" si="176"/>
        <v>0</v>
      </c>
      <c r="O90" s="396">
        <f t="shared" si="176"/>
        <v>0</v>
      </c>
      <c r="P90" s="347"/>
      <c r="Q90" s="396">
        <f t="shared" si="177"/>
        <v>0</v>
      </c>
      <c r="R90" s="396">
        <f t="shared" si="177"/>
        <v>0</v>
      </c>
      <c r="S90" s="347"/>
      <c r="T90" s="399">
        <f t="shared" si="178"/>
        <v>1053</v>
      </c>
      <c r="U90" s="399">
        <f t="shared" si="178"/>
        <v>21146.039999999997</v>
      </c>
      <c r="V90" s="348"/>
      <c r="W90" s="455">
        <f t="shared" si="179"/>
        <v>1052</v>
      </c>
      <c r="X90" s="455">
        <f t="shared" si="179"/>
        <v>21149.829999999998</v>
      </c>
      <c r="Y90" s="355"/>
      <c r="Z90" s="477">
        <f t="shared" si="180"/>
        <v>1</v>
      </c>
      <c r="AA90" s="477">
        <f t="shared" si="180"/>
        <v>-3.7900000000008731</v>
      </c>
      <c r="AB90" s="246"/>
      <c r="AC90" s="246"/>
    </row>
    <row r="91" spans="1:29" s="366" customFormat="1" ht="14.4" customHeight="1" x14ac:dyDescent="0.25">
      <c r="A91" s="254">
        <v>44044</v>
      </c>
      <c r="B91" s="524">
        <f t="shared" si="172"/>
        <v>943</v>
      </c>
      <c r="C91" s="396">
        <f t="shared" si="172"/>
        <v>8210.01</v>
      </c>
      <c r="D91" s="347"/>
      <c r="E91" s="356">
        <f t="shared" si="173"/>
        <v>25</v>
      </c>
      <c r="F91" s="356">
        <f t="shared" si="173"/>
        <v>612.63</v>
      </c>
      <c r="G91" s="356">
        <f t="shared" si="173"/>
        <v>14</v>
      </c>
      <c r="H91" s="356">
        <f t="shared" si="173"/>
        <v>5482.72</v>
      </c>
      <c r="I91" s="356">
        <f t="shared" si="173"/>
        <v>1</v>
      </c>
      <c r="J91" s="356">
        <f t="shared" si="173"/>
        <v>1580</v>
      </c>
      <c r="K91" s="398">
        <f t="shared" si="174"/>
        <v>40</v>
      </c>
      <c r="L91" s="397">
        <f t="shared" si="175"/>
        <v>7675.35</v>
      </c>
      <c r="M91" s="347"/>
      <c r="N91" s="396">
        <f t="shared" si="176"/>
        <v>0</v>
      </c>
      <c r="O91" s="396">
        <f t="shared" si="176"/>
        <v>0</v>
      </c>
      <c r="P91" s="347"/>
      <c r="Q91" s="396">
        <f t="shared" si="177"/>
        <v>0</v>
      </c>
      <c r="R91" s="396">
        <f t="shared" si="177"/>
        <v>0</v>
      </c>
      <c r="S91" s="347"/>
      <c r="T91" s="399">
        <f t="shared" si="178"/>
        <v>983</v>
      </c>
      <c r="U91" s="399">
        <f t="shared" si="178"/>
        <v>15885.359999999999</v>
      </c>
      <c r="V91" s="348"/>
      <c r="W91" s="455">
        <f t="shared" si="179"/>
        <v>976</v>
      </c>
      <c r="X91" s="455">
        <f t="shared" si="179"/>
        <v>15801.87</v>
      </c>
      <c r="Y91" s="355"/>
      <c r="Z91" s="477">
        <f t="shared" si="180"/>
        <v>7</v>
      </c>
      <c r="AA91" s="477">
        <f t="shared" si="180"/>
        <v>83.489999999997963</v>
      </c>
      <c r="AB91" s="246"/>
      <c r="AC91" s="246"/>
    </row>
    <row r="92" spans="1:29" s="366" customFormat="1" ht="14.4" customHeight="1" x14ac:dyDescent="0.25">
      <c r="A92" s="254">
        <v>44075</v>
      </c>
      <c r="B92" s="524">
        <f t="shared" si="172"/>
        <v>965</v>
      </c>
      <c r="C92" s="396">
        <f t="shared" si="172"/>
        <v>8397.73</v>
      </c>
      <c r="D92" s="347"/>
      <c r="E92" s="356">
        <f t="shared" si="173"/>
        <v>22</v>
      </c>
      <c r="F92" s="356">
        <f t="shared" si="173"/>
        <v>870.17</v>
      </c>
      <c r="G92" s="356">
        <f t="shared" si="173"/>
        <v>13</v>
      </c>
      <c r="H92" s="356">
        <f t="shared" si="173"/>
        <v>5067.32</v>
      </c>
      <c r="I92" s="356">
        <f t="shared" si="173"/>
        <v>0</v>
      </c>
      <c r="J92" s="356">
        <f t="shared" si="173"/>
        <v>0</v>
      </c>
      <c r="K92" s="398">
        <f t="shared" si="174"/>
        <v>35</v>
      </c>
      <c r="L92" s="397">
        <f t="shared" si="175"/>
        <v>5937.49</v>
      </c>
      <c r="M92" s="347"/>
      <c r="N92" s="396">
        <f t="shared" si="176"/>
        <v>2</v>
      </c>
      <c r="O92" s="396">
        <f t="shared" si="176"/>
        <v>4888.92</v>
      </c>
      <c r="P92" s="347"/>
      <c r="Q92" s="396">
        <f t="shared" si="177"/>
        <v>0</v>
      </c>
      <c r="R92" s="396">
        <f t="shared" si="177"/>
        <v>0</v>
      </c>
      <c r="S92" s="347"/>
      <c r="T92" s="399">
        <f t="shared" si="178"/>
        <v>1002</v>
      </c>
      <c r="U92" s="399">
        <f t="shared" si="178"/>
        <v>19224.14</v>
      </c>
      <c r="V92" s="348"/>
      <c r="W92" s="455">
        <f t="shared" si="179"/>
        <v>986</v>
      </c>
      <c r="X92" s="455">
        <f t="shared" si="179"/>
        <v>19084.62</v>
      </c>
      <c r="Y92" s="355"/>
      <c r="Z92" s="477">
        <f t="shared" si="180"/>
        <v>16</v>
      </c>
      <c r="AA92" s="477">
        <f t="shared" si="180"/>
        <v>139.52000000000044</v>
      </c>
      <c r="AB92" s="246"/>
      <c r="AC92" s="246"/>
    </row>
    <row r="93" spans="1:29" s="366" customFormat="1" ht="14.4" customHeight="1" x14ac:dyDescent="0.25">
      <c r="A93" s="254">
        <v>44105</v>
      </c>
      <c r="B93" s="524">
        <f t="shared" si="172"/>
        <v>936</v>
      </c>
      <c r="C93" s="396">
        <f t="shared" si="172"/>
        <v>8191.37</v>
      </c>
      <c r="D93" s="347"/>
      <c r="E93" s="356">
        <f t="shared" si="173"/>
        <v>20</v>
      </c>
      <c r="F93" s="356">
        <f t="shared" si="173"/>
        <v>815.30000000000007</v>
      </c>
      <c r="G93" s="356">
        <f t="shared" si="173"/>
        <v>8</v>
      </c>
      <c r="H93" s="356">
        <f t="shared" si="173"/>
        <v>2684.11</v>
      </c>
      <c r="I93" s="356">
        <f t="shared" si="173"/>
        <v>3</v>
      </c>
      <c r="J93" s="356">
        <f t="shared" si="173"/>
        <v>4567.78</v>
      </c>
      <c r="K93" s="398">
        <f t="shared" ref="K93" si="181">SUM(E93+G93+I93)</f>
        <v>31</v>
      </c>
      <c r="L93" s="397">
        <f t="shared" ref="L93" si="182">SUM(F93+H93+J93)</f>
        <v>8067.1900000000005</v>
      </c>
      <c r="M93" s="347"/>
      <c r="N93" s="396">
        <f t="shared" si="176"/>
        <v>0</v>
      </c>
      <c r="O93" s="396">
        <f t="shared" si="176"/>
        <v>0</v>
      </c>
      <c r="P93" s="347"/>
      <c r="Q93" s="396">
        <f t="shared" si="177"/>
        <v>0</v>
      </c>
      <c r="R93" s="396">
        <f t="shared" si="177"/>
        <v>0</v>
      </c>
      <c r="S93" s="347"/>
      <c r="T93" s="399">
        <f t="shared" si="178"/>
        <v>967</v>
      </c>
      <c r="U93" s="399">
        <f t="shared" si="178"/>
        <v>16258.56</v>
      </c>
      <c r="V93" s="348"/>
      <c r="W93" s="455">
        <f t="shared" si="179"/>
        <v>957</v>
      </c>
      <c r="X93" s="455">
        <f t="shared" si="179"/>
        <v>16180.17</v>
      </c>
      <c r="Y93" s="355"/>
      <c r="Z93" s="477">
        <f t="shared" si="180"/>
        <v>10</v>
      </c>
      <c r="AA93" s="477">
        <f t="shared" si="180"/>
        <v>78.389999999999418</v>
      </c>
      <c r="AB93" s="246"/>
      <c r="AC93" s="246"/>
    </row>
    <row r="94" spans="1:29" s="366" customFormat="1" ht="14.4" customHeight="1" x14ac:dyDescent="0.25">
      <c r="A94" s="254">
        <v>44136</v>
      </c>
      <c r="B94" s="524">
        <f t="shared" si="172"/>
        <v>831</v>
      </c>
      <c r="C94" s="396">
        <f t="shared" si="172"/>
        <v>6972.52</v>
      </c>
      <c r="D94" s="347"/>
      <c r="E94" s="356">
        <f t="shared" si="173"/>
        <v>18</v>
      </c>
      <c r="F94" s="356">
        <f t="shared" si="173"/>
        <v>1048.43</v>
      </c>
      <c r="G94" s="356">
        <f t="shared" si="173"/>
        <v>26</v>
      </c>
      <c r="H94" s="356">
        <f t="shared" si="173"/>
        <v>7504.78</v>
      </c>
      <c r="I94" s="356">
        <f t="shared" si="173"/>
        <v>2</v>
      </c>
      <c r="J94" s="356">
        <f t="shared" si="173"/>
        <v>3717.15</v>
      </c>
      <c r="K94" s="398">
        <f t="shared" ref="K94" si="183">SUM(E94+G94+I94)</f>
        <v>46</v>
      </c>
      <c r="L94" s="397">
        <f t="shared" ref="L94" si="184">SUM(F94+H94+J94)</f>
        <v>12270.359999999999</v>
      </c>
      <c r="M94" s="347"/>
      <c r="N94" s="396">
        <f t="shared" si="176"/>
        <v>0</v>
      </c>
      <c r="O94" s="396">
        <f t="shared" si="176"/>
        <v>0</v>
      </c>
      <c r="P94" s="347"/>
      <c r="Q94" s="396">
        <f t="shared" si="177"/>
        <v>0</v>
      </c>
      <c r="R94" s="396">
        <f t="shared" si="177"/>
        <v>0</v>
      </c>
      <c r="S94" s="347"/>
      <c r="T94" s="399">
        <f t="shared" si="178"/>
        <v>877</v>
      </c>
      <c r="U94" s="399">
        <f t="shared" si="178"/>
        <v>19242.88</v>
      </c>
      <c r="V94" s="348"/>
      <c r="W94" s="455">
        <f t="shared" si="179"/>
        <v>867</v>
      </c>
      <c r="X94" s="455">
        <f t="shared" si="179"/>
        <v>19181.77</v>
      </c>
      <c r="Y94" s="355"/>
      <c r="Z94" s="477">
        <f t="shared" si="180"/>
        <v>10</v>
      </c>
      <c r="AA94" s="477">
        <f t="shared" si="180"/>
        <v>61.110000000000582</v>
      </c>
      <c r="AB94" s="246"/>
      <c r="AC94" s="246"/>
    </row>
    <row r="95" spans="1:29" s="366" customFormat="1" ht="14.4" customHeight="1" x14ac:dyDescent="0.25">
      <c r="A95" s="254">
        <v>44166</v>
      </c>
      <c r="B95" s="524">
        <f t="shared" si="172"/>
        <v>1587</v>
      </c>
      <c r="C95" s="396">
        <f t="shared" si="172"/>
        <v>13786.67</v>
      </c>
      <c r="D95" s="347"/>
      <c r="E95" s="356">
        <f t="shared" si="173"/>
        <v>34</v>
      </c>
      <c r="F95" s="356">
        <f t="shared" si="173"/>
        <v>576.54999999999995</v>
      </c>
      <c r="G95" s="356">
        <f t="shared" si="173"/>
        <v>28</v>
      </c>
      <c r="H95" s="356">
        <f t="shared" si="173"/>
        <v>12635.38</v>
      </c>
      <c r="I95" s="356">
        <f t="shared" si="173"/>
        <v>5</v>
      </c>
      <c r="J95" s="356">
        <f t="shared" si="173"/>
        <v>11206.87</v>
      </c>
      <c r="K95" s="398">
        <f t="shared" ref="K95" si="185">SUM(E95+G95+I95)</f>
        <v>67</v>
      </c>
      <c r="L95" s="397">
        <f t="shared" ref="L95" si="186">SUM(F95+H95+J95)</f>
        <v>24418.799999999999</v>
      </c>
      <c r="M95" s="347"/>
      <c r="N95" s="396">
        <f t="shared" si="176"/>
        <v>0</v>
      </c>
      <c r="O95" s="396">
        <f t="shared" si="176"/>
        <v>0</v>
      </c>
      <c r="P95" s="347"/>
      <c r="Q95" s="396">
        <f t="shared" si="177"/>
        <v>0</v>
      </c>
      <c r="R95" s="396">
        <f t="shared" si="177"/>
        <v>0</v>
      </c>
      <c r="S95" s="347"/>
      <c r="T95" s="399">
        <f t="shared" si="178"/>
        <v>1654</v>
      </c>
      <c r="U95" s="399">
        <f t="shared" si="178"/>
        <v>38205.47</v>
      </c>
      <c r="V95" s="348"/>
      <c r="W95" s="455">
        <f t="shared" si="179"/>
        <v>1622</v>
      </c>
      <c r="X95" s="455">
        <f t="shared" si="179"/>
        <v>37928.699999999997</v>
      </c>
      <c r="Y95" s="355"/>
      <c r="Z95" s="477">
        <f t="shared" si="180"/>
        <v>32</v>
      </c>
      <c r="AA95" s="477">
        <f t="shared" si="180"/>
        <v>276.77000000000294</v>
      </c>
      <c r="AB95" s="246"/>
      <c r="AC95" s="246"/>
    </row>
    <row r="96" spans="1:29" s="183" customFormat="1" ht="3.6" customHeight="1" thickBot="1" x14ac:dyDescent="0.3">
      <c r="A96" s="400"/>
      <c r="B96" s="407"/>
      <c r="C96" s="408"/>
      <c r="D96" s="79"/>
      <c r="E96" s="79"/>
      <c r="F96" s="79"/>
      <c r="G96" s="79"/>
      <c r="H96" s="79"/>
      <c r="I96" s="79"/>
      <c r="J96" s="79"/>
      <c r="K96" s="431"/>
      <c r="L96" s="431"/>
      <c r="M96" s="79"/>
      <c r="N96" s="431"/>
      <c r="O96" s="431"/>
      <c r="P96" s="79"/>
      <c r="Q96" s="431"/>
      <c r="R96" s="431"/>
      <c r="S96" s="79"/>
      <c r="T96" s="431"/>
      <c r="U96" s="431"/>
      <c r="V96" s="79"/>
      <c r="W96" s="86"/>
      <c r="X96" s="447"/>
      <c r="Y96" s="448"/>
      <c r="Z96" s="471"/>
      <c r="AA96" s="161"/>
      <c r="AB96" s="246"/>
      <c r="AC96" s="246"/>
    </row>
    <row r="97" spans="1:29" s="224" customFormat="1" ht="15" thickTop="1" thickBot="1" x14ac:dyDescent="0.3">
      <c r="A97" s="409" t="s">
        <v>339</v>
      </c>
      <c r="B97" s="525">
        <f>SUM(B84:B95)</f>
        <v>13812</v>
      </c>
      <c r="C97" s="486">
        <f>SUM(C84:C95)</f>
        <v>122854.42</v>
      </c>
      <c r="D97" s="88"/>
      <c r="E97" s="395">
        <f>SUM(E84:E95)</f>
        <v>278</v>
      </c>
      <c r="F97" s="395">
        <f t="shared" ref="F97:J97" si="187">SUM(F84:F95)</f>
        <v>8963.68</v>
      </c>
      <c r="G97" s="395">
        <f t="shared" si="187"/>
        <v>185</v>
      </c>
      <c r="H97" s="395">
        <f t="shared" si="187"/>
        <v>65760.33</v>
      </c>
      <c r="I97" s="395">
        <f t="shared" si="187"/>
        <v>22</v>
      </c>
      <c r="J97" s="395">
        <f t="shared" si="187"/>
        <v>56820.75</v>
      </c>
      <c r="K97" s="486">
        <f t="shared" ref="K97:L97" si="188">SUM(K84:K95)</f>
        <v>485</v>
      </c>
      <c r="L97" s="486">
        <f t="shared" si="188"/>
        <v>131544.76</v>
      </c>
      <c r="M97" s="88"/>
      <c r="N97" s="486">
        <f t="shared" ref="N97:O97" si="189">SUM(N84:N95)</f>
        <v>10</v>
      </c>
      <c r="O97" s="486">
        <f t="shared" si="189"/>
        <v>66584.34</v>
      </c>
      <c r="P97" s="88"/>
      <c r="Q97" s="486">
        <f t="shared" ref="Q97:R97" si="190">SUM(Q84:Q95)</f>
        <v>0</v>
      </c>
      <c r="R97" s="486">
        <f t="shared" si="190"/>
        <v>0</v>
      </c>
      <c r="S97" s="88"/>
      <c r="T97" s="486">
        <f t="shared" ref="T97:U97" si="191">SUM(T84:T95)</f>
        <v>14307</v>
      </c>
      <c r="U97" s="486">
        <f t="shared" si="191"/>
        <v>320983.52</v>
      </c>
      <c r="V97" s="115"/>
      <c r="W97" s="456">
        <f>SUM(W84:W95)</f>
        <v>14214</v>
      </c>
      <c r="X97" s="456">
        <f>SUM(X84:X95)</f>
        <v>320206.42000000004</v>
      </c>
      <c r="Y97" s="116"/>
      <c r="Z97" s="478">
        <f>SUM(Z84:Z95)</f>
        <v>93</v>
      </c>
      <c r="AA97" s="478">
        <f>SUM(AA84:AA95)</f>
        <v>777.10000000000196</v>
      </c>
      <c r="AB97" s="5"/>
    </row>
    <row r="98" spans="1:29" s="343" customFormat="1" ht="9.6" customHeight="1" thickTop="1" x14ac:dyDescent="0.25">
      <c r="A98" s="114"/>
      <c r="B98" s="99"/>
      <c r="C98" s="222"/>
      <c r="D98" s="104"/>
      <c r="E98" s="106"/>
      <c r="F98" s="222"/>
      <c r="G98" s="106"/>
      <c r="H98" s="222"/>
      <c r="I98" s="106"/>
      <c r="J98" s="222"/>
      <c r="K98" s="106"/>
      <c r="L98" s="101"/>
      <c r="M98" s="104"/>
      <c r="N98" s="106"/>
      <c r="O98" s="222"/>
      <c r="P98" s="104"/>
      <c r="Q98" s="106"/>
      <c r="R98" s="222"/>
      <c r="S98" s="104"/>
      <c r="T98" s="99"/>
      <c r="U98" s="101"/>
      <c r="V98" s="96"/>
      <c r="W98" s="112"/>
      <c r="X98" s="102"/>
      <c r="Y98" s="355"/>
      <c r="Z98" s="466"/>
      <c r="AA98" s="467"/>
    </row>
    <row r="99" spans="1:29" s="366" customFormat="1" ht="14.4" customHeight="1" x14ac:dyDescent="0.25">
      <c r="A99" s="394">
        <v>44197</v>
      </c>
      <c r="B99" s="524">
        <f t="shared" ref="B99:C103" si="192">SUM(B36+B71)</f>
        <v>1129</v>
      </c>
      <c r="C99" s="396">
        <f t="shared" si="192"/>
        <v>10018.450000000001</v>
      </c>
      <c r="D99" s="347"/>
      <c r="E99" s="356">
        <f t="shared" ref="E99:J103" si="193">SUM(E36+E71)</f>
        <v>10</v>
      </c>
      <c r="F99" s="356">
        <f t="shared" si="193"/>
        <v>307.08999999999997</v>
      </c>
      <c r="G99" s="356">
        <f t="shared" si="193"/>
        <v>14</v>
      </c>
      <c r="H99" s="356">
        <f t="shared" si="193"/>
        <v>3716.9300000000003</v>
      </c>
      <c r="I99" s="356">
        <f t="shared" si="193"/>
        <v>1</v>
      </c>
      <c r="J99" s="356">
        <f t="shared" si="193"/>
        <v>1650.02</v>
      </c>
      <c r="K99" s="398">
        <f t="shared" ref="K99" si="194">SUM(E99+G99+I99)</f>
        <v>25</v>
      </c>
      <c r="L99" s="397">
        <f t="shared" ref="L99" si="195">SUM(F99+H99+J99)</f>
        <v>5674.0400000000009</v>
      </c>
      <c r="M99" s="347"/>
      <c r="N99" s="396">
        <f t="shared" ref="N99:O103" si="196">SUM(N36+N71)</f>
        <v>0</v>
      </c>
      <c r="O99" s="396">
        <f t="shared" si="196"/>
        <v>0</v>
      </c>
      <c r="P99" s="347"/>
      <c r="Q99" s="396">
        <f t="shared" ref="Q99:R103" si="197">SUM(Q36+Q71)</f>
        <v>3</v>
      </c>
      <c r="R99" s="396">
        <f t="shared" si="197"/>
        <v>7743.87</v>
      </c>
      <c r="S99" s="347"/>
      <c r="T99" s="399">
        <f t="shared" ref="T99:U103" si="198">SUM(T36+T71)</f>
        <v>1157</v>
      </c>
      <c r="U99" s="399">
        <f t="shared" si="198"/>
        <v>23436.36</v>
      </c>
      <c r="V99" s="348"/>
      <c r="W99" s="455">
        <f t="shared" ref="W99:X103" si="199">W36+W71</f>
        <v>1117</v>
      </c>
      <c r="X99" s="455">
        <f t="shared" si="199"/>
        <v>22934.87</v>
      </c>
      <c r="Y99" s="355"/>
      <c r="Z99" s="477">
        <f t="shared" ref="Z99:AA103" si="200">SUM(Z36+Z71)</f>
        <v>40</v>
      </c>
      <c r="AA99" s="477">
        <f t="shared" si="200"/>
        <v>501.4900000000016</v>
      </c>
      <c r="AB99" s="246"/>
      <c r="AC99" s="246"/>
    </row>
    <row r="100" spans="1:29" s="366" customFormat="1" ht="14.4" customHeight="1" x14ac:dyDescent="0.25">
      <c r="A100" s="394">
        <v>44228</v>
      </c>
      <c r="B100" s="524">
        <f t="shared" si="192"/>
        <v>977</v>
      </c>
      <c r="C100" s="396">
        <f t="shared" si="192"/>
        <v>8748.3700000000008</v>
      </c>
      <c r="D100" s="347"/>
      <c r="E100" s="356">
        <f t="shared" si="193"/>
        <v>18</v>
      </c>
      <c r="F100" s="356">
        <f t="shared" si="193"/>
        <v>571.79</v>
      </c>
      <c r="G100" s="356">
        <f t="shared" si="193"/>
        <v>8</v>
      </c>
      <c r="H100" s="356">
        <f t="shared" si="193"/>
        <v>2522.4699999999998</v>
      </c>
      <c r="I100" s="356">
        <f t="shared" si="193"/>
        <v>1</v>
      </c>
      <c r="J100" s="356">
        <f t="shared" si="193"/>
        <v>1944</v>
      </c>
      <c r="K100" s="398">
        <f t="shared" ref="K100" si="201">SUM(E100+G100+I100)</f>
        <v>27</v>
      </c>
      <c r="L100" s="397">
        <f t="shared" ref="L100" si="202">SUM(F100+H100+J100)</f>
        <v>5038.26</v>
      </c>
      <c r="M100" s="347"/>
      <c r="N100" s="396">
        <f t="shared" si="196"/>
        <v>0</v>
      </c>
      <c r="O100" s="396">
        <f t="shared" si="196"/>
        <v>0</v>
      </c>
      <c r="P100" s="347"/>
      <c r="Q100" s="396">
        <f t="shared" si="197"/>
        <v>1</v>
      </c>
      <c r="R100" s="396">
        <f t="shared" si="197"/>
        <v>1339.74</v>
      </c>
      <c r="S100" s="347"/>
      <c r="T100" s="399">
        <f t="shared" si="198"/>
        <v>1005</v>
      </c>
      <c r="U100" s="399">
        <f t="shared" si="198"/>
        <v>15126.37</v>
      </c>
      <c r="V100" s="348"/>
      <c r="W100" s="455">
        <f t="shared" si="199"/>
        <v>970</v>
      </c>
      <c r="X100" s="455">
        <f t="shared" si="199"/>
        <v>14654.58</v>
      </c>
      <c r="Y100" s="355"/>
      <c r="Z100" s="477">
        <f t="shared" si="200"/>
        <v>35</v>
      </c>
      <c r="AA100" s="477">
        <f t="shared" si="200"/>
        <v>471.79000000000087</v>
      </c>
      <c r="AB100" s="246"/>
      <c r="AC100" s="246"/>
    </row>
    <row r="101" spans="1:29" s="366" customFormat="1" ht="14.4" customHeight="1" x14ac:dyDescent="0.25">
      <c r="A101" s="394">
        <v>44256</v>
      </c>
      <c r="B101" s="524">
        <f t="shared" si="192"/>
        <v>1269</v>
      </c>
      <c r="C101" s="396">
        <f t="shared" si="192"/>
        <v>11175.22</v>
      </c>
      <c r="D101" s="347"/>
      <c r="E101" s="356">
        <f t="shared" si="193"/>
        <v>14</v>
      </c>
      <c r="F101" s="356">
        <f t="shared" si="193"/>
        <v>728.51</v>
      </c>
      <c r="G101" s="356">
        <f t="shared" si="193"/>
        <v>20</v>
      </c>
      <c r="H101" s="356">
        <f t="shared" si="193"/>
        <v>3539.31</v>
      </c>
      <c r="I101" s="356">
        <f t="shared" si="193"/>
        <v>2</v>
      </c>
      <c r="J101" s="356">
        <f t="shared" si="193"/>
        <v>2231.4899999999998</v>
      </c>
      <c r="K101" s="398">
        <f t="shared" ref="K101" si="203">SUM(E101+G101+I101)</f>
        <v>36</v>
      </c>
      <c r="L101" s="397">
        <f t="shared" ref="L101" si="204">SUM(F101+H101+J101)</f>
        <v>6499.3099999999995</v>
      </c>
      <c r="M101" s="347"/>
      <c r="N101" s="396">
        <f t="shared" si="196"/>
        <v>0</v>
      </c>
      <c r="O101" s="396">
        <f t="shared" si="196"/>
        <v>0</v>
      </c>
      <c r="P101" s="347"/>
      <c r="Q101" s="396">
        <f t="shared" si="197"/>
        <v>0</v>
      </c>
      <c r="R101" s="396">
        <f t="shared" si="197"/>
        <v>0</v>
      </c>
      <c r="S101" s="347"/>
      <c r="T101" s="399">
        <f t="shared" si="198"/>
        <v>1305</v>
      </c>
      <c r="U101" s="399">
        <f t="shared" si="198"/>
        <v>17674.53</v>
      </c>
      <c r="V101" s="348"/>
      <c r="W101" s="455">
        <f t="shared" si="199"/>
        <v>1116</v>
      </c>
      <c r="X101" s="455">
        <f t="shared" si="199"/>
        <v>13163.650000000001</v>
      </c>
      <c r="Y101" s="355"/>
      <c r="Z101" s="477">
        <f t="shared" si="200"/>
        <v>189</v>
      </c>
      <c r="AA101" s="477">
        <f t="shared" si="200"/>
        <v>4510.8799999999974</v>
      </c>
      <c r="AB101" s="246"/>
      <c r="AC101" s="246"/>
    </row>
    <row r="102" spans="1:29" s="366" customFormat="1" ht="14.4" customHeight="1" x14ac:dyDescent="0.25">
      <c r="A102" s="394">
        <v>44287</v>
      </c>
      <c r="B102" s="524">
        <f t="shared" si="192"/>
        <v>1177</v>
      </c>
      <c r="C102" s="396">
        <f t="shared" si="192"/>
        <v>10226.41</v>
      </c>
      <c r="D102" s="347"/>
      <c r="E102" s="356">
        <f t="shared" si="193"/>
        <v>18</v>
      </c>
      <c r="F102" s="356">
        <f t="shared" si="193"/>
        <v>866.17</v>
      </c>
      <c r="G102" s="356">
        <f t="shared" si="193"/>
        <v>11</v>
      </c>
      <c r="H102" s="356">
        <f t="shared" si="193"/>
        <v>3228.19</v>
      </c>
      <c r="I102" s="356">
        <f t="shared" si="193"/>
        <v>0</v>
      </c>
      <c r="J102" s="356">
        <f t="shared" si="193"/>
        <v>0</v>
      </c>
      <c r="K102" s="398">
        <f t="shared" ref="K102" si="205">SUM(E102+G102+I102)</f>
        <v>29</v>
      </c>
      <c r="L102" s="397">
        <f t="shared" ref="L102" si="206">SUM(F102+H102+J102)</f>
        <v>4094.36</v>
      </c>
      <c r="M102" s="347"/>
      <c r="N102" s="396">
        <f t="shared" si="196"/>
        <v>0</v>
      </c>
      <c r="O102" s="396">
        <f t="shared" si="196"/>
        <v>0</v>
      </c>
      <c r="P102" s="347"/>
      <c r="Q102" s="396">
        <f t="shared" si="197"/>
        <v>1</v>
      </c>
      <c r="R102" s="396">
        <f t="shared" si="197"/>
        <v>945.68</v>
      </c>
      <c r="S102" s="347"/>
      <c r="T102" s="399">
        <f t="shared" si="198"/>
        <v>1207</v>
      </c>
      <c r="U102" s="399">
        <f t="shared" si="198"/>
        <v>15266.45</v>
      </c>
      <c r="V102" s="348"/>
      <c r="W102" s="455">
        <f t="shared" si="199"/>
        <v>760</v>
      </c>
      <c r="X102" s="455">
        <f t="shared" si="199"/>
        <v>14383.83</v>
      </c>
      <c r="Y102" s="355"/>
      <c r="Z102" s="477">
        <f t="shared" si="200"/>
        <v>447</v>
      </c>
      <c r="AA102" s="477">
        <f t="shared" si="200"/>
        <v>882.6200000000016</v>
      </c>
      <c r="AB102" s="246"/>
      <c r="AC102" s="246"/>
    </row>
    <row r="103" spans="1:29" s="366" customFormat="1" ht="14.4" customHeight="1" x14ac:dyDescent="0.25">
      <c r="A103" s="394">
        <v>44317</v>
      </c>
      <c r="B103" s="524">
        <f t="shared" si="192"/>
        <v>780</v>
      </c>
      <c r="C103" s="396">
        <f t="shared" si="192"/>
        <v>7041.09</v>
      </c>
      <c r="D103" s="347"/>
      <c r="E103" s="356">
        <f t="shared" si="193"/>
        <v>8</v>
      </c>
      <c r="F103" s="356">
        <f t="shared" si="193"/>
        <v>302.39999999999998</v>
      </c>
      <c r="G103" s="356">
        <f t="shared" si="193"/>
        <v>7</v>
      </c>
      <c r="H103" s="356">
        <f t="shared" si="193"/>
        <v>3155.3</v>
      </c>
      <c r="I103" s="356">
        <f t="shared" si="193"/>
        <v>3</v>
      </c>
      <c r="J103" s="356">
        <f t="shared" si="193"/>
        <v>9414.01</v>
      </c>
      <c r="K103" s="398">
        <f t="shared" ref="K103" si="207">SUM(E103+G103+I103)</f>
        <v>18</v>
      </c>
      <c r="L103" s="397">
        <f t="shared" ref="L103" si="208">SUM(F103+H103+J103)</f>
        <v>12871.710000000001</v>
      </c>
      <c r="M103" s="347"/>
      <c r="N103" s="396">
        <f t="shared" si="196"/>
        <v>0</v>
      </c>
      <c r="O103" s="396">
        <f t="shared" si="196"/>
        <v>0</v>
      </c>
      <c r="P103" s="347"/>
      <c r="Q103" s="396">
        <f t="shared" si="197"/>
        <v>1</v>
      </c>
      <c r="R103" s="396">
        <f t="shared" si="197"/>
        <v>3146.02</v>
      </c>
      <c r="S103" s="347"/>
      <c r="T103" s="399">
        <f t="shared" si="198"/>
        <v>799</v>
      </c>
      <c r="U103" s="399">
        <f t="shared" si="198"/>
        <v>23058.820000000003</v>
      </c>
      <c r="V103" s="348"/>
      <c r="W103" s="455">
        <f t="shared" si="199"/>
        <v>0</v>
      </c>
      <c r="X103" s="455">
        <f t="shared" si="199"/>
        <v>0</v>
      </c>
      <c r="Y103" s="355"/>
      <c r="Z103" s="477">
        <f t="shared" si="200"/>
        <v>799</v>
      </c>
      <c r="AA103" s="477">
        <f t="shared" si="200"/>
        <v>23058.820000000003</v>
      </c>
      <c r="AB103" s="246"/>
      <c r="AC103" s="246"/>
    </row>
    <row r="104" spans="1:29" s="366" customFormat="1" ht="3.6" customHeight="1" thickBot="1" x14ac:dyDescent="0.3">
      <c r="A104" s="400"/>
      <c r="B104" s="407"/>
      <c r="C104" s="408"/>
      <c r="D104" s="346"/>
      <c r="E104" s="346"/>
      <c r="F104" s="346"/>
      <c r="G104" s="346"/>
      <c r="H104" s="346"/>
      <c r="I104" s="346"/>
      <c r="J104" s="346"/>
      <c r="K104" s="408"/>
      <c r="L104" s="408"/>
      <c r="M104" s="346"/>
      <c r="N104" s="408"/>
      <c r="O104" s="408"/>
      <c r="P104" s="346"/>
      <c r="Q104" s="408"/>
      <c r="R104" s="408"/>
      <c r="S104" s="346"/>
      <c r="T104" s="408"/>
      <c r="U104" s="408"/>
      <c r="V104" s="346"/>
      <c r="W104" s="487"/>
      <c r="X104" s="488"/>
      <c r="Y104" s="448"/>
      <c r="Z104" s="489"/>
      <c r="AA104" s="490"/>
      <c r="AB104" s="246"/>
      <c r="AC104" s="246"/>
    </row>
    <row r="105" spans="1:29" s="342" customFormat="1" ht="15" thickTop="1" thickBot="1" x14ac:dyDescent="0.3">
      <c r="A105" s="409" t="s">
        <v>378</v>
      </c>
      <c r="B105" s="533">
        <f>SUM(B99:B103)</f>
        <v>5332</v>
      </c>
      <c r="C105" s="533">
        <f>SUM(C99:C103)</f>
        <v>47209.539999999994</v>
      </c>
      <c r="D105" s="88"/>
      <c r="E105" s="395">
        <f>SUM(E99:E103)</f>
        <v>68</v>
      </c>
      <c r="F105" s="395">
        <f t="shared" ref="F105:J105" si="209">SUM(F99:F103)</f>
        <v>2775.96</v>
      </c>
      <c r="G105" s="395">
        <f t="shared" si="209"/>
        <v>60</v>
      </c>
      <c r="H105" s="395">
        <f t="shared" si="209"/>
        <v>16162.2</v>
      </c>
      <c r="I105" s="395">
        <f t="shared" si="209"/>
        <v>7</v>
      </c>
      <c r="J105" s="395">
        <f t="shared" si="209"/>
        <v>15239.52</v>
      </c>
      <c r="K105" s="533">
        <f t="shared" ref="K105:L105" si="210">SUM(K99:K103)</f>
        <v>135</v>
      </c>
      <c r="L105" s="533">
        <f t="shared" si="210"/>
        <v>34177.68</v>
      </c>
      <c r="M105" s="88"/>
      <c r="N105" s="533">
        <f t="shared" ref="N105:O105" si="211">SUM(N99:N103)</f>
        <v>0</v>
      </c>
      <c r="O105" s="533">
        <f t="shared" si="211"/>
        <v>0</v>
      </c>
      <c r="P105" s="88"/>
      <c r="Q105" s="533">
        <f t="shared" ref="Q105:R105" si="212">SUM(Q99:Q103)</f>
        <v>6</v>
      </c>
      <c r="R105" s="533">
        <f t="shared" si="212"/>
        <v>13175.310000000001</v>
      </c>
      <c r="S105" s="88"/>
      <c r="T105" s="533">
        <f t="shared" ref="T105:U105" si="213">SUM(T99:T103)</f>
        <v>5473</v>
      </c>
      <c r="U105" s="533">
        <f t="shared" si="213"/>
        <v>94562.530000000013</v>
      </c>
      <c r="V105" s="115"/>
      <c r="W105" s="517">
        <f>SUM(W99:W103)</f>
        <v>3963</v>
      </c>
      <c r="X105" s="517">
        <f>SUM(X99:X103)</f>
        <v>65136.93</v>
      </c>
      <c r="Y105" s="116"/>
      <c r="Z105" s="533">
        <f t="shared" ref="Z105:AA105" si="214">SUM(Z99:Z103)</f>
        <v>1510</v>
      </c>
      <c r="AA105" s="533">
        <f t="shared" si="214"/>
        <v>29425.600000000006</v>
      </c>
      <c r="AB105" s="343"/>
    </row>
    <row r="106" spans="1:29" s="366" customFormat="1" ht="6.6" customHeight="1" thickTop="1" thickBot="1" x14ac:dyDescent="0.3">
      <c r="A106" s="432"/>
      <c r="B106" s="247"/>
      <c r="C106" s="346"/>
      <c r="D106" s="346"/>
      <c r="E106" s="346"/>
      <c r="F106" s="346"/>
      <c r="G106" s="346"/>
      <c r="H106" s="346"/>
      <c r="I106" s="346"/>
      <c r="J106" s="346"/>
      <c r="K106" s="346"/>
      <c r="L106" s="346"/>
      <c r="M106" s="346"/>
      <c r="N106" s="346"/>
      <c r="O106" s="346"/>
      <c r="P106" s="346"/>
      <c r="Q106" s="346"/>
      <c r="R106" s="346"/>
      <c r="S106" s="346"/>
      <c r="T106" s="346"/>
      <c r="U106" s="346"/>
      <c r="V106" s="346"/>
      <c r="W106" s="86"/>
      <c r="X106" s="447"/>
      <c r="Y106" s="448"/>
      <c r="Z106" s="471"/>
      <c r="AA106" s="161"/>
      <c r="AB106" s="246"/>
      <c r="AC106" s="246"/>
    </row>
    <row r="107" spans="1:29" ht="28.2" thickBot="1" x14ac:dyDescent="0.3">
      <c r="A107" s="433" t="s">
        <v>369</v>
      </c>
      <c r="B107" s="526">
        <f>SUM(B82+B97+B105)</f>
        <v>134865</v>
      </c>
      <c r="C107" s="434">
        <f>SUM(C82+C97+C105)</f>
        <v>1134878.1159999999</v>
      </c>
      <c r="D107" s="88"/>
      <c r="E107" s="434">
        <f t="shared" ref="E107:L107" si="215">SUM(E82+E97+E105)</f>
        <v>4607</v>
      </c>
      <c r="F107" s="434">
        <f t="shared" si="215"/>
        <v>148198.21599999999</v>
      </c>
      <c r="G107" s="434">
        <f t="shared" si="215"/>
        <v>2622</v>
      </c>
      <c r="H107" s="434">
        <f t="shared" si="215"/>
        <v>847814.22799999989</v>
      </c>
      <c r="I107" s="434">
        <f t="shared" si="215"/>
        <v>299</v>
      </c>
      <c r="J107" s="434">
        <f t="shared" si="215"/>
        <v>732520.58400000003</v>
      </c>
      <c r="K107" s="434">
        <f t="shared" si="215"/>
        <v>7528</v>
      </c>
      <c r="L107" s="434">
        <f t="shared" si="215"/>
        <v>1728533.0279999997</v>
      </c>
      <c r="M107" s="88"/>
      <c r="N107" s="434">
        <f t="shared" ref="N107:O107" si="216">SUM(N82+N97+N105)</f>
        <v>184</v>
      </c>
      <c r="O107" s="434">
        <f t="shared" si="216"/>
        <v>735994.125</v>
      </c>
      <c r="P107" s="88"/>
      <c r="Q107" s="434">
        <f t="shared" ref="Q107:R107" si="217">SUM(Q82+Q97+Q105)</f>
        <v>6</v>
      </c>
      <c r="R107" s="434">
        <f t="shared" si="217"/>
        <v>13175.310000000001</v>
      </c>
      <c r="S107" s="88"/>
      <c r="T107" s="434">
        <f t="shared" ref="T107:U107" si="218">SUM(T82+T97+T105)</f>
        <v>142583</v>
      </c>
      <c r="U107" s="434">
        <f t="shared" si="218"/>
        <v>3612580.5790000004</v>
      </c>
      <c r="V107" s="115"/>
      <c r="W107" s="434">
        <f t="shared" ref="W107:X107" si="219">SUM(W82+W97+W105)</f>
        <v>140986</v>
      </c>
      <c r="X107" s="434">
        <f t="shared" si="219"/>
        <v>3582415.4860000005</v>
      </c>
      <c r="Y107" s="116"/>
      <c r="Z107" s="434">
        <f t="shared" ref="Z107" si="220">SUM(Z82+Z97+Z105)</f>
        <v>1597</v>
      </c>
      <c r="AA107" s="434">
        <v>30166</v>
      </c>
    </row>
    <row r="108" spans="1:29" x14ac:dyDescent="0.25">
      <c r="B108" s="1"/>
    </row>
    <row r="109" spans="1:29" x14ac:dyDescent="0.25">
      <c r="A109" s="385"/>
      <c r="B109" s="588"/>
      <c r="C109" s="588"/>
      <c r="D109" s="588"/>
      <c r="E109" s="588"/>
      <c r="F109" s="588"/>
      <c r="G109" s="588"/>
      <c r="H109" s="588"/>
      <c r="I109" s="588"/>
      <c r="J109" s="588"/>
      <c r="K109" s="588"/>
      <c r="L109" s="588"/>
      <c r="N109" s="117"/>
      <c r="O109" s="342"/>
      <c r="P109" s="343"/>
    </row>
    <row r="110" spans="1:29" x14ac:dyDescent="0.25">
      <c r="B110" s="588"/>
      <c r="C110" s="588"/>
      <c r="D110" s="588"/>
      <c r="E110" s="588"/>
      <c r="F110" s="588"/>
      <c r="G110" s="588"/>
      <c r="H110" s="588"/>
      <c r="I110" s="588"/>
      <c r="J110" s="588"/>
      <c r="K110" s="588"/>
      <c r="L110" s="588"/>
    </row>
    <row r="111" spans="1:29" ht="6" customHeight="1" x14ac:dyDescent="0.25">
      <c r="B111" s="588"/>
      <c r="C111" s="588"/>
      <c r="D111" s="588"/>
      <c r="E111" s="588"/>
      <c r="F111" s="588"/>
      <c r="G111" s="588"/>
      <c r="H111" s="588"/>
      <c r="I111" s="588"/>
      <c r="J111" s="588"/>
      <c r="K111" s="588"/>
      <c r="L111" s="588"/>
    </row>
    <row r="112" spans="1:29" x14ac:dyDescent="0.25">
      <c r="B112" s="529"/>
      <c r="C112" s="530"/>
      <c r="D112" s="343"/>
      <c r="E112" s="343"/>
      <c r="F112" s="343"/>
      <c r="G112" s="343"/>
      <c r="H112" s="343"/>
      <c r="I112" s="343"/>
      <c r="J112" s="343"/>
      <c r="K112" s="343"/>
      <c r="L112" s="343"/>
    </row>
    <row r="113" spans="2:12" x14ac:dyDescent="0.25">
      <c r="B113" s="529"/>
      <c r="C113" s="530"/>
      <c r="D113" s="343"/>
      <c r="E113" s="343"/>
      <c r="F113" s="343"/>
      <c r="G113" s="343"/>
      <c r="H113" s="343"/>
      <c r="I113" s="343"/>
      <c r="J113" s="343"/>
      <c r="K113" s="343"/>
      <c r="L113" s="343"/>
    </row>
    <row r="114" spans="2:12" x14ac:dyDescent="0.25">
      <c r="B114" s="529"/>
      <c r="C114" s="530"/>
      <c r="D114" s="343"/>
      <c r="E114" s="343"/>
      <c r="F114" s="343"/>
      <c r="G114" s="343"/>
      <c r="H114" s="343"/>
      <c r="I114" s="343"/>
      <c r="J114" s="343"/>
      <c r="K114" s="343"/>
      <c r="L114" s="343"/>
    </row>
    <row r="115" spans="2:12" x14ac:dyDescent="0.25">
      <c r="B115" s="529"/>
      <c r="C115" s="530"/>
      <c r="D115" s="343"/>
      <c r="E115" s="343"/>
      <c r="F115" s="343"/>
      <c r="G115" s="343"/>
      <c r="H115" s="343"/>
      <c r="I115" s="343"/>
      <c r="J115" s="343"/>
      <c r="K115" s="343"/>
      <c r="L115" s="343"/>
    </row>
    <row r="116" spans="2:12" x14ac:dyDescent="0.25">
      <c r="B116" s="529"/>
      <c r="C116" s="530"/>
      <c r="D116" s="343"/>
      <c r="E116" s="343"/>
      <c r="F116" s="343"/>
      <c r="G116" s="343"/>
      <c r="H116" s="343"/>
      <c r="I116" s="343"/>
      <c r="J116" s="343"/>
      <c r="K116" s="343"/>
      <c r="L116" s="343"/>
    </row>
    <row r="117" spans="2:12" x14ac:dyDescent="0.25">
      <c r="B117" s="529"/>
      <c r="C117" s="530"/>
      <c r="D117" s="343"/>
      <c r="E117" s="343"/>
      <c r="F117" s="343"/>
      <c r="G117" s="343"/>
      <c r="H117" s="343"/>
      <c r="I117" s="343"/>
      <c r="J117" s="343"/>
      <c r="K117" s="343"/>
      <c r="L117" s="343"/>
    </row>
    <row r="118" spans="2:12" x14ac:dyDescent="0.25">
      <c r="B118" s="529"/>
      <c r="C118" s="530"/>
      <c r="D118" s="343"/>
      <c r="E118" s="343"/>
      <c r="F118" s="343"/>
      <c r="G118" s="343"/>
      <c r="H118" s="343"/>
      <c r="I118" s="343"/>
      <c r="J118" s="343"/>
      <c r="K118" s="343"/>
      <c r="L118" s="343"/>
    </row>
  </sheetData>
  <mergeCells count="17">
    <mergeCell ref="P1:S1"/>
    <mergeCell ref="A1:N1"/>
    <mergeCell ref="B109:L111"/>
    <mergeCell ref="Z3:AA4"/>
    <mergeCell ref="W3:X4"/>
    <mergeCell ref="I4:J4"/>
    <mergeCell ref="K4:L4"/>
    <mergeCell ref="B3:C4"/>
    <mergeCell ref="E3:F3"/>
    <mergeCell ref="G3:H3"/>
    <mergeCell ref="I3:J3"/>
    <mergeCell ref="K3:L3"/>
    <mergeCell ref="Q3:R4"/>
    <mergeCell ref="N3:O4"/>
    <mergeCell ref="T3:U4"/>
    <mergeCell ref="E4:F4"/>
    <mergeCell ref="G4:H4"/>
  </mergeCells>
  <printOptions horizontalCentered="1"/>
  <pageMargins left="0.25" right="0.25" top="0.75" bottom="0.75" header="0.3" footer="0.3"/>
  <pageSetup scale="42" orientation="landscape" r:id="rId1"/>
  <ignoredErrors>
    <ignoredError sqref="B9:M9 N9:O9" formulaRange="1"/>
    <ignoredError sqref="E87:J87 N87:O8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68"/>
  <sheetViews>
    <sheetView showGridLines="0" zoomScale="75" zoomScaleNormal="75" workbookViewId="0">
      <selection sqref="A1:C1"/>
    </sheetView>
  </sheetViews>
  <sheetFormatPr defaultColWidth="10.33203125" defaultRowHeight="13.8" x14ac:dyDescent="0.25"/>
  <cols>
    <col min="1" max="1" width="23.109375" style="45" bestFit="1" customWidth="1"/>
    <col min="2" max="2" width="22.77734375" style="45" customWidth="1"/>
    <col min="3" max="3" width="19" style="46" customWidth="1"/>
    <col min="4" max="4" width="19" style="45" customWidth="1"/>
    <col min="5" max="5" width="0.88671875" style="45" customWidth="1"/>
    <col min="6" max="6" width="17.5546875" style="45" customWidth="1"/>
    <col min="7" max="7" width="17.88671875" style="45" customWidth="1"/>
    <col min="8" max="8" width="11.109375" style="45" customWidth="1"/>
    <col min="9" max="9" width="0.88671875" style="240" customWidth="1"/>
    <col min="10" max="10" width="17.109375" style="45" customWidth="1"/>
    <col min="11" max="11" width="16.5546875" style="45" customWidth="1"/>
    <col min="12" max="12" width="16" style="45" customWidth="1"/>
    <col min="13" max="13" width="10.33203125" style="45"/>
    <col min="14" max="14" width="11.21875" style="45" bestFit="1" customWidth="1"/>
    <col min="15" max="16384" width="10.33203125" style="45"/>
  </cols>
  <sheetData>
    <row r="1" spans="1:12" ht="24.6" customHeight="1" x14ac:dyDescent="0.25">
      <c r="A1" s="589" t="s">
        <v>332</v>
      </c>
      <c r="B1" s="589"/>
      <c r="C1" s="589"/>
      <c r="D1" s="328">
        <f>'Annual Capacity'!P1</f>
        <v>44347</v>
      </c>
      <c r="E1" s="318"/>
      <c r="F1" s="318"/>
      <c r="G1" s="318"/>
      <c r="H1" s="318"/>
      <c r="I1" s="211"/>
      <c r="J1" s="250"/>
    </row>
    <row r="2" spans="1:12" ht="24.6" customHeight="1" x14ac:dyDescent="0.25">
      <c r="A2" s="334" t="s">
        <v>318</v>
      </c>
      <c r="B2" s="332"/>
      <c r="C2" s="332"/>
      <c r="D2" s="332"/>
      <c r="E2" s="211"/>
      <c r="F2" s="211"/>
      <c r="G2" s="223"/>
      <c r="I2" s="211"/>
    </row>
    <row r="3" spans="1:12" s="66" customFormat="1" ht="4.8" customHeight="1" x14ac:dyDescent="0.25">
      <c r="A3" s="331"/>
      <c r="B3" s="331"/>
      <c r="C3" s="331"/>
      <c r="D3" s="331"/>
      <c r="E3" s="318"/>
      <c r="F3" s="318"/>
      <c r="G3" s="331"/>
      <c r="I3" s="318"/>
    </row>
    <row r="4" spans="1:12" ht="28.2" customHeight="1" x14ac:dyDescent="0.25">
      <c r="A4" s="76" t="s">
        <v>31</v>
      </c>
      <c r="B4" s="75" t="s">
        <v>32</v>
      </c>
      <c r="C4" s="74" t="s">
        <v>69</v>
      </c>
      <c r="D4" s="74" t="s">
        <v>26</v>
      </c>
    </row>
    <row r="5" spans="1:12" x14ac:dyDescent="0.25">
      <c r="A5" s="28" t="s">
        <v>174</v>
      </c>
      <c r="B5" s="110">
        <f>SUM('Annual Capacity'!D54+'Annual Capacity'!M54)</f>
        <v>142393</v>
      </c>
      <c r="C5" s="107">
        <f>SUM('Annual Capacity'!E54+'Annual Capacity'!N54)</f>
        <v>2863411.7140000002</v>
      </c>
      <c r="D5" s="59">
        <f>C5/$C$8</f>
        <v>0.79262211584994346</v>
      </c>
    </row>
    <row r="6" spans="1:12" x14ac:dyDescent="0.25">
      <c r="A6" s="28" t="s">
        <v>30</v>
      </c>
      <c r="B6" s="110">
        <f>SUM('Annual Capacity'!P54)</f>
        <v>184</v>
      </c>
      <c r="C6" s="107">
        <f>SUM('Annual Capacity'!Q54)</f>
        <v>735994.125</v>
      </c>
      <c r="D6" s="59">
        <f>C6/$C$8</f>
        <v>0.203730821438774</v>
      </c>
    </row>
    <row r="7" spans="1:12" s="240" customFormat="1" x14ac:dyDescent="0.25">
      <c r="A7" s="28" t="s">
        <v>314</v>
      </c>
      <c r="B7" s="110">
        <f>SUM('Annual Capacity'!S54)</f>
        <v>6</v>
      </c>
      <c r="C7" s="107">
        <f>SUM('Annual Capacity'!T54)</f>
        <v>13175.31</v>
      </c>
      <c r="D7" s="59">
        <f>C7/$C$8</f>
        <v>3.6470627112825025E-3</v>
      </c>
    </row>
    <row r="8" spans="1:12" x14ac:dyDescent="0.25">
      <c r="A8" s="6" t="s">
        <v>0</v>
      </c>
      <c r="B8" s="111">
        <f>SUM(B5:B7)</f>
        <v>142583</v>
      </c>
      <c r="C8" s="108">
        <f>SUM(C5:C7)</f>
        <v>3612581.1490000002</v>
      </c>
      <c r="D8" s="109">
        <f>SUM(D5:D7)</f>
        <v>0.99999999999999989</v>
      </c>
    </row>
    <row r="9" spans="1:12" s="66" customFormat="1" ht="7.2" customHeight="1" x14ac:dyDescent="0.25">
      <c r="A9" s="23"/>
      <c r="B9" s="255"/>
      <c r="C9" s="255"/>
      <c r="D9" s="256"/>
      <c r="F9" s="255"/>
      <c r="G9" s="255"/>
      <c r="H9" s="256"/>
      <c r="J9" s="255"/>
      <c r="K9" s="255"/>
      <c r="L9" s="256"/>
    </row>
    <row r="10" spans="1:12" ht="17.399999999999999" x14ac:dyDescent="0.25">
      <c r="E10" s="211"/>
      <c r="F10" s="211"/>
      <c r="G10" s="211"/>
      <c r="H10" s="211"/>
      <c r="I10" s="211"/>
      <c r="J10" s="211"/>
      <c r="K10" s="211"/>
    </row>
    <row r="11" spans="1:12" ht="24" customHeight="1" x14ac:dyDescent="0.25">
      <c r="A11" s="594" t="s">
        <v>309</v>
      </c>
      <c r="B11" s="594"/>
      <c r="C11" s="594"/>
      <c r="D11" s="594"/>
    </row>
    <row r="12" spans="1:12" ht="6" customHeight="1" x14ac:dyDescent="0.3">
      <c r="A12" s="27"/>
    </row>
    <row r="13" spans="1:12" s="240" customFormat="1" ht="15.6" x14ac:dyDescent="0.3">
      <c r="A13" s="27"/>
      <c r="B13" s="598" t="s">
        <v>335</v>
      </c>
      <c r="C13" s="598"/>
      <c r="D13" s="598"/>
      <c r="F13" s="599" t="s">
        <v>336</v>
      </c>
      <c r="G13" s="600"/>
      <c r="H13" s="601"/>
      <c r="J13" s="591" t="s">
        <v>340</v>
      </c>
      <c r="K13" s="592"/>
      <c r="L13" s="593"/>
    </row>
    <row r="14" spans="1:12" ht="41.4" x14ac:dyDescent="0.25">
      <c r="A14" s="77" t="s">
        <v>73</v>
      </c>
      <c r="B14" s="75" t="s">
        <v>32</v>
      </c>
      <c r="C14" s="74" t="s">
        <v>69</v>
      </c>
      <c r="D14" s="74" t="s">
        <v>26</v>
      </c>
      <c r="F14" s="75" t="s">
        <v>32</v>
      </c>
      <c r="G14" s="74" t="s">
        <v>69</v>
      </c>
      <c r="H14" s="74" t="s">
        <v>26</v>
      </c>
      <c r="J14" s="75" t="s">
        <v>32</v>
      </c>
      <c r="K14" s="74" t="s">
        <v>69</v>
      </c>
      <c r="L14" s="74" t="s">
        <v>26</v>
      </c>
    </row>
    <row r="15" spans="1:12" x14ac:dyDescent="0.25">
      <c r="A15" s="28" t="s">
        <v>3</v>
      </c>
      <c r="B15" s="235">
        <v>4956</v>
      </c>
      <c r="C15" s="236">
        <v>1202352.0290000001</v>
      </c>
      <c r="D15" s="59">
        <f t="shared" ref="D15:D26" si="0">C15/$C$27</f>
        <v>0.45917563768424163</v>
      </c>
      <c r="F15" s="235">
        <v>312</v>
      </c>
      <c r="G15" s="236">
        <v>95088.75</v>
      </c>
      <c r="H15" s="59">
        <f>G15/$G$27</f>
        <v>0.38825940233806361</v>
      </c>
      <c r="J15" s="282">
        <f>SUM(B15+F15)</f>
        <v>5268</v>
      </c>
      <c r="K15" s="283">
        <f>SUM(C15+G15)</f>
        <v>1297440.7790000001</v>
      </c>
      <c r="L15" s="284">
        <f>K15/$K$27</f>
        <v>0.45311010381652717</v>
      </c>
    </row>
    <row r="16" spans="1:12" x14ac:dyDescent="0.25">
      <c r="A16" s="28" t="s">
        <v>1</v>
      </c>
      <c r="B16" s="237">
        <v>187</v>
      </c>
      <c r="C16" s="236">
        <v>9919.0310000000009</v>
      </c>
      <c r="D16" s="59">
        <f t="shared" si="0"/>
        <v>3.7880564716332018E-3</v>
      </c>
      <c r="F16" s="235">
        <v>9</v>
      </c>
      <c r="G16" s="236">
        <v>343.03</v>
      </c>
      <c r="H16" s="59">
        <f t="shared" ref="H16:H26" si="1">G16/$G$27</f>
        <v>1.4006349098502815E-3</v>
      </c>
      <c r="J16" s="282">
        <f t="shared" ref="J16:J26" si="2">SUM(B16+F16)</f>
        <v>196</v>
      </c>
      <c r="K16" s="283">
        <f t="shared" ref="K16:K26" si="3">SUM(C16+G16)</f>
        <v>10262.061000000002</v>
      </c>
      <c r="L16" s="284">
        <f t="shared" ref="L16:L26" si="4">K16/$K$27</f>
        <v>3.5838580075041216E-3</v>
      </c>
    </row>
    <row r="17" spans="1:14" x14ac:dyDescent="0.25">
      <c r="A17" s="28" t="s">
        <v>71</v>
      </c>
      <c r="B17" s="237">
        <v>100</v>
      </c>
      <c r="C17" s="236">
        <v>29250.197</v>
      </c>
      <c r="D17" s="59">
        <f t="shared" si="0"/>
        <v>1.1170586929549475E-2</v>
      </c>
      <c r="F17" s="235">
        <v>5</v>
      </c>
      <c r="G17" s="236">
        <v>6342.7</v>
      </c>
      <c r="H17" s="59">
        <f t="shared" si="1"/>
        <v>2.5898046942562987E-2</v>
      </c>
      <c r="J17" s="282">
        <f t="shared" si="2"/>
        <v>105</v>
      </c>
      <c r="K17" s="283">
        <f t="shared" si="3"/>
        <v>35592.896999999997</v>
      </c>
      <c r="L17" s="284">
        <f t="shared" si="4"/>
        <v>1.2430240759991525E-2</v>
      </c>
    </row>
    <row r="18" spans="1:14" x14ac:dyDescent="0.25">
      <c r="A18" s="28" t="s">
        <v>33</v>
      </c>
      <c r="B18" s="237">
        <v>274</v>
      </c>
      <c r="C18" s="236">
        <v>56241.112999999998</v>
      </c>
      <c r="D18" s="59">
        <f t="shared" si="0"/>
        <v>2.1478359334848755E-2</v>
      </c>
      <c r="F18" s="235">
        <v>11</v>
      </c>
      <c r="G18" s="236">
        <v>3814.73</v>
      </c>
      <c r="H18" s="59">
        <f t="shared" si="1"/>
        <v>1.5576025448658033E-2</v>
      </c>
      <c r="J18" s="282">
        <f t="shared" si="2"/>
        <v>285</v>
      </c>
      <c r="K18" s="283">
        <f t="shared" si="3"/>
        <v>60055.843000000001</v>
      </c>
      <c r="L18" s="284">
        <f t="shared" si="4"/>
        <v>2.0973527036426728E-2</v>
      </c>
    </row>
    <row r="19" spans="1:14" x14ac:dyDescent="0.25">
      <c r="A19" s="28" t="s">
        <v>2</v>
      </c>
      <c r="B19" s="237">
        <v>702</v>
      </c>
      <c r="C19" s="236">
        <v>54018.459000000003</v>
      </c>
      <c r="D19" s="59">
        <f t="shared" si="0"/>
        <v>2.0629532582628562E-2</v>
      </c>
      <c r="F19" s="235">
        <v>43</v>
      </c>
      <c r="G19" s="236">
        <v>3070.55</v>
      </c>
      <c r="H19" s="59">
        <f t="shared" si="1"/>
        <v>1.2537444312278176E-2</v>
      </c>
      <c r="J19" s="282">
        <f t="shared" si="2"/>
        <v>745</v>
      </c>
      <c r="K19" s="283">
        <f t="shared" si="3"/>
        <v>57089.009000000005</v>
      </c>
      <c r="L19" s="284">
        <f t="shared" si="4"/>
        <v>1.9937408484038913E-2</v>
      </c>
    </row>
    <row r="20" spans="1:14" ht="13.8" customHeight="1" x14ac:dyDescent="0.25">
      <c r="A20" s="28" t="s">
        <v>304</v>
      </c>
      <c r="B20" s="237">
        <v>13</v>
      </c>
      <c r="C20" s="236">
        <v>1229.587</v>
      </c>
      <c r="D20" s="59">
        <f t="shared" si="0"/>
        <v>4.6957661416584473E-4</v>
      </c>
      <c r="F20" s="235">
        <v>0</v>
      </c>
      <c r="G20" s="236">
        <v>0</v>
      </c>
      <c r="H20" s="59">
        <f t="shared" si="1"/>
        <v>0</v>
      </c>
      <c r="J20" s="282">
        <f t="shared" si="2"/>
        <v>13</v>
      </c>
      <c r="K20" s="283">
        <f t="shared" si="3"/>
        <v>1229.587</v>
      </c>
      <c r="L20" s="284">
        <f t="shared" si="4"/>
        <v>4.2941327437762936E-4</v>
      </c>
    </row>
    <row r="21" spans="1:14" ht="13.8" customHeight="1" x14ac:dyDescent="0.25">
      <c r="A21" s="28" t="s">
        <v>305</v>
      </c>
      <c r="B21" s="237">
        <v>52</v>
      </c>
      <c r="C21" s="236">
        <v>28850.492999999999</v>
      </c>
      <c r="D21" s="59">
        <f t="shared" si="0"/>
        <v>1.1017940837009016E-2</v>
      </c>
      <c r="F21" s="235">
        <v>0</v>
      </c>
      <c r="G21" s="236">
        <v>0</v>
      </c>
      <c r="H21" s="59">
        <f t="shared" si="1"/>
        <v>0</v>
      </c>
      <c r="J21" s="282">
        <f t="shared" si="2"/>
        <v>52</v>
      </c>
      <c r="K21" s="283">
        <f t="shared" si="3"/>
        <v>28850.492999999999</v>
      </c>
      <c r="L21" s="284">
        <f t="shared" si="4"/>
        <v>1.0075565752190674E-2</v>
      </c>
    </row>
    <row r="22" spans="1:14" x14ac:dyDescent="0.25">
      <c r="A22" s="28" t="s">
        <v>4</v>
      </c>
      <c r="B22" s="237">
        <v>122099</v>
      </c>
      <c r="C22" s="236">
        <v>1022929.3860000001</v>
      </c>
      <c r="D22" s="59">
        <f t="shared" si="0"/>
        <v>0.39065451863806833</v>
      </c>
      <c r="F22" s="235">
        <v>12766</v>
      </c>
      <c r="G22" s="236">
        <v>111948.73</v>
      </c>
      <c r="H22" s="59">
        <f t="shared" si="1"/>
        <v>0.45710083477072999</v>
      </c>
      <c r="J22" s="282">
        <f t="shared" si="2"/>
        <v>134865</v>
      </c>
      <c r="K22" s="283">
        <f t="shared" si="3"/>
        <v>1134878.1160000002</v>
      </c>
      <c r="L22" s="284">
        <f t="shared" si="4"/>
        <v>0.39633773601304756</v>
      </c>
      <c r="N22" s="388"/>
    </row>
    <row r="23" spans="1:14" x14ac:dyDescent="0.25">
      <c r="A23" s="28" t="s">
        <v>311</v>
      </c>
      <c r="B23" s="237">
        <v>1</v>
      </c>
      <c r="C23" s="236">
        <v>209.3</v>
      </c>
      <c r="D23" s="59">
        <f t="shared" si="0"/>
        <v>7.9931217022391517E-5</v>
      </c>
      <c r="F23" s="235">
        <v>0</v>
      </c>
      <c r="G23" s="236">
        <v>0</v>
      </c>
      <c r="H23" s="59">
        <f t="shared" si="1"/>
        <v>0</v>
      </c>
      <c r="J23" s="282">
        <f t="shared" si="2"/>
        <v>1</v>
      </c>
      <c r="K23" s="283">
        <f t="shared" si="3"/>
        <v>209.3</v>
      </c>
      <c r="L23" s="284">
        <f t="shared" si="4"/>
        <v>7.3094623094777206E-5</v>
      </c>
    </row>
    <row r="24" spans="1:14" x14ac:dyDescent="0.25">
      <c r="A24" s="28" t="s">
        <v>6</v>
      </c>
      <c r="B24" s="237">
        <v>116</v>
      </c>
      <c r="C24" s="236">
        <v>37475.487000000001</v>
      </c>
      <c r="D24" s="59">
        <f t="shared" si="0"/>
        <v>1.4311807378962312E-2</v>
      </c>
      <c r="F24" s="235">
        <v>5</v>
      </c>
      <c r="G24" s="236">
        <v>1930.1</v>
      </c>
      <c r="H24" s="59">
        <f t="shared" si="1"/>
        <v>7.8808426070665211E-3</v>
      </c>
      <c r="J24" s="282">
        <f t="shared" si="2"/>
        <v>121</v>
      </c>
      <c r="K24" s="283">
        <f t="shared" si="3"/>
        <v>39405.587</v>
      </c>
      <c r="L24" s="284">
        <f t="shared" si="4"/>
        <v>1.3761760772066185E-2</v>
      </c>
      <c r="N24" s="388"/>
    </row>
    <row r="25" spans="1:14" x14ac:dyDescent="0.25">
      <c r="A25" s="28" t="s">
        <v>5</v>
      </c>
      <c r="B25" s="237">
        <v>629</v>
      </c>
      <c r="C25" s="236">
        <v>174502.91099999999</v>
      </c>
      <c r="D25" s="59">
        <f t="shared" si="0"/>
        <v>6.6642284042905259E-2</v>
      </c>
      <c r="F25" s="235">
        <v>54</v>
      </c>
      <c r="G25" s="236">
        <v>22371.77</v>
      </c>
      <c r="H25" s="59">
        <f t="shared" si="1"/>
        <v>9.1346768670790418E-2</v>
      </c>
      <c r="J25" s="282">
        <f t="shared" si="2"/>
        <v>683</v>
      </c>
      <c r="K25" s="283">
        <f t="shared" si="3"/>
        <v>196874.68099999998</v>
      </c>
      <c r="L25" s="284">
        <f t="shared" si="4"/>
        <v>6.8755282391779721E-2</v>
      </c>
    </row>
    <row r="26" spans="1:14" x14ac:dyDescent="0.25">
      <c r="A26" s="28" t="s">
        <v>72</v>
      </c>
      <c r="B26" s="237">
        <v>59</v>
      </c>
      <c r="C26" s="236">
        <v>1523.3610000000001</v>
      </c>
      <c r="D26" s="59">
        <f t="shared" si="0"/>
        <v>5.8176826896534813E-4</v>
      </c>
      <c r="F26" s="235">
        <v>0</v>
      </c>
      <c r="G26" s="236">
        <v>0</v>
      </c>
      <c r="H26" s="59">
        <f t="shared" si="1"/>
        <v>0</v>
      </c>
      <c r="J26" s="282">
        <f t="shared" si="2"/>
        <v>59</v>
      </c>
      <c r="K26" s="283">
        <f t="shared" si="3"/>
        <v>1523.3610000000001</v>
      </c>
      <c r="L26" s="284">
        <f t="shared" si="4"/>
        <v>5.320090689550067E-4</v>
      </c>
    </row>
    <row r="27" spans="1:14" ht="13.8" customHeight="1" x14ac:dyDescent="0.25">
      <c r="A27" s="257" t="s">
        <v>0</v>
      </c>
      <c r="B27" s="258">
        <f>SUM(B15:B26)</f>
        <v>129188</v>
      </c>
      <c r="C27" s="258">
        <f>SUM(C15:C26)</f>
        <v>2618501.3539999998</v>
      </c>
      <c r="D27" s="259">
        <f>SUM(D15:D26)</f>
        <v>1.0000000000000002</v>
      </c>
      <c r="F27" s="258">
        <f>SUM(F15:F26)</f>
        <v>13205</v>
      </c>
      <c r="G27" s="258">
        <f>SUM(G15:G26)</f>
        <v>244910.36</v>
      </c>
      <c r="H27" s="259">
        <f>SUM(H15:H26)</f>
        <v>1</v>
      </c>
      <c r="J27" s="322">
        <f>SUM(J15:J26)</f>
        <v>142393</v>
      </c>
      <c r="K27" s="322">
        <f>SUM(K15:K26)</f>
        <v>2863411.7140000002</v>
      </c>
      <c r="L27" s="323">
        <f>SUM(L15:L26)</f>
        <v>1</v>
      </c>
    </row>
    <row r="28" spans="1:14" s="66" customFormat="1" ht="25.8" customHeight="1" x14ac:dyDescent="0.25">
      <c r="A28" s="531"/>
      <c r="B28" s="91"/>
      <c r="C28" s="92"/>
      <c r="D28" s="93"/>
    </row>
    <row r="29" spans="1:14" s="66" customFormat="1" ht="24.6" customHeight="1" x14ac:dyDescent="0.25">
      <c r="A29" s="590" t="s">
        <v>381</v>
      </c>
      <c r="B29" s="590"/>
      <c r="C29" s="590"/>
      <c r="D29" s="590"/>
      <c r="F29" s="255"/>
      <c r="G29" s="255"/>
      <c r="H29" s="256"/>
      <c r="J29" s="255"/>
      <c r="K29" s="255"/>
      <c r="L29" s="256"/>
    </row>
    <row r="30" spans="1:14" s="66" customFormat="1" ht="5.4" customHeight="1" x14ac:dyDescent="0.25">
      <c r="A30" s="333"/>
      <c r="B30" s="333"/>
      <c r="C30" s="333"/>
      <c r="D30" s="333"/>
      <c r="F30" s="255"/>
      <c r="G30" s="255"/>
      <c r="H30" s="256"/>
      <c r="J30" s="255"/>
    </row>
    <row r="31" spans="1:14" s="240" customFormat="1" ht="27.6" customHeight="1" x14ac:dyDescent="0.25">
      <c r="A31" s="330" t="s">
        <v>336</v>
      </c>
      <c r="B31" s="89"/>
      <c r="C31" s="89"/>
      <c r="D31" s="89"/>
      <c r="E31" s="89"/>
      <c r="F31" s="255"/>
      <c r="G31" s="255"/>
      <c r="H31" s="256"/>
      <c r="I31" s="66"/>
      <c r="J31" s="255"/>
    </row>
    <row r="32" spans="1:14" s="240" customFormat="1" ht="27.6" x14ac:dyDescent="0.25">
      <c r="A32" s="77" t="s">
        <v>73</v>
      </c>
      <c r="B32" s="75" t="s">
        <v>32</v>
      </c>
      <c r="C32" s="74" t="s">
        <v>69</v>
      </c>
      <c r="D32" s="74" t="s">
        <v>26</v>
      </c>
    </row>
    <row r="33" spans="1:10" s="240" customFormat="1" x14ac:dyDescent="0.25">
      <c r="A33" s="28" t="s">
        <v>3</v>
      </c>
      <c r="B33" s="235">
        <v>6</v>
      </c>
      <c r="C33" s="236">
        <v>13175.31</v>
      </c>
      <c r="D33" s="59">
        <f t="shared" ref="D33:D44" si="5">C33/$C$27</f>
        <v>5.0316223743300768E-3</v>
      </c>
    </row>
    <row r="34" spans="1:10" s="240" customFormat="1" hidden="1" x14ac:dyDescent="0.25">
      <c r="A34" s="28" t="s">
        <v>1</v>
      </c>
      <c r="B34" s="237">
        <v>0</v>
      </c>
      <c r="C34" s="236">
        <v>0</v>
      </c>
      <c r="D34" s="59">
        <f t="shared" si="5"/>
        <v>0</v>
      </c>
    </row>
    <row r="35" spans="1:10" s="240" customFormat="1" hidden="1" x14ac:dyDescent="0.25">
      <c r="A35" s="28" t="s">
        <v>71</v>
      </c>
      <c r="B35" s="237">
        <v>0</v>
      </c>
      <c r="C35" s="236">
        <v>0</v>
      </c>
      <c r="D35" s="59">
        <f t="shared" si="5"/>
        <v>0</v>
      </c>
    </row>
    <row r="36" spans="1:10" s="240" customFormat="1" hidden="1" x14ac:dyDescent="0.25">
      <c r="A36" s="28" t="s">
        <v>33</v>
      </c>
      <c r="B36" s="237">
        <v>0</v>
      </c>
      <c r="C36" s="236">
        <v>0</v>
      </c>
      <c r="D36" s="59">
        <f t="shared" si="5"/>
        <v>0</v>
      </c>
    </row>
    <row r="37" spans="1:10" s="240" customFormat="1" hidden="1" x14ac:dyDescent="0.25">
      <c r="A37" s="28" t="s">
        <v>2</v>
      </c>
      <c r="B37" s="237">
        <v>0</v>
      </c>
      <c r="C37" s="236">
        <v>0</v>
      </c>
      <c r="D37" s="59">
        <f t="shared" si="5"/>
        <v>0</v>
      </c>
    </row>
    <row r="38" spans="1:10" s="240" customFormat="1" ht="13.8" hidden="1" customHeight="1" x14ac:dyDescent="0.25">
      <c r="A38" s="28" t="s">
        <v>304</v>
      </c>
      <c r="B38" s="237">
        <v>0</v>
      </c>
      <c r="C38" s="236">
        <v>0</v>
      </c>
      <c r="D38" s="59">
        <f t="shared" si="5"/>
        <v>0</v>
      </c>
    </row>
    <row r="39" spans="1:10" s="240" customFormat="1" ht="13.8" hidden="1" customHeight="1" x14ac:dyDescent="0.25">
      <c r="A39" s="28" t="s">
        <v>305</v>
      </c>
      <c r="B39" s="237">
        <v>0</v>
      </c>
      <c r="C39" s="236">
        <v>0</v>
      </c>
      <c r="D39" s="59">
        <f t="shared" si="5"/>
        <v>0</v>
      </c>
    </row>
    <row r="40" spans="1:10" s="240" customFormat="1" hidden="1" x14ac:dyDescent="0.25">
      <c r="A40" s="28" t="s">
        <v>4</v>
      </c>
      <c r="B40" s="237">
        <v>0</v>
      </c>
      <c r="C40" s="236">
        <v>0</v>
      </c>
      <c r="D40" s="59">
        <f t="shared" si="5"/>
        <v>0</v>
      </c>
      <c r="G40" s="388"/>
    </row>
    <row r="41" spans="1:10" s="240" customFormat="1" hidden="1" x14ac:dyDescent="0.25">
      <c r="A41" s="28" t="s">
        <v>311</v>
      </c>
      <c r="B41" s="237">
        <v>0</v>
      </c>
      <c r="C41" s="236">
        <v>0</v>
      </c>
      <c r="D41" s="59">
        <f t="shared" si="5"/>
        <v>0</v>
      </c>
    </row>
    <row r="42" spans="1:10" s="240" customFormat="1" hidden="1" x14ac:dyDescent="0.25">
      <c r="A42" s="28" t="s">
        <v>6</v>
      </c>
      <c r="B42" s="237">
        <v>0</v>
      </c>
      <c r="C42" s="236">
        <v>0</v>
      </c>
      <c r="D42" s="59">
        <f t="shared" si="5"/>
        <v>0</v>
      </c>
      <c r="G42" s="388"/>
    </row>
    <row r="43" spans="1:10" s="240" customFormat="1" hidden="1" x14ac:dyDescent="0.25">
      <c r="A43" s="28" t="s">
        <v>5</v>
      </c>
      <c r="B43" s="237">
        <v>0</v>
      </c>
      <c r="C43" s="236">
        <v>0</v>
      </c>
      <c r="D43" s="59">
        <f t="shared" si="5"/>
        <v>0</v>
      </c>
    </row>
    <row r="44" spans="1:10" s="240" customFormat="1" hidden="1" x14ac:dyDescent="0.25">
      <c r="A44" s="28" t="s">
        <v>72</v>
      </c>
      <c r="B44" s="237">
        <v>0</v>
      </c>
      <c r="C44" s="236">
        <v>0</v>
      </c>
      <c r="D44" s="59">
        <f t="shared" si="5"/>
        <v>0</v>
      </c>
    </row>
    <row r="45" spans="1:10" s="240" customFormat="1" ht="13.8" customHeight="1" x14ac:dyDescent="0.25">
      <c r="A45" s="532" t="s">
        <v>0</v>
      </c>
      <c r="B45" s="258">
        <f>SUM(B33:B44)</f>
        <v>6</v>
      </c>
      <c r="C45" s="258">
        <f>SUM(C33:C44)</f>
        <v>13175.31</v>
      </c>
      <c r="D45" s="259">
        <f>SUM(D33:D44)</f>
        <v>5.0316223743300768E-3</v>
      </c>
    </row>
    <row r="46" spans="1:10" s="66" customFormat="1" ht="25.8" customHeight="1" x14ac:dyDescent="0.25">
      <c r="A46" s="23"/>
      <c r="B46" s="91"/>
      <c r="C46" s="92"/>
      <c r="D46" s="93"/>
    </row>
    <row r="47" spans="1:10" ht="26.4" customHeight="1" x14ac:dyDescent="0.25">
      <c r="A47" s="590" t="s">
        <v>310</v>
      </c>
      <c r="B47" s="590"/>
      <c r="C47" s="590"/>
      <c r="D47" s="590"/>
      <c r="F47" s="596" t="str">
        <f>'Annual Capacity'!Y2</f>
        <v>Previously Reported through 04/30/2021</v>
      </c>
      <c r="G47" s="596"/>
      <c r="H47" s="597" t="str">
        <f>'Annual Capacity'!AB2</f>
        <v>Difference between 04/30/2021 and 05/31/2021</v>
      </c>
      <c r="I47" s="597"/>
      <c r="J47" s="597"/>
    </row>
    <row r="48" spans="1:10" s="66" customFormat="1" ht="5.4" customHeight="1" x14ac:dyDescent="0.25">
      <c r="A48" s="333"/>
      <c r="B48" s="333"/>
      <c r="C48" s="333"/>
      <c r="D48" s="333"/>
      <c r="F48" s="596"/>
      <c r="G48" s="596"/>
      <c r="H48" s="597"/>
      <c r="I48" s="597"/>
      <c r="J48" s="597"/>
    </row>
    <row r="49" spans="1:11" ht="27.6" customHeight="1" x14ac:dyDescent="0.25">
      <c r="A49" s="330" t="s">
        <v>335</v>
      </c>
      <c r="B49" s="89"/>
      <c r="C49" s="89"/>
      <c r="D49" s="89"/>
      <c r="E49" s="89"/>
      <c r="F49" s="595"/>
      <c r="G49" s="595"/>
      <c r="H49" s="595"/>
      <c r="I49" s="595"/>
      <c r="J49" s="595"/>
    </row>
    <row r="50" spans="1:11" ht="27.6" customHeight="1" x14ac:dyDescent="0.25">
      <c r="A50" s="78" t="s">
        <v>317</v>
      </c>
      <c r="B50" s="70" t="s">
        <v>21</v>
      </c>
      <c r="C50" s="52" t="s">
        <v>69</v>
      </c>
      <c r="D50" s="52" t="s">
        <v>26</v>
      </c>
      <c r="F50" s="260" t="s">
        <v>7</v>
      </c>
      <c r="G50" s="261" t="s">
        <v>27</v>
      </c>
      <c r="H50" s="260" t="s">
        <v>7</v>
      </c>
      <c r="J50" s="260" t="s">
        <v>27</v>
      </c>
    </row>
    <row r="51" spans="1:11" ht="14.4" x14ac:dyDescent="0.3">
      <c r="A51" s="47" t="s">
        <v>15</v>
      </c>
      <c r="B51" s="48">
        <v>80</v>
      </c>
      <c r="C51" s="48">
        <v>80859.649000000005</v>
      </c>
      <c r="D51" s="49">
        <f t="shared" ref="D51:D56" si="6">C51/$C$57</f>
        <v>0.1131306887513952</v>
      </c>
      <c r="F51" s="262">
        <v>80</v>
      </c>
      <c r="G51" s="262">
        <v>80859.649000000005</v>
      </c>
      <c r="H51" s="263">
        <f t="shared" ref="H51:H56" si="7">B51-F51</f>
        <v>0</v>
      </c>
      <c r="J51" s="264">
        <f t="shared" ref="J51:J56" si="8">C51-G51</f>
        <v>0</v>
      </c>
    </row>
    <row r="52" spans="1:11" ht="14.4" x14ac:dyDescent="0.3">
      <c r="A52" s="47" t="s">
        <v>22</v>
      </c>
      <c r="B52" s="48">
        <v>31</v>
      </c>
      <c r="C52" s="48">
        <v>194412.08</v>
      </c>
      <c r="D52" s="49">
        <f t="shared" si="6"/>
        <v>0.27200183013398116</v>
      </c>
      <c r="F52" s="262">
        <v>31</v>
      </c>
      <c r="G52" s="262">
        <v>194412.08</v>
      </c>
      <c r="H52" s="263">
        <f t="shared" si="7"/>
        <v>0</v>
      </c>
      <c r="J52" s="264">
        <f t="shared" si="8"/>
        <v>0</v>
      </c>
    </row>
    <row r="53" spans="1:11" ht="14.4" x14ac:dyDescent="0.3">
      <c r="A53" s="47" t="s">
        <v>312</v>
      </c>
      <c r="B53" s="48">
        <v>2</v>
      </c>
      <c r="C53" s="48">
        <v>42956.33</v>
      </c>
      <c r="D53" s="49">
        <f t="shared" si="6"/>
        <v>6.0100176778311518E-2</v>
      </c>
      <c r="F53" s="262">
        <v>2</v>
      </c>
      <c r="G53" s="262">
        <v>42956.33</v>
      </c>
      <c r="H53" s="263">
        <f t="shared" si="7"/>
        <v>0</v>
      </c>
      <c r="J53" s="264">
        <f t="shared" si="8"/>
        <v>0</v>
      </c>
    </row>
    <row r="54" spans="1:11" ht="14.4" x14ac:dyDescent="0.3">
      <c r="A54" s="47" t="s">
        <v>23</v>
      </c>
      <c r="B54" s="48">
        <v>12</v>
      </c>
      <c r="C54" s="48">
        <v>94478.23</v>
      </c>
      <c r="D54" s="49">
        <f t="shared" si="6"/>
        <v>0.13218443765335572</v>
      </c>
      <c r="F54" s="262">
        <v>12</v>
      </c>
      <c r="G54" s="262">
        <v>94478.23</v>
      </c>
      <c r="H54" s="263">
        <f t="shared" si="7"/>
        <v>0</v>
      </c>
      <c r="J54" s="264">
        <f t="shared" si="8"/>
        <v>0</v>
      </c>
    </row>
    <row r="55" spans="1:11" ht="14.4" x14ac:dyDescent="0.3">
      <c r="A55" s="50" t="s">
        <v>24</v>
      </c>
      <c r="B55" s="51">
        <v>21</v>
      </c>
      <c r="C55" s="51">
        <v>179513.48</v>
      </c>
      <c r="D55" s="49">
        <f t="shared" si="6"/>
        <v>0.25115720737991093</v>
      </c>
      <c r="F55" s="265">
        <v>21</v>
      </c>
      <c r="G55" s="265">
        <v>179513.48</v>
      </c>
      <c r="H55" s="263">
        <f t="shared" si="7"/>
        <v>0</v>
      </c>
      <c r="J55" s="264">
        <f t="shared" si="8"/>
        <v>0</v>
      </c>
      <c r="K55" s="90"/>
    </row>
    <row r="56" spans="1:11" ht="14.4" x14ac:dyDescent="0.3">
      <c r="A56" s="50" t="s">
        <v>28</v>
      </c>
      <c r="B56" s="51">
        <v>33</v>
      </c>
      <c r="C56" s="51">
        <v>122525.716</v>
      </c>
      <c r="D56" s="49">
        <f t="shared" si="6"/>
        <v>0.17142565930304549</v>
      </c>
      <c r="F56" s="265">
        <v>33</v>
      </c>
      <c r="G56" s="265">
        <v>122525.716</v>
      </c>
      <c r="H56" s="263">
        <f t="shared" si="7"/>
        <v>0</v>
      </c>
      <c r="J56" s="264">
        <f t="shared" si="8"/>
        <v>0</v>
      </c>
      <c r="K56" s="87"/>
    </row>
    <row r="57" spans="1:11" x14ac:dyDescent="0.25">
      <c r="A57" s="52" t="s">
        <v>25</v>
      </c>
      <c r="B57" s="53">
        <f>SUM(B51:B56)</f>
        <v>179</v>
      </c>
      <c r="C57" s="53">
        <f>SUM(C51:C56)</f>
        <v>714745.48499999999</v>
      </c>
      <c r="D57" s="54">
        <f>SUM(D51:D56)</f>
        <v>1</v>
      </c>
      <c r="F57" s="266">
        <f>SUM(F51:F56)</f>
        <v>179</v>
      </c>
      <c r="G57" s="267">
        <f>SUM(G51:G56)</f>
        <v>714745.48499999999</v>
      </c>
      <c r="H57" s="267">
        <f>SUM(H51:H56)</f>
        <v>0</v>
      </c>
      <c r="J57" s="268">
        <f>SUM(J51:J56)</f>
        <v>0</v>
      </c>
      <c r="K57" s="90"/>
    </row>
    <row r="58" spans="1:11" s="66" customFormat="1" x14ac:dyDescent="0.25">
      <c r="A58" s="546"/>
      <c r="B58" s="91"/>
      <c r="C58" s="92"/>
      <c r="D58" s="93"/>
    </row>
    <row r="59" spans="1:11" s="240" customFormat="1" ht="33.6" customHeight="1" x14ac:dyDescent="0.25">
      <c r="A59" s="330" t="s">
        <v>336</v>
      </c>
      <c r="B59" s="89"/>
      <c r="C59" s="89"/>
      <c r="D59" s="89"/>
      <c r="E59" s="89"/>
      <c r="F59" s="595" t="str">
        <f>F47</f>
        <v>Previously Reported through 04/30/2021</v>
      </c>
      <c r="G59" s="595"/>
      <c r="H59" s="595"/>
      <c r="I59" s="595"/>
      <c r="J59" s="595"/>
    </row>
    <row r="60" spans="1:11" s="240" customFormat="1" ht="27.6" customHeight="1" x14ac:dyDescent="0.25">
      <c r="A60" s="78" t="s">
        <v>317</v>
      </c>
      <c r="B60" s="244" t="s">
        <v>21</v>
      </c>
      <c r="C60" s="52" t="s">
        <v>69</v>
      </c>
      <c r="D60" s="52" t="s">
        <v>26</v>
      </c>
      <c r="F60" s="260" t="s">
        <v>7</v>
      </c>
      <c r="G60" s="261" t="s">
        <v>27</v>
      </c>
      <c r="H60" s="260" t="s">
        <v>7</v>
      </c>
      <c r="J60" s="260" t="s">
        <v>27</v>
      </c>
    </row>
    <row r="61" spans="1:11" s="240" customFormat="1" ht="14.4" x14ac:dyDescent="0.3">
      <c r="A61" s="47" t="s">
        <v>312</v>
      </c>
      <c r="B61" s="48">
        <v>1</v>
      </c>
      <c r="C61" s="48">
        <v>4779</v>
      </c>
      <c r="D61" s="49">
        <f>C61/$C$57</f>
        <v>6.6862961715665825E-3</v>
      </c>
      <c r="F61" s="262">
        <v>1</v>
      </c>
      <c r="G61" s="262">
        <v>4779</v>
      </c>
      <c r="H61" s="263">
        <f>B61-F61</f>
        <v>0</v>
      </c>
      <c r="J61" s="264">
        <f>C61-G61</f>
        <v>0</v>
      </c>
    </row>
    <row r="62" spans="1:11" s="240" customFormat="1" ht="14.4" x14ac:dyDescent="0.3">
      <c r="A62" s="50" t="s">
        <v>24</v>
      </c>
      <c r="B62" s="51">
        <v>4</v>
      </c>
      <c r="C62" s="51">
        <v>16469.64</v>
      </c>
      <c r="D62" s="49">
        <f>C62/$C$57</f>
        <v>2.304266392112991E-2</v>
      </c>
      <c r="F62" s="265">
        <v>4</v>
      </c>
      <c r="G62" s="265">
        <v>16469.64</v>
      </c>
      <c r="H62" s="263">
        <f>B62-F62</f>
        <v>0</v>
      </c>
      <c r="J62" s="264">
        <f>C62-G62</f>
        <v>0</v>
      </c>
      <c r="K62" s="90"/>
    </row>
    <row r="63" spans="1:11" s="240" customFormat="1" x14ac:dyDescent="0.25">
      <c r="A63" s="52" t="s">
        <v>25</v>
      </c>
      <c r="B63" s="53">
        <f>SUM(B61:B62)</f>
        <v>5</v>
      </c>
      <c r="C63" s="53">
        <f>SUM(C61:C62)</f>
        <v>21248.639999999999</v>
      </c>
      <c r="D63" s="54">
        <f>SUM(D61:D62)</f>
        <v>2.9728960092696492E-2</v>
      </c>
      <c r="F63" s="266">
        <f>SUM(F61:F62)</f>
        <v>5</v>
      </c>
      <c r="G63" s="267">
        <f>SUM(G61:G62)</f>
        <v>21248.639999999999</v>
      </c>
      <c r="H63" s="267">
        <f>SUM(H61:H62)</f>
        <v>0</v>
      </c>
      <c r="J63" s="268">
        <f>SUM(J61:J62)</f>
        <v>0</v>
      </c>
      <c r="K63" s="90"/>
    </row>
    <row r="64" spans="1:11" ht="9" customHeight="1" x14ac:dyDescent="0.25"/>
    <row r="66" spans="1:6" x14ac:dyDescent="0.25">
      <c r="F66" s="90"/>
    </row>
    <row r="67" spans="1:6" x14ac:dyDescent="0.25">
      <c r="A67" s="239"/>
      <c r="F67" s="90"/>
    </row>
    <row r="68" spans="1:6" x14ac:dyDescent="0.25">
      <c r="F68" s="90"/>
    </row>
  </sheetData>
  <mergeCells count="11">
    <mergeCell ref="A1:C1"/>
    <mergeCell ref="A47:D47"/>
    <mergeCell ref="J13:L13"/>
    <mergeCell ref="A11:D11"/>
    <mergeCell ref="F59:G59"/>
    <mergeCell ref="F47:G49"/>
    <mergeCell ref="H47:J49"/>
    <mergeCell ref="H59:J59"/>
    <mergeCell ref="B13:D13"/>
    <mergeCell ref="F13:H13"/>
    <mergeCell ref="A29:D29"/>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20"/>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39" customWidth="1"/>
    <col min="14" max="14" width="11.6640625" customWidth="1"/>
    <col min="15" max="15" width="17.21875" customWidth="1"/>
    <col min="16" max="16" width="17" customWidth="1"/>
  </cols>
  <sheetData>
    <row r="1" spans="1:13" s="239" customFormat="1" ht="26.4" customHeight="1" x14ac:dyDescent="0.25">
      <c r="A1" s="602" t="s">
        <v>333</v>
      </c>
      <c r="B1" s="602"/>
      <c r="C1" s="602"/>
      <c r="D1" s="329">
        <f>'Annual Capacity'!P1</f>
        <v>44347</v>
      </c>
    </row>
    <row r="2" spans="1:13" s="239" customFormat="1" x14ac:dyDescent="0.25"/>
    <row r="3" spans="1:13" ht="27.6" x14ac:dyDescent="0.25">
      <c r="A3" s="286" t="s">
        <v>319</v>
      </c>
      <c r="B3" s="299" t="s">
        <v>320</v>
      </c>
      <c r="C3" s="75" t="s">
        <v>32</v>
      </c>
      <c r="D3" s="74" t="s">
        <v>69</v>
      </c>
      <c r="E3" s="74" t="s">
        <v>26</v>
      </c>
    </row>
    <row r="4" spans="1:13" ht="27.6" customHeight="1" x14ac:dyDescent="0.25">
      <c r="A4" s="285" t="s">
        <v>341</v>
      </c>
      <c r="B4" s="299">
        <v>1</v>
      </c>
      <c r="C4" s="417">
        <v>4</v>
      </c>
      <c r="D4" s="418">
        <v>16469.64</v>
      </c>
      <c r="E4" s="289">
        <f>D4/$D$13</f>
        <v>5.8975042913606973E-2</v>
      </c>
    </row>
    <row r="5" spans="1:13" s="239" customFormat="1" ht="27.6" customHeight="1" x14ac:dyDescent="0.25">
      <c r="A5" s="285" t="s">
        <v>321</v>
      </c>
      <c r="B5" s="299">
        <v>1</v>
      </c>
      <c r="C5" s="417">
        <v>1</v>
      </c>
      <c r="D5" s="418">
        <v>4779</v>
      </c>
      <c r="E5" s="289">
        <f t="shared" ref="E5:E12" si="0">D5/$D$13</f>
        <v>1.7112804535140278E-2</v>
      </c>
    </row>
    <row r="6" spans="1:13" s="239" customFormat="1" ht="27.6" customHeight="1" x14ac:dyDescent="0.25">
      <c r="A6" s="285" t="s">
        <v>322</v>
      </c>
      <c r="B6" s="299">
        <v>1</v>
      </c>
      <c r="C6" s="287">
        <v>409</v>
      </c>
      <c r="D6" s="288">
        <v>122682.11</v>
      </c>
      <c r="E6" s="289">
        <f t="shared" si="0"/>
        <v>0.43930424113592353</v>
      </c>
    </row>
    <row r="7" spans="1:13" s="239" customFormat="1" ht="27.6" customHeight="1" x14ac:dyDescent="0.25">
      <c r="A7" s="285" t="s">
        <v>314</v>
      </c>
      <c r="B7" s="299">
        <v>0.85</v>
      </c>
      <c r="C7" s="417">
        <v>6</v>
      </c>
      <c r="D7" s="418">
        <v>13175.31</v>
      </c>
      <c r="E7" s="289">
        <f t="shared" si="0"/>
        <v>4.7178594835714391E-2</v>
      </c>
    </row>
    <row r="8" spans="1:13" s="239" customFormat="1" ht="27.6" customHeight="1" x14ac:dyDescent="0.25">
      <c r="A8" s="285" t="s">
        <v>370</v>
      </c>
      <c r="B8" s="299">
        <v>0.6</v>
      </c>
      <c r="C8" s="415"/>
      <c r="D8" s="416"/>
      <c r="E8" s="289">
        <f t="shared" si="0"/>
        <v>0</v>
      </c>
    </row>
    <row r="9" spans="1:13" s="239" customFormat="1" ht="27.6" customHeight="1" x14ac:dyDescent="0.25">
      <c r="A9" s="285" t="s">
        <v>323</v>
      </c>
      <c r="B9" s="299">
        <v>0.6</v>
      </c>
      <c r="C9" s="415"/>
      <c r="D9" s="416"/>
      <c r="E9" s="289">
        <f t="shared" si="0"/>
        <v>0</v>
      </c>
    </row>
    <row r="10" spans="1:13" s="239" customFormat="1" ht="27.6" customHeight="1" x14ac:dyDescent="0.25">
      <c r="A10" s="285" t="s">
        <v>324</v>
      </c>
      <c r="B10" s="299">
        <v>0.6</v>
      </c>
      <c r="C10" s="287">
        <v>140</v>
      </c>
      <c r="D10" s="288">
        <v>2111.33</v>
      </c>
      <c r="E10" s="289">
        <f t="shared" si="0"/>
        <v>7.5603217407779295E-3</v>
      </c>
    </row>
    <row r="11" spans="1:13" s="239" customFormat="1" ht="27.6" customHeight="1" x14ac:dyDescent="0.25">
      <c r="A11" s="285" t="s">
        <v>325</v>
      </c>
      <c r="B11" s="299">
        <v>0.6</v>
      </c>
      <c r="C11" s="287">
        <v>12631</v>
      </c>
      <c r="D11" s="288">
        <v>109993.17</v>
      </c>
      <c r="E11" s="289">
        <f t="shared" si="0"/>
        <v>0.39386725641566345</v>
      </c>
      <c r="I11" s="389"/>
    </row>
    <row r="12" spans="1:13" s="239" customFormat="1" ht="27.6" customHeight="1" x14ac:dyDescent="0.25">
      <c r="A12" s="285" t="s">
        <v>326</v>
      </c>
      <c r="B12" s="299">
        <v>0.6</v>
      </c>
      <c r="C12" s="287">
        <v>16</v>
      </c>
      <c r="D12" s="288">
        <v>10054.01</v>
      </c>
      <c r="E12" s="289">
        <f t="shared" si="0"/>
        <v>3.6001738423173411E-2</v>
      </c>
    </row>
    <row r="13" spans="1:13" ht="27" customHeight="1" x14ac:dyDescent="0.25">
      <c r="A13" s="239"/>
      <c r="B13" s="290"/>
      <c r="C13" s="291">
        <f>SUM(C4:C12)</f>
        <v>13207</v>
      </c>
      <c r="D13" s="292">
        <f>SUM(D4:D12)</f>
        <v>279264.57</v>
      </c>
      <c r="E13" s="293">
        <f>SUM(E4:E12)</f>
        <v>1</v>
      </c>
      <c r="M13" s="278"/>
    </row>
    <row r="14" spans="1:13" x14ac:dyDescent="0.25">
      <c r="M14" s="278"/>
    </row>
    <row r="15" spans="1:13" ht="45.6" customHeight="1" x14ac:dyDescent="0.25">
      <c r="A15" s="603" t="s">
        <v>365</v>
      </c>
      <c r="B15" s="603"/>
      <c r="C15" s="603"/>
      <c r="D15" s="603"/>
      <c r="M15" s="278"/>
    </row>
    <row r="16" spans="1:13" s="413" customFormat="1" ht="6" customHeight="1" x14ac:dyDescent="0.25">
      <c r="A16" s="412"/>
      <c r="B16" s="412"/>
      <c r="C16" s="412"/>
      <c r="D16" s="412"/>
      <c r="M16" s="278"/>
    </row>
    <row r="17" spans="1:13" ht="19.2" customHeight="1" x14ac:dyDescent="0.25">
      <c r="A17" s="604" t="s">
        <v>364</v>
      </c>
      <c r="B17" s="604"/>
      <c r="C17" s="414">
        <v>9</v>
      </c>
      <c r="D17" s="411">
        <v>69.739999999999995</v>
      </c>
      <c r="M17" s="278"/>
    </row>
    <row r="19" spans="1:13" x14ac:dyDescent="0.25">
      <c r="C19" s="389"/>
      <c r="D19" s="389"/>
    </row>
    <row r="20" spans="1:13" x14ac:dyDescent="0.25">
      <c r="C20" s="389"/>
      <c r="D20" s="389"/>
    </row>
  </sheetData>
  <mergeCells count="3">
    <mergeCell ref="A1:C1"/>
    <mergeCell ref="A15:D15"/>
    <mergeCell ref="A17:B17"/>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75" zoomScaleNormal="75"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11" customWidth="1"/>
    <col min="5" max="5" width="8.6640625" style="40" customWidth="1"/>
    <col min="6" max="6" width="19" style="40" customWidth="1"/>
    <col min="7" max="7" width="11.77734375" style="40" customWidth="1"/>
    <col min="8" max="8" width="3.5546875" style="311" customWidth="1"/>
    <col min="9" max="9" width="12.6640625" style="40" customWidth="1"/>
    <col min="10" max="10" width="14.88671875" style="40" bestFit="1" customWidth="1"/>
    <col min="11" max="11" width="13" style="40" customWidth="1"/>
    <col min="12" max="12" width="3.21875" style="311" customWidth="1"/>
    <col min="13" max="13" width="13.77734375" style="40" customWidth="1"/>
    <col min="14" max="14" width="13.33203125" style="40" customWidth="1"/>
    <col min="15" max="15" width="12.33203125" style="40" customWidth="1"/>
    <col min="16" max="16384" width="9.109375" style="40"/>
  </cols>
  <sheetData>
    <row r="1" spans="1:18" ht="21" x14ac:dyDescent="0.25">
      <c r="A1" s="605" t="s">
        <v>332</v>
      </c>
      <c r="B1" s="605"/>
      <c r="C1" s="605"/>
      <c r="D1" s="605"/>
      <c r="E1" s="605"/>
      <c r="F1" s="605"/>
      <c r="G1" s="605"/>
      <c r="H1" s="615">
        <f>'Annual Capacity'!P1</f>
        <v>44347</v>
      </c>
      <c r="I1" s="615"/>
      <c r="J1" s="319"/>
      <c r="K1" s="252"/>
      <c r="L1" s="309"/>
      <c r="M1" s="251"/>
      <c r="N1" s="251"/>
      <c r="O1" s="252"/>
    </row>
    <row r="2" spans="1:18" ht="21" x14ac:dyDescent="0.25">
      <c r="A2" s="614" t="s">
        <v>309</v>
      </c>
      <c r="B2" s="614"/>
      <c r="C2" s="614"/>
      <c r="D2" s="614"/>
      <c r="E2" s="614"/>
      <c r="F2" s="614"/>
      <c r="G2" s="614"/>
      <c r="H2" s="213"/>
      <c r="I2" s="618"/>
      <c r="J2" s="618"/>
      <c r="K2" s="618"/>
      <c r="L2" s="213"/>
      <c r="M2" s="618"/>
      <c r="N2" s="618"/>
      <c r="O2" s="618"/>
    </row>
    <row r="3" spans="1:18" ht="21" x14ac:dyDescent="0.25">
      <c r="A3" s="605" t="s">
        <v>334</v>
      </c>
      <c r="B3" s="605"/>
      <c r="C3" s="605"/>
      <c r="D3" s="605"/>
      <c r="E3" s="605"/>
      <c r="F3" s="605"/>
      <c r="G3" s="605"/>
      <c r="H3" s="213"/>
      <c r="I3" s="618"/>
      <c r="J3" s="618"/>
      <c r="K3" s="618"/>
      <c r="L3" s="213"/>
      <c r="M3" s="618"/>
      <c r="N3" s="618"/>
      <c r="O3" s="618"/>
    </row>
    <row r="4" spans="1:18" ht="18.600000000000001" customHeight="1" x14ac:dyDescent="0.25">
      <c r="A4" s="243"/>
      <c r="B4" s="243"/>
      <c r="C4" s="243"/>
      <c r="D4" s="310"/>
      <c r="E4" s="243"/>
      <c r="F4" s="243"/>
      <c r="G4" s="243"/>
      <c r="H4" s="310"/>
      <c r="I4" s="243"/>
      <c r="J4" s="243"/>
      <c r="K4" s="243"/>
      <c r="L4" s="310"/>
      <c r="M4" s="274"/>
      <c r="N4" s="274"/>
      <c r="O4" s="274"/>
    </row>
    <row r="5" spans="1:18" x14ac:dyDescent="0.25">
      <c r="A5" s="300"/>
      <c r="B5" s="300"/>
      <c r="C5" s="300"/>
      <c r="D5" s="300"/>
      <c r="E5" s="606" t="s">
        <v>335</v>
      </c>
      <c r="F5" s="607"/>
      <c r="G5" s="608"/>
      <c r="H5" s="300"/>
      <c r="I5" s="612" t="s">
        <v>336</v>
      </c>
      <c r="J5" s="612"/>
      <c r="K5" s="612"/>
      <c r="L5" s="300"/>
      <c r="M5" s="621" t="s">
        <v>331</v>
      </c>
      <c r="N5" s="621"/>
      <c r="O5" s="621"/>
    </row>
    <row r="6" spans="1:18" s="55" customFormat="1" ht="17.399999999999999" customHeight="1" x14ac:dyDescent="0.25">
      <c r="A6" s="301"/>
      <c r="B6" s="301"/>
      <c r="C6" s="301"/>
      <c r="D6" s="301"/>
      <c r="E6" s="609" t="s">
        <v>74</v>
      </c>
      <c r="F6" s="610"/>
      <c r="G6" s="611"/>
      <c r="H6" s="301"/>
      <c r="I6" s="613" t="s">
        <v>74</v>
      </c>
      <c r="J6" s="613"/>
      <c r="K6" s="613"/>
      <c r="L6" s="301"/>
      <c r="M6" s="620" t="s">
        <v>74</v>
      </c>
      <c r="N6" s="620"/>
      <c r="O6" s="620"/>
    </row>
    <row r="7" spans="1:18" s="55" customFormat="1" ht="41.4" x14ac:dyDescent="0.25">
      <c r="A7" s="294" t="s">
        <v>34</v>
      </c>
      <c r="B7" s="56" t="s">
        <v>20</v>
      </c>
      <c r="C7" s="56"/>
      <c r="D7" s="308"/>
      <c r="E7" s="253" t="s">
        <v>315</v>
      </c>
      <c r="F7" s="253" t="s">
        <v>27</v>
      </c>
      <c r="G7" s="253" t="s">
        <v>35</v>
      </c>
      <c r="H7" s="308"/>
      <c r="I7" s="253" t="s">
        <v>315</v>
      </c>
      <c r="J7" s="253" t="s">
        <v>27</v>
      </c>
      <c r="K7" s="253" t="s">
        <v>35</v>
      </c>
      <c r="L7" s="308"/>
      <c r="M7" s="253" t="s">
        <v>315</v>
      </c>
      <c r="N7" s="253" t="s">
        <v>27</v>
      </c>
      <c r="O7" s="253" t="s">
        <v>35</v>
      </c>
    </row>
    <row r="8" spans="1:18" s="315" customFormat="1" ht="7.2" customHeight="1" x14ac:dyDescent="0.25">
      <c r="A8" s="304"/>
      <c r="B8" s="305"/>
      <c r="C8" s="305"/>
      <c r="D8" s="308"/>
      <c r="E8" s="314"/>
      <c r="F8" s="314"/>
      <c r="G8" s="314"/>
      <c r="H8" s="308"/>
      <c r="I8" s="314"/>
      <c r="J8" s="314"/>
      <c r="K8" s="314"/>
      <c r="L8" s="308"/>
      <c r="M8" s="314"/>
      <c r="N8" s="314"/>
      <c r="O8" s="314"/>
    </row>
    <row r="9" spans="1:18" s="55" customFormat="1" ht="14.4" x14ac:dyDescent="0.3">
      <c r="A9" s="73" t="s">
        <v>13</v>
      </c>
      <c r="B9" s="57" t="s">
        <v>36</v>
      </c>
      <c r="C9" s="57"/>
      <c r="D9" s="273"/>
      <c r="E9" s="58">
        <v>36366</v>
      </c>
      <c r="F9" s="58">
        <v>984593.05500000005</v>
      </c>
      <c r="G9" s="59">
        <f>F9/$F$11</f>
        <v>0.3760139567985879</v>
      </c>
      <c r="H9" s="273"/>
      <c r="I9" s="58">
        <v>5193</v>
      </c>
      <c r="J9" s="58">
        <v>104961.11</v>
      </c>
      <c r="K9" s="59">
        <f>J9/$J$11</f>
        <v>0.42856949783586129</v>
      </c>
      <c r="L9" s="273"/>
      <c r="M9" s="58">
        <f>SUM(E9+I9)</f>
        <v>41559</v>
      </c>
      <c r="N9" s="58">
        <f>SUM(F9+J9)</f>
        <v>1089554.165</v>
      </c>
      <c r="O9" s="59">
        <f>N9/$N$11</f>
        <v>0.38050908280945867</v>
      </c>
    </row>
    <row r="10" spans="1:18" s="55" customFormat="1" ht="14.4" x14ac:dyDescent="0.3">
      <c r="A10" s="302" t="s">
        <v>68</v>
      </c>
      <c r="B10" s="303" t="s">
        <v>37</v>
      </c>
      <c r="C10" s="303"/>
      <c r="D10" s="273"/>
      <c r="E10" s="312">
        <v>92822</v>
      </c>
      <c r="F10" s="312">
        <v>1633908.2990000001</v>
      </c>
      <c r="G10" s="313">
        <f>F10/$F$11</f>
        <v>0.62398604320141204</v>
      </c>
      <c r="H10" s="273"/>
      <c r="I10" s="312">
        <v>8012</v>
      </c>
      <c r="J10" s="312">
        <v>139949.25</v>
      </c>
      <c r="K10" s="59">
        <f>J10/$J$11</f>
        <v>0.57143050216413882</v>
      </c>
      <c r="L10" s="273"/>
      <c r="M10" s="312">
        <f>SUM(E10+I10)</f>
        <v>100834</v>
      </c>
      <c r="N10" s="312">
        <f>SUM(F10+J10)</f>
        <v>1773857.5490000001</v>
      </c>
      <c r="O10" s="59">
        <f>N10/$N$11</f>
        <v>0.61949091719054128</v>
      </c>
      <c r="R10" s="390"/>
    </row>
    <row r="11" spans="1:18" s="62" customFormat="1" ht="13.8" x14ac:dyDescent="0.25">
      <c r="A11" s="622" t="s">
        <v>25</v>
      </c>
      <c r="B11" s="622"/>
      <c r="C11" s="622"/>
      <c r="D11" s="306"/>
      <c r="E11" s="60">
        <f>SUM(E9:E10)</f>
        <v>129188</v>
      </c>
      <c r="F11" s="60">
        <f>SUM(F9:F10)</f>
        <v>2618501.3540000003</v>
      </c>
      <c r="G11" s="61">
        <f>SUM(G9:G10)</f>
        <v>1</v>
      </c>
      <c r="H11" s="306"/>
      <c r="I11" s="60">
        <f>SUM(I9:I10)</f>
        <v>13205</v>
      </c>
      <c r="J11" s="60">
        <f>SUM(J9:J10)</f>
        <v>244910.36</v>
      </c>
      <c r="K11" s="61">
        <f>SUM(K9:K10)</f>
        <v>1</v>
      </c>
      <c r="L11" s="306"/>
      <c r="M11" s="324">
        <f>SUM(M9:M10)</f>
        <v>142393</v>
      </c>
      <c r="N11" s="324">
        <f>SUM(N9:N10)</f>
        <v>2863411.7140000002</v>
      </c>
      <c r="O11" s="325">
        <f>SUM(O9:O10)</f>
        <v>1</v>
      </c>
    </row>
    <row r="12" spans="1:18" s="55" customFormat="1" ht="3.6" customHeight="1" x14ac:dyDescent="0.25">
      <c r="A12" s="273"/>
      <c r="B12" s="273"/>
      <c r="C12" s="273"/>
      <c r="D12" s="273"/>
      <c r="E12" s="272"/>
      <c r="F12" s="64"/>
      <c r="G12" s="63"/>
      <c r="H12" s="273"/>
      <c r="I12" s="272"/>
      <c r="J12" s="64"/>
      <c r="K12" s="63"/>
      <c r="L12" s="273"/>
      <c r="M12" s="272"/>
      <c r="N12" s="64"/>
      <c r="O12" s="63"/>
    </row>
    <row r="13" spans="1:18" s="55" customFormat="1" ht="13.8" x14ac:dyDescent="0.25">
      <c r="D13" s="273"/>
      <c r="H13" s="273"/>
      <c r="L13" s="273"/>
    </row>
    <row r="14" spans="1:18" s="55" customFormat="1" ht="17.399999999999999" customHeight="1" x14ac:dyDescent="0.25">
      <c r="A14" s="301"/>
      <c r="B14" s="301"/>
      <c r="C14" s="301"/>
      <c r="D14" s="301"/>
      <c r="E14" s="613" t="s">
        <v>77</v>
      </c>
      <c r="F14" s="613"/>
      <c r="G14" s="613"/>
      <c r="H14" s="301"/>
      <c r="I14" s="616" t="s">
        <v>77</v>
      </c>
      <c r="J14" s="616"/>
      <c r="K14" s="617"/>
      <c r="L14" s="301"/>
      <c r="M14" s="620" t="s">
        <v>77</v>
      </c>
      <c r="N14" s="620"/>
      <c r="O14" s="620"/>
    </row>
    <row r="15" spans="1:18" s="55" customFormat="1" ht="41.4" x14ac:dyDescent="0.25">
      <c r="A15" s="294" t="s">
        <v>34</v>
      </c>
      <c r="B15" s="56" t="s">
        <v>20</v>
      </c>
      <c r="C15" s="56"/>
      <c r="D15" s="308"/>
      <c r="E15" s="253" t="s">
        <v>316</v>
      </c>
      <c r="F15" s="253" t="s">
        <v>27</v>
      </c>
      <c r="G15" s="253" t="s">
        <v>35</v>
      </c>
      <c r="H15" s="308"/>
      <c r="I15" s="253" t="s">
        <v>316</v>
      </c>
      <c r="J15" s="253" t="s">
        <v>27</v>
      </c>
      <c r="K15" s="253" t="s">
        <v>35</v>
      </c>
      <c r="L15" s="308"/>
      <c r="M15" s="253" t="s">
        <v>316</v>
      </c>
      <c r="N15" s="253" t="s">
        <v>27</v>
      </c>
      <c r="O15" s="253" t="s">
        <v>35</v>
      </c>
    </row>
    <row r="16" spans="1:18" s="55" customFormat="1" ht="14.4" x14ac:dyDescent="0.3">
      <c r="A16" s="73" t="s">
        <v>13</v>
      </c>
      <c r="B16" s="57" t="s">
        <v>36</v>
      </c>
      <c r="C16" s="57"/>
      <c r="D16" s="273"/>
      <c r="E16" s="58">
        <v>31920</v>
      </c>
      <c r="F16" s="58">
        <v>287297.49099999998</v>
      </c>
      <c r="G16" s="59">
        <f>F16/F18</f>
        <v>0.28085759870818688</v>
      </c>
      <c r="H16" s="273"/>
      <c r="I16" s="58">
        <v>4992</v>
      </c>
      <c r="J16" s="58">
        <v>47838.57</v>
      </c>
      <c r="K16" s="59">
        <f>J16/$J$18</f>
        <v>0.42732570525811231</v>
      </c>
      <c r="L16" s="273"/>
      <c r="M16" s="58">
        <f>SUM(E16+I16)</f>
        <v>36912</v>
      </c>
      <c r="N16" s="58">
        <f>SUM(F16+J16)</f>
        <v>335136.06099999999</v>
      </c>
      <c r="O16" s="59">
        <f>N16/$N$18</f>
        <v>0.2953057744925271</v>
      </c>
      <c r="R16" s="390"/>
    </row>
    <row r="17" spans="1:15" s="55" customFormat="1" ht="14.4" x14ac:dyDescent="0.3">
      <c r="A17" s="73" t="s">
        <v>68</v>
      </c>
      <c r="B17" s="57" t="s">
        <v>37</v>
      </c>
      <c r="C17" s="57"/>
      <c r="D17" s="273"/>
      <c r="E17" s="58">
        <v>90179</v>
      </c>
      <c r="F17" s="58">
        <v>735631.89500000002</v>
      </c>
      <c r="G17" s="59">
        <f>F17/F18</f>
        <v>0.71914240129181317</v>
      </c>
      <c r="H17" s="273"/>
      <c r="I17" s="58">
        <v>7774</v>
      </c>
      <c r="J17" s="58">
        <v>64110.16</v>
      </c>
      <c r="K17" s="59">
        <f>J17/$J$18</f>
        <v>0.57267429474188758</v>
      </c>
      <c r="L17" s="273"/>
      <c r="M17" s="58">
        <f>SUM(E17+I17)</f>
        <v>97953</v>
      </c>
      <c r="N17" s="58">
        <f>SUM(F17+J17)</f>
        <v>799742.05500000005</v>
      </c>
      <c r="O17" s="59">
        <f>N17/$N$18</f>
        <v>0.70469422550747296</v>
      </c>
    </row>
    <row r="18" spans="1:15" s="62" customFormat="1" ht="13.8" x14ac:dyDescent="0.25">
      <c r="A18" s="622" t="s">
        <v>25</v>
      </c>
      <c r="B18" s="622"/>
      <c r="C18" s="622"/>
      <c r="D18" s="306"/>
      <c r="E18" s="60">
        <f>SUM(E16:E17)</f>
        <v>122099</v>
      </c>
      <c r="F18" s="60">
        <f>SUM(F16:F17)</f>
        <v>1022929.3859999999</v>
      </c>
      <c r="G18" s="61">
        <f>SUM(G16:G17)</f>
        <v>1</v>
      </c>
      <c r="H18" s="306"/>
      <c r="I18" s="60">
        <f>SUM(I16:I17)</f>
        <v>12766</v>
      </c>
      <c r="J18" s="60">
        <f>SUM(J16:J17)</f>
        <v>111948.73000000001</v>
      </c>
      <c r="K18" s="61">
        <f>SUM(K16:K17)</f>
        <v>0.99999999999999989</v>
      </c>
      <c r="L18" s="306"/>
      <c r="M18" s="324">
        <f>SUM(M16:M17)</f>
        <v>134865</v>
      </c>
      <c r="N18" s="324">
        <f>SUM(N16:N17)</f>
        <v>1134878.1159999999</v>
      </c>
      <c r="O18" s="325">
        <f>SUM(O16:O17)</f>
        <v>1</v>
      </c>
    </row>
    <row r="19" spans="1:15" s="55" customFormat="1" ht="3.6" customHeight="1" x14ac:dyDescent="0.25">
      <c r="A19" s="273"/>
      <c r="B19" s="273"/>
      <c r="C19" s="273"/>
      <c r="D19" s="273"/>
      <c r="E19" s="272"/>
      <c r="F19" s="64"/>
      <c r="G19" s="63"/>
      <c r="H19" s="273"/>
      <c r="I19" s="272"/>
      <c r="J19" s="64"/>
      <c r="K19" s="63"/>
      <c r="L19" s="273"/>
      <c r="M19" s="272"/>
      <c r="N19" s="64"/>
      <c r="O19" s="63"/>
    </row>
    <row r="20" spans="1:15" s="307" customFormat="1" ht="13.8" customHeight="1" x14ac:dyDescent="0.25">
      <c r="A20" s="273"/>
      <c r="B20" s="273"/>
      <c r="C20" s="273"/>
      <c r="D20" s="273"/>
      <c r="E20" s="316"/>
      <c r="F20" s="316"/>
      <c r="G20" s="273"/>
      <c r="H20" s="273"/>
      <c r="I20" s="316"/>
      <c r="J20" s="316"/>
      <c r="K20" s="273"/>
      <c r="L20" s="273"/>
      <c r="M20" s="316"/>
      <c r="N20" s="316"/>
      <c r="O20" s="273"/>
    </row>
    <row r="21" spans="1:15" ht="33" customHeight="1" x14ac:dyDescent="0.25">
      <c r="A21" s="619" t="s">
        <v>306</v>
      </c>
      <c r="B21" s="619"/>
      <c r="C21" s="619"/>
      <c r="D21" s="619"/>
      <c r="E21" s="619"/>
      <c r="F21" s="619"/>
      <c r="G21" s="619"/>
      <c r="H21" s="619"/>
      <c r="I21" s="619"/>
      <c r="J21" s="619"/>
      <c r="K21" s="619"/>
      <c r="L21" s="619"/>
      <c r="M21" s="619"/>
      <c r="N21" s="619"/>
      <c r="O21" s="619"/>
    </row>
  </sheetData>
  <mergeCells count="20">
    <mergeCell ref="I14:K14"/>
    <mergeCell ref="I2:K2"/>
    <mergeCell ref="I3:K3"/>
    <mergeCell ref="E14:G14"/>
    <mergeCell ref="A21:O21"/>
    <mergeCell ref="M14:O14"/>
    <mergeCell ref="M2:O2"/>
    <mergeCell ref="M3:O3"/>
    <mergeCell ref="M5:O5"/>
    <mergeCell ref="M6:O6"/>
    <mergeCell ref="A11:C11"/>
    <mergeCell ref="A18:C18"/>
    <mergeCell ref="A1:G1"/>
    <mergeCell ref="E5:G5"/>
    <mergeCell ref="E6:G6"/>
    <mergeCell ref="I5:K5"/>
    <mergeCell ref="I6:K6"/>
    <mergeCell ref="A2:G2"/>
    <mergeCell ref="A3:G3"/>
    <mergeCell ref="H1:I1"/>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3"/>
  <sheetViews>
    <sheetView showGridLines="0" zoomScale="75" zoomScaleNormal="75" workbookViewId="0">
      <pane ySplit="5" topLeftCell="A6" activePane="bottomLeft" state="frozen"/>
      <selection activeCell="A2" sqref="A2"/>
      <selection pane="bottomLeft" activeCell="C1" sqref="C1:AB1"/>
    </sheetView>
  </sheetViews>
  <sheetFormatPr defaultColWidth="10.33203125" defaultRowHeight="17.399999999999999" x14ac:dyDescent="0.3"/>
  <cols>
    <col min="1" max="1" width="1.33203125" style="135" customWidth="1"/>
    <col min="2" max="2" width="4.21875" style="174" hidden="1" customWidth="1"/>
    <col min="3" max="3" width="17.44140625" style="45" bestFit="1" customWidth="1"/>
    <col min="4" max="4" width="0.88671875" style="95" hidden="1" customWidth="1"/>
    <col min="5" max="5" width="11.77734375" style="66" hidden="1" customWidth="1"/>
    <col min="6" max="6" width="12.6640625" style="534" hidden="1" customWidth="1"/>
    <col min="7" max="7" width="0.88671875" style="95" hidden="1" customWidth="1"/>
    <col min="8" max="8" width="11.21875" style="66" hidden="1" customWidth="1"/>
    <col min="9" max="9" width="12.88671875" style="534" hidden="1" customWidth="1"/>
    <col min="10" max="10" width="12.21875" style="66" hidden="1" customWidth="1"/>
    <col min="11" max="11" width="14.44140625" style="66" hidden="1" customWidth="1"/>
    <col min="12" max="12" width="12.33203125" style="66" hidden="1" customWidth="1"/>
    <col min="13" max="13" width="15.109375" style="66" hidden="1" customWidth="1"/>
    <col min="14" max="14" width="14.109375" style="66" hidden="1" customWidth="1"/>
    <col min="15" max="15" width="15.6640625" style="66" hidden="1" customWidth="1"/>
    <col min="16" max="16" width="0.88671875" style="95" hidden="1" customWidth="1"/>
    <col min="17" max="17" width="11.109375" style="66" hidden="1" customWidth="1"/>
    <col min="18" max="18" width="13.5546875" style="66" hidden="1" customWidth="1"/>
    <col min="19" max="19" width="0.88671875" style="95" hidden="1" customWidth="1"/>
    <col min="20" max="20" width="11.109375" style="66" hidden="1" customWidth="1"/>
    <col min="21" max="21" width="13.5546875" style="66" hidden="1" customWidth="1"/>
    <col min="22" max="22" width="0.88671875" style="95" customWidth="1"/>
    <col min="23" max="23" width="11.33203125" style="66" customWidth="1"/>
    <col min="24" max="24" width="15" style="66" customWidth="1"/>
    <col min="25" max="25" width="0.6640625" style="135" customWidth="1"/>
    <col min="26" max="26" width="10.33203125" style="135"/>
    <col min="27" max="27" width="1.5546875" style="135" customWidth="1"/>
    <col min="28" max="28" width="12.44140625" style="135" customWidth="1"/>
    <col min="29" max="29" width="16.77734375" style="135" customWidth="1"/>
    <col min="30" max="30" width="1.44140625" style="135" customWidth="1"/>
    <col min="31" max="31" width="13.44140625" style="135" customWidth="1"/>
    <col min="32" max="32" width="11.21875" style="135" bestFit="1" customWidth="1"/>
    <col min="33" max="33" width="5.33203125" style="135" customWidth="1"/>
    <col min="34" max="36" width="10.33203125" style="135"/>
    <col min="37" max="37" width="10.88671875" style="135" bestFit="1" customWidth="1"/>
    <col min="38" max="16384" width="10.33203125" style="135"/>
  </cols>
  <sheetData>
    <row r="1" spans="1:35" s="1" customFormat="1" ht="26.4" customHeight="1" x14ac:dyDescent="0.3">
      <c r="A1" s="342"/>
      <c r="B1" s="317"/>
      <c r="C1" s="589" t="s">
        <v>362</v>
      </c>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373">
        <f>'Annual Capacity'!P1</f>
        <v>44347</v>
      </c>
      <c r="AD1" s="374"/>
      <c r="AF1" s="271"/>
      <c r="AI1" s="224"/>
    </row>
    <row r="2" spans="1:35" ht="27" customHeight="1" x14ac:dyDescent="0.3">
      <c r="B2" s="341"/>
      <c r="C2" s="623" t="s">
        <v>361</v>
      </c>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295"/>
      <c r="AD2" s="295"/>
      <c r="AE2" s="295"/>
      <c r="AF2" s="295"/>
    </row>
    <row r="3" spans="1:35" s="174" customFormat="1" ht="7.2" customHeight="1" x14ac:dyDescent="0.3">
      <c r="B3" s="341"/>
      <c r="C3" s="505"/>
      <c r="D3" s="505"/>
      <c r="E3" s="505"/>
      <c r="F3" s="536"/>
      <c r="G3" s="505"/>
      <c r="H3" s="505"/>
      <c r="I3" s="536"/>
      <c r="J3" s="505"/>
      <c r="K3" s="505"/>
      <c r="L3" s="505"/>
      <c r="M3" s="505"/>
      <c r="N3" s="505"/>
      <c r="O3" s="505"/>
      <c r="P3" s="505"/>
      <c r="Q3" s="505"/>
      <c r="R3" s="505"/>
      <c r="S3" s="505"/>
      <c r="T3" s="505"/>
      <c r="U3" s="505"/>
      <c r="V3" s="505"/>
      <c r="W3" s="505"/>
      <c r="X3" s="505"/>
      <c r="Y3" s="505"/>
      <c r="Z3" s="505"/>
      <c r="AA3" s="505"/>
      <c r="AB3" s="505"/>
      <c r="AC3" s="295"/>
      <c r="AD3" s="295"/>
      <c r="AE3" s="295"/>
      <c r="AF3" s="295"/>
    </row>
    <row r="4" spans="1:35" s="137" customFormat="1" ht="41.4" customHeight="1" x14ac:dyDescent="0.25">
      <c r="A4" s="175"/>
      <c r="B4" s="175"/>
      <c r="C4" s="270"/>
      <c r="D4" s="22"/>
      <c r="E4" s="631" t="s">
        <v>4</v>
      </c>
      <c r="F4" s="631"/>
      <c r="G4" s="22"/>
      <c r="H4" s="632" t="s">
        <v>78</v>
      </c>
      <c r="I4" s="632"/>
      <c r="J4" s="629" t="s">
        <v>79</v>
      </c>
      <c r="K4" s="629"/>
      <c r="L4" s="629" t="s">
        <v>80</v>
      </c>
      <c r="M4" s="629"/>
      <c r="N4" s="630" t="s">
        <v>363</v>
      </c>
      <c r="O4" s="630"/>
      <c r="P4" s="22"/>
      <c r="Q4" s="631" t="s">
        <v>30</v>
      </c>
      <c r="R4" s="631"/>
      <c r="S4" s="22"/>
      <c r="T4" s="631" t="s">
        <v>314</v>
      </c>
      <c r="U4" s="631"/>
      <c r="V4" s="22"/>
      <c r="W4" s="625" t="str">
        <f>'Annual Capacity'!V3</f>
        <v>Total of All Projects               as of 05/31/2021 (kW)</v>
      </c>
      <c r="X4" s="626"/>
      <c r="AA4" s="45"/>
      <c r="AB4" s="627" t="str">
        <f>'Annual Capacity'!Y2</f>
        <v>Previously Reported through 04/30/2021</v>
      </c>
      <c r="AC4" s="627"/>
      <c r="AD4" s="212"/>
      <c r="AE4" s="628" t="str">
        <f>'Annual Capacity'!AB2</f>
        <v>Difference between 04/30/2021 and 05/31/2021</v>
      </c>
      <c r="AF4" s="628"/>
    </row>
    <row r="5" spans="1:35" s="138" customFormat="1" ht="41.4" x14ac:dyDescent="0.3">
      <c r="B5" s="176"/>
      <c r="C5" s="380" t="s">
        <v>42</v>
      </c>
      <c r="D5" s="79"/>
      <c r="E5" s="133" t="s">
        <v>8</v>
      </c>
      <c r="F5" s="219" t="s">
        <v>10</v>
      </c>
      <c r="G5" s="79"/>
      <c r="H5" s="80" t="s">
        <v>8</v>
      </c>
      <c r="I5" s="543" t="s">
        <v>10</v>
      </c>
      <c r="J5" s="81" t="s">
        <v>8</v>
      </c>
      <c r="K5" s="81" t="s">
        <v>10</v>
      </c>
      <c r="L5" s="80" t="s">
        <v>8</v>
      </c>
      <c r="M5" s="80" t="s">
        <v>10</v>
      </c>
      <c r="N5" s="133" t="s">
        <v>8</v>
      </c>
      <c r="O5" s="133" t="s">
        <v>10</v>
      </c>
      <c r="P5" s="79"/>
      <c r="Q5" s="133" t="s">
        <v>8</v>
      </c>
      <c r="R5" s="133" t="s">
        <v>10</v>
      </c>
      <c r="S5" s="346"/>
      <c r="T5" s="393" t="s">
        <v>8</v>
      </c>
      <c r="U5" s="393" t="s">
        <v>10</v>
      </c>
      <c r="V5" s="346"/>
      <c r="W5" s="375" t="s">
        <v>7</v>
      </c>
      <c r="X5" s="375" t="s">
        <v>11</v>
      </c>
      <c r="Z5" s="381" t="s">
        <v>66</v>
      </c>
      <c r="AA5" s="45"/>
      <c r="AB5" s="71" t="s">
        <v>32</v>
      </c>
      <c r="AC5" s="72" t="s">
        <v>65</v>
      </c>
      <c r="AD5" s="156"/>
      <c r="AE5" s="71" t="s">
        <v>32</v>
      </c>
      <c r="AF5" s="72" t="s">
        <v>65</v>
      </c>
    </row>
    <row r="6" spans="1:35" s="138" customFormat="1" x14ac:dyDescent="0.3">
      <c r="B6" s="176">
        <v>1</v>
      </c>
      <c r="C6" s="378" t="s">
        <v>43</v>
      </c>
      <c r="D6" s="145"/>
      <c r="E6" s="204">
        <v>1271</v>
      </c>
      <c r="F6" s="204">
        <v>12626.837</v>
      </c>
      <c r="G6" s="148"/>
      <c r="H6" s="207">
        <v>105</v>
      </c>
      <c r="I6" s="204">
        <v>3792.6320000000001</v>
      </c>
      <c r="J6" s="207">
        <v>48</v>
      </c>
      <c r="K6" s="204">
        <v>16806.357</v>
      </c>
      <c r="L6" s="207">
        <v>3</v>
      </c>
      <c r="M6" s="204">
        <v>9960.57</v>
      </c>
      <c r="N6" s="142">
        <f>SUM(H6+J6+L6)</f>
        <v>156</v>
      </c>
      <c r="O6" s="142">
        <f>SUM(I6+K6+M6)</f>
        <v>30559.559000000001</v>
      </c>
      <c r="P6" s="145"/>
      <c r="Q6" s="207">
        <v>5</v>
      </c>
      <c r="R6" s="204">
        <v>33383.089999999997</v>
      </c>
      <c r="S6" s="145"/>
      <c r="T6" s="207">
        <v>0</v>
      </c>
      <c r="U6" s="204">
        <v>0</v>
      </c>
      <c r="V6" s="145"/>
      <c r="W6" s="376">
        <f>SUM(E6+N6+Q6+T6)</f>
        <v>1432</v>
      </c>
      <c r="X6" s="376">
        <f>SUM(F6+O6+R6+U6)</f>
        <v>76569.486000000004</v>
      </c>
      <c r="Z6" s="59">
        <f>X6/$X$28</f>
        <v>2.1195229350403723E-2</v>
      </c>
      <c r="AA6" s="45"/>
      <c r="AB6" s="358">
        <v>1422</v>
      </c>
      <c r="AC6" s="358">
        <v>76454.535999999993</v>
      </c>
      <c r="AD6" s="157"/>
      <c r="AE6" s="154">
        <f>SUM(W6-AB6)</f>
        <v>10</v>
      </c>
      <c r="AF6" s="154">
        <f>SUM(X6-AC6)</f>
        <v>114.95000000001164</v>
      </c>
    </row>
    <row r="7" spans="1:35" s="138" customFormat="1" x14ac:dyDescent="0.3">
      <c r="B7" s="176">
        <v>2</v>
      </c>
      <c r="C7" s="378" t="s">
        <v>44</v>
      </c>
      <c r="D7" s="145"/>
      <c r="E7" s="204">
        <v>1199</v>
      </c>
      <c r="F7" s="204">
        <v>11289.995999999999</v>
      </c>
      <c r="G7" s="148"/>
      <c r="H7" s="207">
        <v>87</v>
      </c>
      <c r="I7" s="204">
        <v>2213.1509999999998</v>
      </c>
      <c r="J7" s="207">
        <v>38</v>
      </c>
      <c r="K7" s="204">
        <v>15506.396000000001</v>
      </c>
      <c r="L7" s="207">
        <v>5</v>
      </c>
      <c r="M7" s="204">
        <v>30565.85</v>
      </c>
      <c r="N7" s="142">
        <f t="shared" ref="N7:N26" si="0">SUM(H7+J7+L7)</f>
        <v>130</v>
      </c>
      <c r="O7" s="142">
        <f t="shared" ref="O7:O26" si="1">SUM(I7+K7+M7)</f>
        <v>48285.396999999997</v>
      </c>
      <c r="P7" s="145"/>
      <c r="Q7" s="207">
        <v>8</v>
      </c>
      <c r="R7" s="204">
        <v>53167.504000000001</v>
      </c>
      <c r="S7" s="145"/>
      <c r="T7" s="207">
        <v>0</v>
      </c>
      <c r="U7" s="204">
        <v>0</v>
      </c>
      <c r="V7" s="145"/>
      <c r="W7" s="376">
        <f t="shared" ref="W7:W26" si="2">SUM(E7+N7+Q7+T7)</f>
        <v>1337</v>
      </c>
      <c r="X7" s="376">
        <f t="shared" ref="X7:X26" si="3">SUM(F7+O7+R7+U7)</f>
        <v>112742.897</v>
      </c>
      <c r="Z7" s="59">
        <f t="shared" ref="Z7:Z26" si="4">X7/$X$28</f>
        <v>3.1208405389373299E-2</v>
      </c>
      <c r="AA7" s="45"/>
      <c r="AB7" s="358">
        <v>1327</v>
      </c>
      <c r="AC7" s="358">
        <v>112662.057</v>
      </c>
      <c r="AD7" s="157"/>
      <c r="AE7" s="154">
        <f t="shared" ref="AE7:AE26" si="5">SUM(W7-AB7)</f>
        <v>10</v>
      </c>
      <c r="AF7" s="154">
        <f t="shared" ref="AF7:AF26" si="6">SUM(X7-AC7)</f>
        <v>80.839999999996508</v>
      </c>
    </row>
    <row r="8" spans="1:35" s="139" customFormat="1" ht="18" x14ac:dyDescent="0.3">
      <c r="B8" s="176">
        <v>3</v>
      </c>
      <c r="C8" s="378" t="s">
        <v>45</v>
      </c>
      <c r="D8" s="146"/>
      <c r="E8" s="204">
        <v>3465</v>
      </c>
      <c r="F8" s="204">
        <v>28826.341</v>
      </c>
      <c r="G8" s="205"/>
      <c r="H8" s="207">
        <v>162</v>
      </c>
      <c r="I8" s="204">
        <v>6518.3559999999998</v>
      </c>
      <c r="J8" s="207">
        <v>139</v>
      </c>
      <c r="K8" s="204">
        <v>45347.519999999997</v>
      </c>
      <c r="L8" s="207">
        <v>13</v>
      </c>
      <c r="M8" s="204">
        <v>36302.54</v>
      </c>
      <c r="N8" s="142">
        <f t="shared" si="0"/>
        <v>314</v>
      </c>
      <c r="O8" s="142">
        <f t="shared" si="1"/>
        <v>88168.415999999997</v>
      </c>
      <c r="P8" s="145"/>
      <c r="Q8" s="207">
        <v>1</v>
      </c>
      <c r="R8" s="204">
        <v>2936.64</v>
      </c>
      <c r="S8" s="145"/>
      <c r="T8" s="207">
        <v>0</v>
      </c>
      <c r="U8" s="204">
        <v>0</v>
      </c>
      <c r="V8" s="145"/>
      <c r="W8" s="376">
        <f t="shared" si="2"/>
        <v>3780</v>
      </c>
      <c r="X8" s="376">
        <f t="shared" si="3"/>
        <v>119931.397</v>
      </c>
      <c r="Z8" s="59">
        <f t="shared" si="4"/>
        <v>3.3198256884332755E-2</v>
      </c>
      <c r="AA8" s="45"/>
      <c r="AB8" s="358">
        <v>3749</v>
      </c>
      <c r="AC8" s="358">
        <v>119555.88699999999</v>
      </c>
      <c r="AD8" s="157"/>
      <c r="AE8" s="154">
        <f t="shared" si="5"/>
        <v>31</v>
      </c>
      <c r="AF8" s="154">
        <f t="shared" si="6"/>
        <v>375.51000000000931</v>
      </c>
    </row>
    <row r="9" spans="1:35" s="139" customFormat="1" ht="18" x14ac:dyDescent="0.3">
      <c r="B9" s="176">
        <v>4</v>
      </c>
      <c r="C9" s="378" t="s">
        <v>46</v>
      </c>
      <c r="D9" s="146"/>
      <c r="E9" s="204">
        <v>1782</v>
      </c>
      <c r="F9" s="204">
        <v>18955.106</v>
      </c>
      <c r="G9" s="205"/>
      <c r="H9" s="207">
        <v>146</v>
      </c>
      <c r="I9" s="204">
        <v>3372.3710000000001</v>
      </c>
      <c r="J9" s="207">
        <v>25</v>
      </c>
      <c r="K9" s="204">
        <v>7999.69</v>
      </c>
      <c r="L9" s="207">
        <v>5</v>
      </c>
      <c r="M9" s="204">
        <v>8904.18</v>
      </c>
      <c r="N9" s="142">
        <f t="shared" si="0"/>
        <v>176</v>
      </c>
      <c r="O9" s="142">
        <f t="shared" si="1"/>
        <v>20276.241000000002</v>
      </c>
      <c r="P9" s="145"/>
      <c r="Q9" s="207">
        <v>12</v>
      </c>
      <c r="R9" s="204">
        <v>72299.074999999997</v>
      </c>
      <c r="S9" s="145"/>
      <c r="T9" s="207">
        <v>0</v>
      </c>
      <c r="U9" s="204">
        <v>0</v>
      </c>
      <c r="V9" s="145"/>
      <c r="W9" s="376">
        <f t="shared" si="2"/>
        <v>1970</v>
      </c>
      <c r="X9" s="376">
        <f t="shared" si="3"/>
        <v>111530.42199999999</v>
      </c>
      <c r="Z9" s="59">
        <f t="shared" si="4"/>
        <v>3.087277971067107E-2</v>
      </c>
      <c r="AA9" s="45"/>
      <c r="AB9" s="358">
        <v>1955</v>
      </c>
      <c r="AC9" s="358">
        <v>111190.20199999999</v>
      </c>
      <c r="AD9" s="157"/>
      <c r="AE9" s="154">
        <f t="shared" si="5"/>
        <v>15</v>
      </c>
      <c r="AF9" s="154">
        <f t="shared" si="6"/>
        <v>340.22000000000116</v>
      </c>
    </row>
    <row r="10" spans="1:35" s="138" customFormat="1" x14ac:dyDescent="0.3">
      <c r="B10" s="176">
        <v>5</v>
      </c>
      <c r="C10" s="378" t="s">
        <v>47</v>
      </c>
      <c r="D10" s="145"/>
      <c r="E10" s="204">
        <v>4372</v>
      </c>
      <c r="F10" s="204">
        <v>37558.438999999998</v>
      </c>
      <c r="G10" s="148"/>
      <c r="H10" s="207">
        <v>183</v>
      </c>
      <c r="I10" s="204">
        <v>6547.3639999999996</v>
      </c>
      <c r="J10" s="207">
        <v>159</v>
      </c>
      <c r="K10" s="204">
        <v>48590.762000000002</v>
      </c>
      <c r="L10" s="207">
        <v>26</v>
      </c>
      <c r="M10" s="204">
        <v>53542.241000000002</v>
      </c>
      <c r="N10" s="142">
        <f t="shared" si="0"/>
        <v>368</v>
      </c>
      <c r="O10" s="142">
        <f t="shared" si="1"/>
        <v>108680.367</v>
      </c>
      <c r="P10" s="145"/>
      <c r="Q10" s="207">
        <v>3</v>
      </c>
      <c r="R10" s="204">
        <v>5755.86</v>
      </c>
      <c r="S10" s="145"/>
      <c r="T10" s="207">
        <v>0</v>
      </c>
      <c r="U10" s="204">
        <v>0</v>
      </c>
      <c r="V10" s="145"/>
      <c r="W10" s="376">
        <f t="shared" si="2"/>
        <v>4743</v>
      </c>
      <c r="X10" s="376">
        <f t="shared" si="3"/>
        <v>151994.66599999997</v>
      </c>
      <c r="Z10" s="59">
        <f t="shared" si="4"/>
        <v>4.2073702909642227E-2</v>
      </c>
      <c r="AA10" s="45"/>
      <c r="AB10" s="358">
        <v>4702</v>
      </c>
      <c r="AC10" s="358">
        <v>150696.79599999997</v>
      </c>
      <c r="AD10" s="157"/>
      <c r="AE10" s="154">
        <f t="shared" si="5"/>
        <v>41</v>
      </c>
      <c r="AF10" s="154">
        <f t="shared" si="6"/>
        <v>1297.8699999999953</v>
      </c>
    </row>
    <row r="11" spans="1:35" s="138" customFormat="1" x14ac:dyDescent="0.3">
      <c r="B11" s="176">
        <v>6</v>
      </c>
      <c r="C11" s="378" t="s">
        <v>49</v>
      </c>
      <c r="D11" s="145"/>
      <c r="E11" s="204">
        <v>3605</v>
      </c>
      <c r="F11" s="204">
        <v>26880.44</v>
      </c>
      <c r="G11" s="148"/>
      <c r="H11" s="207">
        <v>141</v>
      </c>
      <c r="I11" s="204">
        <v>4128.1639999999998</v>
      </c>
      <c r="J11" s="207">
        <v>121</v>
      </c>
      <c r="K11" s="204">
        <v>36416.050000000003</v>
      </c>
      <c r="L11" s="207">
        <v>7</v>
      </c>
      <c r="M11" s="204">
        <v>12718.864</v>
      </c>
      <c r="N11" s="142">
        <f t="shared" si="0"/>
        <v>269</v>
      </c>
      <c r="O11" s="142">
        <f t="shared" si="1"/>
        <v>53263.078000000001</v>
      </c>
      <c r="P11" s="145"/>
      <c r="Q11" s="207">
        <v>5</v>
      </c>
      <c r="R11" s="204">
        <v>3514.01</v>
      </c>
      <c r="S11" s="145"/>
      <c r="T11" s="207">
        <v>0</v>
      </c>
      <c r="U11" s="204">
        <v>0</v>
      </c>
      <c r="V11" s="145"/>
      <c r="W11" s="376">
        <f t="shared" si="2"/>
        <v>3879</v>
      </c>
      <c r="X11" s="376">
        <f t="shared" si="3"/>
        <v>83657.527999999991</v>
      </c>
      <c r="Z11" s="59">
        <f t="shared" si="4"/>
        <v>2.3157273027114494E-2</v>
      </c>
      <c r="AA11" s="45"/>
      <c r="AB11" s="358">
        <v>3828</v>
      </c>
      <c r="AC11" s="358">
        <v>83139.23</v>
      </c>
      <c r="AD11" s="157"/>
      <c r="AE11" s="154">
        <f t="shared" si="5"/>
        <v>51</v>
      </c>
      <c r="AF11" s="154">
        <f t="shared" si="6"/>
        <v>518.29799999999523</v>
      </c>
    </row>
    <row r="12" spans="1:35" s="138" customFormat="1" x14ac:dyDescent="0.3">
      <c r="B12" s="176">
        <v>7</v>
      </c>
      <c r="C12" s="378" t="s">
        <v>50</v>
      </c>
      <c r="D12" s="145"/>
      <c r="E12" s="204">
        <v>6391</v>
      </c>
      <c r="F12" s="204">
        <v>46416.711000000003</v>
      </c>
      <c r="G12" s="148"/>
      <c r="H12" s="207">
        <v>300</v>
      </c>
      <c r="I12" s="204">
        <v>12188.450999999999</v>
      </c>
      <c r="J12" s="207">
        <v>231</v>
      </c>
      <c r="K12" s="204">
        <v>67909.620999999999</v>
      </c>
      <c r="L12" s="207">
        <v>11</v>
      </c>
      <c r="M12" s="204">
        <v>19610.740000000002</v>
      </c>
      <c r="N12" s="142">
        <f t="shared" si="0"/>
        <v>542</v>
      </c>
      <c r="O12" s="142">
        <f t="shared" si="1"/>
        <v>99708.812000000005</v>
      </c>
      <c r="P12" s="145"/>
      <c r="Q12" s="207">
        <v>2</v>
      </c>
      <c r="R12" s="204">
        <v>2688.92</v>
      </c>
      <c r="S12" s="145"/>
      <c r="T12" s="207">
        <v>0</v>
      </c>
      <c r="U12" s="204">
        <v>0</v>
      </c>
      <c r="V12" s="145"/>
      <c r="W12" s="376">
        <f t="shared" si="2"/>
        <v>6935</v>
      </c>
      <c r="X12" s="376">
        <f t="shared" si="3"/>
        <v>148814.44300000003</v>
      </c>
      <c r="Z12" s="59">
        <f t="shared" si="4"/>
        <v>4.1193384137874219E-2</v>
      </c>
      <c r="AA12" s="45"/>
      <c r="AB12" s="358">
        <v>6828</v>
      </c>
      <c r="AC12" s="358">
        <v>147637.54300000003</v>
      </c>
      <c r="AD12" s="157"/>
      <c r="AE12" s="154">
        <f t="shared" si="5"/>
        <v>107</v>
      </c>
      <c r="AF12" s="154">
        <f t="shared" si="6"/>
        <v>1176.8999999999942</v>
      </c>
    </row>
    <row r="13" spans="1:35" s="138" customFormat="1" x14ac:dyDescent="0.3">
      <c r="B13" s="176">
        <v>8</v>
      </c>
      <c r="C13" s="378" t="s">
        <v>51</v>
      </c>
      <c r="D13" s="145"/>
      <c r="E13" s="204">
        <v>1715</v>
      </c>
      <c r="F13" s="204">
        <v>10910.441000000001</v>
      </c>
      <c r="G13" s="148"/>
      <c r="H13" s="207">
        <v>111</v>
      </c>
      <c r="I13" s="204">
        <v>4865.6589999999997</v>
      </c>
      <c r="J13" s="207">
        <v>155</v>
      </c>
      <c r="K13" s="204">
        <v>54304.493999999999</v>
      </c>
      <c r="L13" s="207">
        <v>16</v>
      </c>
      <c r="M13" s="204">
        <v>28210.572</v>
      </c>
      <c r="N13" s="142">
        <f t="shared" si="0"/>
        <v>282</v>
      </c>
      <c r="O13" s="142">
        <f t="shared" si="1"/>
        <v>87380.725000000006</v>
      </c>
      <c r="P13" s="145"/>
      <c r="Q13" s="207">
        <v>7</v>
      </c>
      <c r="R13" s="204">
        <v>9077.125</v>
      </c>
      <c r="S13" s="145"/>
      <c r="T13" s="207">
        <v>2</v>
      </c>
      <c r="U13" s="204">
        <v>2285.42</v>
      </c>
      <c r="V13" s="145"/>
      <c r="W13" s="376">
        <f t="shared" si="2"/>
        <v>2006</v>
      </c>
      <c r="X13" s="376">
        <f t="shared" si="3"/>
        <v>109653.71100000001</v>
      </c>
      <c r="Z13" s="59">
        <f t="shared" si="4"/>
        <v>3.0353286605161324E-2</v>
      </c>
      <c r="AA13" s="45"/>
      <c r="AB13" s="358">
        <v>1976</v>
      </c>
      <c r="AC13" s="358">
        <v>109153.391</v>
      </c>
      <c r="AD13" s="157"/>
      <c r="AE13" s="154">
        <f t="shared" si="5"/>
        <v>30</v>
      </c>
      <c r="AF13" s="154">
        <f t="shared" si="6"/>
        <v>500.32000000000698</v>
      </c>
    </row>
    <row r="14" spans="1:35" s="140" customFormat="1" x14ac:dyDescent="0.3">
      <c r="B14" s="176">
        <v>9</v>
      </c>
      <c r="C14" s="378" t="s">
        <v>52</v>
      </c>
      <c r="D14" s="147"/>
      <c r="E14" s="204">
        <v>4503</v>
      </c>
      <c r="F14" s="204">
        <v>30270.585999999999</v>
      </c>
      <c r="G14" s="206"/>
      <c r="H14" s="207">
        <v>190</v>
      </c>
      <c r="I14" s="204">
        <v>5940.6319999999996</v>
      </c>
      <c r="J14" s="207">
        <v>109</v>
      </c>
      <c r="K14" s="204">
        <v>34097.696000000004</v>
      </c>
      <c r="L14" s="207">
        <v>9</v>
      </c>
      <c r="M14" s="204">
        <v>18279.989000000001</v>
      </c>
      <c r="N14" s="142">
        <f t="shared" si="0"/>
        <v>308</v>
      </c>
      <c r="O14" s="142">
        <f t="shared" si="1"/>
        <v>58318.317000000003</v>
      </c>
      <c r="P14" s="147"/>
      <c r="Q14" s="207">
        <v>15</v>
      </c>
      <c r="R14" s="204">
        <v>12831.09</v>
      </c>
      <c r="S14" s="147"/>
      <c r="T14" s="207">
        <v>0</v>
      </c>
      <c r="U14" s="204">
        <v>0</v>
      </c>
      <c r="V14" s="147"/>
      <c r="W14" s="376">
        <f t="shared" si="2"/>
        <v>4826</v>
      </c>
      <c r="X14" s="376">
        <f t="shared" si="3"/>
        <v>101419.993</v>
      </c>
      <c r="Z14" s="59">
        <f t="shared" si="4"/>
        <v>2.8074107907049811E-2</v>
      </c>
      <c r="AA14" s="45"/>
      <c r="AB14" s="358">
        <v>4745</v>
      </c>
      <c r="AC14" s="358">
        <v>100826.42300000001</v>
      </c>
      <c r="AD14" s="157"/>
      <c r="AE14" s="154">
        <f t="shared" si="5"/>
        <v>81</v>
      </c>
      <c r="AF14" s="154">
        <f t="shared" si="6"/>
        <v>593.56999999999243</v>
      </c>
    </row>
    <row r="15" spans="1:35" x14ac:dyDescent="0.3">
      <c r="B15" s="176">
        <v>10</v>
      </c>
      <c r="C15" s="378" t="s">
        <v>53</v>
      </c>
      <c r="D15" s="148"/>
      <c r="E15" s="204">
        <v>6098</v>
      </c>
      <c r="F15" s="204">
        <v>41963.199000000001</v>
      </c>
      <c r="G15" s="148"/>
      <c r="H15" s="207">
        <v>173</v>
      </c>
      <c r="I15" s="204">
        <v>7641.6459999999997</v>
      </c>
      <c r="J15" s="207">
        <v>137</v>
      </c>
      <c r="K15" s="204">
        <v>41315.697999999997</v>
      </c>
      <c r="L15" s="207">
        <v>15</v>
      </c>
      <c r="M15" s="204">
        <v>24803.096000000001</v>
      </c>
      <c r="N15" s="142">
        <f t="shared" si="0"/>
        <v>325</v>
      </c>
      <c r="O15" s="142">
        <f t="shared" si="1"/>
        <v>73760.44</v>
      </c>
      <c r="P15" s="148"/>
      <c r="Q15" s="207">
        <v>10</v>
      </c>
      <c r="R15" s="204">
        <v>6375.6949999999997</v>
      </c>
      <c r="S15" s="148"/>
      <c r="T15" s="207">
        <v>0</v>
      </c>
      <c r="U15" s="204">
        <v>0</v>
      </c>
      <c r="V15" s="148"/>
      <c r="W15" s="376">
        <f t="shared" si="2"/>
        <v>6433</v>
      </c>
      <c r="X15" s="376">
        <f t="shared" si="3"/>
        <v>122099.334</v>
      </c>
      <c r="Z15" s="59">
        <f t="shared" si="4"/>
        <v>3.3798364372741731E-2</v>
      </c>
      <c r="AA15" s="45"/>
      <c r="AB15" s="358">
        <v>6353</v>
      </c>
      <c r="AC15" s="358">
        <v>120214.38399999999</v>
      </c>
      <c r="AD15" s="157"/>
      <c r="AE15" s="154">
        <f t="shared" si="5"/>
        <v>80</v>
      </c>
      <c r="AF15" s="154">
        <f t="shared" si="6"/>
        <v>1884.9500000000116</v>
      </c>
    </row>
    <row r="16" spans="1:35" s="136" customFormat="1" x14ac:dyDescent="0.3">
      <c r="B16" s="176">
        <v>11</v>
      </c>
      <c r="C16" s="378" t="s">
        <v>54</v>
      </c>
      <c r="D16" s="145"/>
      <c r="E16" s="204">
        <v>11990</v>
      </c>
      <c r="F16" s="204">
        <v>94025.159</v>
      </c>
      <c r="G16" s="148"/>
      <c r="H16" s="207">
        <v>237</v>
      </c>
      <c r="I16" s="204">
        <v>8470.4660000000003</v>
      </c>
      <c r="J16" s="207">
        <v>335</v>
      </c>
      <c r="K16" s="204">
        <v>126631.647</v>
      </c>
      <c r="L16" s="207">
        <v>61</v>
      </c>
      <c r="M16" s="204">
        <v>135959.98800000001</v>
      </c>
      <c r="N16" s="142">
        <f t="shared" si="0"/>
        <v>633</v>
      </c>
      <c r="O16" s="142">
        <f t="shared" si="1"/>
        <v>271062.10100000002</v>
      </c>
      <c r="P16" s="145"/>
      <c r="Q16" s="207">
        <v>31</v>
      </c>
      <c r="R16" s="204">
        <v>80328.971000000005</v>
      </c>
      <c r="S16" s="145"/>
      <c r="T16" s="207">
        <v>2</v>
      </c>
      <c r="U16" s="204">
        <v>6952.23</v>
      </c>
      <c r="V16" s="145"/>
      <c r="W16" s="376">
        <f t="shared" si="2"/>
        <v>12656</v>
      </c>
      <c r="X16" s="376">
        <f t="shared" si="3"/>
        <v>452368.46100000001</v>
      </c>
      <c r="Z16" s="59">
        <f t="shared" si="4"/>
        <v>0.12522029051865596</v>
      </c>
      <c r="AA16" s="45"/>
      <c r="AB16" s="358">
        <v>12531</v>
      </c>
      <c r="AC16" s="358">
        <v>450395.25099999999</v>
      </c>
      <c r="AD16" s="157"/>
      <c r="AE16" s="154">
        <f t="shared" si="5"/>
        <v>125</v>
      </c>
      <c r="AF16" s="154">
        <f t="shared" si="6"/>
        <v>1973.210000000021</v>
      </c>
    </row>
    <row r="17" spans="2:37" x14ac:dyDescent="0.3">
      <c r="B17" s="176">
        <v>12</v>
      </c>
      <c r="C17" s="378" t="s">
        <v>55</v>
      </c>
      <c r="D17" s="148"/>
      <c r="E17" s="204">
        <v>4817</v>
      </c>
      <c r="F17" s="204">
        <v>40587.267999999996</v>
      </c>
      <c r="G17" s="148"/>
      <c r="H17" s="207">
        <v>248</v>
      </c>
      <c r="I17" s="204">
        <v>8142.96</v>
      </c>
      <c r="J17" s="207">
        <v>133</v>
      </c>
      <c r="K17" s="204">
        <v>44692.267</v>
      </c>
      <c r="L17" s="207">
        <v>25</v>
      </c>
      <c r="M17" s="204">
        <v>73299.478000000003</v>
      </c>
      <c r="N17" s="142">
        <f t="shared" si="0"/>
        <v>406</v>
      </c>
      <c r="O17" s="142">
        <f t="shared" si="1"/>
        <v>126134.705</v>
      </c>
      <c r="P17" s="148"/>
      <c r="Q17" s="207">
        <v>14</v>
      </c>
      <c r="R17" s="204">
        <v>32943.985000000001</v>
      </c>
      <c r="S17" s="148"/>
      <c r="T17" s="207">
        <v>0</v>
      </c>
      <c r="U17" s="204">
        <v>0</v>
      </c>
      <c r="V17" s="148"/>
      <c r="W17" s="376">
        <f t="shared" si="2"/>
        <v>5237</v>
      </c>
      <c r="X17" s="376">
        <f t="shared" si="3"/>
        <v>199665.95799999998</v>
      </c>
      <c r="Z17" s="59">
        <f t="shared" si="4"/>
        <v>5.5269611882703198E-2</v>
      </c>
      <c r="AA17" s="45"/>
      <c r="AB17" s="358">
        <v>5165</v>
      </c>
      <c r="AC17" s="358">
        <v>197406.908</v>
      </c>
      <c r="AD17" s="157"/>
      <c r="AE17" s="154">
        <f t="shared" si="5"/>
        <v>72</v>
      </c>
      <c r="AF17" s="154">
        <f t="shared" si="6"/>
        <v>2259.0499999999884</v>
      </c>
    </row>
    <row r="18" spans="2:37" x14ac:dyDescent="0.3">
      <c r="B18" s="176">
        <v>13</v>
      </c>
      <c r="C18" s="378" t="s">
        <v>56</v>
      </c>
      <c r="D18" s="148"/>
      <c r="E18" s="204">
        <v>11271</v>
      </c>
      <c r="F18" s="204">
        <v>99194.93</v>
      </c>
      <c r="G18" s="148"/>
      <c r="H18" s="207">
        <v>357</v>
      </c>
      <c r="I18" s="204">
        <v>10683.607</v>
      </c>
      <c r="J18" s="207">
        <v>165</v>
      </c>
      <c r="K18" s="204">
        <v>52845.366000000002</v>
      </c>
      <c r="L18" s="207">
        <v>25</v>
      </c>
      <c r="M18" s="204">
        <v>63643.101999999999</v>
      </c>
      <c r="N18" s="142">
        <f t="shared" si="0"/>
        <v>547</v>
      </c>
      <c r="O18" s="142">
        <f t="shared" si="1"/>
        <v>127172.075</v>
      </c>
      <c r="P18" s="148"/>
      <c r="Q18" s="207">
        <v>21</v>
      </c>
      <c r="R18" s="204">
        <v>160337.495</v>
      </c>
      <c r="S18" s="148"/>
      <c r="T18" s="207">
        <v>1</v>
      </c>
      <c r="U18" s="204">
        <v>3146.02</v>
      </c>
      <c r="V18" s="148"/>
      <c r="W18" s="376">
        <f t="shared" si="2"/>
        <v>11840</v>
      </c>
      <c r="X18" s="376">
        <f t="shared" si="3"/>
        <v>389850.52</v>
      </c>
      <c r="Z18" s="59">
        <f t="shared" si="4"/>
        <v>0.10791467483240194</v>
      </c>
      <c r="AA18" s="45"/>
      <c r="AB18" s="358">
        <v>11640</v>
      </c>
      <c r="AC18" s="358">
        <v>384183.70999999996</v>
      </c>
      <c r="AD18" s="157"/>
      <c r="AE18" s="154">
        <f t="shared" si="5"/>
        <v>200</v>
      </c>
      <c r="AF18" s="154">
        <f t="shared" si="6"/>
        <v>5666.8100000000559</v>
      </c>
    </row>
    <row r="19" spans="2:37" x14ac:dyDescent="0.3">
      <c r="B19" s="176">
        <v>14</v>
      </c>
      <c r="C19" s="378" t="s">
        <v>57</v>
      </c>
      <c r="D19" s="148"/>
      <c r="E19" s="204">
        <v>10687</v>
      </c>
      <c r="F19" s="204">
        <v>88950.955000000002</v>
      </c>
      <c r="G19" s="148"/>
      <c r="H19" s="207">
        <v>238</v>
      </c>
      <c r="I19" s="204">
        <v>8134.1970000000001</v>
      </c>
      <c r="J19" s="207">
        <v>151</v>
      </c>
      <c r="K19" s="204">
        <v>50547.44</v>
      </c>
      <c r="L19" s="207">
        <v>18</v>
      </c>
      <c r="M19" s="204">
        <v>41173.446000000004</v>
      </c>
      <c r="N19" s="142">
        <f t="shared" si="0"/>
        <v>407</v>
      </c>
      <c r="O19" s="142">
        <f t="shared" si="1"/>
        <v>99855.083000000013</v>
      </c>
      <c r="P19" s="148"/>
      <c r="Q19" s="207">
        <v>14</v>
      </c>
      <c r="R19" s="204">
        <v>27684.154999999999</v>
      </c>
      <c r="S19" s="148"/>
      <c r="T19" s="207">
        <v>1</v>
      </c>
      <c r="U19" s="204">
        <v>791.64</v>
      </c>
      <c r="V19" s="148"/>
      <c r="W19" s="376">
        <f t="shared" si="2"/>
        <v>11109</v>
      </c>
      <c r="X19" s="376">
        <f t="shared" si="3"/>
        <v>217281.83300000001</v>
      </c>
      <c r="Z19" s="59">
        <f t="shared" si="4"/>
        <v>6.0145869127437003E-2</v>
      </c>
      <c r="AA19" s="45"/>
      <c r="AB19" s="358">
        <v>10940</v>
      </c>
      <c r="AC19" s="358">
        <v>215553.84300000002</v>
      </c>
      <c r="AD19" s="157"/>
      <c r="AE19" s="154">
        <f t="shared" si="5"/>
        <v>169</v>
      </c>
      <c r="AF19" s="154">
        <f t="shared" si="6"/>
        <v>1727.9899999999907</v>
      </c>
    </row>
    <row r="20" spans="2:37" x14ac:dyDescent="0.3">
      <c r="B20" s="176">
        <v>15</v>
      </c>
      <c r="C20" s="378" t="s">
        <v>58</v>
      </c>
      <c r="D20" s="148"/>
      <c r="E20" s="204">
        <v>9401</v>
      </c>
      <c r="F20" s="204">
        <v>87183.629000000001</v>
      </c>
      <c r="G20" s="148"/>
      <c r="H20" s="207">
        <v>198</v>
      </c>
      <c r="I20" s="204">
        <v>5835.076</v>
      </c>
      <c r="J20" s="207">
        <v>91</v>
      </c>
      <c r="K20" s="204">
        <v>32446.663</v>
      </c>
      <c r="L20" s="207">
        <v>14</v>
      </c>
      <c r="M20" s="204">
        <v>43275.71</v>
      </c>
      <c r="N20" s="142">
        <f t="shared" si="0"/>
        <v>303</v>
      </c>
      <c r="O20" s="142">
        <f t="shared" si="1"/>
        <v>81557.448999999993</v>
      </c>
      <c r="P20" s="148"/>
      <c r="Q20" s="207">
        <v>5</v>
      </c>
      <c r="R20" s="204">
        <v>24438.275000000001</v>
      </c>
      <c r="S20" s="148"/>
      <c r="T20" s="207">
        <v>0</v>
      </c>
      <c r="U20" s="204">
        <v>0</v>
      </c>
      <c r="V20" s="148"/>
      <c r="W20" s="376">
        <f t="shared" si="2"/>
        <v>9709</v>
      </c>
      <c r="X20" s="376">
        <f t="shared" si="3"/>
        <v>193179.35299999997</v>
      </c>
      <c r="Z20" s="59">
        <f t="shared" si="4"/>
        <v>5.3474052217062036E-2</v>
      </c>
      <c r="AA20" s="45"/>
      <c r="AB20" s="358">
        <v>9573</v>
      </c>
      <c r="AC20" s="358">
        <v>191736.503</v>
      </c>
      <c r="AD20" s="157"/>
      <c r="AE20" s="154">
        <f t="shared" si="5"/>
        <v>136</v>
      </c>
      <c r="AF20" s="154">
        <f t="shared" si="6"/>
        <v>1442.8499999999767</v>
      </c>
    </row>
    <row r="21" spans="2:37" x14ac:dyDescent="0.3">
      <c r="B21" s="176">
        <v>16</v>
      </c>
      <c r="C21" s="378" t="s">
        <v>59</v>
      </c>
      <c r="D21" s="148"/>
      <c r="E21" s="204">
        <v>2677</v>
      </c>
      <c r="F21" s="204">
        <v>28926.535</v>
      </c>
      <c r="G21" s="148"/>
      <c r="H21" s="207">
        <v>154</v>
      </c>
      <c r="I21" s="204">
        <v>4540.241</v>
      </c>
      <c r="J21" s="207">
        <v>21</v>
      </c>
      <c r="K21" s="204">
        <v>5898.0550000000003</v>
      </c>
      <c r="L21" s="207">
        <v>2</v>
      </c>
      <c r="M21" s="204">
        <v>2955.3</v>
      </c>
      <c r="N21" s="142">
        <f t="shared" si="0"/>
        <v>177</v>
      </c>
      <c r="O21" s="142">
        <f t="shared" si="1"/>
        <v>13393.596000000001</v>
      </c>
      <c r="P21" s="148"/>
      <c r="Q21" s="207">
        <v>3</v>
      </c>
      <c r="R21" s="204">
        <v>22196.884999999998</v>
      </c>
      <c r="S21" s="148"/>
      <c r="T21" s="207">
        <v>0</v>
      </c>
      <c r="U21" s="204">
        <v>0</v>
      </c>
      <c r="V21" s="148"/>
      <c r="W21" s="376">
        <f t="shared" si="2"/>
        <v>2857</v>
      </c>
      <c r="X21" s="376">
        <f t="shared" si="3"/>
        <v>64517.016000000003</v>
      </c>
      <c r="Z21" s="59">
        <f t="shared" si="4"/>
        <v>1.7858980418435439E-2</v>
      </c>
      <c r="AA21" s="45"/>
      <c r="AB21" s="358">
        <v>2824</v>
      </c>
      <c r="AC21" s="358">
        <v>64003.250999999989</v>
      </c>
      <c r="AD21" s="157"/>
      <c r="AE21" s="154">
        <f t="shared" si="5"/>
        <v>33</v>
      </c>
      <c r="AF21" s="154">
        <f t="shared" si="6"/>
        <v>513.76500000001397</v>
      </c>
    </row>
    <row r="22" spans="2:37" x14ac:dyDescent="0.3">
      <c r="B22" s="176">
        <v>17</v>
      </c>
      <c r="C22" s="378" t="s">
        <v>60</v>
      </c>
      <c r="D22" s="148"/>
      <c r="E22" s="204">
        <v>11229</v>
      </c>
      <c r="F22" s="204">
        <v>97277.172999999995</v>
      </c>
      <c r="G22" s="148"/>
      <c r="H22" s="207">
        <v>491</v>
      </c>
      <c r="I22" s="204">
        <v>14203.848</v>
      </c>
      <c r="J22" s="207">
        <v>180</v>
      </c>
      <c r="K22" s="204">
        <v>53983.262999999999</v>
      </c>
      <c r="L22" s="207">
        <v>14</v>
      </c>
      <c r="M22" s="204">
        <v>37887.436000000002</v>
      </c>
      <c r="N22" s="142">
        <f t="shared" si="0"/>
        <v>685</v>
      </c>
      <c r="O22" s="142">
        <f t="shared" si="1"/>
        <v>106074.54700000001</v>
      </c>
      <c r="P22" s="148"/>
      <c r="Q22" s="207">
        <v>13</v>
      </c>
      <c r="R22" s="204">
        <v>106655.39</v>
      </c>
      <c r="S22" s="148"/>
      <c r="T22" s="207">
        <v>0</v>
      </c>
      <c r="U22" s="204">
        <v>0</v>
      </c>
      <c r="V22" s="148"/>
      <c r="W22" s="376">
        <f t="shared" si="2"/>
        <v>11927</v>
      </c>
      <c r="X22" s="376">
        <f t="shared" si="3"/>
        <v>310007.11</v>
      </c>
      <c r="Z22" s="59">
        <f t="shared" si="4"/>
        <v>8.58131892997928E-2</v>
      </c>
      <c r="AA22" s="45"/>
      <c r="AB22" s="358">
        <v>11846</v>
      </c>
      <c r="AC22" s="358">
        <v>308934.59000000003</v>
      </c>
      <c r="AD22" s="157"/>
      <c r="AE22" s="154">
        <f t="shared" si="5"/>
        <v>81</v>
      </c>
      <c r="AF22" s="154">
        <f t="shared" si="6"/>
        <v>1072.5199999999604</v>
      </c>
    </row>
    <row r="23" spans="2:37" x14ac:dyDescent="0.3">
      <c r="B23" s="176">
        <v>18</v>
      </c>
      <c r="C23" s="378" t="s">
        <v>61</v>
      </c>
      <c r="D23" s="148"/>
      <c r="E23" s="204">
        <v>19256</v>
      </c>
      <c r="F23" s="204">
        <v>163635.39499999999</v>
      </c>
      <c r="G23" s="148"/>
      <c r="H23" s="207">
        <v>360</v>
      </c>
      <c r="I23" s="204">
        <v>10453.348</v>
      </c>
      <c r="J23" s="207">
        <v>191</v>
      </c>
      <c r="K23" s="204">
        <v>52623.19</v>
      </c>
      <c r="L23" s="207">
        <v>9</v>
      </c>
      <c r="M23" s="204">
        <v>44523.519999999997</v>
      </c>
      <c r="N23" s="142">
        <f t="shared" si="0"/>
        <v>560</v>
      </c>
      <c r="O23" s="142">
        <f t="shared" si="1"/>
        <v>107600.05799999999</v>
      </c>
      <c r="P23" s="148"/>
      <c r="Q23" s="207">
        <v>2</v>
      </c>
      <c r="R23" s="204">
        <v>20501.25</v>
      </c>
      <c r="S23" s="148"/>
      <c r="T23" s="207">
        <v>0</v>
      </c>
      <c r="U23" s="204">
        <v>0</v>
      </c>
      <c r="V23" s="148"/>
      <c r="W23" s="376">
        <f t="shared" si="2"/>
        <v>19818</v>
      </c>
      <c r="X23" s="376">
        <f t="shared" si="3"/>
        <v>291736.70299999998</v>
      </c>
      <c r="Z23" s="59">
        <f t="shared" si="4"/>
        <v>8.0755750796284734E-2</v>
      </c>
      <c r="AA23" s="45"/>
      <c r="AB23" s="358">
        <v>19678</v>
      </c>
      <c r="AC23" s="358">
        <v>289830.46299999999</v>
      </c>
      <c r="AD23" s="157"/>
      <c r="AE23" s="154">
        <f t="shared" si="5"/>
        <v>140</v>
      </c>
      <c r="AF23" s="154">
        <f t="shared" si="6"/>
        <v>1906.2399999999907</v>
      </c>
    </row>
    <row r="24" spans="2:37" x14ac:dyDescent="0.3">
      <c r="B24" s="176">
        <v>19</v>
      </c>
      <c r="C24" s="378" t="s">
        <v>62</v>
      </c>
      <c r="D24" s="148"/>
      <c r="E24" s="204">
        <v>10820</v>
      </c>
      <c r="F24" s="204">
        <v>96151.24</v>
      </c>
      <c r="G24" s="148"/>
      <c r="H24" s="207">
        <v>359</v>
      </c>
      <c r="I24" s="204">
        <v>9725.9959999999992</v>
      </c>
      <c r="J24" s="207">
        <v>111</v>
      </c>
      <c r="K24" s="204">
        <v>31917.269</v>
      </c>
      <c r="L24" s="207">
        <v>9</v>
      </c>
      <c r="M24" s="204">
        <v>17389.689999999999</v>
      </c>
      <c r="N24" s="142">
        <f t="shared" si="0"/>
        <v>479</v>
      </c>
      <c r="O24" s="142">
        <f t="shared" si="1"/>
        <v>59032.955000000002</v>
      </c>
      <c r="P24" s="148"/>
      <c r="Q24" s="207">
        <v>4</v>
      </c>
      <c r="R24" s="204">
        <v>19549.580000000002</v>
      </c>
      <c r="S24" s="148"/>
      <c r="T24" s="207">
        <v>0</v>
      </c>
      <c r="U24" s="204">
        <v>0</v>
      </c>
      <c r="V24" s="148"/>
      <c r="W24" s="376">
        <f t="shared" si="2"/>
        <v>11303</v>
      </c>
      <c r="X24" s="376">
        <f t="shared" si="3"/>
        <v>174733.77500000002</v>
      </c>
      <c r="Z24" s="59">
        <f t="shared" si="4"/>
        <v>4.8368124560570255E-2</v>
      </c>
      <c r="AA24" s="45"/>
      <c r="AB24" s="358">
        <v>11201</v>
      </c>
      <c r="AC24" s="358">
        <v>168883.505</v>
      </c>
      <c r="AD24" s="157"/>
      <c r="AE24" s="154">
        <f t="shared" si="5"/>
        <v>102</v>
      </c>
      <c r="AF24" s="154">
        <f t="shared" si="6"/>
        <v>5850.2700000000186</v>
      </c>
      <c r="AK24" s="392"/>
    </row>
    <row r="25" spans="2:37" ht="17.399999999999999" customHeight="1" x14ac:dyDescent="0.3">
      <c r="B25" s="176">
        <v>20</v>
      </c>
      <c r="C25" s="379" t="s">
        <v>63</v>
      </c>
      <c r="D25" s="148"/>
      <c r="E25" s="204">
        <v>3623</v>
      </c>
      <c r="F25" s="204">
        <v>32711.582999999999</v>
      </c>
      <c r="G25" s="148"/>
      <c r="H25" s="207">
        <v>138</v>
      </c>
      <c r="I25" s="204">
        <v>4364.375</v>
      </c>
      <c r="J25" s="207">
        <v>51</v>
      </c>
      <c r="K25" s="204">
        <v>18412.52</v>
      </c>
      <c r="L25" s="207">
        <v>11</v>
      </c>
      <c r="M25" s="204">
        <v>27679.712</v>
      </c>
      <c r="N25" s="142">
        <f t="shared" si="0"/>
        <v>200</v>
      </c>
      <c r="O25" s="142">
        <f t="shared" si="1"/>
        <v>50456.607000000004</v>
      </c>
      <c r="P25" s="148"/>
      <c r="Q25" s="207">
        <v>9</v>
      </c>
      <c r="R25" s="204">
        <v>39329.129999999997</v>
      </c>
      <c r="S25" s="148"/>
      <c r="T25" s="207">
        <v>0</v>
      </c>
      <c r="U25" s="204">
        <v>0</v>
      </c>
      <c r="V25" s="148"/>
      <c r="W25" s="376">
        <f t="shared" si="2"/>
        <v>3832</v>
      </c>
      <c r="X25" s="376">
        <f t="shared" si="3"/>
        <v>122497.32</v>
      </c>
      <c r="Z25" s="59">
        <f t="shared" si="4"/>
        <v>3.3908531032973067E-2</v>
      </c>
      <c r="AA25" s="45"/>
      <c r="AB25" s="358">
        <v>3793</v>
      </c>
      <c r="AC25" s="358">
        <v>122037.41</v>
      </c>
      <c r="AD25" s="157"/>
      <c r="AE25" s="154">
        <f t="shared" si="5"/>
        <v>39</v>
      </c>
      <c r="AF25" s="154">
        <f t="shared" si="6"/>
        <v>459.91000000000349</v>
      </c>
    </row>
    <row r="26" spans="2:37" x14ac:dyDescent="0.3">
      <c r="B26" s="176">
        <v>21</v>
      </c>
      <c r="C26" s="378" t="s">
        <v>64</v>
      </c>
      <c r="D26" s="148"/>
      <c r="E26" s="204">
        <v>4693</v>
      </c>
      <c r="F26" s="204">
        <v>40536.152999999998</v>
      </c>
      <c r="G26" s="148"/>
      <c r="H26" s="207">
        <v>229</v>
      </c>
      <c r="I26" s="204">
        <v>6436.2460000000001</v>
      </c>
      <c r="J26" s="207">
        <v>31</v>
      </c>
      <c r="K26" s="204">
        <v>9522.2639999999992</v>
      </c>
      <c r="L26" s="207">
        <v>1</v>
      </c>
      <c r="M26" s="204">
        <v>1834.56</v>
      </c>
      <c r="N26" s="142">
        <f t="shared" si="0"/>
        <v>261</v>
      </c>
      <c r="O26" s="142">
        <f t="shared" si="1"/>
        <v>17793.07</v>
      </c>
      <c r="P26" s="148"/>
      <c r="Q26" s="207">
        <v>0</v>
      </c>
      <c r="R26" s="204">
        <v>0</v>
      </c>
      <c r="S26" s="148"/>
      <c r="T26" s="207">
        <v>0</v>
      </c>
      <c r="U26" s="204">
        <v>0</v>
      </c>
      <c r="V26" s="148"/>
      <c r="W26" s="376">
        <f t="shared" si="2"/>
        <v>4954</v>
      </c>
      <c r="X26" s="376">
        <f t="shared" si="3"/>
        <v>58329.222999999998</v>
      </c>
      <c r="Z26" s="59">
        <f t="shared" si="4"/>
        <v>1.6146135019318841E-2</v>
      </c>
      <c r="AA26" s="45"/>
      <c r="AB26" s="358">
        <v>4910</v>
      </c>
      <c r="AC26" s="358">
        <v>57919.603000000003</v>
      </c>
      <c r="AD26" s="157"/>
      <c r="AE26" s="154">
        <f t="shared" si="5"/>
        <v>44</v>
      </c>
      <c r="AF26" s="154">
        <f t="shared" si="6"/>
        <v>409.61999999999534</v>
      </c>
    </row>
    <row r="27" spans="2:37" s="140" customFormat="1" ht="7.2" customHeight="1" x14ac:dyDescent="0.3">
      <c r="B27" s="177"/>
      <c r="C27" s="149"/>
      <c r="D27" s="147"/>
      <c r="E27" s="144"/>
      <c r="F27" s="144"/>
      <c r="G27" s="206"/>
      <c r="H27" s="147"/>
      <c r="I27" s="144"/>
      <c r="J27" s="147"/>
      <c r="K27" s="144"/>
      <c r="L27" s="147"/>
      <c r="M27" s="144"/>
      <c r="N27" s="147"/>
      <c r="O27" s="144"/>
      <c r="P27" s="147"/>
      <c r="Q27" s="147"/>
      <c r="R27" s="144"/>
      <c r="S27" s="147"/>
      <c r="T27" s="147"/>
      <c r="U27" s="144"/>
      <c r="V27" s="147"/>
      <c r="W27" s="143"/>
      <c r="X27" s="143"/>
      <c r="AA27" s="141"/>
      <c r="AB27" s="158"/>
      <c r="AC27" s="155"/>
      <c r="AD27" s="155"/>
      <c r="AE27" s="159"/>
      <c r="AF27" s="159"/>
    </row>
    <row r="28" spans="2:37" s="152" customFormat="1" x14ac:dyDescent="0.3">
      <c r="B28" s="178"/>
      <c r="C28" s="383" t="s">
        <v>67</v>
      </c>
      <c r="D28" s="150"/>
      <c r="E28" s="151">
        <f>SUM(E6:E26)</f>
        <v>134865</v>
      </c>
      <c r="F28" s="151">
        <f>SUM(F6:F26)</f>
        <v>1134878.1159999999</v>
      </c>
      <c r="G28" s="150"/>
      <c r="H28" s="151">
        <f t="shared" ref="H28:O28" si="7">SUM(H6:H26)</f>
        <v>4607</v>
      </c>
      <c r="I28" s="151">
        <f t="shared" si="7"/>
        <v>148198.78599999999</v>
      </c>
      <c r="J28" s="151">
        <f t="shared" si="7"/>
        <v>2622</v>
      </c>
      <c r="K28" s="151">
        <f t="shared" si="7"/>
        <v>847814.228</v>
      </c>
      <c r="L28" s="151">
        <f t="shared" si="7"/>
        <v>299</v>
      </c>
      <c r="M28" s="151">
        <f t="shared" si="7"/>
        <v>732520.58400000003</v>
      </c>
      <c r="N28" s="151">
        <f>SUM(N6:N26)</f>
        <v>7528</v>
      </c>
      <c r="O28" s="151">
        <f t="shared" si="7"/>
        <v>1728533.5980000002</v>
      </c>
      <c r="P28" s="150"/>
      <c r="Q28" s="151">
        <f>SUM(Q6:Q26)</f>
        <v>184</v>
      </c>
      <c r="R28" s="151">
        <f>SUM(R6:R26)</f>
        <v>735994.125</v>
      </c>
      <c r="S28" s="150"/>
      <c r="T28" s="151">
        <f>SUM(T6:T26)</f>
        <v>6</v>
      </c>
      <c r="U28" s="151">
        <f>SUM(U6:U26)</f>
        <v>13175.31</v>
      </c>
      <c r="V28" s="150"/>
      <c r="W28" s="377">
        <f>SUM(W6:W26)</f>
        <v>142583</v>
      </c>
      <c r="X28" s="377">
        <f>SUM(X6:X26)</f>
        <v>3612581.1490000002</v>
      </c>
      <c r="Z28" s="382">
        <f>SUM(Z6:Z26)</f>
        <v>1</v>
      </c>
      <c r="AA28" s="153"/>
      <c r="AB28" s="134">
        <f>SUM(AB6:AB26)</f>
        <v>140986</v>
      </c>
      <c r="AC28" s="134">
        <f>SUM(AC6:AC26)</f>
        <v>3582415.486</v>
      </c>
      <c r="AD28" s="160"/>
      <c r="AE28" s="134">
        <f>SUM(W28-AB28)</f>
        <v>1597</v>
      </c>
      <c r="AF28" s="134">
        <f>SUM(X28-AC28)</f>
        <v>30165.663000000175</v>
      </c>
    </row>
    <row r="29" spans="2:37" ht="16.2" customHeight="1" x14ac:dyDescent="0.3">
      <c r="D29" s="66"/>
      <c r="G29" s="66"/>
      <c r="P29" s="66"/>
      <c r="S29" s="66"/>
      <c r="V29" s="66"/>
      <c r="X29" s="535"/>
    </row>
    <row r="30" spans="2:37" ht="31.2" customHeight="1" x14ac:dyDescent="0.3">
      <c r="C30" s="624" t="s">
        <v>380</v>
      </c>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4"/>
      <c r="AB30" s="624"/>
      <c r="AC30" s="624"/>
      <c r="AD30" s="624"/>
      <c r="AE30" s="624"/>
      <c r="AF30" s="624"/>
    </row>
    <row r="31" spans="2:37" ht="6.6" customHeight="1" x14ac:dyDescent="0.3">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row>
    <row r="32" spans="2:37" x14ac:dyDescent="0.3">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row>
    <row r="33" spans="4:22" x14ac:dyDescent="0.3">
      <c r="D33" s="66"/>
      <c r="G33" s="66"/>
      <c r="P33" s="66"/>
      <c r="S33" s="66"/>
      <c r="V33" s="66"/>
    </row>
    <row r="34" spans="4:22" x14ac:dyDescent="0.3">
      <c r="D34" s="66"/>
      <c r="G34" s="66"/>
      <c r="P34" s="66"/>
      <c r="S34" s="66"/>
      <c r="V34" s="66"/>
    </row>
    <row r="35" spans="4:22" x14ac:dyDescent="0.3">
      <c r="D35" s="66"/>
      <c r="G35" s="66"/>
      <c r="P35" s="66"/>
      <c r="S35" s="66"/>
      <c r="V35" s="66"/>
    </row>
    <row r="36" spans="4:22" ht="6.6" customHeight="1" x14ac:dyDescent="0.3">
      <c r="D36" s="66"/>
      <c r="G36" s="66"/>
      <c r="P36" s="66"/>
      <c r="S36" s="66"/>
      <c r="V36" s="66"/>
    </row>
    <row r="37" spans="4:22" ht="65.400000000000006" customHeight="1" x14ac:dyDescent="0.3">
      <c r="D37" s="66"/>
      <c r="G37" s="66"/>
      <c r="P37" s="66"/>
      <c r="S37" s="66"/>
      <c r="V37" s="66"/>
    </row>
    <row r="38" spans="4:22" ht="13.8" customHeight="1" x14ac:dyDescent="0.3">
      <c r="D38" s="66"/>
      <c r="G38" s="66"/>
      <c r="P38" s="66"/>
      <c r="S38" s="66"/>
      <c r="V38" s="66"/>
    </row>
    <row r="39" spans="4:22" x14ac:dyDescent="0.3">
      <c r="D39" s="66"/>
      <c r="G39" s="66"/>
      <c r="P39" s="66"/>
      <c r="S39" s="66"/>
      <c r="V39" s="66"/>
    </row>
    <row r="40" spans="4:22" x14ac:dyDescent="0.3">
      <c r="D40" s="66"/>
      <c r="G40" s="66"/>
      <c r="P40" s="66"/>
      <c r="S40" s="66"/>
      <c r="V40" s="66"/>
    </row>
    <row r="41" spans="4:22" x14ac:dyDescent="0.3">
      <c r="D41" s="66"/>
      <c r="G41" s="66"/>
      <c r="P41" s="66"/>
      <c r="S41" s="66"/>
      <c r="V41" s="66"/>
    </row>
    <row r="42" spans="4:22" x14ac:dyDescent="0.3">
      <c r="D42" s="66"/>
      <c r="G42" s="66"/>
      <c r="P42" s="66"/>
      <c r="S42" s="66"/>
      <c r="V42" s="66"/>
    </row>
    <row r="43" spans="4:22" x14ac:dyDescent="0.3">
      <c r="D43" s="66"/>
      <c r="G43" s="66"/>
      <c r="P43" s="66"/>
      <c r="S43" s="66"/>
      <c r="V43" s="66"/>
    </row>
    <row r="44" spans="4:22" x14ac:dyDescent="0.3">
      <c r="D44" s="66"/>
      <c r="G44" s="66"/>
      <c r="P44" s="66"/>
      <c r="S44" s="66"/>
      <c r="V44" s="66"/>
    </row>
    <row r="45" spans="4:22" x14ac:dyDescent="0.3">
      <c r="D45" s="66"/>
      <c r="G45" s="66"/>
      <c r="P45" s="66"/>
      <c r="S45" s="66"/>
      <c r="V45" s="66"/>
    </row>
    <row r="46" spans="4:22" x14ac:dyDescent="0.3">
      <c r="D46" s="66"/>
      <c r="G46" s="66"/>
      <c r="P46" s="66"/>
      <c r="S46" s="66"/>
      <c r="V46" s="66"/>
    </row>
    <row r="47" spans="4:22" x14ac:dyDescent="0.3">
      <c r="D47" s="66"/>
      <c r="G47" s="66"/>
      <c r="P47" s="66"/>
      <c r="S47" s="66"/>
      <c r="V47" s="66"/>
    </row>
    <row r="48" spans="4:22" x14ac:dyDescent="0.3">
      <c r="D48" s="66"/>
      <c r="G48" s="66"/>
      <c r="P48" s="66"/>
      <c r="S48" s="66"/>
      <c r="V48" s="66"/>
    </row>
    <row r="49" spans="4:22" x14ac:dyDescent="0.3">
      <c r="D49" s="66"/>
      <c r="G49" s="66"/>
      <c r="P49" s="66"/>
      <c r="S49" s="66"/>
      <c r="V49" s="66"/>
    </row>
    <row r="50" spans="4:22" x14ac:dyDescent="0.3">
      <c r="D50" s="66"/>
      <c r="G50" s="66"/>
      <c r="P50" s="66"/>
      <c r="S50" s="66"/>
      <c r="V50" s="66"/>
    </row>
    <row r="51" spans="4:22" x14ac:dyDescent="0.3">
      <c r="D51" s="66"/>
      <c r="G51" s="66"/>
      <c r="P51" s="66"/>
      <c r="S51" s="66"/>
      <c r="V51" s="66"/>
    </row>
    <row r="52" spans="4:22" x14ac:dyDescent="0.3">
      <c r="D52" s="66"/>
      <c r="G52" s="66"/>
      <c r="P52" s="66"/>
      <c r="S52" s="66"/>
      <c r="V52" s="66"/>
    </row>
    <row r="53" spans="4:22" x14ac:dyDescent="0.3">
      <c r="D53" s="66"/>
      <c r="G53" s="66"/>
      <c r="P53" s="66"/>
      <c r="S53" s="66"/>
      <c r="V53" s="66"/>
    </row>
    <row r="54" spans="4:22" x14ac:dyDescent="0.3">
      <c r="D54" s="66"/>
      <c r="G54" s="66"/>
      <c r="P54" s="66"/>
      <c r="S54" s="66"/>
      <c r="V54" s="66"/>
    </row>
    <row r="55" spans="4:22" x14ac:dyDescent="0.3">
      <c r="D55" s="66"/>
      <c r="G55" s="66"/>
      <c r="P55" s="66"/>
      <c r="S55" s="66"/>
      <c r="V55" s="66"/>
    </row>
    <row r="56" spans="4:22" x14ac:dyDescent="0.3">
      <c r="D56" s="66"/>
      <c r="G56" s="66"/>
      <c r="P56" s="66"/>
      <c r="S56" s="66"/>
      <c r="V56" s="66"/>
    </row>
    <row r="57" spans="4:22" x14ac:dyDescent="0.3">
      <c r="D57" s="66"/>
      <c r="G57" s="66"/>
      <c r="P57" s="66"/>
      <c r="S57" s="66"/>
      <c r="V57" s="66"/>
    </row>
    <row r="58" spans="4:22" x14ac:dyDescent="0.3">
      <c r="D58" s="66"/>
      <c r="G58" s="66"/>
      <c r="P58" s="66"/>
      <c r="S58" s="66"/>
      <c r="V58" s="66"/>
    </row>
    <row r="59" spans="4:22" x14ac:dyDescent="0.3">
      <c r="D59" s="66"/>
      <c r="G59" s="66"/>
      <c r="P59" s="66"/>
      <c r="S59" s="66"/>
      <c r="V59" s="66"/>
    </row>
    <row r="60" spans="4:22" x14ac:dyDescent="0.3">
      <c r="D60" s="66"/>
      <c r="G60" s="66"/>
      <c r="P60" s="66"/>
      <c r="S60" s="66"/>
      <c r="V60" s="66"/>
    </row>
    <row r="61" spans="4:22" x14ac:dyDescent="0.3">
      <c r="D61" s="66"/>
      <c r="G61" s="66"/>
      <c r="P61" s="66"/>
      <c r="S61" s="66"/>
      <c r="V61" s="66"/>
    </row>
    <row r="62" spans="4:22" x14ac:dyDescent="0.3">
      <c r="D62" s="66"/>
      <c r="G62" s="66"/>
      <c r="P62" s="66"/>
      <c r="S62" s="66"/>
      <c r="V62" s="66"/>
    </row>
    <row r="63" spans="4:22" x14ac:dyDescent="0.3">
      <c r="D63" s="66"/>
      <c r="G63" s="66"/>
      <c r="P63" s="66"/>
      <c r="S63" s="66"/>
      <c r="V63" s="66"/>
    </row>
    <row r="64" spans="4:22" x14ac:dyDescent="0.3">
      <c r="D64" s="66"/>
      <c r="G64" s="66"/>
      <c r="P64" s="66"/>
      <c r="S64" s="66"/>
      <c r="V64" s="66"/>
    </row>
    <row r="65" spans="4:22" x14ac:dyDescent="0.3">
      <c r="D65" s="66"/>
      <c r="G65" s="66"/>
      <c r="P65" s="66"/>
      <c r="S65" s="66"/>
      <c r="V65" s="66"/>
    </row>
    <row r="66" spans="4:22" x14ac:dyDescent="0.3">
      <c r="D66" s="66"/>
      <c r="G66" s="66"/>
      <c r="P66" s="66"/>
      <c r="S66" s="66"/>
      <c r="V66" s="66"/>
    </row>
    <row r="67" spans="4:22" x14ac:dyDescent="0.3">
      <c r="D67" s="66"/>
      <c r="G67" s="66"/>
      <c r="P67" s="66"/>
      <c r="S67" s="66"/>
      <c r="V67" s="66"/>
    </row>
    <row r="68" spans="4:22" x14ac:dyDescent="0.3">
      <c r="D68" s="66"/>
      <c r="G68" s="66"/>
      <c r="P68" s="66"/>
      <c r="S68" s="66"/>
      <c r="V68" s="66"/>
    </row>
    <row r="69" spans="4:22" x14ac:dyDescent="0.3">
      <c r="D69" s="66"/>
      <c r="G69" s="66"/>
      <c r="P69" s="66"/>
      <c r="S69" s="66"/>
      <c r="V69" s="66"/>
    </row>
    <row r="70" spans="4:22" x14ac:dyDescent="0.3">
      <c r="D70" s="66"/>
      <c r="G70" s="66"/>
      <c r="P70" s="66"/>
      <c r="S70" s="66"/>
      <c r="V70" s="66"/>
    </row>
    <row r="71" spans="4:22" x14ac:dyDescent="0.3">
      <c r="D71" s="66"/>
      <c r="G71" s="66"/>
      <c r="P71" s="66"/>
      <c r="S71" s="66"/>
      <c r="V71" s="66"/>
    </row>
    <row r="72" spans="4:22" x14ac:dyDescent="0.3">
      <c r="D72" s="66"/>
      <c r="G72" s="66"/>
      <c r="P72" s="66"/>
      <c r="S72" s="66"/>
      <c r="V72" s="66"/>
    </row>
    <row r="73" spans="4:22" x14ac:dyDescent="0.3">
      <c r="D73" s="66"/>
      <c r="G73" s="66"/>
      <c r="P73" s="66"/>
      <c r="S73" s="66"/>
      <c r="V73" s="66"/>
    </row>
    <row r="74" spans="4:22" x14ac:dyDescent="0.3">
      <c r="D74" s="66"/>
      <c r="G74" s="66"/>
      <c r="P74" s="66"/>
      <c r="S74" s="66"/>
      <c r="V74" s="66"/>
    </row>
    <row r="75" spans="4:22" x14ac:dyDescent="0.3">
      <c r="D75" s="66"/>
      <c r="G75" s="66"/>
      <c r="P75" s="66"/>
      <c r="S75" s="66"/>
      <c r="V75" s="66"/>
    </row>
    <row r="76" spans="4:22" x14ac:dyDescent="0.3">
      <c r="D76" s="66"/>
      <c r="G76" s="66"/>
      <c r="P76" s="66"/>
      <c r="S76" s="66"/>
      <c r="V76" s="66"/>
    </row>
    <row r="77" spans="4:22" x14ac:dyDescent="0.3">
      <c r="D77" s="66"/>
      <c r="G77" s="66"/>
      <c r="P77" s="66"/>
      <c r="S77" s="66"/>
      <c r="V77" s="66"/>
    </row>
    <row r="78" spans="4:22" x14ac:dyDescent="0.3">
      <c r="D78" s="66"/>
      <c r="G78" s="66"/>
      <c r="P78" s="66"/>
      <c r="S78" s="66"/>
      <c r="V78" s="66"/>
    </row>
    <row r="79" spans="4:22" x14ac:dyDescent="0.3">
      <c r="D79" s="66"/>
      <c r="G79" s="66"/>
      <c r="P79" s="66"/>
      <c r="S79" s="66"/>
      <c r="V79" s="66"/>
    </row>
    <row r="80" spans="4:22" x14ac:dyDescent="0.3">
      <c r="D80" s="66"/>
      <c r="G80" s="66"/>
      <c r="P80" s="66"/>
      <c r="S80" s="66"/>
      <c r="V80" s="66"/>
    </row>
    <row r="81" spans="4:22" x14ac:dyDescent="0.3">
      <c r="D81" s="66"/>
      <c r="G81" s="66"/>
      <c r="P81" s="66"/>
      <c r="S81" s="66"/>
      <c r="V81" s="66"/>
    </row>
    <row r="82" spans="4:22" x14ac:dyDescent="0.3">
      <c r="D82" s="66"/>
      <c r="G82" s="66"/>
      <c r="P82" s="66"/>
      <c r="S82" s="66"/>
      <c r="V82" s="66"/>
    </row>
    <row r="83" spans="4:22" x14ac:dyDescent="0.3">
      <c r="D83" s="66"/>
      <c r="G83" s="66"/>
      <c r="P83" s="66"/>
      <c r="S83" s="66"/>
      <c r="V83" s="66"/>
    </row>
  </sheetData>
  <mergeCells count="13">
    <mergeCell ref="C2:AB2"/>
    <mergeCell ref="C1:AB1"/>
    <mergeCell ref="C30:AF32"/>
    <mergeCell ref="W4:X4"/>
    <mergeCell ref="AB4:AC4"/>
    <mergeCell ref="AE4:AF4"/>
    <mergeCell ref="L4:M4"/>
    <mergeCell ref="N4:O4"/>
    <mergeCell ref="E4:F4"/>
    <mergeCell ref="Q4:R4"/>
    <mergeCell ref="H4:I4"/>
    <mergeCell ref="J4:K4"/>
    <mergeCell ref="T4:U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2021-06-16T14:32:22Z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